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60" windowWidth="14670" windowHeight="7125"/>
  </bookViews>
  <sheets>
    <sheet name="stat.3600" sheetId="1" r:id="rId1"/>
  </sheets>
  <calcPr calcId="0"/>
</workbook>
</file>

<file path=xl/calcChain.xml><?xml version="1.0" encoding="utf-8"?>
<calcChain xmlns="http://schemas.openxmlformats.org/spreadsheetml/2006/main">
  <c r="C2" i="1"/>
  <c r="D2"/>
  <c r="C3"/>
  <c r="D3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C342"/>
  <c r="D342"/>
  <c r="C343"/>
  <c r="D343"/>
  <c r="C344"/>
  <c r="D344"/>
  <c r="C345"/>
  <c r="D345"/>
  <c r="C346"/>
  <c r="D346"/>
  <c r="C347"/>
  <c r="D347"/>
  <c r="C348"/>
  <c r="D348"/>
  <c r="C349"/>
  <c r="D349"/>
  <c r="C350"/>
  <c r="D350"/>
  <c r="C351"/>
  <c r="D351"/>
  <c r="C352"/>
  <c r="D352"/>
  <c r="C353"/>
  <c r="D353"/>
  <c r="C354"/>
  <c r="D354"/>
  <c r="C355"/>
  <c r="D355"/>
  <c r="C356"/>
  <c r="D356"/>
  <c r="C357"/>
  <c r="D357"/>
  <c r="C358"/>
  <c r="D358"/>
  <c r="C359"/>
  <c r="D359"/>
  <c r="C360"/>
  <c r="D360"/>
  <c r="C361"/>
  <c r="D361"/>
  <c r="C362"/>
  <c r="D362"/>
  <c r="C363"/>
  <c r="D363"/>
  <c r="C364"/>
  <c r="D364"/>
  <c r="C365"/>
  <c r="D365"/>
  <c r="C366"/>
  <c r="D366"/>
  <c r="C367"/>
  <c r="D367"/>
  <c r="C368"/>
  <c r="D368"/>
  <c r="C369"/>
  <c r="D369"/>
  <c r="C370"/>
  <c r="D370"/>
  <c r="C371"/>
  <c r="D371"/>
  <c r="C372"/>
  <c r="D372"/>
  <c r="C373"/>
  <c r="D373"/>
  <c r="C374"/>
  <c r="D374"/>
  <c r="C375"/>
  <c r="D375"/>
  <c r="C376"/>
  <c r="D376"/>
  <c r="C377"/>
  <c r="D377"/>
  <c r="C378"/>
  <c r="D378"/>
  <c r="C379"/>
  <c r="D379"/>
  <c r="C380"/>
  <c r="D380"/>
  <c r="C381"/>
  <c r="D381"/>
  <c r="C382"/>
  <c r="D382"/>
  <c r="C383"/>
  <c r="D383"/>
  <c r="C384"/>
  <c r="D384"/>
  <c r="C385"/>
  <c r="D385"/>
  <c r="C386"/>
  <c r="D386"/>
  <c r="C387"/>
  <c r="D387"/>
  <c r="C388"/>
  <c r="D388"/>
  <c r="C389"/>
  <c r="D389"/>
  <c r="C390"/>
  <c r="D390"/>
  <c r="C391"/>
  <c r="D391"/>
  <c r="C392"/>
  <c r="D392"/>
  <c r="C393"/>
  <c r="D393"/>
  <c r="C394"/>
  <c r="D394"/>
  <c r="C395"/>
  <c r="D395"/>
  <c r="C396"/>
  <c r="D396"/>
  <c r="C397"/>
  <c r="D397"/>
  <c r="C398"/>
  <c r="D398"/>
  <c r="C399"/>
  <c r="D399"/>
  <c r="C400"/>
  <c r="D400"/>
  <c r="C401"/>
  <c r="D401"/>
  <c r="C402"/>
  <c r="D402"/>
  <c r="C403"/>
  <c r="D403"/>
  <c r="C404"/>
  <c r="D404"/>
  <c r="C405"/>
  <c r="D405"/>
  <c r="C406"/>
  <c r="D406"/>
  <c r="C407"/>
  <c r="D407"/>
  <c r="C408"/>
  <c r="D408"/>
  <c r="C409"/>
  <c r="D409"/>
  <c r="C410"/>
  <c r="D410"/>
  <c r="C411"/>
  <c r="D411"/>
  <c r="C412"/>
  <c r="D412"/>
  <c r="C413"/>
  <c r="D413"/>
  <c r="C414"/>
  <c r="D414"/>
  <c r="C415"/>
  <c r="D415"/>
  <c r="C416"/>
  <c r="D416"/>
  <c r="C417"/>
  <c r="D417"/>
  <c r="C418"/>
  <c r="D418"/>
  <c r="C419"/>
  <c r="D419"/>
  <c r="C420"/>
  <c r="D420"/>
  <c r="C421"/>
  <c r="D421"/>
  <c r="C422"/>
  <c r="D422"/>
  <c r="C423"/>
  <c r="D423"/>
  <c r="C424"/>
  <c r="D424"/>
  <c r="C425"/>
  <c r="D425"/>
  <c r="C426"/>
  <c r="D426"/>
  <c r="C427"/>
  <c r="D427"/>
  <c r="C428"/>
  <c r="D428"/>
  <c r="C429"/>
  <c r="D429"/>
  <c r="C430"/>
  <c r="D430"/>
  <c r="C431"/>
  <c r="D431"/>
  <c r="C432"/>
  <c r="D432"/>
  <c r="C433"/>
  <c r="D433"/>
  <c r="C434"/>
  <c r="D434"/>
  <c r="C435"/>
  <c r="D435"/>
  <c r="C436"/>
  <c r="D436"/>
  <c r="C437"/>
  <c r="D437"/>
  <c r="C438"/>
  <c r="D438"/>
  <c r="C439"/>
  <c r="D439"/>
  <c r="C440"/>
  <c r="D440"/>
  <c r="C441"/>
  <c r="D441"/>
  <c r="C442"/>
  <c r="D442"/>
  <c r="C443"/>
  <c r="D443"/>
  <c r="C444"/>
  <c r="D444"/>
  <c r="C445"/>
  <c r="D445"/>
  <c r="C446"/>
  <c r="D446"/>
  <c r="C447"/>
  <c r="D447"/>
  <c r="C448"/>
  <c r="D448"/>
  <c r="C449"/>
  <c r="D449"/>
  <c r="C450"/>
  <c r="D450"/>
  <c r="C451"/>
  <c r="D451"/>
  <c r="C452"/>
  <c r="D452"/>
  <c r="C453"/>
  <c r="D453"/>
  <c r="C454"/>
  <c r="D454"/>
  <c r="C455"/>
  <c r="D455"/>
  <c r="C456"/>
  <c r="D456"/>
  <c r="C457"/>
  <c r="D457"/>
  <c r="C458"/>
  <c r="D458"/>
  <c r="C459"/>
  <c r="D459"/>
  <c r="C460"/>
  <c r="D460"/>
  <c r="C461"/>
  <c r="D461"/>
  <c r="C462"/>
  <c r="D462"/>
  <c r="C463"/>
  <c r="D463"/>
  <c r="C464"/>
  <c r="D464"/>
  <c r="C465"/>
  <c r="D465"/>
  <c r="C466"/>
  <c r="D466"/>
  <c r="C467"/>
  <c r="D467"/>
  <c r="C468"/>
  <c r="D468"/>
  <c r="C469"/>
  <c r="D469"/>
  <c r="C470"/>
  <c r="D470"/>
  <c r="C471"/>
  <c r="D471"/>
  <c r="C472"/>
  <c r="D472"/>
  <c r="C473"/>
  <c r="D473"/>
  <c r="C474"/>
  <c r="D474"/>
  <c r="C475"/>
  <c r="D475"/>
  <c r="C476"/>
  <c r="D476"/>
  <c r="C477"/>
  <c r="D477"/>
  <c r="C478"/>
  <c r="D478"/>
  <c r="C479"/>
  <c r="D479"/>
  <c r="C480"/>
  <c r="D480"/>
  <c r="C481"/>
  <c r="D481"/>
  <c r="C482"/>
  <c r="D482"/>
  <c r="C483"/>
  <c r="D483"/>
  <c r="C484"/>
  <c r="D484"/>
  <c r="C485"/>
  <c r="D485"/>
  <c r="C486"/>
  <c r="D486"/>
  <c r="C487"/>
  <c r="D487"/>
  <c r="C488"/>
  <c r="D488"/>
  <c r="C489"/>
  <c r="D489"/>
  <c r="C490"/>
  <c r="D490"/>
  <c r="C491"/>
  <c r="D491"/>
  <c r="C492"/>
  <c r="D492"/>
  <c r="C493"/>
  <c r="D493"/>
  <c r="C494"/>
  <c r="D494"/>
  <c r="C495"/>
  <c r="D495"/>
  <c r="C496"/>
  <c r="D496"/>
  <c r="C497"/>
  <c r="D497"/>
  <c r="C498"/>
  <c r="D498"/>
  <c r="C499"/>
  <c r="D499"/>
  <c r="C500"/>
  <c r="D500"/>
  <c r="C501"/>
  <c r="D501"/>
  <c r="C502"/>
  <c r="D502"/>
  <c r="C503"/>
  <c r="D503"/>
  <c r="C504"/>
  <c r="D504"/>
  <c r="C505"/>
  <c r="D505"/>
  <c r="C506"/>
  <c r="D506"/>
  <c r="C507"/>
  <c r="D507"/>
  <c r="C508"/>
  <c r="D508"/>
  <c r="C509"/>
  <c r="D509"/>
  <c r="C510"/>
  <c r="D510"/>
  <c r="C511"/>
  <c r="D511"/>
  <c r="C512"/>
  <c r="D512"/>
  <c r="C513"/>
  <c r="D513"/>
  <c r="C514"/>
  <c r="D514"/>
  <c r="C515"/>
  <c r="D515"/>
  <c r="C516"/>
  <c r="D516"/>
  <c r="C517"/>
  <c r="D517"/>
  <c r="C518"/>
  <c r="D518"/>
  <c r="C519"/>
  <c r="D519"/>
  <c r="C520"/>
  <c r="D520"/>
  <c r="C521"/>
  <c r="D521"/>
  <c r="C522"/>
  <c r="D522"/>
  <c r="C523"/>
  <c r="D523"/>
  <c r="C524"/>
  <c r="D524"/>
  <c r="C525"/>
  <c r="D525"/>
  <c r="C526"/>
  <c r="D526"/>
  <c r="C527"/>
  <c r="D527"/>
  <c r="C528"/>
  <c r="D528"/>
  <c r="C529"/>
  <c r="D529"/>
  <c r="C530"/>
  <c r="D530"/>
  <c r="C531"/>
  <c r="D531"/>
  <c r="C532"/>
  <c r="D532"/>
  <c r="C533"/>
  <c r="D533"/>
  <c r="C534"/>
  <c r="D534"/>
  <c r="C535"/>
  <c r="D535"/>
  <c r="C536"/>
  <c r="D536"/>
  <c r="C537"/>
  <c r="D537"/>
  <c r="C538"/>
  <c r="D538"/>
  <c r="C539"/>
  <c r="D539"/>
  <c r="C540"/>
  <c r="D540"/>
  <c r="C541"/>
  <c r="D541"/>
  <c r="C542"/>
  <c r="D542"/>
  <c r="C543"/>
  <c r="D543"/>
  <c r="C544"/>
  <c r="D544"/>
  <c r="C545"/>
  <c r="D545"/>
  <c r="C546"/>
  <c r="D546"/>
  <c r="C547"/>
  <c r="D547"/>
  <c r="C548"/>
  <c r="D548"/>
  <c r="C549"/>
  <c r="D549"/>
  <c r="C550"/>
  <c r="D550"/>
  <c r="C551"/>
  <c r="D551"/>
  <c r="C552"/>
  <c r="D552"/>
  <c r="C553"/>
  <c r="D553"/>
  <c r="C554"/>
  <c r="D554"/>
  <c r="C555"/>
  <c r="D555"/>
  <c r="C556"/>
  <c r="D556"/>
  <c r="C557"/>
  <c r="D557"/>
  <c r="C558"/>
  <c r="D558"/>
  <c r="C559"/>
  <c r="D559"/>
  <c r="C560"/>
  <c r="D560"/>
  <c r="C561"/>
  <c r="D561"/>
  <c r="C562"/>
  <c r="D562"/>
  <c r="C563"/>
  <c r="D563"/>
  <c r="C564"/>
  <c r="D564"/>
  <c r="C565"/>
  <c r="D565"/>
  <c r="C566"/>
  <c r="D566"/>
  <c r="C567"/>
  <c r="D567"/>
  <c r="C568"/>
  <c r="D568"/>
  <c r="C569"/>
  <c r="D569"/>
  <c r="C570"/>
  <c r="D570"/>
  <c r="C571"/>
  <c r="D571"/>
  <c r="C572"/>
  <c r="D572"/>
  <c r="C573"/>
  <c r="D573"/>
  <c r="C574"/>
  <c r="D574"/>
  <c r="C575"/>
  <c r="D575"/>
  <c r="C576"/>
  <c r="D576"/>
  <c r="C577"/>
  <c r="D577"/>
  <c r="C578"/>
  <c r="D578"/>
  <c r="C579"/>
  <c r="D579"/>
  <c r="C580"/>
  <c r="D580"/>
  <c r="C581"/>
  <c r="D581"/>
  <c r="C582"/>
  <c r="D582"/>
  <c r="C583"/>
  <c r="D583"/>
  <c r="C584"/>
  <c r="D584"/>
  <c r="C585"/>
  <c r="D585"/>
  <c r="C586"/>
  <c r="D586"/>
  <c r="C587"/>
  <c r="D587"/>
  <c r="C588"/>
  <c r="D588"/>
  <c r="C589"/>
  <c r="D589"/>
  <c r="C590"/>
  <c r="D590"/>
  <c r="C591"/>
  <c r="D591"/>
  <c r="C592"/>
  <c r="D592"/>
  <c r="C593"/>
  <c r="D593"/>
  <c r="C594"/>
  <c r="D594"/>
  <c r="C595"/>
  <c r="D595"/>
  <c r="C596"/>
  <c r="D596"/>
  <c r="C597"/>
  <c r="D597"/>
  <c r="C598"/>
  <c r="D598"/>
  <c r="C599"/>
  <c r="D599"/>
  <c r="C600"/>
  <c r="D600"/>
  <c r="C601"/>
  <c r="D601"/>
  <c r="C602"/>
  <c r="D602"/>
  <c r="C603"/>
  <c r="D603"/>
  <c r="C604"/>
  <c r="D604"/>
  <c r="C605"/>
  <c r="D605"/>
  <c r="C606"/>
  <c r="D606"/>
  <c r="C607"/>
  <c r="D607"/>
  <c r="C608"/>
  <c r="D608"/>
  <c r="C609"/>
  <c r="D609"/>
  <c r="C610"/>
  <c r="D610"/>
  <c r="C611"/>
  <c r="D611"/>
  <c r="C612"/>
  <c r="D612"/>
  <c r="C613"/>
  <c r="D613"/>
  <c r="C614"/>
  <c r="D614"/>
  <c r="C615"/>
  <c r="D615"/>
  <c r="C616"/>
  <c r="D616"/>
  <c r="C617"/>
  <c r="D617"/>
  <c r="C618"/>
  <c r="D618"/>
  <c r="C619"/>
  <c r="D619"/>
  <c r="C620"/>
  <c r="D620"/>
  <c r="C621"/>
  <c r="D621"/>
  <c r="C622"/>
  <c r="D622"/>
  <c r="C623"/>
  <c r="D623"/>
  <c r="C624"/>
  <c r="D624"/>
  <c r="C625"/>
  <c r="D625"/>
  <c r="C626"/>
  <c r="D626"/>
  <c r="C627"/>
  <c r="D627"/>
  <c r="C628"/>
  <c r="D628"/>
  <c r="C629"/>
  <c r="D629"/>
  <c r="C630"/>
  <c r="D630"/>
  <c r="C631"/>
  <c r="D631"/>
  <c r="C632"/>
  <c r="D632"/>
  <c r="C633"/>
  <c r="D633"/>
  <c r="C634"/>
  <c r="D634"/>
  <c r="C635"/>
  <c r="D635"/>
  <c r="C636"/>
  <c r="D636"/>
  <c r="C637"/>
  <c r="D637"/>
  <c r="C638"/>
  <c r="D638"/>
  <c r="C639"/>
  <c r="D639"/>
  <c r="C640"/>
  <c r="D640"/>
  <c r="C641"/>
  <c r="D641"/>
  <c r="C642"/>
  <c r="D642"/>
  <c r="C643"/>
  <c r="D643"/>
  <c r="C644"/>
  <c r="D644"/>
  <c r="C645"/>
  <c r="D645"/>
  <c r="C646"/>
  <c r="D646"/>
  <c r="C647"/>
  <c r="D647"/>
  <c r="C648"/>
  <c r="D648"/>
  <c r="C649"/>
  <c r="D649"/>
  <c r="C650"/>
  <c r="D650"/>
  <c r="C651"/>
  <c r="D651"/>
  <c r="C652"/>
  <c r="D652"/>
  <c r="C653"/>
  <c r="D653"/>
  <c r="C654"/>
  <c r="D654"/>
  <c r="C655"/>
  <c r="D655"/>
  <c r="C656"/>
  <c r="D656"/>
  <c r="C657"/>
  <c r="D657"/>
  <c r="C658"/>
  <c r="D658"/>
  <c r="C659"/>
  <c r="D659"/>
  <c r="C660"/>
  <c r="D660"/>
  <c r="C661"/>
  <c r="D661"/>
  <c r="C662"/>
  <c r="D662"/>
  <c r="C663"/>
  <c r="D663"/>
  <c r="C664"/>
  <c r="D664"/>
  <c r="C665"/>
  <c r="D665"/>
  <c r="C666"/>
  <c r="D666"/>
  <c r="C667"/>
  <c r="D667"/>
  <c r="C668"/>
  <c r="D668"/>
  <c r="C669"/>
  <c r="D669"/>
  <c r="C670"/>
  <c r="D670"/>
  <c r="C671"/>
  <c r="D671"/>
  <c r="C672"/>
  <c r="D672"/>
  <c r="C673"/>
  <c r="D673"/>
  <c r="C674"/>
  <c r="D674"/>
  <c r="C675"/>
  <c r="D675"/>
  <c r="C676"/>
  <c r="D676"/>
  <c r="C677"/>
  <c r="D677"/>
  <c r="C678"/>
  <c r="D678"/>
  <c r="C679"/>
  <c r="D679"/>
  <c r="C680"/>
  <c r="D680"/>
  <c r="C681"/>
  <c r="D681"/>
  <c r="C682"/>
  <c r="D682"/>
  <c r="C683"/>
  <c r="D683"/>
  <c r="C684"/>
  <c r="D684"/>
  <c r="C685"/>
  <c r="D685"/>
  <c r="C686"/>
  <c r="D686"/>
  <c r="C687"/>
  <c r="D687"/>
  <c r="C688"/>
  <c r="D688"/>
  <c r="C689"/>
  <c r="D689"/>
  <c r="C690"/>
  <c r="D690"/>
  <c r="C691"/>
  <c r="D691"/>
  <c r="C692"/>
  <c r="D692"/>
  <c r="C693"/>
  <c r="D693"/>
  <c r="C694"/>
  <c r="D694"/>
  <c r="C695"/>
  <c r="D695"/>
  <c r="C696"/>
  <c r="D696"/>
  <c r="C697"/>
  <c r="D697"/>
  <c r="C698"/>
  <c r="D698"/>
  <c r="C699"/>
  <c r="D699"/>
  <c r="C700"/>
  <c r="D700"/>
  <c r="C701"/>
  <c r="D701"/>
  <c r="C702"/>
  <c r="D702"/>
  <c r="C703"/>
  <c r="D703"/>
  <c r="C704"/>
  <c r="D704"/>
  <c r="C705"/>
  <c r="D705"/>
  <c r="C706"/>
  <c r="D706"/>
  <c r="C707"/>
  <c r="D707"/>
  <c r="C708"/>
  <c r="D708"/>
  <c r="C709"/>
  <c r="D709"/>
  <c r="C710"/>
  <c r="D710"/>
  <c r="C711"/>
  <c r="D711"/>
  <c r="C712"/>
  <c r="D712"/>
  <c r="C713"/>
  <c r="D713"/>
  <c r="C714"/>
  <c r="D714"/>
  <c r="C715"/>
  <c r="D715"/>
  <c r="C716"/>
  <c r="D716"/>
  <c r="C717"/>
  <c r="D717"/>
  <c r="C718"/>
  <c r="D718"/>
  <c r="C719"/>
  <c r="D719"/>
  <c r="C720"/>
  <c r="D720"/>
  <c r="C721"/>
  <c r="D721"/>
  <c r="C722"/>
  <c r="D722"/>
  <c r="C723"/>
  <c r="D723"/>
  <c r="C724"/>
  <c r="D724"/>
  <c r="C725"/>
  <c r="D725"/>
  <c r="C726"/>
  <c r="D726"/>
  <c r="C727"/>
  <c r="D727"/>
  <c r="C728"/>
  <c r="D728"/>
  <c r="C729"/>
  <c r="D729"/>
  <c r="C730"/>
  <c r="D730"/>
  <c r="C731"/>
  <c r="D731"/>
  <c r="C732"/>
  <c r="D732"/>
  <c r="C733"/>
  <c r="D733"/>
  <c r="C734"/>
  <c r="D734"/>
  <c r="C735"/>
  <c r="D735"/>
  <c r="C736"/>
  <c r="D736"/>
  <c r="C737"/>
  <c r="D737"/>
  <c r="C738"/>
  <c r="D738"/>
  <c r="C739"/>
  <c r="D739"/>
  <c r="C740"/>
  <c r="D740"/>
  <c r="C741"/>
  <c r="D741"/>
  <c r="C742"/>
  <c r="D742"/>
  <c r="C743"/>
  <c r="D743"/>
  <c r="C744"/>
  <c r="D744"/>
  <c r="C745"/>
  <c r="D745"/>
  <c r="C746"/>
  <c r="D746"/>
  <c r="C747"/>
  <c r="D747"/>
  <c r="C748"/>
  <c r="D748"/>
  <c r="C749"/>
  <c r="D749"/>
  <c r="C750"/>
  <c r="D750"/>
  <c r="C751"/>
  <c r="D751"/>
  <c r="C752"/>
  <c r="D752"/>
  <c r="C753"/>
  <c r="D753"/>
  <c r="C754"/>
  <c r="D754"/>
  <c r="C755"/>
  <c r="D755"/>
  <c r="C756"/>
  <c r="D756"/>
  <c r="C757"/>
  <c r="D757"/>
  <c r="C758"/>
  <c r="D758"/>
  <c r="C759"/>
  <c r="D759"/>
  <c r="C760"/>
  <c r="D760"/>
  <c r="C761"/>
  <c r="D761"/>
  <c r="C762"/>
  <c r="D762"/>
  <c r="C763"/>
  <c r="D763"/>
  <c r="C764"/>
  <c r="D764"/>
  <c r="C765"/>
  <c r="D765"/>
  <c r="C766"/>
  <c r="D766"/>
  <c r="C767"/>
  <c r="D767"/>
  <c r="C768"/>
  <c r="D768"/>
  <c r="C769"/>
  <c r="D769"/>
  <c r="C770"/>
  <c r="D770"/>
  <c r="C771"/>
  <c r="D771"/>
  <c r="C772"/>
  <c r="D772"/>
  <c r="C773"/>
  <c r="D773"/>
  <c r="C774"/>
  <c r="D774"/>
  <c r="C775"/>
  <c r="D775"/>
  <c r="C776"/>
  <c r="D776"/>
  <c r="C777"/>
  <c r="D777"/>
  <c r="C778"/>
  <c r="D778"/>
  <c r="C779"/>
  <c r="D779"/>
  <c r="C780"/>
  <c r="D780"/>
  <c r="C781"/>
  <c r="D781"/>
  <c r="C782"/>
  <c r="D782"/>
  <c r="C783"/>
  <c r="D783"/>
  <c r="C784"/>
  <c r="D784"/>
  <c r="C785"/>
  <c r="D785"/>
  <c r="C786"/>
  <c r="D786"/>
  <c r="C787"/>
  <c r="D787"/>
  <c r="C788"/>
  <c r="D788"/>
  <c r="C789"/>
  <c r="D789"/>
  <c r="C790"/>
  <c r="D790"/>
  <c r="C791"/>
  <c r="D791"/>
  <c r="C792"/>
  <c r="D792"/>
  <c r="C793"/>
  <c r="D793"/>
  <c r="C794"/>
  <c r="D794"/>
  <c r="C795"/>
  <c r="D795"/>
  <c r="C796"/>
  <c r="D796"/>
  <c r="C797"/>
  <c r="D797"/>
  <c r="C798"/>
  <c r="D798"/>
  <c r="C799"/>
  <c r="D799"/>
  <c r="C800"/>
  <c r="D800"/>
  <c r="C801"/>
  <c r="D801"/>
  <c r="C802"/>
  <c r="D802"/>
  <c r="C803"/>
  <c r="D803"/>
  <c r="C804"/>
  <c r="D804"/>
  <c r="C805"/>
  <c r="D805"/>
  <c r="C806"/>
  <c r="D806"/>
  <c r="C807"/>
  <c r="D807"/>
  <c r="C808"/>
  <c r="D808"/>
  <c r="C809"/>
  <c r="D809"/>
  <c r="C810"/>
  <c r="D810"/>
  <c r="C811"/>
  <c r="D811"/>
  <c r="C812"/>
  <c r="D812"/>
  <c r="C813"/>
  <c r="D813"/>
  <c r="C814"/>
  <c r="D814"/>
  <c r="C815"/>
  <c r="D815"/>
  <c r="C816"/>
  <c r="D816"/>
  <c r="C817"/>
  <c r="D817"/>
  <c r="C818"/>
  <c r="D818"/>
  <c r="C819"/>
  <c r="D819"/>
  <c r="C820"/>
  <c r="D820"/>
  <c r="C821"/>
  <c r="D821"/>
  <c r="C822"/>
  <c r="D822"/>
  <c r="C823"/>
  <c r="D823"/>
  <c r="C824"/>
  <c r="D824"/>
  <c r="C825"/>
  <c r="D825"/>
  <c r="C826"/>
  <c r="D826"/>
  <c r="C827"/>
  <c r="D827"/>
  <c r="C828"/>
  <c r="D828"/>
  <c r="C829"/>
  <c r="D829"/>
  <c r="C830"/>
  <c r="D830"/>
  <c r="C831"/>
  <c r="D831"/>
  <c r="C832"/>
  <c r="D832"/>
  <c r="C833"/>
  <c r="D833"/>
  <c r="C834"/>
  <c r="D834"/>
  <c r="C835"/>
  <c r="D835"/>
  <c r="C836"/>
  <c r="D836"/>
  <c r="C837"/>
  <c r="D837"/>
  <c r="C838"/>
  <c r="D838"/>
  <c r="C839"/>
  <c r="D839"/>
  <c r="C840"/>
  <c r="D840"/>
  <c r="C841"/>
  <c r="D841"/>
  <c r="C842"/>
  <c r="D842"/>
  <c r="C843"/>
  <c r="D843"/>
  <c r="C844"/>
  <c r="D844"/>
  <c r="C845"/>
  <c r="D845"/>
  <c r="C846"/>
  <c r="D846"/>
  <c r="C847"/>
  <c r="D847"/>
  <c r="C848"/>
  <c r="D848"/>
  <c r="C849"/>
  <c r="D849"/>
  <c r="C850"/>
  <c r="D850"/>
  <c r="C851"/>
  <c r="D851"/>
  <c r="C852"/>
  <c r="D852"/>
  <c r="C853"/>
  <c r="D853"/>
  <c r="C854"/>
  <c r="D854"/>
  <c r="C855"/>
  <c r="D855"/>
  <c r="C856"/>
  <c r="D856"/>
  <c r="C857"/>
  <c r="D857"/>
  <c r="C858"/>
  <c r="D858"/>
  <c r="C859"/>
  <c r="D859"/>
  <c r="C860"/>
  <c r="D860"/>
  <c r="C861"/>
  <c r="D861"/>
  <c r="C862"/>
  <c r="D862"/>
  <c r="C863"/>
  <c r="D863"/>
  <c r="C864"/>
  <c r="D864"/>
  <c r="C865"/>
  <c r="D865"/>
  <c r="C866"/>
  <c r="D866"/>
  <c r="C867"/>
  <c r="D867"/>
  <c r="C868"/>
  <c r="D868"/>
  <c r="C869"/>
  <c r="D869"/>
  <c r="C870"/>
  <c r="D870"/>
  <c r="C871"/>
  <c r="D871"/>
  <c r="C872"/>
  <c r="D872"/>
  <c r="C873"/>
  <c r="D873"/>
  <c r="C874"/>
  <c r="D874"/>
  <c r="C875"/>
  <c r="D875"/>
  <c r="C876"/>
  <c r="D876"/>
  <c r="C877"/>
  <c r="D877"/>
  <c r="C878"/>
  <c r="D878"/>
  <c r="C879"/>
  <c r="D879"/>
  <c r="C880"/>
  <c r="D880"/>
  <c r="C881"/>
  <c r="D881"/>
  <c r="C882"/>
  <c r="D882"/>
  <c r="C883"/>
  <c r="D883"/>
  <c r="C884"/>
  <c r="D884"/>
  <c r="C885"/>
  <c r="D885"/>
  <c r="C886"/>
  <c r="D886"/>
  <c r="C887"/>
  <c r="D887"/>
  <c r="C888"/>
  <c r="D888"/>
  <c r="C889"/>
  <c r="D889"/>
  <c r="C890"/>
  <c r="D890"/>
  <c r="C891"/>
  <c r="D891"/>
  <c r="C892"/>
  <c r="D892"/>
  <c r="C893"/>
  <c r="D893"/>
  <c r="C894"/>
  <c r="D894"/>
  <c r="C895"/>
  <c r="D895"/>
  <c r="C896"/>
  <c r="D896"/>
  <c r="C897"/>
  <c r="D897"/>
  <c r="C898"/>
  <c r="D898"/>
  <c r="C899"/>
  <c r="D899"/>
  <c r="C900"/>
  <c r="D900"/>
  <c r="C901"/>
  <c r="D901"/>
  <c r="C902"/>
  <c r="D902"/>
  <c r="C903"/>
  <c r="D903"/>
  <c r="C904"/>
  <c r="D904"/>
  <c r="C905"/>
  <c r="D905"/>
  <c r="C906"/>
  <c r="D906"/>
  <c r="C907"/>
  <c r="D907"/>
  <c r="C908"/>
  <c r="D908"/>
  <c r="C909"/>
  <c r="D909"/>
  <c r="C910"/>
  <c r="D910"/>
  <c r="C911"/>
  <c r="D911"/>
  <c r="C912"/>
  <c r="D912"/>
  <c r="C913"/>
  <c r="D913"/>
  <c r="C914"/>
  <c r="D914"/>
  <c r="C915"/>
  <c r="D915"/>
  <c r="C916"/>
  <c r="D916"/>
  <c r="C917"/>
  <c r="D917"/>
  <c r="C918"/>
  <c r="D918"/>
  <c r="C919"/>
  <c r="D919"/>
  <c r="C920"/>
  <c r="D920"/>
  <c r="C921"/>
  <c r="D921"/>
  <c r="C922"/>
  <c r="D922"/>
  <c r="C923"/>
  <c r="D923"/>
  <c r="C924"/>
  <c r="D924"/>
  <c r="C925"/>
  <c r="D925"/>
  <c r="C926"/>
  <c r="D926"/>
  <c r="C927"/>
  <c r="D927"/>
  <c r="C928"/>
  <c r="D928"/>
  <c r="C929"/>
  <c r="D929"/>
  <c r="C930"/>
  <c r="D930"/>
  <c r="C931"/>
  <c r="D931"/>
  <c r="C932"/>
  <c r="D932"/>
  <c r="C933"/>
  <c r="D933"/>
  <c r="C934"/>
  <c r="D934"/>
  <c r="C935"/>
  <c r="D935"/>
  <c r="C936"/>
  <c r="D936"/>
  <c r="C937"/>
  <c r="D937"/>
  <c r="C938"/>
  <c r="D938"/>
  <c r="C939"/>
  <c r="D939"/>
  <c r="C940"/>
  <c r="D940"/>
  <c r="C941"/>
  <c r="D941"/>
  <c r="C942"/>
  <c r="D942"/>
  <c r="C943"/>
  <c r="D943"/>
  <c r="C944"/>
  <c r="D944"/>
  <c r="C945"/>
  <c r="D945"/>
  <c r="C946"/>
  <c r="D946"/>
  <c r="C947"/>
  <c r="D947"/>
  <c r="C948"/>
  <c r="D948"/>
  <c r="C949"/>
  <c r="D949"/>
  <c r="C950"/>
  <c r="D950"/>
  <c r="C951"/>
  <c r="D951"/>
  <c r="C952"/>
  <c r="D952"/>
  <c r="C953"/>
  <c r="D953"/>
  <c r="C954"/>
  <c r="D954"/>
  <c r="C955"/>
  <c r="D955"/>
  <c r="C956"/>
  <c r="D956"/>
  <c r="C957"/>
  <c r="D957"/>
  <c r="C958"/>
  <c r="D958"/>
  <c r="C959"/>
  <c r="D959"/>
  <c r="C960"/>
  <c r="D960"/>
  <c r="C961"/>
  <c r="D961"/>
  <c r="C962"/>
  <c r="D962"/>
  <c r="C963"/>
  <c r="D963"/>
  <c r="C964"/>
  <c r="D964"/>
  <c r="C965"/>
  <c r="D965"/>
  <c r="C966"/>
  <c r="D966"/>
  <c r="C967"/>
  <c r="D967"/>
  <c r="C968"/>
  <c r="D968"/>
  <c r="C969"/>
  <c r="D969"/>
  <c r="C970"/>
  <c r="D970"/>
  <c r="C971"/>
  <c r="D971"/>
  <c r="C972"/>
  <c r="D972"/>
  <c r="C973"/>
  <c r="D973"/>
  <c r="C974"/>
  <c r="D974"/>
  <c r="C975"/>
  <c r="D975"/>
  <c r="C976"/>
  <c r="D976"/>
  <c r="C977"/>
  <c r="D977"/>
  <c r="C978"/>
  <c r="D978"/>
  <c r="C979"/>
  <c r="D979"/>
  <c r="C980"/>
  <c r="D980"/>
  <c r="C981"/>
  <c r="D981"/>
  <c r="C982"/>
  <c r="D982"/>
  <c r="C983"/>
  <c r="D983"/>
  <c r="C984"/>
  <c r="D984"/>
  <c r="C985"/>
  <c r="D985"/>
  <c r="C986"/>
  <c r="D986"/>
  <c r="C987"/>
  <c r="D987"/>
  <c r="C988"/>
  <c r="D988"/>
  <c r="C989"/>
  <c r="D989"/>
  <c r="C990"/>
  <c r="D990"/>
  <c r="C991"/>
  <c r="D991"/>
  <c r="C992"/>
  <c r="D992"/>
  <c r="C993"/>
  <c r="D993"/>
  <c r="C994"/>
  <c r="D994"/>
  <c r="C995"/>
  <c r="D995"/>
  <c r="C996"/>
  <c r="D996"/>
  <c r="C997"/>
  <c r="D997"/>
  <c r="C998"/>
  <c r="D998"/>
  <c r="C999"/>
  <c r="D999"/>
  <c r="C1000"/>
  <c r="D1000"/>
  <c r="C1001"/>
  <c r="D1001"/>
  <c r="C1002"/>
  <c r="D1002"/>
  <c r="C1003"/>
  <c r="D1003"/>
  <c r="C1004"/>
  <c r="D1004"/>
  <c r="C1005"/>
  <c r="D1005"/>
  <c r="C1006"/>
  <c r="D1006"/>
  <c r="C1007"/>
  <c r="D1007"/>
  <c r="C1008"/>
  <c r="D1008"/>
  <c r="C1009"/>
  <c r="D1009"/>
  <c r="C1010"/>
  <c r="D1010"/>
  <c r="C1011"/>
  <c r="D1011"/>
  <c r="C1012"/>
  <c r="D1012"/>
  <c r="C1013"/>
  <c r="D1013"/>
  <c r="C1014"/>
  <c r="D1014"/>
  <c r="C1015"/>
  <c r="D1015"/>
  <c r="C1016"/>
  <c r="D1016"/>
  <c r="C1017"/>
  <c r="D1017"/>
  <c r="C1018"/>
  <c r="D1018"/>
  <c r="C1019"/>
  <c r="D1019"/>
  <c r="C1020"/>
  <c r="D1020"/>
  <c r="C1021"/>
  <c r="D1021"/>
  <c r="C1022"/>
  <c r="D1022"/>
  <c r="C1023"/>
  <c r="D1023"/>
  <c r="C1024"/>
  <c r="D1024"/>
  <c r="C1025"/>
  <c r="D1025"/>
  <c r="C1026"/>
  <c r="D1026"/>
  <c r="C1027"/>
  <c r="D1027"/>
  <c r="C1028"/>
  <c r="D1028"/>
  <c r="C1029"/>
  <c r="D1029"/>
  <c r="C1030"/>
  <c r="D1030"/>
  <c r="C1031"/>
  <c r="D1031"/>
  <c r="C1032"/>
  <c r="D1032"/>
  <c r="C1033"/>
  <c r="D1033"/>
  <c r="C1034"/>
  <c r="D1034"/>
  <c r="C1035"/>
  <c r="D1035"/>
  <c r="C1036"/>
  <c r="D1036"/>
  <c r="C1037"/>
  <c r="D1037"/>
  <c r="C1038"/>
  <c r="D1038"/>
  <c r="C1039"/>
  <c r="D1039"/>
  <c r="C1040"/>
  <c r="D1040"/>
  <c r="C1041"/>
  <c r="D1041"/>
  <c r="C1042"/>
  <c r="D1042"/>
  <c r="C1043"/>
  <c r="D1043"/>
  <c r="C1044"/>
  <c r="D1044"/>
  <c r="C1045"/>
  <c r="D1045"/>
  <c r="C1046"/>
  <c r="D1046"/>
  <c r="C1047"/>
  <c r="D1047"/>
  <c r="C1048"/>
  <c r="D1048"/>
  <c r="C1049"/>
  <c r="D1049"/>
  <c r="C1050"/>
  <c r="D1050"/>
  <c r="C1051"/>
  <c r="D1051"/>
  <c r="C1052"/>
  <c r="D1052"/>
  <c r="C1053"/>
  <c r="D1053"/>
  <c r="C1054"/>
  <c r="D1054"/>
  <c r="C1055"/>
  <c r="D1055"/>
  <c r="C1056"/>
  <c r="D1056"/>
  <c r="C1057"/>
  <c r="D1057"/>
  <c r="C1058"/>
  <c r="D1058"/>
  <c r="C1059"/>
  <c r="D1059"/>
  <c r="C1060"/>
  <c r="D1060"/>
  <c r="C1061"/>
  <c r="D1061"/>
  <c r="C1062"/>
  <c r="D1062"/>
  <c r="C1063"/>
  <c r="D1063"/>
  <c r="C1064"/>
  <c r="D1064"/>
  <c r="C1065"/>
  <c r="D1065"/>
  <c r="C1066"/>
  <c r="D1066"/>
  <c r="C1067"/>
  <c r="D1067"/>
  <c r="C1068"/>
  <c r="D1068"/>
  <c r="C1069"/>
  <c r="D1069"/>
  <c r="C1070"/>
  <c r="D1070"/>
  <c r="C1071"/>
  <c r="D1071"/>
  <c r="C1072"/>
  <c r="D1072"/>
  <c r="C1073"/>
  <c r="D1073"/>
  <c r="C1074"/>
  <c r="D1074"/>
  <c r="C1075"/>
  <c r="D1075"/>
  <c r="C1076"/>
  <c r="D1076"/>
  <c r="C1077"/>
  <c r="D1077"/>
  <c r="C1078"/>
  <c r="D1078"/>
  <c r="C1079"/>
  <c r="D1079"/>
  <c r="C1080"/>
  <c r="D1080"/>
  <c r="C1081"/>
  <c r="D1081"/>
  <c r="C1082"/>
  <c r="D1082"/>
  <c r="C1083"/>
  <c r="D1083"/>
  <c r="C1084"/>
  <c r="D1084"/>
  <c r="C1085"/>
  <c r="D1085"/>
  <c r="C1086"/>
  <c r="D1086"/>
  <c r="C1087"/>
  <c r="D1087"/>
  <c r="C1088"/>
  <c r="D1088"/>
  <c r="C1089"/>
  <c r="D1089"/>
  <c r="C1090"/>
  <c r="D1090"/>
  <c r="C1091"/>
  <c r="D1091"/>
  <c r="C1092"/>
  <c r="D1092"/>
  <c r="C1093"/>
  <c r="D1093"/>
  <c r="C1094"/>
  <c r="D1094"/>
  <c r="C1095"/>
  <c r="D1095"/>
  <c r="C1096"/>
  <c r="D1096"/>
  <c r="C1097"/>
  <c r="D1097"/>
  <c r="C1098"/>
  <c r="D1098"/>
  <c r="C1099"/>
  <c r="D1099"/>
  <c r="C1100"/>
  <c r="D1100"/>
  <c r="C1101"/>
  <c r="D1101"/>
  <c r="C1102"/>
  <c r="D1102"/>
  <c r="C1103"/>
  <c r="D1103"/>
  <c r="C1104"/>
  <c r="D1104"/>
  <c r="C1105"/>
  <c r="D1105"/>
  <c r="C1106"/>
  <c r="D1106"/>
  <c r="C1107"/>
  <c r="D1107"/>
  <c r="C1108"/>
  <c r="D1108"/>
  <c r="C1109"/>
  <c r="D1109"/>
  <c r="C1110"/>
  <c r="D1110"/>
  <c r="C1111"/>
  <c r="D1111"/>
  <c r="C1112"/>
  <c r="D1112"/>
  <c r="C1113"/>
  <c r="D1113"/>
  <c r="C1114"/>
  <c r="D1114"/>
  <c r="C1115"/>
  <c r="D1115"/>
  <c r="C1116"/>
  <c r="D1116"/>
  <c r="C1117"/>
  <c r="D1117"/>
  <c r="C1118"/>
  <c r="D1118"/>
  <c r="C1119"/>
  <c r="D1119"/>
  <c r="C1120"/>
  <c r="D1120"/>
  <c r="C1121"/>
  <c r="D1121"/>
  <c r="C1122"/>
  <c r="D1122"/>
  <c r="C1123"/>
  <c r="D1123"/>
  <c r="C1124"/>
  <c r="D1124"/>
  <c r="C1125"/>
  <c r="D1125"/>
  <c r="C1126"/>
  <c r="D1126"/>
  <c r="C1127"/>
  <c r="D1127"/>
  <c r="C1128"/>
  <c r="D1128"/>
  <c r="C1129"/>
  <c r="D1129"/>
  <c r="C1130"/>
  <c r="D1130"/>
  <c r="C1131"/>
  <c r="D1131"/>
  <c r="C1132"/>
  <c r="D1132"/>
  <c r="C1133"/>
  <c r="D1133"/>
  <c r="C1134"/>
  <c r="D1134"/>
  <c r="C1135"/>
  <c r="D1135"/>
  <c r="C1136"/>
  <c r="D1136"/>
  <c r="C1137"/>
  <c r="D1137"/>
  <c r="C1138"/>
  <c r="D1138"/>
  <c r="C1139"/>
  <c r="D1139"/>
  <c r="C1140"/>
  <c r="D1140"/>
  <c r="C1141"/>
  <c r="D1141"/>
  <c r="C1142"/>
  <c r="D1142"/>
  <c r="C1143"/>
  <c r="D1143"/>
  <c r="C1144"/>
  <c r="D1144"/>
  <c r="C1145"/>
  <c r="D1145"/>
  <c r="C1146"/>
  <c r="D1146"/>
  <c r="C1147"/>
  <c r="D1147"/>
  <c r="C1148"/>
  <c r="D1148"/>
  <c r="C1149"/>
  <c r="D1149"/>
  <c r="C1150"/>
  <c r="D1150"/>
  <c r="C1151"/>
  <c r="D1151"/>
  <c r="C1152"/>
  <c r="D1152"/>
  <c r="C1153"/>
  <c r="D1153"/>
  <c r="C1154"/>
  <c r="D1154"/>
  <c r="C1155"/>
  <c r="D1155"/>
  <c r="C1156"/>
  <c r="D1156"/>
  <c r="C1157"/>
  <c r="D1157"/>
  <c r="C1158"/>
  <c r="D1158"/>
  <c r="C1159"/>
  <c r="D1159"/>
  <c r="C1160"/>
  <c r="D1160"/>
  <c r="C1161"/>
  <c r="D1161"/>
  <c r="C1162"/>
  <c r="D1162"/>
  <c r="C1163"/>
  <c r="D1163"/>
  <c r="C1164"/>
  <c r="D1164"/>
  <c r="C1165"/>
  <c r="D1165"/>
  <c r="C1166"/>
  <c r="D1166"/>
  <c r="C1167"/>
  <c r="D1167"/>
  <c r="C1168"/>
  <c r="D1168"/>
  <c r="C1169"/>
  <c r="D1169"/>
  <c r="C1170"/>
  <c r="D1170"/>
  <c r="C1171"/>
  <c r="D1171"/>
  <c r="C1172"/>
  <c r="D1172"/>
  <c r="C1173"/>
  <c r="D1173"/>
  <c r="C1174"/>
  <c r="D1174"/>
  <c r="C1175"/>
  <c r="D1175"/>
  <c r="C1176"/>
  <c r="D1176"/>
  <c r="C1177"/>
  <c r="D1177"/>
  <c r="C1178"/>
  <c r="D1178"/>
  <c r="C1179"/>
  <c r="D1179"/>
  <c r="C1180"/>
  <c r="D1180"/>
  <c r="C1181"/>
  <c r="D1181"/>
  <c r="C1182"/>
  <c r="D1182"/>
  <c r="C1183"/>
  <c r="D1183"/>
  <c r="C1184"/>
  <c r="D1184"/>
  <c r="C1185"/>
  <c r="D1185"/>
  <c r="C1186"/>
  <c r="D1186"/>
  <c r="C1187"/>
  <c r="D1187"/>
  <c r="C1188"/>
  <c r="D1188"/>
  <c r="C1189"/>
  <c r="D1189"/>
  <c r="C1190"/>
  <c r="D1190"/>
  <c r="C1191"/>
  <c r="D1191"/>
  <c r="C1192"/>
  <c r="D1192"/>
  <c r="C1193"/>
  <c r="D1193"/>
  <c r="C1194"/>
  <c r="D1194"/>
  <c r="C1195"/>
  <c r="D1195"/>
  <c r="C1196"/>
  <c r="D1196"/>
  <c r="C1197"/>
  <c r="D1197"/>
  <c r="C1198"/>
  <c r="D1198"/>
  <c r="C1199"/>
  <c r="D1199"/>
  <c r="C1200"/>
  <c r="D1200"/>
  <c r="C1201"/>
  <c r="D1201"/>
  <c r="C1202"/>
  <c r="D1202"/>
  <c r="C1203"/>
  <c r="D1203"/>
  <c r="C1204"/>
  <c r="D1204"/>
  <c r="C1205"/>
  <c r="D1205"/>
  <c r="C1206"/>
  <c r="D1206"/>
  <c r="C1207"/>
  <c r="D1207"/>
  <c r="C1208"/>
  <c r="D1208"/>
  <c r="C1209"/>
  <c r="D1209"/>
  <c r="C1210"/>
  <c r="D1210"/>
  <c r="C1211"/>
  <c r="D1211"/>
  <c r="C1212"/>
  <c r="D1212"/>
  <c r="C1213"/>
  <c r="D1213"/>
  <c r="C1214"/>
  <c r="D1214"/>
  <c r="C1215"/>
  <c r="D1215"/>
  <c r="C1216"/>
  <c r="D1216"/>
  <c r="C1217"/>
  <c r="D1217"/>
  <c r="C1218"/>
  <c r="D1218"/>
  <c r="C1219"/>
  <c r="D1219"/>
  <c r="C1220"/>
  <c r="D1220"/>
  <c r="C1221"/>
  <c r="D1221"/>
  <c r="C1222"/>
  <c r="D1222"/>
  <c r="C1223"/>
  <c r="D1223"/>
  <c r="C1224"/>
  <c r="D1224"/>
  <c r="C1225"/>
  <c r="D1225"/>
  <c r="C1226"/>
  <c r="D1226"/>
  <c r="C1227"/>
  <c r="D1227"/>
  <c r="C1228"/>
  <c r="D1228"/>
  <c r="C1229"/>
  <c r="D1229"/>
  <c r="C1230"/>
  <c r="D1230"/>
  <c r="C1231"/>
  <c r="D1231"/>
  <c r="C1232"/>
  <c r="D1232"/>
  <c r="C1233"/>
  <c r="D1233"/>
  <c r="C1234"/>
  <c r="D1234"/>
  <c r="C1235"/>
  <c r="D1235"/>
  <c r="C1236"/>
  <c r="D1236"/>
  <c r="C1237"/>
  <c r="D1237"/>
  <c r="C1238"/>
  <c r="D1238"/>
  <c r="C1239"/>
  <c r="D1239"/>
  <c r="C1240"/>
  <c r="D1240"/>
  <c r="C1241"/>
  <c r="D1241"/>
  <c r="C1242"/>
  <c r="D1242"/>
  <c r="C1243"/>
  <c r="D1243"/>
  <c r="C1244"/>
  <c r="D1244"/>
  <c r="C1245"/>
  <c r="D1245"/>
  <c r="C1246"/>
  <c r="D1246"/>
  <c r="C1247"/>
  <c r="D1247"/>
  <c r="C1248"/>
  <c r="D1248"/>
  <c r="C1249"/>
  <c r="D1249"/>
  <c r="C1250"/>
  <c r="D1250"/>
  <c r="C1251"/>
  <c r="D1251"/>
  <c r="C1252"/>
  <c r="D1252"/>
  <c r="C1253"/>
  <c r="D1253"/>
  <c r="C1254"/>
  <c r="D1254"/>
  <c r="C1255"/>
  <c r="D1255"/>
  <c r="C1256"/>
  <c r="D1256"/>
  <c r="C1257"/>
  <c r="D1257"/>
  <c r="C1258"/>
  <c r="D1258"/>
  <c r="C1259"/>
  <c r="D1259"/>
  <c r="C1260"/>
  <c r="D1260"/>
  <c r="C1261"/>
  <c r="D1261"/>
  <c r="C1262"/>
  <c r="D1262"/>
  <c r="C1263"/>
  <c r="D1263"/>
  <c r="C1264"/>
  <c r="D1264"/>
  <c r="C1265"/>
  <c r="D1265"/>
  <c r="C1266"/>
  <c r="D1266"/>
  <c r="C1267"/>
  <c r="D1267"/>
  <c r="C1268"/>
  <c r="D1268"/>
  <c r="C1269"/>
  <c r="D1269"/>
  <c r="C1270"/>
  <c r="D1270"/>
  <c r="C1271"/>
  <c r="D1271"/>
  <c r="C1272"/>
  <c r="D1272"/>
  <c r="C1273"/>
  <c r="D1273"/>
  <c r="C1274"/>
  <c r="D1274"/>
  <c r="C1275"/>
  <c r="D1275"/>
  <c r="C1276"/>
  <c r="D1276"/>
  <c r="C1277"/>
  <c r="D1277"/>
  <c r="C1278"/>
  <c r="D1278"/>
  <c r="C1279"/>
  <c r="D1279"/>
  <c r="C1280"/>
  <c r="D1280"/>
  <c r="C1281"/>
  <c r="D1281"/>
  <c r="C1282"/>
  <c r="D1282"/>
  <c r="C1283"/>
  <c r="D1283"/>
  <c r="C1284"/>
  <c r="D1284"/>
  <c r="C1285"/>
  <c r="D1285"/>
  <c r="C1286"/>
  <c r="D1286"/>
  <c r="C1287"/>
  <c r="D1287"/>
  <c r="C1288"/>
  <c r="D1288"/>
  <c r="C1289"/>
  <c r="D1289"/>
  <c r="C1290"/>
  <c r="D1290"/>
  <c r="C1291"/>
  <c r="D1291"/>
  <c r="C1292"/>
  <c r="D1292"/>
  <c r="C1293"/>
  <c r="D1293"/>
  <c r="C1294"/>
  <c r="D1294"/>
  <c r="C1295"/>
  <c r="D1295"/>
  <c r="C1296"/>
  <c r="D1296"/>
  <c r="C1297"/>
  <c r="D1297"/>
  <c r="C1298"/>
  <c r="D1298"/>
  <c r="C1299"/>
  <c r="D1299"/>
  <c r="C1300"/>
  <c r="D1300"/>
  <c r="C1301"/>
  <c r="D1301"/>
  <c r="C1302"/>
  <c r="D1302"/>
  <c r="C1303"/>
  <c r="D1303"/>
  <c r="C1304"/>
  <c r="D1304"/>
  <c r="C1305"/>
  <c r="D1305"/>
  <c r="C1306"/>
  <c r="D1306"/>
  <c r="C1307"/>
  <c r="D1307"/>
  <c r="C1308"/>
  <c r="D1308"/>
  <c r="C1309"/>
  <c r="D1309"/>
  <c r="C1310"/>
  <c r="D1310"/>
  <c r="C1311"/>
  <c r="D1311"/>
  <c r="C1312"/>
  <c r="D1312"/>
  <c r="C1313"/>
  <c r="D1313"/>
  <c r="C1314"/>
  <c r="D1314"/>
  <c r="C1315"/>
  <c r="D1315"/>
  <c r="C1316"/>
  <c r="D1316"/>
  <c r="C1317"/>
  <c r="D1317"/>
  <c r="C1318"/>
  <c r="D1318"/>
  <c r="C1319"/>
  <c r="D1319"/>
  <c r="C1320"/>
  <c r="D1320"/>
  <c r="C1321"/>
  <c r="D1321"/>
  <c r="C1322"/>
  <c r="D1322"/>
  <c r="C1323"/>
  <c r="D1323"/>
  <c r="C1324"/>
  <c r="D1324"/>
  <c r="C1325"/>
  <c r="D1325"/>
  <c r="C1326"/>
  <c r="D1326"/>
  <c r="C1327"/>
  <c r="D1327"/>
  <c r="C1328"/>
  <c r="D1328"/>
  <c r="C1329"/>
  <c r="D1329"/>
  <c r="C1330"/>
  <c r="D1330"/>
  <c r="C1331"/>
  <c r="D1331"/>
  <c r="C1332"/>
  <c r="D1332"/>
  <c r="C1333"/>
  <c r="D1333"/>
  <c r="C1334"/>
  <c r="D1334"/>
  <c r="C1335"/>
  <c r="D1335"/>
  <c r="C1336"/>
  <c r="D1336"/>
  <c r="C1337"/>
  <c r="D1337"/>
  <c r="C1338"/>
  <c r="D1338"/>
  <c r="C1339"/>
  <c r="D1339"/>
  <c r="C1340"/>
  <c r="D1340"/>
  <c r="C1341"/>
  <c r="D1341"/>
  <c r="C1342"/>
  <c r="D1342"/>
  <c r="C1343"/>
  <c r="D1343"/>
  <c r="C1344"/>
  <c r="D1344"/>
  <c r="C1345"/>
  <c r="D1345"/>
  <c r="C1346"/>
  <c r="D1346"/>
  <c r="C1347"/>
  <c r="D1347"/>
  <c r="C1348"/>
  <c r="D1348"/>
  <c r="C1349"/>
  <c r="D1349"/>
  <c r="C1350"/>
  <c r="D1350"/>
  <c r="C1351"/>
  <c r="D1351"/>
  <c r="C1352"/>
  <c r="D1352"/>
  <c r="C1353"/>
  <c r="D1353"/>
  <c r="C1354"/>
  <c r="D1354"/>
  <c r="C1355"/>
  <c r="D1355"/>
  <c r="C1356"/>
  <c r="D1356"/>
  <c r="C1357"/>
  <c r="D1357"/>
  <c r="C1358"/>
  <c r="D1358"/>
  <c r="C1359"/>
  <c r="D1359"/>
  <c r="C1360"/>
  <c r="D1360"/>
  <c r="C1361"/>
  <c r="D1361"/>
  <c r="C1362"/>
  <c r="D1362"/>
  <c r="C1363"/>
  <c r="D1363"/>
  <c r="C1364"/>
  <c r="D1364"/>
  <c r="C1365"/>
  <c r="D1365"/>
  <c r="C1366"/>
  <c r="D1366"/>
  <c r="C1367"/>
  <c r="D1367"/>
  <c r="C1368"/>
  <c r="D1368"/>
  <c r="C1369"/>
  <c r="D1369"/>
  <c r="C1370"/>
  <c r="D1370"/>
  <c r="C1371"/>
  <c r="D1371"/>
  <c r="C1372"/>
  <c r="D1372"/>
  <c r="C1373"/>
  <c r="D1373"/>
  <c r="C1374"/>
  <c r="D1374"/>
  <c r="C1375"/>
  <c r="D1375"/>
  <c r="C1376"/>
  <c r="D1376"/>
  <c r="C1377"/>
  <c r="D1377"/>
  <c r="C1378"/>
  <c r="D1378"/>
  <c r="C1379"/>
  <c r="D1379"/>
  <c r="C1380"/>
  <c r="D1380"/>
  <c r="C1381"/>
  <c r="D1381"/>
  <c r="C1382"/>
  <c r="D1382"/>
  <c r="C1383"/>
  <c r="D1383"/>
  <c r="C1384"/>
  <c r="D1384"/>
  <c r="C1385"/>
  <c r="D1385"/>
  <c r="C1386"/>
  <c r="D1386"/>
  <c r="C1387"/>
  <c r="D1387"/>
  <c r="C1388"/>
  <c r="D1388"/>
  <c r="C1389"/>
  <c r="D1389"/>
  <c r="C1390"/>
  <c r="D1390"/>
  <c r="C1391"/>
  <c r="D1391"/>
  <c r="C1392"/>
  <c r="D1392"/>
  <c r="C1393"/>
  <c r="D1393"/>
  <c r="C1394"/>
  <c r="D1394"/>
  <c r="C1395"/>
  <c r="D1395"/>
  <c r="C1396"/>
  <c r="D1396"/>
  <c r="C1397"/>
  <c r="D1397"/>
  <c r="C1398"/>
  <c r="D1398"/>
  <c r="C1399"/>
  <c r="D1399"/>
  <c r="C1400"/>
  <c r="D1400"/>
  <c r="C1401"/>
  <c r="D1401"/>
  <c r="C1402"/>
  <c r="D1402"/>
  <c r="C1403"/>
  <c r="D1403"/>
  <c r="C1404"/>
  <c r="D1404"/>
  <c r="C1405"/>
  <c r="D1405"/>
  <c r="C1406"/>
  <c r="D1406"/>
  <c r="C1407"/>
  <c r="D1407"/>
  <c r="C1408"/>
  <c r="D1408"/>
  <c r="C1409"/>
  <c r="D1409"/>
  <c r="C1410"/>
  <c r="D1410"/>
  <c r="C1411"/>
  <c r="D1411"/>
  <c r="C1412"/>
  <c r="D1412"/>
  <c r="C1413"/>
  <c r="D1413"/>
  <c r="C1414"/>
  <c r="D1414"/>
  <c r="C1415"/>
  <c r="D1415"/>
  <c r="C1416"/>
  <c r="D1416"/>
  <c r="C1417"/>
  <c r="D1417"/>
  <c r="C1418"/>
  <c r="D1418"/>
  <c r="C1419"/>
  <c r="D1419"/>
  <c r="C1420"/>
  <c r="D1420"/>
  <c r="C1421"/>
  <c r="D1421"/>
  <c r="C1422"/>
  <c r="D1422"/>
  <c r="C1423"/>
  <c r="D1423"/>
  <c r="C1424"/>
  <c r="D1424"/>
  <c r="C1425"/>
  <c r="D1425"/>
  <c r="C1426"/>
  <c r="D1426"/>
  <c r="C1427"/>
  <c r="D1427"/>
  <c r="C1428"/>
  <c r="D1428"/>
  <c r="C1429"/>
  <c r="D1429"/>
  <c r="C1430"/>
  <c r="D1430"/>
  <c r="C1431"/>
  <c r="D1431"/>
  <c r="C1432"/>
  <c r="D1432"/>
  <c r="C1433"/>
  <c r="D1433"/>
  <c r="C1434"/>
  <c r="D1434"/>
  <c r="C1435"/>
  <c r="D1435"/>
  <c r="C1436"/>
  <c r="D1436"/>
  <c r="C1437"/>
  <c r="D1437"/>
  <c r="C1438"/>
  <c r="D1438"/>
  <c r="C1439"/>
  <c r="D1439"/>
  <c r="C1440"/>
  <c r="D1440"/>
  <c r="C1441"/>
  <c r="D1441"/>
  <c r="C1442"/>
  <c r="D1442"/>
  <c r="C1443"/>
  <c r="D1443"/>
  <c r="C1444"/>
  <c r="D1444"/>
  <c r="C1445"/>
  <c r="D1445"/>
  <c r="C1446"/>
  <c r="D1446"/>
  <c r="C1447"/>
  <c r="D1447"/>
  <c r="C1448"/>
  <c r="D1448"/>
  <c r="C1449"/>
  <c r="D1449"/>
  <c r="C1450"/>
  <c r="D1450"/>
  <c r="C1451"/>
  <c r="D1451"/>
  <c r="C1452"/>
  <c r="D1452"/>
  <c r="C1453"/>
  <c r="D1453"/>
  <c r="C1454"/>
  <c r="D1454"/>
  <c r="C1455"/>
  <c r="D1455"/>
  <c r="C1456"/>
  <c r="D1456"/>
  <c r="C1457"/>
  <c r="D1457"/>
  <c r="C1458"/>
  <c r="D1458"/>
  <c r="C1459"/>
  <c r="D1459"/>
  <c r="C1460"/>
  <c r="D1460"/>
  <c r="C1461"/>
  <c r="D1461"/>
  <c r="C1462"/>
  <c r="D1462"/>
  <c r="C1463"/>
  <c r="D1463"/>
  <c r="C1464"/>
  <c r="D1464"/>
  <c r="C1465"/>
  <c r="D1465"/>
  <c r="C1466"/>
  <c r="D1466"/>
  <c r="C1467"/>
  <c r="D1467"/>
  <c r="C1468"/>
  <c r="D1468"/>
  <c r="C1469"/>
  <c r="D1469"/>
  <c r="C1470"/>
  <c r="D1470"/>
  <c r="C1471"/>
  <c r="D1471"/>
  <c r="C1472"/>
  <c r="D1472"/>
  <c r="C1473"/>
  <c r="D1473"/>
  <c r="C1474"/>
  <c r="D1474"/>
  <c r="C1475"/>
  <c r="D1475"/>
  <c r="C1476"/>
  <c r="D1476"/>
  <c r="C1477"/>
  <c r="D1477"/>
  <c r="C1478"/>
  <c r="D1478"/>
  <c r="C1479"/>
  <c r="D1479"/>
  <c r="C1480"/>
  <c r="D1480"/>
  <c r="C1481"/>
  <c r="D1481"/>
  <c r="C1482"/>
  <c r="D1482"/>
  <c r="C1483"/>
  <c r="D1483"/>
  <c r="C1484"/>
  <c r="D1484"/>
  <c r="C1485"/>
  <c r="D1485"/>
  <c r="C1486"/>
  <c r="D1486"/>
  <c r="C1487"/>
  <c r="D1487"/>
  <c r="C1488"/>
  <c r="D1488"/>
  <c r="C1489"/>
  <c r="D1489"/>
  <c r="C1490"/>
  <c r="D1490"/>
  <c r="C1491"/>
  <c r="D1491"/>
  <c r="C1492"/>
  <c r="D1492"/>
  <c r="C1493"/>
  <c r="D1493"/>
  <c r="C1494"/>
  <c r="D1494"/>
  <c r="C1495"/>
  <c r="D1495"/>
  <c r="C1496"/>
  <c r="D1496"/>
  <c r="C1497"/>
  <c r="D1497"/>
  <c r="C1498"/>
  <c r="D1498"/>
  <c r="C1499"/>
  <c r="D1499"/>
  <c r="C1500"/>
  <c r="D1500"/>
  <c r="C1501"/>
  <c r="D1501"/>
  <c r="C1502"/>
  <c r="D1502"/>
  <c r="C1503"/>
  <c r="D1503"/>
  <c r="C1504"/>
  <c r="D1504"/>
  <c r="C1505"/>
  <c r="D1505"/>
  <c r="C1506"/>
  <c r="D1506"/>
  <c r="C1507"/>
  <c r="D1507"/>
  <c r="C1508"/>
  <c r="D1508"/>
  <c r="C1509"/>
  <c r="D1509"/>
  <c r="C1510"/>
  <c r="D1510"/>
  <c r="C1511"/>
  <c r="D1511"/>
  <c r="C1512"/>
  <c r="D1512"/>
  <c r="C1513"/>
  <c r="D1513"/>
  <c r="C1514"/>
  <c r="D1514"/>
  <c r="C1515"/>
  <c r="D1515"/>
  <c r="C1516"/>
  <c r="D1516"/>
  <c r="C1517"/>
  <c r="D1517"/>
  <c r="C1518"/>
  <c r="D1518"/>
  <c r="C1519"/>
  <c r="D1519"/>
  <c r="C1520"/>
  <c r="D1520"/>
  <c r="C1521"/>
  <c r="D1521"/>
  <c r="C1522"/>
  <c r="D1522"/>
  <c r="C1523"/>
  <c r="D1523"/>
  <c r="C1524"/>
  <c r="D1524"/>
  <c r="C1525"/>
  <c r="D1525"/>
  <c r="C1526"/>
  <c r="D1526"/>
  <c r="C1527"/>
  <c r="D1527"/>
  <c r="C1528"/>
  <c r="D1528"/>
  <c r="C1529"/>
  <c r="D1529"/>
  <c r="C1530"/>
  <c r="D1530"/>
  <c r="C1531"/>
  <c r="D1531"/>
  <c r="C1532"/>
  <c r="D1532"/>
  <c r="C1533"/>
  <c r="D1533"/>
  <c r="C1534"/>
  <c r="D1534"/>
  <c r="C1535"/>
  <c r="D1535"/>
  <c r="C1536"/>
  <c r="D1536"/>
  <c r="C1537"/>
  <c r="D1537"/>
  <c r="C1538"/>
  <c r="D1538"/>
  <c r="C1539"/>
  <c r="D1539"/>
  <c r="C1540"/>
  <c r="D1540"/>
  <c r="C1541"/>
  <c r="D1541"/>
  <c r="C1542"/>
  <c r="D1542"/>
  <c r="C1543"/>
  <c r="D1543"/>
  <c r="C1544"/>
  <c r="D1544"/>
  <c r="C1545"/>
  <c r="D1545"/>
  <c r="C1546"/>
  <c r="D1546"/>
  <c r="C1547"/>
  <c r="D1547"/>
  <c r="C1548"/>
  <c r="D1548"/>
  <c r="C1549"/>
  <c r="D1549"/>
  <c r="C1550"/>
  <c r="D1550"/>
  <c r="C1551"/>
  <c r="D1551"/>
  <c r="C1552"/>
  <c r="D1552"/>
  <c r="C1553"/>
  <c r="D1553"/>
  <c r="C1554"/>
  <c r="D1554"/>
  <c r="C1555"/>
  <c r="D1555"/>
  <c r="C1556"/>
  <c r="D1556"/>
  <c r="C1557"/>
  <c r="D1557"/>
  <c r="C1558"/>
  <c r="D1558"/>
  <c r="C1559"/>
  <c r="D1559"/>
  <c r="C1560"/>
  <c r="D1560"/>
  <c r="C1561"/>
  <c r="D1561"/>
  <c r="C1562"/>
  <c r="D1562"/>
  <c r="C1563"/>
  <c r="D1563"/>
  <c r="C1564"/>
  <c r="D1564"/>
  <c r="C1565"/>
  <c r="D1565"/>
  <c r="C1566"/>
  <c r="D1566"/>
  <c r="C1567"/>
  <c r="D1567"/>
  <c r="C1568"/>
  <c r="D1568"/>
  <c r="C1569"/>
  <c r="D1569"/>
  <c r="C1570"/>
  <c r="D1570"/>
  <c r="C1571"/>
  <c r="D1571"/>
  <c r="C1572"/>
  <c r="D1572"/>
  <c r="C1573"/>
  <c r="D1573"/>
  <c r="C1574"/>
  <c r="D1574"/>
  <c r="C1575"/>
  <c r="D1575"/>
  <c r="C1576"/>
  <c r="D1576"/>
  <c r="C1577"/>
  <c r="D1577"/>
  <c r="C1578"/>
  <c r="D1578"/>
  <c r="C1579"/>
  <c r="D1579"/>
  <c r="C1580"/>
  <c r="D1580"/>
  <c r="C1581"/>
  <c r="D1581"/>
  <c r="C1582"/>
  <c r="D1582"/>
  <c r="C1583"/>
  <c r="D1583"/>
  <c r="C1584"/>
  <c r="D1584"/>
  <c r="C1585"/>
  <c r="D1585"/>
  <c r="C1586"/>
  <c r="D1586"/>
  <c r="C1587"/>
  <c r="D1587"/>
  <c r="C1588"/>
  <c r="D1588"/>
  <c r="C1589"/>
  <c r="D1589"/>
  <c r="C1590"/>
  <c r="D1590"/>
  <c r="C1591"/>
  <c r="D1591"/>
  <c r="C1592"/>
  <c r="D1592"/>
  <c r="C1593"/>
  <c r="D1593"/>
  <c r="C1594"/>
  <c r="D1594"/>
  <c r="C1595"/>
  <c r="D1595"/>
  <c r="C1596"/>
  <c r="D1596"/>
  <c r="C1597"/>
  <c r="D1597"/>
  <c r="C1598"/>
  <c r="D1598"/>
  <c r="C1599"/>
  <c r="D1599"/>
  <c r="C1600"/>
  <c r="D1600"/>
  <c r="C1601"/>
  <c r="D1601"/>
  <c r="C1602"/>
  <c r="D1602"/>
  <c r="C1603"/>
  <c r="D1603"/>
  <c r="C1604"/>
  <c r="D1604"/>
  <c r="C1605"/>
  <c r="D1605"/>
  <c r="C1606"/>
  <c r="D1606"/>
  <c r="C1607"/>
  <c r="D1607"/>
  <c r="C1608"/>
  <c r="D1608"/>
  <c r="C1609"/>
  <c r="D1609"/>
  <c r="C1610"/>
  <c r="D1610"/>
  <c r="C1611"/>
  <c r="D1611"/>
  <c r="C1612"/>
  <c r="D1612"/>
  <c r="C1613"/>
  <c r="D1613"/>
  <c r="C1614"/>
  <c r="D1614"/>
  <c r="C1615"/>
  <c r="D1615"/>
  <c r="C1616"/>
  <c r="D1616"/>
  <c r="C1617"/>
  <c r="D1617"/>
  <c r="C1618"/>
  <c r="D1618"/>
  <c r="C1619"/>
  <c r="D1619"/>
  <c r="C1620"/>
  <c r="D1620"/>
  <c r="C1621"/>
  <c r="D1621"/>
  <c r="C1622"/>
  <c r="D1622"/>
  <c r="C1623"/>
  <c r="D1623"/>
  <c r="C1624"/>
  <c r="D1624"/>
  <c r="C1625"/>
  <c r="D1625"/>
  <c r="C1626"/>
  <c r="D1626"/>
  <c r="C1627"/>
  <c r="D1627"/>
  <c r="C1628"/>
  <c r="D1628"/>
  <c r="C1629"/>
  <c r="D1629"/>
  <c r="C1630"/>
  <c r="D1630"/>
  <c r="C1631"/>
  <c r="D1631"/>
  <c r="C1632"/>
  <c r="D1632"/>
  <c r="C1633"/>
  <c r="D1633"/>
  <c r="C1634"/>
  <c r="D1634"/>
  <c r="C1635"/>
  <c r="D1635"/>
  <c r="C1636"/>
  <c r="D1636"/>
  <c r="C1637"/>
  <c r="D1637"/>
  <c r="C1638"/>
  <c r="D1638"/>
  <c r="C1639"/>
  <c r="D1639"/>
  <c r="C1640"/>
  <c r="D1640"/>
  <c r="C1641"/>
  <c r="D1641"/>
  <c r="C1642"/>
  <c r="D1642"/>
  <c r="C1643"/>
  <c r="D1643"/>
  <c r="C1644"/>
  <c r="D1644"/>
  <c r="C1645"/>
  <c r="D1645"/>
  <c r="C1646"/>
  <c r="D1646"/>
  <c r="C1647"/>
  <c r="D1647"/>
  <c r="C1648"/>
  <c r="D1648"/>
  <c r="C1649"/>
  <c r="D1649"/>
  <c r="C1650"/>
  <c r="D1650"/>
  <c r="C1651"/>
  <c r="D1651"/>
  <c r="C1652"/>
  <c r="D1652"/>
  <c r="C1653"/>
  <c r="D1653"/>
  <c r="C1654"/>
  <c r="D1654"/>
  <c r="C1655"/>
  <c r="D1655"/>
  <c r="C1656"/>
  <c r="D1656"/>
  <c r="C1657"/>
  <c r="D1657"/>
  <c r="C1658"/>
  <c r="D1658"/>
  <c r="C1659"/>
  <c r="D1659"/>
  <c r="C1660"/>
  <c r="D1660"/>
  <c r="C1661"/>
  <c r="D1661"/>
  <c r="C1662"/>
  <c r="D1662"/>
  <c r="C1663"/>
  <c r="D1663"/>
  <c r="C1664"/>
  <c r="D1664"/>
  <c r="C1665"/>
  <c r="D1665"/>
  <c r="C1666"/>
  <c r="D1666"/>
  <c r="C1667"/>
  <c r="D1667"/>
  <c r="C1668"/>
  <c r="D1668"/>
  <c r="C1669"/>
  <c r="D1669"/>
  <c r="C1670"/>
  <c r="D1670"/>
  <c r="C1671"/>
  <c r="D1671"/>
  <c r="C1672"/>
  <c r="D1672"/>
  <c r="C1673"/>
  <c r="D1673"/>
  <c r="C1674"/>
  <c r="D1674"/>
  <c r="C1675"/>
  <c r="D1675"/>
  <c r="C1676"/>
  <c r="D1676"/>
  <c r="C1677"/>
  <c r="D1677"/>
  <c r="C1678"/>
  <c r="D1678"/>
  <c r="C1679"/>
  <c r="D1679"/>
  <c r="C1680"/>
  <c r="D1680"/>
  <c r="C1681"/>
  <c r="D1681"/>
  <c r="C1682"/>
  <c r="D1682"/>
  <c r="C1683"/>
  <c r="D1683"/>
  <c r="C1684"/>
  <c r="D1684"/>
  <c r="C1685"/>
  <c r="D1685"/>
  <c r="C1686"/>
  <c r="D1686"/>
  <c r="C1687"/>
  <c r="D1687"/>
  <c r="C1688"/>
  <c r="D1688"/>
  <c r="C1689"/>
  <c r="D1689"/>
  <c r="C1690"/>
  <c r="D1690"/>
  <c r="C1691"/>
  <c r="D1691"/>
  <c r="C1692"/>
  <c r="D1692"/>
  <c r="C1693"/>
  <c r="D1693"/>
  <c r="C1694"/>
  <c r="D1694"/>
  <c r="C1695"/>
  <c r="D1695"/>
  <c r="C1696"/>
  <c r="D1696"/>
  <c r="C1697"/>
  <c r="D1697"/>
  <c r="C1698"/>
  <c r="D1698"/>
  <c r="C1699"/>
  <c r="D1699"/>
  <c r="C1700"/>
  <c r="D1700"/>
  <c r="C1701"/>
  <c r="D1701"/>
  <c r="C1702"/>
  <c r="D1702"/>
  <c r="C1703"/>
  <c r="D1703"/>
  <c r="C1704"/>
  <c r="D1704"/>
  <c r="C1705"/>
  <c r="D1705"/>
  <c r="C1706"/>
  <c r="D1706"/>
  <c r="C1707"/>
  <c r="D1707"/>
  <c r="C1708"/>
  <c r="D1708"/>
  <c r="C1709"/>
  <c r="D1709"/>
  <c r="C1710"/>
  <c r="D1710"/>
  <c r="C1711"/>
  <c r="D1711"/>
  <c r="C1712"/>
  <c r="D1712"/>
  <c r="C1713"/>
  <c r="D1713"/>
  <c r="C1714"/>
  <c r="D1714"/>
  <c r="C1715"/>
  <c r="D1715"/>
  <c r="C1716"/>
  <c r="D1716"/>
  <c r="C1717"/>
  <c r="D1717"/>
  <c r="C1718"/>
  <c r="D1718"/>
  <c r="C1719"/>
  <c r="D1719"/>
  <c r="C1720"/>
  <c r="D1720"/>
  <c r="C1721"/>
  <c r="D1721"/>
  <c r="C1722"/>
  <c r="D1722"/>
  <c r="C1723"/>
  <c r="D1723"/>
  <c r="C1724"/>
  <c r="D1724"/>
  <c r="C1725"/>
  <c r="D1725"/>
  <c r="C1726"/>
  <c r="D1726"/>
  <c r="C1727"/>
  <c r="D1727"/>
  <c r="C1728"/>
  <c r="D1728"/>
  <c r="C1729"/>
  <c r="D1729"/>
  <c r="C1730"/>
  <c r="D1730"/>
  <c r="C1731"/>
  <c r="D1731"/>
  <c r="C1732"/>
  <c r="D1732"/>
  <c r="C1733"/>
  <c r="D1733"/>
  <c r="C1734"/>
  <c r="D1734"/>
  <c r="C1735"/>
  <c r="D1735"/>
  <c r="C1736"/>
  <c r="D1736"/>
  <c r="C1737"/>
  <c r="D1737"/>
  <c r="C1738"/>
  <c r="D1738"/>
  <c r="C1739"/>
  <c r="D1739"/>
  <c r="C1740"/>
  <c r="D1740"/>
  <c r="C1741"/>
  <c r="D1741"/>
  <c r="C1742"/>
  <c r="D1742"/>
  <c r="C1743"/>
  <c r="D1743"/>
  <c r="C1744"/>
  <c r="D1744"/>
  <c r="C1745"/>
  <c r="D1745"/>
  <c r="C1746"/>
  <c r="D1746"/>
  <c r="C1747"/>
  <c r="D1747"/>
  <c r="C1748"/>
  <c r="D1748"/>
  <c r="C1749"/>
  <c r="D1749"/>
  <c r="C1750"/>
  <c r="D1750"/>
  <c r="C1751"/>
  <c r="D1751"/>
  <c r="C1752"/>
  <c r="D1752"/>
  <c r="C1753"/>
  <c r="D1753"/>
  <c r="C1754"/>
  <c r="D1754"/>
  <c r="C1755"/>
  <c r="D1755"/>
  <c r="C1756"/>
  <c r="D1756"/>
  <c r="C1757"/>
  <c r="D1757"/>
  <c r="C1758"/>
  <c r="D1758"/>
  <c r="C1759"/>
  <c r="D1759"/>
  <c r="C1760"/>
  <c r="D1760"/>
  <c r="C1761"/>
  <c r="D1761"/>
  <c r="C1762"/>
  <c r="D1762"/>
  <c r="C1763"/>
  <c r="D1763"/>
  <c r="C1764"/>
  <c r="D1764"/>
  <c r="C1765"/>
  <c r="D1765"/>
  <c r="C1766"/>
  <c r="D1766"/>
  <c r="C1767"/>
  <c r="D1767"/>
  <c r="C1768"/>
  <c r="D1768"/>
  <c r="C1769"/>
  <c r="D1769"/>
  <c r="C1770"/>
  <c r="D1770"/>
  <c r="C1771"/>
  <c r="D1771"/>
  <c r="C1772"/>
  <c r="D1772"/>
  <c r="C1773"/>
  <c r="D1773"/>
  <c r="C1774"/>
  <c r="D1774"/>
  <c r="C1775"/>
  <c r="D1775"/>
  <c r="C1776"/>
  <c r="D1776"/>
  <c r="C1777"/>
  <c r="D1777"/>
  <c r="C1778"/>
  <c r="D1778"/>
  <c r="C1779"/>
  <c r="D1779"/>
  <c r="C1780"/>
  <c r="D1780"/>
  <c r="C1781"/>
  <c r="D1781"/>
  <c r="C1782"/>
  <c r="D1782"/>
  <c r="C1783"/>
  <c r="D1783"/>
  <c r="C1784"/>
  <c r="D1784"/>
  <c r="C1785"/>
  <c r="D1785"/>
  <c r="C1786"/>
  <c r="D1786"/>
  <c r="C1787"/>
  <c r="D1787"/>
  <c r="C1788"/>
  <c r="D1788"/>
  <c r="C1789"/>
  <c r="D1789"/>
  <c r="C1790"/>
  <c r="D1790"/>
  <c r="C1791"/>
  <c r="D1791"/>
  <c r="C1792"/>
  <c r="D1792"/>
  <c r="C1793"/>
  <c r="D1793"/>
  <c r="C1794"/>
  <c r="D1794"/>
  <c r="C1795"/>
  <c r="D1795"/>
  <c r="C1796"/>
  <c r="D1796"/>
  <c r="C1797"/>
  <c r="D1797"/>
  <c r="C1798"/>
  <c r="D1798"/>
  <c r="C1799"/>
  <c r="D1799"/>
  <c r="C1800"/>
  <c r="D1800"/>
  <c r="C1801"/>
  <c r="D1801"/>
  <c r="C1802"/>
  <c r="D1802"/>
  <c r="C1803"/>
  <c r="D1803"/>
  <c r="C1804"/>
  <c r="D1804"/>
  <c r="C1805"/>
  <c r="D1805"/>
  <c r="C1806"/>
  <c r="D1806"/>
  <c r="C1807"/>
  <c r="D1807"/>
  <c r="C1808"/>
  <c r="D1808"/>
  <c r="C1809"/>
  <c r="D1809"/>
  <c r="C1810"/>
  <c r="D1810"/>
  <c r="C1811"/>
  <c r="D1811"/>
  <c r="C1812"/>
  <c r="D1812"/>
  <c r="C1813"/>
  <c r="D1813"/>
  <c r="C1814"/>
  <c r="D1814"/>
  <c r="C1815"/>
  <c r="D1815"/>
  <c r="C1816"/>
  <c r="D1816"/>
  <c r="C1817"/>
  <c r="D1817"/>
  <c r="C1818"/>
  <c r="D1818"/>
  <c r="C1819"/>
  <c r="D1819"/>
  <c r="C1820"/>
  <c r="D1820"/>
  <c r="C1821"/>
  <c r="D1821"/>
  <c r="C1822"/>
  <c r="D1822"/>
  <c r="C1823"/>
  <c r="D1823"/>
  <c r="C1824"/>
  <c r="D1824"/>
  <c r="C1825"/>
  <c r="D1825"/>
  <c r="C1826"/>
  <c r="D1826"/>
  <c r="C1827"/>
  <c r="D1827"/>
  <c r="C1828"/>
  <c r="D1828"/>
  <c r="C1829"/>
  <c r="D1829"/>
  <c r="C1830"/>
  <c r="D1830"/>
  <c r="C1831"/>
  <c r="D1831"/>
  <c r="C1832"/>
  <c r="D1832"/>
  <c r="C1833"/>
  <c r="D1833"/>
  <c r="C1834"/>
  <c r="D1834"/>
  <c r="C1835"/>
  <c r="D1835"/>
  <c r="C1836"/>
  <c r="D1836"/>
  <c r="C1837"/>
  <c r="D1837"/>
  <c r="C1838"/>
  <c r="D1838"/>
  <c r="C1839"/>
  <c r="D1839"/>
  <c r="C1840"/>
  <c r="D1840"/>
  <c r="C1841"/>
  <c r="D1841"/>
  <c r="C1842"/>
  <c r="D1842"/>
  <c r="C1843"/>
  <c r="D1843"/>
  <c r="C1844"/>
  <c r="D1844"/>
  <c r="C1845"/>
  <c r="D1845"/>
  <c r="C1846"/>
  <c r="D1846"/>
  <c r="C1847"/>
  <c r="D1847"/>
  <c r="C1848"/>
  <c r="D1848"/>
  <c r="C1849"/>
  <c r="D1849"/>
  <c r="C1850"/>
  <c r="D1850"/>
  <c r="C1851"/>
  <c r="D1851"/>
  <c r="C1852"/>
  <c r="D1852"/>
  <c r="C1853"/>
  <c r="D1853"/>
  <c r="C1854"/>
  <c r="D1854"/>
  <c r="C1855"/>
  <c r="D1855"/>
  <c r="C1856"/>
  <c r="D1856"/>
  <c r="C1857"/>
  <c r="D1857"/>
  <c r="C1858"/>
  <c r="D1858"/>
  <c r="C1859"/>
  <c r="D1859"/>
  <c r="C1860"/>
  <c r="D1860"/>
  <c r="C1861"/>
  <c r="D1861"/>
  <c r="C1862"/>
  <c r="D1862"/>
  <c r="C1863"/>
  <c r="D1863"/>
  <c r="C1864"/>
  <c r="D1864"/>
  <c r="C1865"/>
  <c r="D1865"/>
  <c r="C1866"/>
  <c r="D1866"/>
  <c r="C1867"/>
  <c r="D1867"/>
  <c r="C1868"/>
  <c r="D1868"/>
  <c r="C1869"/>
  <c r="D1869"/>
  <c r="C1870"/>
  <c r="D1870"/>
  <c r="C1871"/>
  <c r="D1871"/>
  <c r="C1872"/>
  <c r="D1872"/>
  <c r="C1873"/>
  <c r="D1873"/>
  <c r="C1874"/>
  <c r="D1874"/>
  <c r="C1875"/>
  <c r="D1875"/>
  <c r="C1876"/>
  <c r="D1876"/>
  <c r="C1877"/>
  <c r="D1877"/>
  <c r="C1878"/>
  <c r="D1878"/>
  <c r="C1879"/>
  <c r="D1879"/>
  <c r="C1880"/>
  <c r="D1880"/>
  <c r="C1881"/>
  <c r="D1881"/>
  <c r="C1882"/>
  <c r="D1882"/>
  <c r="C1883"/>
  <c r="D1883"/>
  <c r="C1884"/>
  <c r="D1884"/>
  <c r="C1885"/>
  <c r="D1885"/>
  <c r="C1886"/>
  <c r="D1886"/>
  <c r="C1887"/>
  <c r="D1887"/>
  <c r="C1888"/>
  <c r="D1888"/>
  <c r="C1889"/>
  <c r="D1889"/>
  <c r="C1890"/>
  <c r="D1890"/>
  <c r="C1891"/>
  <c r="D1891"/>
  <c r="C1892"/>
  <c r="D1892"/>
  <c r="C1893"/>
  <c r="D1893"/>
  <c r="C1894"/>
  <c r="D1894"/>
  <c r="C1895"/>
  <c r="D1895"/>
  <c r="C1896"/>
  <c r="D1896"/>
  <c r="C1897"/>
  <c r="D1897"/>
  <c r="C1898"/>
  <c r="D1898"/>
  <c r="C1899"/>
  <c r="D1899"/>
  <c r="C1900"/>
  <c r="D1900"/>
  <c r="C1901"/>
  <c r="D1901"/>
  <c r="C1902"/>
  <c r="D1902"/>
  <c r="C1903"/>
  <c r="D1903"/>
  <c r="C1904"/>
  <c r="D1904"/>
  <c r="C1905"/>
  <c r="D1905"/>
  <c r="C1906"/>
  <c r="D1906"/>
  <c r="C1907"/>
  <c r="D1907"/>
  <c r="C1908"/>
  <c r="D1908"/>
  <c r="C1909"/>
  <c r="D1909"/>
  <c r="C1910"/>
  <c r="D1910"/>
  <c r="C1911"/>
  <c r="D1911"/>
  <c r="C1912"/>
  <c r="D1912"/>
  <c r="C1913"/>
  <c r="D1913"/>
  <c r="C1914"/>
  <c r="D1914"/>
  <c r="C1915"/>
  <c r="D1915"/>
  <c r="C1916"/>
  <c r="D1916"/>
  <c r="C1917"/>
  <c r="D1917"/>
  <c r="C1918"/>
  <c r="D1918"/>
  <c r="C1919"/>
  <c r="D1919"/>
  <c r="C1920"/>
  <c r="D1920"/>
  <c r="C1921"/>
  <c r="D1921"/>
  <c r="C1922"/>
  <c r="D1922"/>
  <c r="C1923"/>
  <c r="D1923"/>
  <c r="C1924"/>
  <c r="D1924"/>
  <c r="C1925"/>
  <c r="D1925"/>
  <c r="C1926"/>
  <c r="D1926"/>
  <c r="C1927"/>
  <c r="D1927"/>
  <c r="C1928"/>
  <c r="D1928"/>
  <c r="C1929"/>
  <c r="D1929"/>
  <c r="C1930"/>
  <c r="D1930"/>
  <c r="C1931"/>
  <c r="D1931"/>
  <c r="C1932"/>
  <c r="D1932"/>
  <c r="C1933"/>
  <c r="D1933"/>
  <c r="C1934"/>
  <c r="D1934"/>
  <c r="C1935"/>
  <c r="D1935"/>
  <c r="C1936"/>
  <c r="D1936"/>
  <c r="C1937"/>
  <c r="D1937"/>
  <c r="C1938"/>
  <c r="D1938"/>
  <c r="C1939"/>
  <c r="D1939"/>
  <c r="C1940"/>
  <c r="D1940"/>
  <c r="C1941"/>
  <c r="D1941"/>
  <c r="C1942"/>
  <c r="D1942"/>
  <c r="C1943"/>
  <c r="D1943"/>
  <c r="C1944"/>
  <c r="D1944"/>
  <c r="C1945"/>
  <c r="D1945"/>
  <c r="C1946"/>
  <c r="D1946"/>
  <c r="C1947"/>
  <c r="D1947"/>
  <c r="C1948"/>
  <c r="D1948"/>
  <c r="C1949"/>
  <c r="D1949"/>
  <c r="C1950"/>
  <c r="D1950"/>
  <c r="C1951"/>
  <c r="D1951"/>
  <c r="C1952"/>
  <c r="D1952"/>
  <c r="C1953"/>
  <c r="D1953"/>
  <c r="C1954"/>
  <c r="D1954"/>
  <c r="C1955"/>
  <c r="D1955"/>
  <c r="C1956"/>
  <c r="D1956"/>
  <c r="C1957"/>
  <c r="D1957"/>
  <c r="C1958"/>
  <c r="D1958"/>
  <c r="C1959"/>
  <c r="D1959"/>
  <c r="C1960"/>
  <c r="D1960"/>
  <c r="C1961"/>
  <c r="D1961"/>
  <c r="C1962"/>
  <c r="D1962"/>
  <c r="C1963"/>
  <c r="D1963"/>
  <c r="C1964"/>
  <c r="D1964"/>
  <c r="C1965"/>
  <c r="D1965"/>
  <c r="C1966"/>
  <c r="D1966"/>
  <c r="C1967"/>
  <c r="D1967"/>
  <c r="C1968"/>
  <c r="D1968"/>
  <c r="C1969"/>
  <c r="D1969"/>
  <c r="C1970"/>
  <c r="D1970"/>
  <c r="C1971"/>
  <c r="D1971"/>
  <c r="C1972"/>
  <c r="D1972"/>
  <c r="C1973"/>
  <c r="D1973"/>
  <c r="C1974"/>
  <c r="D1974"/>
  <c r="C1975"/>
  <c r="D1975"/>
  <c r="C1976"/>
  <c r="D1976"/>
  <c r="C1977"/>
  <c r="D1977"/>
  <c r="C1978"/>
  <c r="D1978"/>
  <c r="C1979"/>
  <c r="D1979"/>
  <c r="C1980"/>
  <c r="D1980"/>
  <c r="C1981"/>
  <c r="D1981"/>
  <c r="C1982"/>
  <c r="D1982"/>
  <c r="C1983"/>
  <c r="D1983"/>
  <c r="C1984"/>
  <c r="D1984"/>
  <c r="C1985"/>
  <c r="D1985"/>
  <c r="C1986"/>
  <c r="D1986"/>
  <c r="C1987"/>
  <c r="D1987"/>
  <c r="C1988"/>
  <c r="D1988"/>
  <c r="C1989"/>
  <c r="D1989"/>
  <c r="C1990"/>
  <c r="D1990"/>
  <c r="C1991"/>
  <c r="D1991"/>
  <c r="C1992"/>
  <c r="D1992"/>
  <c r="C1993"/>
  <c r="D1993"/>
  <c r="C1994"/>
  <c r="D1994"/>
  <c r="C1995"/>
  <c r="D1995"/>
  <c r="C1996"/>
  <c r="D1996"/>
  <c r="C1997"/>
  <c r="D1997"/>
  <c r="C1998"/>
  <c r="D1998"/>
  <c r="C1999"/>
  <c r="D1999"/>
  <c r="C2000"/>
  <c r="D2000"/>
  <c r="C2001"/>
  <c r="D2001"/>
  <c r="C2002"/>
  <c r="D2002"/>
  <c r="C2003"/>
  <c r="D2003"/>
  <c r="C2004"/>
  <c r="D2004"/>
  <c r="C2005"/>
  <c r="D2005"/>
  <c r="C2006"/>
  <c r="D2006"/>
  <c r="C2007"/>
  <c r="D2007"/>
  <c r="C2008"/>
  <c r="D2008"/>
  <c r="C2009"/>
  <c r="D2009"/>
  <c r="C2010"/>
  <c r="D2010"/>
  <c r="C2011"/>
  <c r="D2011"/>
  <c r="C2012"/>
  <c r="D2012"/>
  <c r="C2013"/>
  <c r="D2013"/>
  <c r="C2014"/>
  <c r="D2014"/>
  <c r="C2015"/>
  <c r="D2015"/>
  <c r="C2016"/>
  <c r="D2016"/>
  <c r="C2017"/>
  <c r="D2017"/>
  <c r="C2018"/>
  <c r="D2018"/>
  <c r="C2019"/>
  <c r="D2019"/>
  <c r="C2020"/>
  <c r="D2020"/>
  <c r="C2021"/>
  <c r="D2021"/>
  <c r="C2022"/>
  <c r="D2022"/>
  <c r="C2023"/>
  <c r="D2023"/>
  <c r="C2024"/>
  <c r="D2024"/>
  <c r="C2025"/>
  <c r="D2025"/>
  <c r="C2026"/>
  <c r="D2026"/>
  <c r="C2027"/>
  <c r="D2027"/>
  <c r="C2028"/>
  <c r="D2028"/>
  <c r="C2029"/>
  <c r="D2029"/>
  <c r="C2030"/>
  <c r="D2030"/>
  <c r="C2031"/>
  <c r="D2031"/>
  <c r="C2032"/>
  <c r="D2032"/>
  <c r="C2033"/>
  <c r="D2033"/>
  <c r="C2034"/>
  <c r="D2034"/>
  <c r="C2035"/>
  <c r="D2035"/>
  <c r="C2036"/>
  <c r="D2036"/>
  <c r="C2037"/>
  <c r="D2037"/>
  <c r="C2038"/>
  <c r="D2038"/>
  <c r="C2039"/>
  <c r="D2039"/>
  <c r="C2040"/>
  <c r="D2040"/>
  <c r="C2041"/>
  <c r="D2041"/>
  <c r="C2042"/>
  <c r="D2042"/>
  <c r="C2043"/>
  <c r="D2043"/>
  <c r="C2044"/>
  <c r="D2044"/>
  <c r="C2045"/>
  <c r="D2045"/>
  <c r="C2046"/>
  <c r="D2046"/>
  <c r="C2047"/>
  <c r="D2047"/>
  <c r="C2048"/>
  <c r="D2048"/>
  <c r="C2049"/>
  <c r="D2049"/>
  <c r="C2050"/>
  <c r="D2050"/>
  <c r="C2051"/>
  <c r="D2051"/>
  <c r="C2052"/>
  <c r="D2052"/>
  <c r="C2053"/>
  <c r="D2053"/>
  <c r="C2054"/>
  <c r="D2054"/>
  <c r="C2055"/>
  <c r="D2055"/>
  <c r="C2056"/>
  <c r="D2056"/>
  <c r="C2057"/>
  <c r="D2057"/>
  <c r="C2058"/>
  <c r="D2058"/>
  <c r="C2059"/>
  <c r="D2059"/>
  <c r="C2060"/>
  <c r="D2060"/>
  <c r="C2061"/>
  <c r="D2061"/>
  <c r="C2062"/>
  <c r="D2062"/>
  <c r="C2063"/>
  <c r="D2063"/>
  <c r="C2064"/>
  <c r="D2064"/>
  <c r="C2065"/>
  <c r="D2065"/>
  <c r="C2066"/>
  <c r="D2066"/>
  <c r="C2067"/>
  <c r="D2067"/>
  <c r="C2068"/>
  <c r="D2068"/>
  <c r="C2069"/>
  <c r="D2069"/>
  <c r="C2070"/>
  <c r="D2070"/>
  <c r="C2071"/>
  <c r="D2071"/>
  <c r="C2072"/>
  <c r="D2072"/>
  <c r="C2073"/>
  <c r="D2073"/>
  <c r="C2074"/>
  <c r="D2074"/>
  <c r="C2075"/>
  <c r="D2075"/>
  <c r="C2076"/>
  <c r="D2076"/>
  <c r="C2077"/>
  <c r="D2077"/>
  <c r="C2078"/>
  <c r="D2078"/>
  <c r="C2079"/>
  <c r="D2079"/>
  <c r="C2080"/>
  <c r="D2080"/>
  <c r="C2081"/>
  <c r="D2081"/>
  <c r="C2082"/>
  <c r="D2082"/>
  <c r="C2083"/>
  <c r="D2083"/>
  <c r="C2084"/>
  <c r="D2084"/>
  <c r="C2085"/>
  <c r="D2085"/>
  <c r="C2086"/>
  <c r="D2086"/>
  <c r="C2087"/>
  <c r="D2087"/>
  <c r="C2088"/>
  <c r="D2088"/>
  <c r="C2089"/>
  <c r="D2089"/>
  <c r="C2090"/>
  <c r="D2090"/>
  <c r="C2091"/>
  <c r="D2091"/>
  <c r="C2092"/>
  <c r="D2092"/>
  <c r="C2093"/>
  <c r="D2093"/>
  <c r="C2094"/>
  <c r="D2094"/>
  <c r="C2095"/>
  <c r="D2095"/>
  <c r="C2096"/>
  <c r="D2096"/>
  <c r="C2097"/>
  <c r="D2097"/>
  <c r="C2098"/>
  <c r="D2098"/>
  <c r="C2099"/>
  <c r="D2099"/>
  <c r="C2100"/>
  <c r="D2100"/>
  <c r="C2101"/>
  <c r="D2101"/>
  <c r="C2102"/>
  <c r="D2102"/>
  <c r="C2103"/>
  <c r="D2103"/>
  <c r="C2104"/>
  <c r="D2104"/>
  <c r="C2105"/>
  <c r="D2105"/>
  <c r="C2106"/>
  <c r="D2106"/>
  <c r="C2107"/>
  <c r="D2107"/>
  <c r="C2108"/>
  <c r="D2108"/>
  <c r="C2109"/>
  <c r="D2109"/>
  <c r="C2110"/>
  <c r="D2110"/>
  <c r="C2111"/>
  <c r="D2111"/>
  <c r="C2112"/>
  <c r="D2112"/>
  <c r="C2113"/>
  <c r="D2113"/>
  <c r="C2114"/>
  <c r="D2114"/>
  <c r="C2115"/>
  <c r="D2115"/>
  <c r="C2116"/>
  <c r="D2116"/>
  <c r="C2117"/>
  <c r="D2117"/>
  <c r="C2118"/>
  <c r="D2118"/>
  <c r="C2119"/>
  <c r="D2119"/>
  <c r="C2120"/>
  <c r="D2120"/>
  <c r="C2121"/>
  <c r="D2121"/>
  <c r="C2122"/>
  <c r="D2122"/>
  <c r="C2123"/>
  <c r="D2123"/>
  <c r="C2124"/>
  <c r="D2124"/>
  <c r="C2125"/>
  <c r="D2125"/>
  <c r="C2126"/>
  <c r="D2126"/>
  <c r="C2127"/>
  <c r="D2127"/>
  <c r="C2128"/>
  <c r="D2128"/>
  <c r="C2129"/>
  <c r="D2129"/>
  <c r="C2130"/>
  <c r="D2130"/>
  <c r="C2131"/>
  <c r="D2131"/>
  <c r="C2132"/>
  <c r="D2132"/>
  <c r="C2133"/>
  <c r="D2133"/>
  <c r="C2134"/>
  <c r="D2134"/>
  <c r="C2135"/>
  <c r="D2135"/>
  <c r="C2136"/>
  <c r="D2136"/>
  <c r="C2137"/>
  <c r="D2137"/>
  <c r="C2138"/>
  <c r="D2138"/>
  <c r="C2139"/>
  <c r="D2139"/>
  <c r="C2140"/>
  <c r="D2140"/>
  <c r="C2141"/>
  <c r="D2141"/>
  <c r="C2142"/>
  <c r="D2142"/>
  <c r="C2143"/>
  <c r="D2143"/>
  <c r="C2144"/>
  <c r="D2144"/>
  <c r="C2145"/>
  <c r="D2145"/>
  <c r="C2146"/>
  <c r="D2146"/>
  <c r="C2147"/>
  <c r="D2147"/>
  <c r="C2148"/>
  <c r="D2148"/>
  <c r="C2149"/>
  <c r="D2149"/>
  <c r="C2150"/>
  <c r="D2150"/>
  <c r="C2151"/>
  <c r="D2151"/>
  <c r="C2152"/>
  <c r="D2152"/>
  <c r="C2153"/>
  <c r="D2153"/>
  <c r="C2154"/>
  <c r="D2154"/>
  <c r="C2155"/>
  <c r="D2155"/>
  <c r="C2156"/>
  <c r="D2156"/>
  <c r="C2157"/>
  <c r="D2157"/>
  <c r="C2158"/>
  <c r="D2158"/>
  <c r="C2159"/>
  <c r="D2159"/>
  <c r="C2160"/>
  <c r="D2160"/>
  <c r="C2161"/>
  <c r="D2161"/>
  <c r="C2162"/>
  <c r="D2162"/>
  <c r="C2163"/>
  <c r="D2163"/>
  <c r="C2164"/>
  <c r="D2164"/>
  <c r="C2165"/>
  <c r="D2165"/>
  <c r="C2166"/>
  <c r="D2166"/>
  <c r="C2167"/>
  <c r="D2167"/>
  <c r="C2168"/>
  <c r="D2168"/>
  <c r="C2169"/>
  <c r="D2169"/>
  <c r="C2170"/>
  <c r="D2170"/>
  <c r="C2171"/>
  <c r="D2171"/>
  <c r="C2172"/>
  <c r="D2172"/>
  <c r="C2173"/>
  <c r="D2173"/>
  <c r="C2174"/>
  <c r="D2174"/>
  <c r="C2175"/>
  <c r="D2175"/>
  <c r="C2176"/>
  <c r="D2176"/>
  <c r="C2177"/>
  <c r="D2177"/>
  <c r="C2178"/>
  <c r="D2178"/>
  <c r="C2179"/>
  <c r="D2179"/>
  <c r="C2180"/>
  <c r="D2180"/>
  <c r="C2181"/>
  <c r="D2181"/>
  <c r="C2182"/>
  <c r="D2182"/>
  <c r="C2183"/>
  <c r="D2183"/>
  <c r="C2184"/>
  <c r="D2184"/>
  <c r="C2185"/>
  <c r="D2185"/>
  <c r="C2186"/>
  <c r="D2186"/>
  <c r="C2187"/>
  <c r="D2187"/>
  <c r="C2188"/>
  <c r="D2188"/>
  <c r="C2189"/>
  <c r="D2189"/>
  <c r="C2190"/>
  <c r="D2190"/>
  <c r="C2191"/>
  <c r="D2191"/>
  <c r="C2192"/>
  <c r="D2192"/>
  <c r="C2193"/>
  <c r="D2193"/>
  <c r="C2194"/>
  <c r="D2194"/>
  <c r="C2195"/>
  <c r="D2195"/>
  <c r="C2196"/>
  <c r="D2196"/>
  <c r="C2197"/>
  <c r="D2197"/>
  <c r="C2198"/>
  <c r="D2198"/>
  <c r="C2199"/>
  <c r="D2199"/>
  <c r="C2200"/>
  <c r="D2200"/>
  <c r="C2201"/>
  <c r="D2201"/>
  <c r="C2202"/>
  <c r="D2202"/>
  <c r="C2203"/>
  <c r="D2203"/>
  <c r="C2204"/>
  <c r="D2204"/>
  <c r="C2205"/>
  <c r="D2205"/>
  <c r="C2206"/>
  <c r="D2206"/>
  <c r="C2207"/>
  <c r="D2207"/>
  <c r="C2208"/>
  <c r="D2208"/>
  <c r="C2209"/>
  <c r="D2209"/>
  <c r="C2210"/>
  <c r="D2210"/>
  <c r="C2211"/>
  <c r="D2211"/>
  <c r="C2212"/>
  <c r="D2212"/>
  <c r="C2213"/>
  <c r="D2213"/>
  <c r="C2214"/>
  <c r="D2214"/>
  <c r="C2215"/>
  <c r="D2215"/>
  <c r="C2216"/>
  <c r="D2216"/>
  <c r="C2217"/>
  <c r="D2217"/>
  <c r="C2218"/>
  <c r="D2218"/>
  <c r="C2219"/>
  <c r="D2219"/>
  <c r="C2220"/>
  <c r="D2220"/>
  <c r="C2221"/>
  <c r="D2221"/>
  <c r="C2222"/>
  <c r="D2222"/>
  <c r="C2223"/>
  <c r="D2223"/>
  <c r="C2224"/>
  <c r="D2224"/>
  <c r="C2225"/>
  <c r="D2225"/>
  <c r="C2226"/>
  <c r="D2226"/>
  <c r="C2227"/>
  <c r="D2227"/>
  <c r="C2228"/>
  <c r="D2228"/>
  <c r="C2229"/>
  <c r="D2229"/>
  <c r="C2230"/>
  <c r="D2230"/>
  <c r="C2231"/>
  <c r="D2231"/>
  <c r="C2232"/>
  <c r="D2232"/>
  <c r="C2233"/>
  <c r="D2233"/>
  <c r="C2234"/>
  <c r="D2234"/>
  <c r="C2235"/>
  <c r="D2235"/>
  <c r="C2236"/>
  <c r="D2236"/>
  <c r="C2237"/>
  <c r="D2237"/>
  <c r="C2238"/>
  <c r="D2238"/>
  <c r="C2239"/>
  <c r="D2239"/>
  <c r="C2240"/>
  <c r="D2240"/>
  <c r="C2241"/>
  <c r="D2241"/>
  <c r="C2242"/>
  <c r="D2242"/>
  <c r="C2243"/>
  <c r="D2243"/>
  <c r="C2244"/>
  <c r="D2244"/>
  <c r="C2245"/>
  <c r="D2245"/>
  <c r="C2246"/>
  <c r="D2246"/>
  <c r="C2247"/>
  <c r="D2247"/>
  <c r="C2248"/>
  <c r="D2248"/>
  <c r="C2249"/>
  <c r="D2249"/>
  <c r="C2250"/>
  <c r="D2250"/>
  <c r="C2251"/>
  <c r="D2251"/>
  <c r="C2252"/>
  <c r="D2252"/>
  <c r="C2253"/>
  <c r="D2253"/>
  <c r="C2254"/>
  <c r="D2254"/>
  <c r="C2255"/>
  <c r="D2255"/>
  <c r="C2256"/>
  <c r="D2256"/>
  <c r="C2257"/>
  <c r="D2257"/>
  <c r="C2258"/>
  <c r="D2258"/>
  <c r="C2259"/>
  <c r="D2259"/>
  <c r="C2260"/>
  <c r="D2260"/>
  <c r="C2261"/>
  <c r="D2261"/>
  <c r="C2262"/>
  <c r="D2262"/>
  <c r="C2263"/>
  <c r="D2263"/>
  <c r="C2264"/>
  <c r="D2264"/>
  <c r="C2265"/>
  <c r="D2265"/>
  <c r="C2266"/>
  <c r="D2266"/>
  <c r="C2267"/>
  <c r="D2267"/>
  <c r="C2268"/>
  <c r="D2268"/>
  <c r="C2269"/>
  <c r="D2269"/>
  <c r="C2270"/>
  <c r="D2270"/>
  <c r="C2271"/>
  <c r="D2271"/>
  <c r="C2272"/>
  <c r="D2272"/>
  <c r="C2273"/>
  <c r="D2273"/>
  <c r="C2274"/>
  <c r="D2274"/>
  <c r="C2275"/>
  <c r="D2275"/>
  <c r="C2276"/>
  <c r="D2276"/>
  <c r="C2277"/>
  <c r="D2277"/>
  <c r="C2278"/>
  <c r="D2278"/>
  <c r="C2279"/>
  <c r="D2279"/>
  <c r="C2280"/>
  <c r="D2280"/>
  <c r="C2281"/>
  <c r="D2281"/>
  <c r="C2282"/>
  <c r="D2282"/>
  <c r="C2283"/>
  <c r="D2283"/>
  <c r="C2284"/>
  <c r="D2284"/>
  <c r="C2285"/>
  <c r="D2285"/>
  <c r="C2286"/>
  <c r="D2286"/>
  <c r="C2287"/>
  <c r="D2287"/>
  <c r="C2288"/>
  <c r="D2288"/>
  <c r="C2289"/>
  <c r="D2289"/>
  <c r="C2290"/>
  <c r="D2290"/>
  <c r="C2291"/>
  <c r="D2291"/>
  <c r="C2292"/>
  <c r="D2292"/>
  <c r="C2293"/>
  <c r="D2293"/>
  <c r="C2294"/>
  <c r="D2294"/>
  <c r="C2295"/>
  <c r="D2295"/>
  <c r="C2296"/>
  <c r="D2296"/>
  <c r="C2297"/>
  <c r="D2297"/>
  <c r="C2298"/>
  <c r="D2298"/>
  <c r="C2299"/>
  <c r="D2299"/>
  <c r="C2300"/>
  <c r="D2300"/>
  <c r="C2301"/>
  <c r="D2301"/>
  <c r="C2302"/>
  <c r="D2302"/>
  <c r="C2303"/>
  <c r="D2303"/>
  <c r="C2304"/>
  <c r="D2304"/>
  <c r="C2305"/>
  <c r="D2305"/>
  <c r="C2306"/>
  <c r="D2306"/>
  <c r="C2307"/>
  <c r="D2307"/>
  <c r="C2308"/>
  <c r="D2308"/>
  <c r="C2309"/>
  <c r="D2309"/>
  <c r="C2310"/>
  <c r="D2310"/>
  <c r="C2311"/>
  <c r="D2311"/>
  <c r="C2312"/>
  <c r="D2312"/>
  <c r="C2313"/>
  <c r="D2313"/>
  <c r="C2314"/>
  <c r="D2314"/>
  <c r="C2315"/>
  <c r="D2315"/>
  <c r="C2316"/>
  <c r="D2316"/>
  <c r="C2317"/>
  <c r="D2317"/>
  <c r="C2318"/>
  <c r="D2318"/>
  <c r="C2319"/>
  <c r="D2319"/>
  <c r="C2320"/>
  <c r="D2320"/>
  <c r="C2321"/>
  <c r="D2321"/>
  <c r="C2322"/>
  <c r="D2322"/>
  <c r="C2323"/>
  <c r="D2323"/>
  <c r="C2324"/>
  <c r="D2324"/>
  <c r="C2325"/>
  <c r="D2325"/>
  <c r="C2326"/>
  <c r="D2326"/>
  <c r="C2327"/>
  <c r="D2327"/>
  <c r="C2328"/>
  <c r="D2328"/>
  <c r="C2329"/>
  <c r="D2329"/>
  <c r="C2330"/>
  <c r="D2330"/>
  <c r="C2331"/>
  <c r="D2331"/>
  <c r="C2332"/>
  <c r="D2332"/>
  <c r="C2333"/>
  <c r="D2333"/>
  <c r="C2334"/>
  <c r="D2334"/>
  <c r="C2335"/>
  <c r="D2335"/>
  <c r="C2336"/>
  <c r="D2336"/>
  <c r="C2337"/>
  <c r="D2337"/>
  <c r="C2338"/>
  <c r="D2338"/>
  <c r="C2339"/>
  <c r="D2339"/>
  <c r="C2340"/>
  <c r="D2340"/>
  <c r="C2341"/>
  <c r="D2341"/>
  <c r="C2342"/>
  <c r="D2342"/>
  <c r="C2343"/>
  <c r="D2343"/>
  <c r="C2344"/>
  <c r="D2344"/>
  <c r="C2345"/>
  <c r="D2345"/>
  <c r="C2346"/>
  <c r="D2346"/>
  <c r="C2347"/>
  <c r="D2347"/>
  <c r="C2348"/>
  <c r="D2348"/>
  <c r="C2349"/>
  <c r="D2349"/>
  <c r="C2350"/>
  <c r="D2350"/>
  <c r="C2351"/>
  <c r="D2351"/>
  <c r="C2352"/>
  <c r="D2352"/>
  <c r="C2353"/>
  <c r="D2353"/>
  <c r="C2354"/>
  <c r="D2354"/>
  <c r="C2355"/>
  <c r="D2355"/>
  <c r="C2356"/>
  <c r="D2356"/>
  <c r="C2357"/>
  <c r="D2357"/>
  <c r="C2358"/>
  <c r="D2358"/>
  <c r="C2359"/>
  <c r="D2359"/>
  <c r="C2360"/>
  <c r="D2360"/>
  <c r="C2361"/>
  <c r="D2361"/>
  <c r="C2362"/>
  <c r="D2362"/>
  <c r="C2363"/>
  <c r="D2363"/>
  <c r="C2364"/>
  <c r="D2364"/>
  <c r="C2365"/>
  <c r="D2365"/>
  <c r="C2366"/>
  <c r="D2366"/>
  <c r="C2367"/>
  <c r="D2367"/>
  <c r="C2368"/>
  <c r="D2368"/>
  <c r="C2369"/>
  <c r="D2369"/>
  <c r="C2370"/>
  <c r="D2370"/>
  <c r="C2371"/>
  <c r="D2371"/>
  <c r="C2372"/>
  <c r="D2372"/>
  <c r="C2373"/>
  <c r="D2373"/>
  <c r="C2374"/>
  <c r="D2374"/>
  <c r="C2375"/>
  <c r="D2375"/>
  <c r="C2376"/>
  <c r="D2376"/>
  <c r="C2377"/>
  <c r="D2377"/>
  <c r="C2378"/>
  <c r="D2378"/>
  <c r="C2379"/>
  <c r="D2379"/>
  <c r="C2380"/>
  <c r="D2380"/>
  <c r="C2381"/>
  <c r="D2381"/>
  <c r="C2382"/>
  <c r="D2382"/>
  <c r="C2383"/>
  <c r="D2383"/>
  <c r="C2384"/>
  <c r="D2384"/>
  <c r="C2385"/>
  <c r="D2385"/>
  <c r="C2386"/>
  <c r="D2386"/>
  <c r="C2387"/>
  <c r="D2387"/>
  <c r="C2388"/>
  <c r="D2388"/>
  <c r="C2389"/>
  <c r="D2389"/>
  <c r="C2390"/>
  <c r="D2390"/>
  <c r="C2391"/>
  <c r="D2391"/>
  <c r="C2392"/>
  <c r="D2392"/>
  <c r="C2393"/>
  <c r="D2393"/>
  <c r="C2394"/>
  <c r="D2394"/>
  <c r="C2395"/>
  <c r="D2395"/>
  <c r="C2396"/>
  <c r="D2396"/>
  <c r="C2397"/>
  <c r="D2397"/>
  <c r="C2398"/>
  <c r="D2398"/>
</calcChain>
</file>

<file path=xl/sharedStrings.xml><?xml version="1.0" encoding="utf-8"?>
<sst xmlns="http://schemas.openxmlformats.org/spreadsheetml/2006/main" count="4" uniqueCount="4">
  <si>
    <t>Invalid</t>
  </si>
  <si>
    <t>Valid</t>
  </si>
  <si>
    <t>Invalid (log10)</t>
  </si>
  <si>
    <t>Valid (log10)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</si>
</sst>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strRef>
              <c:f>stat.3600!$C$1</c:f>
              <c:strCache>
                <c:ptCount val="1"/>
                <c:pt idx="0">
                  <c:v>Invalid (log10)</c:v>
                </c:pt>
              </c:strCache>
            </c:strRef>
          </c:tx>
          <c:marker>
            <c:symbol val="none"/>
          </c:marker>
          <c:val>
            <c:numRef>
              <c:f>stat.3600!$C$2:$C$2398</c:f>
              <c:numCache>
                <c:formatCode>General</c:formatCode>
                <c:ptCount val="2397"/>
                <c:pt idx="0">
                  <c:v>2.5303406987160604E-2</c:v>
                </c:pt>
                <c:pt idx="1">
                  <c:v>1.9114212478073298E-2</c:v>
                </c:pt>
                <c:pt idx="2">
                  <c:v>2.1675023552124507E-2</c:v>
                </c:pt>
                <c:pt idx="3">
                  <c:v>2.0862007264840082E-2</c:v>
                </c:pt>
                <c:pt idx="4">
                  <c:v>1.2666846657303355E-2</c:v>
                </c:pt>
                <c:pt idx="5">
                  <c:v>1.9460265034952955E-2</c:v>
                </c:pt>
                <c:pt idx="6">
                  <c:v>1.9502204650985192E-2</c:v>
                </c:pt>
                <c:pt idx="7">
                  <c:v>1.7014129694942204E-2</c:v>
                </c:pt>
                <c:pt idx="8">
                  <c:v>1.9489747762122363E-2</c:v>
                </c:pt>
                <c:pt idx="9">
                  <c:v>1.9838820563445717E-2</c:v>
                </c:pt>
                <c:pt idx="10">
                  <c:v>1.6887993364832779E-2</c:v>
                </c:pt>
                <c:pt idx="11">
                  <c:v>1.8020653716843815E-2</c:v>
                </c:pt>
                <c:pt idx="12">
                  <c:v>2.1865857591370708E-2</c:v>
                </c:pt>
                <c:pt idx="13">
                  <c:v>1.9124602223647535E-2</c:v>
                </c:pt>
                <c:pt idx="14">
                  <c:v>2.2967089996396673E-2</c:v>
                </c:pt>
                <c:pt idx="15">
                  <c:v>1.9647093541606462E-2</c:v>
                </c:pt>
                <c:pt idx="16">
                  <c:v>1.7223718991423918E-2</c:v>
                </c:pt>
                <c:pt idx="17">
                  <c:v>2.7438904219743505E-2</c:v>
                </c:pt>
                <c:pt idx="18">
                  <c:v>4.2447528301421282E-2</c:v>
                </c:pt>
                <c:pt idx="19">
                  <c:v>4.9356044338933203E-2</c:v>
                </c:pt>
                <c:pt idx="20">
                  <c:v>2.5776369136505467E-2</c:v>
                </c:pt>
                <c:pt idx="21">
                  <c:v>5.0503104673378284E-2</c:v>
                </c:pt>
                <c:pt idx="22">
                  <c:v>3.713235309718875E-2</c:v>
                </c:pt>
                <c:pt idx="23">
                  <c:v>4.2952944403683357E-2</c:v>
                </c:pt>
                <c:pt idx="24">
                  <c:v>1.9470231251167813E-2</c:v>
                </c:pt>
                <c:pt idx="25">
                  <c:v>4.9404496600560698E-2</c:v>
                </c:pt>
                <c:pt idx="26">
                  <c:v>5.4732143680661607E-2</c:v>
                </c:pt>
                <c:pt idx="27">
                  <c:v>2.6171951216967713E-2</c:v>
                </c:pt>
                <c:pt idx="28">
                  <c:v>6.2589007108294088E-3</c:v>
                </c:pt>
                <c:pt idx="29">
                  <c:v>6.6136345034531951E-3</c:v>
                </c:pt>
                <c:pt idx="30">
                  <c:v>8.1550047294661095E-3</c:v>
                </c:pt>
                <c:pt idx="31">
                  <c:v>1.4974684985790997E-3</c:v>
                </c:pt>
                <c:pt idx="32">
                  <c:v>6.6042243205949131E-3</c:v>
                </c:pt>
                <c:pt idx="33">
                  <c:v>7.0915746235539886E-3</c:v>
                </c:pt>
                <c:pt idx="34">
                  <c:v>2.9626176976852684E-3</c:v>
                </c:pt>
                <c:pt idx="35">
                  <c:v>4.0168308975251209E-3</c:v>
                </c:pt>
                <c:pt idx="36">
                  <c:v>6.5627315373361344E-3</c:v>
                </c:pt>
                <c:pt idx="37">
                  <c:v>6.2875811550049858E-3</c:v>
                </c:pt>
                <c:pt idx="38">
                  <c:v>6.0229642979036007E-3</c:v>
                </c:pt>
                <c:pt idx="39">
                  <c:v>5.1637755362238455E-3</c:v>
                </c:pt>
                <c:pt idx="40">
                  <c:v>1.2397648095277962E-2</c:v>
                </c:pt>
                <c:pt idx="41">
                  <c:v>1.0735305193309402E-2</c:v>
                </c:pt>
                <c:pt idx="42">
                  <c:v>1.1376299754507792E-2</c:v>
                </c:pt>
                <c:pt idx="43">
                  <c:v>3.3765086804195764E-3</c:v>
                </c:pt>
                <c:pt idx="44">
                  <c:v>6.0105430406764701E-3</c:v>
                </c:pt>
                <c:pt idx="45">
                  <c:v>7.67268719818985E-3</c:v>
                </c:pt>
                <c:pt idx="46">
                  <c:v>1.0853498834243767E-2</c:v>
                </c:pt>
                <c:pt idx="47">
                  <c:v>1.2071263735695923E-2</c:v>
                </c:pt>
                <c:pt idx="48">
                  <c:v>1.0525527604353054E-2</c:v>
                </c:pt>
                <c:pt idx="49">
                  <c:v>3.0600900384603245E-3</c:v>
                </c:pt>
                <c:pt idx="50">
                  <c:v>1.02155494125757E-2</c:v>
                </c:pt>
                <c:pt idx="51">
                  <c:v>1.7998900931614483E-3</c:v>
                </c:pt>
                <c:pt idx="52">
                  <c:v>9.0248913623123036E-3</c:v>
                </c:pt>
                <c:pt idx="53">
                  <c:v>6.3154036565667678E-3</c:v>
                </c:pt>
                <c:pt idx="54">
                  <c:v>2.0351054690536112E-3</c:v>
                </c:pt>
                <c:pt idx="55">
                  <c:v>9.5290787654777418E-3</c:v>
                </c:pt>
                <c:pt idx="56">
                  <c:v>4.2036936964956223E-2</c:v>
                </c:pt>
                <c:pt idx="57">
                  <c:v>4.6361304527494422E-2</c:v>
                </c:pt>
                <c:pt idx="58">
                  <c:v>4.8151140766441343E-2</c:v>
                </c:pt>
                <c:pt idx="59">
                  <c:v>3.7351984146720058E-2</c:v>
                </c:pt>
                <c:pt idx="60">
                  <c:v>2.2451879367339611E-2</c:v>
                </c:pt>
                <c:pt idx="61">
                  <c:v>2.2303797828401035E-2</c:v>
                </c:pt>
                <c:pt idx="62">
                  <c:v>2.138448091374142E-2</c:v>
                </c:pt>
                <c:pt idx="63">
                  <c:v>2.5771867163585715E-2</c:v>
                </c:pt>
                <c:pt idx="64">
                  <c:v>2.2223342399951863E-2</c:v>
                </c:pt>
                <c:pt idx="65">
                  <c:v>2.2208900104197651E-2</c:v>
                </c:pt>
                <c:pt idx="66">
                  <c:v>2.2140808525911163E-2</c:v>
                </c:pt>
                <c:pt idx="67">
                  <c:v>2.25949631335082E-2</c:v>
                </c:pt>
                <c:pt idx="68">
                  <c:v>3.7996284922425037E-2</c:v>
                </c:pt>
                <c:pt idx="69">
                  <c:v>5.1765891969371286E-2</c:v>
                </c:pt>
                <c:pt idx="70">
                  <c:v>5.0768243143700389E-2</c:v>
                </c:pt>
                <c:pt idx="71">
                  <c:v>4.5572919620440695E-2</c:v>
                </c:pt>
                <c:pt idx="72">
                  <c:v>4.3454236527916634E-2</c:v>
                </c:pt>
                <c:pt idx="73">
                  <c:v>4.7367169496106171E-2</c:v>
                </c:pt>
                <c:pt idx="74">
                  <c:v>3.6000949948937294E-2</c:v>
                </c:pt>
                <c:pt idx="75">
                  <c:v>3.9235605308348659E-2</c:v>
                </c:pt>
                <c:pt idx="76">
                  <c:v>5.3974547843243952E-2</c:v>
                </c:pt>
                <c:pt idx="77">
                  <c:v>4.3659697353647539E-2</c:v>
                </c:pt>
                <c:pt idx="78">
                  <c:v>5.7128417345142207E-2</c:v>
                </c:pt>
                <c:pt idx="79">
                  <c:v>6.6841181189952498E-2</c:v>
                </c:pt>
                <c:pt idx="80">
                  <c:v>6.1859062792306657E-2</c:v>
                </c:pt>
                <c:pt idx="81">
                  <c:v>6.4330945215370456E-3</c:v>
                </c:pt>
                <c:pt idx="82">
                  <c:v>6.0765001342656519E-3</c:v>
                </c:pt>
                <c:pt idx="83">
                  <c:v>6.3907294841776636E-3</c:v>
                </c:pt>
                <c:pt idx="84">
                  <c:v>7.2688515411909686E-3</c:v>
                </c:pt>
                <c:pt idx="85">
                  <c:v>0.11988278752008956</c:v>
                </c:pt>
                <c:pt idx="86">
                  <c:v>6.6174840649462765E-3</c:v>
                </c:pt>
                <c:pt idx="87">
                  <c:v>6.4450758026353078E-3</c:v>
                </c:pt>
                <c:pt idx="88">
                  <c:v>5.9210138170932751E-3</c:v>
                </c:pt>
                <c:pt idx="89">
                  <c:v>1.591149535982999E-2</c:v>
                </c:pt>
                <c:pt idx="90">
                  <c:v>1.2088158984482242E-2</c:v>
                </c:pt>
                <c:pt idx="91">
                  <c:v>9.2549516453857075E-3</c:v>
                </c:pt>
                <c:pt idx="92">
                  <c:v>7.7985422668808979E-3</c:v>
                </c:pt>
                <c:pt idx="93">
                  <c:v>8.8934343897863789E-3</c:v>
                </c:pt>
                <c:pt idx="94">
                  <c:v>1.194157081584369E-2</c:v>
                </c:pt>
                <c:pt idx="95">
                  <c:v>1.1130852192255862E-2</c:v>
                </c:pt>
                <c:pt idx="96">
                  <c:v>1.1036868300499013E-2</c:v>
                </c:pt>
                <c:pt idx="97">
                  <c:v>7.7025544133397048E-3</c:v>
                </c:pt>
                <c:pt idx="98">
                  <c:v>6.7479212585794153E-3</c:v>
                </c:pt>
                <c:pt idx="99">
                  <c:v>7.6001439802378824E-3</c:v>
                </c:pt>
                <c:pt idx="100">
                  <c:v>7.6394041672893723E-3</c:v>
                </c:pt>
                <c:pt idx="101">
                  <c:v>8.766193796925479E-3</c:v>
                </c:pt>
                <c:pt idx="102">
                  <c:v>7.7746539396166964E-3</c:v>
                </c:pt>
                <c:pt idx="103">
                  <c:v>9.1201621601073035E-3</c:v>
                </c:pt>
                <c:pt idx="104">
                  <c:v>6.0724652489606575E-2</c:v>
                </c:pt>
                <c:pt idx="105">
                  <c:v>5.6833605959506976E-2</c:v>
                </c:pt>
                <c:pt idx="106">
                  <c:v>5.4746309666675173E-2</c:v>
                </c:pt>
                <c:pt idx="107">
                  <c:v>5.3522887420231979E-2</c:v>
                </c:pt>
                <c:pt idx="108">
                  <c:v>5.1803283346259832E-2</c:v>
                </c:pt>
                <c:pt idx="109">
                  <c:v>5.3987204452574544E-2</c:v>
                </c:pt>
                <c:pt idx="110">
                  <c:v>5.3803455661086942E-2</c:v>
                </c:pt>
                <c:pt idx="111">
                  <c:v>4.5063889855141044E-2</c:v>
                </c:pt>
                <c:pt idx="112">
                  <c:v>3.1064124152230529E-2</c:v>
                </c:pt>
                <c:pt idx="113">
                  <c:v>1.8915512718539987E-2</c:v>
                </c:pt>
                <c:pt idx="114">
                  <c:v>2.3733416204438036E-2</c:v>
                </c:pt>
                <c:pt idx="115">
                  <c:v>2.067528667833372E-2</c:v>
                </c:pt>
                <c:pt idx="116">
                  <c:v>2.8999642823101829E-2</c:v>
                </c:pt>
                <c:pt idx="117">
                  <c:v>2.0994029467521037E-2</c:v>
                </c:pt>
                <c:pt idx="118">
                  <c:v>2.0062395164168648E-2</c:v>
                </c:pt>
                <c:pt idx="119">
                  <c:v>2.104451010980276E-2</c:v>
                </c:pt>
                <c:pt idx="120">
                  <c:v>2.7968596795906783E-2</c:v>
                </c:pt>
                <c:pt idx="121">
                  <c:v>3.9108617456486749E-2</c:v>
                </c:pt>
                <c:pt idx="122">
                  <c:v>2.9558272183726916E-2</c:v>
                </c:pt>
                <c:pt idx="123">
                  <c:v>3.3161491126776056E-2</c:v>
                </c:pt>
                <c:pt idx="124">
                  <c:v>3.342697247119724E-2</c:v>
                </c:pt>
                <c:pt idx="125">
                  <c:v>3.1902269132467062E-2</c:v>
                </c:pt>
                <c:pt idx="126">
                  <c:v>4.2755807624208088E-2</c:v>
                </c:pt>
                <c:pt idx="127">
                  <c:v>3.5627827350631781E-2</c:v>
                </c:pt>
                <c:pt idx="128">
                  <c:v>9.027868891114444E-3</c:v>
                </c:pt>
                <c:pt idx="129">
                  <c:v>8.1290048016951621E-3</c:v>
                </c:pt>
                <c:pt idx="130">
                  <c:v>0.13837154812454164</c:v>
                </c:pt>
                <c:pt idx="131">
                  <c:v>7.0591016121266731E-3</c:v>
                </c:pt>
                <c:pt idx="132">
                  <c:v>7.376036929944341E-3</c:v>
                </c:pt>
                <c:pt idx="133">
                  <c:v>9.1490795175380689E-3</c:v>
                </c:pt>
                <c:pt idx="134">
                  <c:v>7.4575825929589969E-3</c:v>
                </c:pt>
                <c:pt idx="135">
                  <c:v>6.5815534972973504E-3</c:v>
                </c:pt>
                <c:pt idx="136">
                  <c:v>1.8913018001483629E-2</c:v>
                </c:pt>
                <c:pt idx="137">
                  <c:v>1.6206558114897237E-2</c:v>
                </c:pt>
                <c:pt idx="138">
                  <c:v>1.2900888453008982E-2</c:v>
                </c:pt>
                <c:pt idx="139">
                  <c:v>1.0224033292548075E-2</c:v>
                </c:pt>
                <c:pt idx="140">
                  <c:v>8.263249992334536E-3</c:v>
                </c:pt>
                <c:pt idx="141">
                  <c:v>1.2350795563052601E-2</c:v>
                </c:pt>
                <c:pt idx="142">
                  <c:v>8.887477468094096E-3</c:v>
                </c:pt>
                <c:pt idx="143">
                  <c:v>9.7397627691558093E-3</c:v>
                </c:pt>
                <c:pt idx="144">
                  <c:v>8.4511235721221375E-3</c:v>
                </c:pt>
                <c:pt idx="145">
                  <c:v>6.7175606887149375E-3</c:v>
                </c:pt>
                <c:pt idx="146">
                  <c:v>6.3419403818625328E-3</c:v>
                </c:pt>
                <c:pt idx="147">
                  <c:v>6.6213335923172717E-3</c:v>
                </c:pt>
                <c:pt idx="148">
                  <c:v>6.0448077161424744E-3</c:v>
                </c:pt>
                <c:pt idx="149">
                  <c:v>5.7256132423628694E-3</c:v>
                </c:pt>
                <c:pt idx="150">
                  <c:v>6.9065314145402524E-3</c:v>
                </c:pt>
                <c:pt idx="151">
                  <c:v>3.8316486742363036E-2</c:v>
                </c:pt>
                <c:pt idx="152">
                  <c:v>3.0170477149505635E-2</c:v>
                </c:pt>
                <c:pt idx="153">
                  <c:v>3.2764978253281542E-2</c:v>
                </c:pt>
                <c:pt idx="154">
                  <c:v>4.0229192882243282E-2</c:v>
                </c:pt>
                <c:pt idx="155">
                  <c:v>3.6600154335152443E-2</c:v>
                </c:pt>
                <c:pt idx="156">
                  <c:v>3.5864615406211317E-2</c:v>
                </c:pt>
                <c:pt idx="157">
                  <c:v>3.109687245762649E-2</c:v>
                </c:pt>
                <c:pt idx="158">
                  <c:v>1.7436544828955382E-2</c:v>
                </c:pt>
                <c:pt idx="159">
                  <c:v>1.9547046492666385E-2</c:v>
                </c:pt>
                <c:pt idx="160">
                  <c:v>2.1271186880203193E-2</c:v>
                </c:pt>
                <c:pt idx="161">
                  <c:v>2.0529497737587478E-2</c:v>
                </c:pt>
                <c:pt idx="162">
                  <c:v>2.0886428189576506E-2</c:v>
                </c:pt>
                <c:pt idx="163">
                  <c:v>2.0802397885424134E-2</c:v>
                </c:pt>
                <c:pt idx="164">
                  <c:v>2.6686037401357506E-2</c:v>
                </c:pt>
                <c:pt idx="165">
                  <c:v>2.1170686050431799E-2</c:v>
                </c:pt>
                <c:pt idx="166">
                  <c:v>2.4141954708417134E-2</c:v>
                </c:pt>
                <c:pt idx="167">
                  <c:v>2.9443438343043107E-2</c:v>
                </c:pt>
                <c:pt idx="168">
                  <c:v>3.9852158834836414E-2</c:v>
                </c:pt>
                <c:pt idx="169">
                  <c:v>5.1951660681333542E-2</c:v>
                </c:pt>
                <c:pt idx="170">
                  <c:v>5.2854320456489447E-2</c:v>
                </c:pt>
                <c:pt idx="171">
                  <c:v>6.7518317193670865E-2</c:v>
                </c:pt>
                <c:pt idx="172">
                  <c:v>6.4642525170616388E-2</c:v>
                </c:pt>
                <c:pt idx="173">
                  <c:v>5.7322944182950995E-2</c:v>
                </c:pt>
                <c:pt idx="174">
                  <c:v>6.2584992318053062E-2</c:v>
                </c:pt>
                <c:pt idx="175">
                  <c:v>4.9253695394656856E-2</c:v>
                </c:pt>
                <c:pt idx="176">
                  <c:v>5.6977529297776441E-3</c:v>
                </c:pt>
                <c:pt idx="177">
                  <c:v>5.9595693339125708E-3</c:v>
                </c:pt>
                <c:pt idx="178">
                  <c:v>5.5815775942035968E-3</c:v>
                </c:pt>
                <c:pt idx="179">
                  <c:v>5.0998257968799723E-3</c:v>
                </c:pt>
                <c:pt idx="180">
                  <c:v>5.924012702273585E-3</c:v>
                </c:pt>
                <c:pt idx="181">
                  <c:v>6.279448087113503E-3</c:v>
                </c:pt>
                <c:pt idx="182">
                  <c:v>8.82407373870292E-3</c:v>
                </c:pt>
                <c:pt idx="183">
                  <c:v>7.1701834394945407E-3</c:v>
                </c:pt>
                <c:pt idx="184">
                  <c:v>1.7908145646884664E-2</c:v>
                </c:pt>
                <c:pt idx="185">
                  <c:v>1.3341219724228633E-2</c:v>
                </c:pt>
                <c:pt idx="186">
                  <c:v>9.599176523420112E-3</c:v>
                </c:pt>
                <c:pt idx="187">
                  <c:v>9.6004509233893007E-3</c:v>
                </c:pt>
                <c:pt idx="188">
                  <c:v>1.3819389713956937E-2</c:v>
                </c:pt>
                <c:pt idx="189">
                  <c:v>1.1147784064559879E-2</c:v>
                </c:pt>
                <c:pt idx="190">
                  <c:v>1.1970723413231622E-2</c:v>
                </c:pt>
                <c:pt idx="191">
                  <c:v>5.9998347751632373E-3</c:v>
                </c:pt>
                <c:pt idx="192">
                  <c:v>7.2808097879803226E-3</c:v>
                </c:pt>
                <c:pt idx="193">
                  <c:v>8.1758887900554994E-3</c:v>
                </c:pt>
                <c:pt idx="194">
                  <c:v>7.6073988473401863E-3</c:v>
                </c:pt>
                <c:pt idx="195">
                  <c:v>7.008678177052482E-3</c:v>
                </c:pt>
                <c:pt idx="196">
                  <c:v>7.4908795605044326E-3</c:v>
                </c:pt>
                <c:pt idx="197">
                  <c:v>7.772947580245727E-3</c:v>
                </c:pt>
                <c:pt idx="198">
                  <c:v>7.2427985062924367E-3</c:v>
                </c:pt>
                <c:pt idx="199">
                  <c:v>4.1610172746133427E-2</c:v>
                </c:pt>
                <c:pt idx="200">
                  <c:v>4.7189168538258622E-2</c:v>
                </c:pt>
                <c:pt idx="201">
                  <c:v>4.7872341441153397E-2</c:v>
                </c:pt>
                <c:pt idx="202">
                  <c:v>6.1513924393509105E-2</c:v>
                </c:pt>
                <c:pt idx="203">
                  <c:v>6.3618165727381937E-2</c:v>
                </c:pt>
                <c:pt idx="204">
                  <c:v>6.8842004247512842E-2</c:v>
                </c:pt>
                <c:pt idx="205">
                  <c:v>5.765393436680432E-2</c:v>
                </c:pt>
                <c:pt idx="206">
                  <c:v>6.0505197472448986E-2</c:v>
                </c:pt>
                <c:pt idx="207">
                  <c:v>6.0451922300046632E-2</c:v>
                </c:pt>
                <c:pt idx="208">
                  <c:v>5.2981965586621396E-2</c:v>
                </c:pt>
                <c:pt idx="209">
                  <c:v>4.4607564616649671E-2</c:v>
                </c:pt>
                <c:pt idx="210">
                  <c:v>5.933125252861432E-2</c:v>
                </c:pt>
                <c:pt idx="211">
                  <c:v>6.1814617120150635E-2</c:v>
                </c:pt>
                <c:pt idx="212">
                  <c:v>6.083565977550779E-2</c:v>
                </c:pt>
                <c:pt idx="213">
                  <c:v>6.0497263286480342E-2</c:v>
                </c:pt>
                <c:pt idx="214">
                  <c:v>7.2985478852976543E-2</c:v>
                </c:pt>
                <c:pt idx="215">
                  <c:v>8.336069844677059E-2</c:v>
                </c:pt>
                <c:pt idx="216">
                  <c:v>7.9252898725955492E-2</c:v>
                </c:pt>
                <c:pt idx="217">
                  <c:v>7.5667014448604963E-2</c:v>
                </c:pt>
                <c:pt idx="218">
                  <c:v>7.0447573359888466E-2</c:v>
                </c:pt>
                <c:pt idx="219">
                  <c:v>7.4083590474202016E-2</c:v>
                </c:pt>
                <c:pt idx="220">
                  <c:v>6.6855702322062435E-2</c:v>
                </c:pt>
                <c:pt idx="221">
                  <c:v>7.7757686784230201E-2</c:v>
                </c:pt>
                <c:pt idx="222">
                  <c:v>7.1649708056101588E-2</c:v>
                </c:pt>
                <c:pt idx="223">
                  <c:v>6.6406812166009604E-2</c:v>
                </c:pt>
                <c:pt idx="224">
                  <c:v>6.6593993037820159E-3</c:v>
                </c:pt>
                <c:pt idx="225">
                  <c:v>6.4185453786744255E-3</c:v>
                </c:pt>
                <c:pt idx="226">
                  <c:v>6.0049747755605643E-3</c:v>
                </c:pt>
                <c:pt idx="227">
                  <c:v>7.40549760097988E-3</c:v>
                </c:pt>
                <c:pt idx="228">
                  <c:v>6.8411277756366901E-3</c:v>
                </c:pt>
                <c:pt idx="229">
                  <c:v>7.5075270870078176E-3</c:v>
                </c:pt>
                <c:pt idx="230">
                  <c:v>6.9804726855960267E-3</c:v>
                </c:pt>
                <c:pt idx="231">
                  <c:v>6.5447643600246705E-3</c:v>
                </c:pt>
                <c:pt idx="232">
                  <c:v>7.9354482242780799E-3</c:v>
                </c:pt>
                <c:pt idx="233">
                  <c:v>7.4259908022036494E-3</c:v>
                </c:pt>
                <c:pt idx="234">
                  <c:v>6.5742814731021074E-3</c:v>
                </c:pt>
                <c:pt idx="235">
                  <c:v>7.5557586251016927E-3</c:v>
                </c:pt>
                <c:pt idx="236">
                  <c:v>8.2376826789168738E-3</c:v>
                </c:pt>
                <c:pt idx="237">
                  <c:v>8.4426049874860853E-3</c:v>
                </c:pt>
                <c:pt idx="238">
                  <c:v>8.0313846230651402E-3</c:v>
                </c:pt>
                <c:pt idx="239">
                  <c:v>8.4830667764444895E-3</c:v>
                </c:pt>
                <c:pt idx="240">
                  <c:v>8.6376386892572012E-3</c:v>
                </c:pt>
                <c:pt idx="241">
                  <c:v>8.3160843374914441E-3</c:v>
                </c:pt>
                <c:pt idx="242">
                  <c:v>7.9648709729701964E-3</c:v>
                </c:pt>
                <c:pt idx="243">
                  <c:v>7.831813104614364E-3</c:v>
                </c:pt>
                <c:pt idx="244">
                  <c:v>7.1492509600171927E-3</c:v>
                </c:pt>
                <c:pt idx="245">
                  <c:v>7.2590284492864265E-3</c:v>
                </c:pt>
                <c:pt idx="246">
                  <c:v>8.2960591727567635E-3</c:v>
                </c:pt>
                <c:pt idx="247">
                  <c:v>6.7299617412685444E-3</c:v>
                </c:pt>
                <c:pt idx="248">
                  <c:v>7.5387447489578541E-2</c:v>
                </c:pt>
                <c:pt idx="249">
                  <c:v>8.6430664735487009E-2</c:v>
                </c:pt>
                <c:pt idx="250">
                  <c:v>6.7228245317028062E-2</c:v>
                </c:pt>
                <c:pt idx="251">
                  <c:v>6.6865382807070078E-2</c:v>
                </c:pt>
                <c:pt idx="252">
                  <c:v>6.2737249648619542E-2</c:v>
                </c:pt>
                <c:pt idx="253">
                  <c:v>6.2575591967966873E-2</c:v>
                </c:pt>
                <c:pt idx="254">
                  <c:v>6.5339909017270992E-2</c:v>
                </c:pt>
                <c:pt idx="255">
                  <c:v>3.9346292549897029E-2</c:v>
                </c:pt>
                <c:pt idx="256">
                  <c:v>3.8729019932430074E-2</c:v>
                </c:pt>
                <c:pt idx="257">
                  <c:v>5.7696146009147235E-2</c:v>
                </c:pt>
                <c:pt idx="258">
                  <c:v>6.2254353756519741E-2</c:v>
                </c:pt>
                <c:pt idx="259">
                  <c:v>5.9328221817364031E-2</c:v>
                </c:pt>
                <c:pt idx="260">
                  <c:v>6.3855549571431205E-2</c:v>
                </c:pt>
                <c:pt idx="261">
                  <c:v>6.6308031315178179E-2</c:v>
                </c:pt>
                <c:pt idx="262">
                  <c:v>6.0533532667696004E-2</c:v>
                </c:pt>
                <c:pt idx="263">
                  <c:v>6.4987804703889276E-2</c:v>
                </c:pt>
                <c:pt idx="264">
                  <c:v>6.8083029426225294E-2</c:v>
                </c:pt>
                <c:pt idx="265">
                  <c:v>6.6719407976151168E-2</c:v>
                </c:pt>
                <c:pt idx="266">
                  <c:v>6.997761561956839E-2</c:v>
                </c:pt>
                <c:pt idx="267">
                  <c:v>5.8413496550874036E-2</c:v>
                </c:pt>
                <c:pt idx="268">
                  <c:v>7.018346945346747E-2</c:v>
                </c:pt>
                <c:pt idx="269">
                  <c:v>8.6114135621224344E-2</c:v>
                </c:pt>
                <c:pt idx="270">
                  <c:v>8.9113833838380091E-2</c:v>
                </c:pt>
                <c:pt idx="271">
                  <c:v>7.4428034067383464E-2</c:v>
                </c:pt>
                <c:pt idx="272">
                  <c:v>7.325223250637827E-3</c:v>
                </c:pt>
                <c:pt idx="273">
                  <c:v>8.2057214203524638E-3</c:v>
                </c:pt>
                <c:pt idx="274">
                  <c:v>6.4369456836517024E-3</c:v>
                </c:pt>
                <c:pt idx="275">
                  <c:v>6.5828367830448537E-3</c:v>
                </c:pt>
                <c:pt idx="276">
                  <c:v>6.7090080323573701E-3</c:v>
                </c:pt>
                <c:pt idx="277">
                  <c:v>6.2516232819365717E-3</c:v>
                </c:pt>
                <c:pt idx="278">
                  <c:v>6.3355203550776278E-3</c:v>
                </c:pt>
                <c:pt idx="279">
                  <c:v>6.4784504857406918E-3</c:v>
                </c:pt>
                <c:pt idx="280">
                  <c:v>6.3303842653172617E-3</c:v>
                </c:pt>
                <c:pt idx="281">
                  <c:v>5.7290420803932634E-3</c:v>
                </c:pt>
                <c:pt idx="282">
                  <c:v>5.7093258920154237E-3</c:v>
                </c:pt>
                <c:pt idx="283">
                  <c:v>5.5644273108349943E-3</c:v>
                </c:pt>
                <c:pt idx="284">
                  <c:v>6.383026306086682E-3</c:v>
                </c:pt>
                <c:pt idx="285">
                  <c:v>6.4686094996649329E-3</c:v>
                </c:pt>
                <c:pt idx="286">
                  <c:v>5.8914522693231811E-3</c:v>
                </c:pt>
                <c:pt idx="287">
                  <c:v>5.8507482949553234E-3</c:v>
                </c:pt>
                <c:pt idx="288">
                  <c:v>6.1719916809204788E-3</c:v>
                </c:pt>
                <c:pt idx="289">
                  <c:v>7.073202033764478E-3</c:v>
                </c:pt>
                <c:pt idx="290">
                  <c:v>5.4688020662928593E-3</c:v>
                </c:pt>
                <c:pt idx="291">
                  <c:v>4.9354016985587133E-3</c:v>
                </c:pt>
                <c:pt idx="292">
                  <c:v>5.0599060853999938E-3</c:v>
                </c:pt>
                <c:pt idx="293">
                  <c:v>6.4151219801068561E-3</c:v>
                </c:pt>
                <c:pt idx="294">
                  <c:v>6.3873058663387883E-3</c:v>
                </c:pt>
                <c:pt idx="295">
                  <c:v>6.9009497375259424E-2</c:v>
                </c:pt>
                <c:pt idx="296">
                  <c:v>6.7011308589492016E-2</c:v>
                </c:pt>
                <c:pt idx="297">
                  <c:v>6.9675865312406576E-2</c:v>
                </c:pt>
                <c:pt idx="298">
                  <c:v>6.3196330001885181E-2</c:v>
                </c:pt>
                <c:pt idx="299">
                  <c:v>5.9621723795565587E-2</c:v>
                </c:pt>
                <c:pt idx="300">
                  <c:v>5.7354532294670801E-2</c:v>
                </c:pt>
                <c:pt idx="301">
                  <c:v>6.1146253860319758E-2</c:v>
                </c:pt>
                <c:pt idx="302">
                  <c:v>5.7352629461407179E-2</c:v>
                </c:pt>
                <c:pt idx="303">
                  <c:v>4.712371439372242E-2</c:v>
                </c:pt>
                <c:pt idx="304">
                  <c:v>4.0677089288467826E-2</c:v>
                </c:pt>
                <c:pt idx="305">
                  <c:v>3.5901002125029086E-2</c:v>
                </c:pt>
                <c:pt idx="306">
                  <c:v>2.3434372393036626E-2</c:v>
                </c:pt>
                <c:pt idx="307">
                  <c:v>3.2632861092012813E-2</c:v>
                </c:pt>
                <c:pt idx="308">
                  <c:v>2.9605738788396868E-2</c:v>
                </c:pt>
                <c:pt idx="309">
                  <c:v>2.6101615490998903E-2</c:v>
                </c:pt>
                <c:pt idx="310">
                  <c:v>2.7632520648307964E-2</c:v>
                </c:pt>
                <c:pt idx="311">
                  <c:v>2.5985454819239182E-2</c:v>
                </c:pt>
                <c:pt idx="312">
                  <c:v>2.8075679152610479E-2</c:v>
                </c:pt>
                <c:pt idx="313">
                  <c:v>3.2897055235278479E-2</c:v>
                </c:pt>
                <c:pt idx="314">
                  <c:v>3.3186034846521432E-2</c:v>
                </c:pt>
                <c:pt idx="315">
                  <c:v>3.5540199045426331E-2</c:v>
                </c:pt>
                <c:pt idx="316">
                  <c:v>2.709915358817051E-2</c:v>
                </c:pt>
                <c:pt idx="317">
                  <c:v>2.5166950758516209E-2</c:v>
                </c:pt>
                <c:pt idx="318">
                  <c:v>2.5221046645178866E-2</c:v>
                </c:pt>
                <c:pt idx="319">
                  <c:v>2.3686948355130501E-2</c:v>
                </c:pt>
                <c:pt idx="320">
                  <c:v>6.1308857862145795E-3</c:v>
                </c:pt>
                <c:pt idx="321">
                  <c:v>6.5593092751557959E-3</c:v>
                </c:pt>
                <c:pt idx="322">
                  <c:v>5.9064475087939258E-3</c:v>
                </c:pt>
                <c:pt idx="323">
                  <c:v>5.0787932879614453E-3</c:v>
                </c:pt>
                <c:pt idx="324">
                  <c:v>5.4799522823325364E-3</c:v>
                </c:pt>
                <c:pt idx="325">
                  <c:v>5.9762756616058123E-3</c:v>
                </c:pt>
                <c:pt idx="326">
                  <c:v>5.7624718325591084E-3</c:v>
                </c:pt>
                <c:pt idx="327">
                  <c:v>5.6493145931787976E-3</c:v>
                </c:pt>
                <c:pt idx="328">
                  <c:v>6.8116287939906268E-3</c:v>
                </c:pt>
                <c:pt idx="329">
                  <c:v>8.1187748952229986E-3</c:v>
                </c:pt>
                <c:pt idx="330">
                  <c:v>6.9556845292791164E-3</c:v>
                </c:pt>
                <c:pt idx="331">
                  <c:v>6.2019622765595479E-3</c:v>
                </c:pt>
                <c:pt idx="332">
                  <c:v>5.9492881974354626E-3</c:v>
                </c:pt>
                <c:pt idx="333">
                  <c:v>6.2469142923757956E-3</c:v>
                </c:pt>
                <c:pt idx="334">
                  <c:v>5.9017347750362588E-3</c:v>
                </c:pt>
                <c:pt idx="335">
                  <c:v>8.5235247960622259E-3</c:v>
                </c:pt>
                <c:pt idx="336">
                  <c:v>6.8146215356294816E-3</c:v>
                </c:pt>
                <c:pt idx="337">
                  <c:v>6.0024047829660742E-3</c:v>
                </c:pt>
                <c:pt idx="338">
                  <c:v>6.0572279934182341E-3</c:v>
                </c:pt>
                <c:pt idx="339">
                  <c:v>5.9544287960974782E-3</c:v>
                </c:pt>
                <c:pt idx="340">
                  <c:v>6.4831569654721453E-3</c:v>
                </c:pt>
                <c:pt idx="341">
                  <c:v>5.810897550694822E-3</c:v>
                </c:pt>
                <c:pt idx="342">
                  <c:v>5.7766144146416789E-3</c:v>
                </c:pt>
                <c:pt idx="343">
                  <c:v>5.8083264093636271E-3</c:v>
                </c:pt>
                <c:pt idx="344">
                  <c:v>3.4757161955427253E-2</c:v>
                </c:pt>
                <c:pt idx="345">
                  <c:v>3.8942286578645118E-2</c:v>
                </c:pt>
                <c:pt idx="346">
                  <c:v>3.4680183912321048E-2</c:v>
                </c:pt>
                <c:pt idx="347">
                  <c:v>3.5524992333731312E-2</c:v>
                </c:pt>
                <c:pt idx="348">
                  <c:v>4.0433810652882173E-2</c:v>
                </c:pt>
                <c:pt idx="349">
                  <c:v>3.3428580954384959E-2</c:v>
                </c:pt>
                <c:pt idx="350">
                  <c:v>2.9558677903184526E-2</c:v>
                </c:pt>
                <c:pt idx="351">
                  <c:v>2.9094693015420031E-2</c:v>
                </c:pt>
                <c:pt idx="352">
                  <c:v>2.6256584344149441E-2</c:v>
                </c:pt>
                <c:pt idx="353">
                  <c:v>2.7913213051488285E-2</c:v>
                </c:pt>
                <c:pt idx="354">
                  <c:v>2.9928536339634368E-2</c:v>
                </c:pt>
                <c:pt idx="355">
                  <c:v>2.8936264469147047E-2</c:v>
                </c:pt>
                <c:pt idx="356">
                  <c:v>3.2550267451818729E-2</c:v>
                </c:pt>
                <c:pt idx="357">
                  <c:v>3.872584198383984E-2</c:v>
                </c:pt>
                <c:pt idx="358">
                  <c:v>5.4078091084312205E-2</c:v>
                </c:pt>
                <c:pt idx="359">
                  <c:v>5.7582811779954821E-2</c:v>
                </c:pt>
                <c:pt idx="360">
                  <c:v>3.1805006120276196E-2</c:v>
                </c:pt>
                <c:pt idx="361">
                  <c:v>3.679252329962393E-2</c:v>
                </c:pt>
                <c:pt idx="362">
                  <c:v>3.6695950362606561E-2</c:v>
                </c:pt>
                <c:pt idx="363">
                  <c:v>3.6433259120791338E-2</c:v>
                </c:pt>
                <c:pt idx="364">
                  <c:v>3.2352784840424316E-2</c:v>
                </c:pt>
                <c:pt idx="365">
                  <c:v>2.8271046590984776E-2</c:v>
                </c:pt>
                <c:pt idx="366">
                  <c:v>2.9928941713337539E-2</c:v>
                </c:pt>
                <c:pt idx="367">
                  <c:v>2.8874908662288125E-2</c:v>
                </c:pt>
                <c:pt idx="368">
                  <c:v>1.4651143473452284E-2</c:v>
                </c:pt>
                <c:pt idx="369">
                  <c:v>5.7749001867964059E-3</c:v>
                </c:pt>
                <c:pt idx="370">
                  <c:v>5.497534733685451E-3</c:v>
                </c:pt>
                <c:pt idx="371">
                  <c:v>6.2481985673196964E-3</c:v>
                </c:pt>
                <c:pt idx="372">
                  <c:v>5.8160397876919068E-3</c:v>
                </c:pt>
                <c:pt idx="373">
                  <c:v>1.0022071969322258E-2</c:v>
                </c:pt>
                <c:pt idx="374">
                  <c:v>8.6763794990427183E-3</c:v>
                </c:pt>
                <c:pt idx="375">
                  <c:v>8.4851962398644083E-3</c:v>
                </c:pt>
                <c:pt idx="376">
                  <c:v>8.795560319644978E-3</c:v>
                </c:pt>
                <c:pt idx="377">
                  <c:v>1.1069468620863126E-2</c:v>
                </c:pt>
                <c:pt idx="378">
                  <c:v>8.9997942369461088E-3</c:v>
                </c:pt>
                <c:pt idx="379">
                  <c:v>1.1302256912316519E-2</c:v>
                </c:pt>
                <c:pt idx="380">
                  <c:v>8.6929816453861428E-3</c:v>
                </c:pt>
                <c:pt idx="381">
                  <c:v>8.1925100797472974E-3</c:v>
                </c:pt>
                <c:pt idx="382">
                  <c:v>9.6603435040450297E-3</c:v>
                </c:pt>
                <c:pt idx="383">
                  <c:v>8.2376826789168738E-3</c:v>
                </c:pt>
                <c:pt idx="384">
                  <c:v>7.6564727068931552E-3</c:v>
                </c:pt>
                <c:pt idx="385">
                  <c:v>7.8800086438444734E-3</c:v>
                </c:pt>
                <c:pt idx="386">
                  <c:v>7.6291627215224313E-3</c:v>
                </c:pt>
                <c:pt idx="387">
                  <c:v>4.6794116055752233E-3</c:v>
                </c:pt>
                <c:pt idx="388">
                  <c:v>5.5764325803054297E-3</c:v>
                </c:pt>
                <c:pt idx="389">
                  <c:v>5.842607042267231E-3</c:v>
                </c:pt>
                <c:pt idx="390">
                  <c:v>5.8841686804766424E-3</c:v>
                </c:pt>
                <c:pt idx="391">
                  <c:v>5.5262655002674297E-3</c:v>
                </c:pt>
                <c:pt idx="392">
                  <c:v>5.9518585043723659E-3</c:v>
                </c:pt>
                <c:pt idx="393">
                  <c:v>3.6643664316762456E-2</c:v>
                </c:pt>
                <c:pt idx="394">
                  <c:v>3.7960471284176511E-2</c:v>
                </c:pt>
                <c:pt idx="395">
                  <c:v>3.4352473659720405E-2</c:v>
                </c:pt>
                <c:pt idx="396">
                  <c:v>4.2362053273042245E-2</c:v>
                </c:pt>
                <c:pt idx="397">
                  <c:v>4.9213757257002333E-2</c:v>
                </c:pt>
                <c:pt idx="398">
                  <c:v>4.0705561780633059E-2</c:v>
                </c:pt>
                <c:pt idx="399">
                  <c:v>3.3383139011175393E-2</c:v>
                </c:pt>
                <c:pt idx="400">
                  <c:v>3.0784652371012793E-2</c:v>
                </c:pt>
                <c:pt idx="401">
                  <c:v>3.2478942256055458E-2</c:v>
                </c:pt>
                <c:pt idx="402">
                  <c:v>2.9865698840608777E-2</c:v>
                </c:pt>
                <c:pt idx="403">
                  <c:v>2.8456157537984878E-2</c:v>
                </c:pt>
                <c:pt idx="404">
                  <c:v>2.8067129820236878E-2</c:v>
                </c:pt>
                <c:pt idx="405">
                  <c:v>2.709629741440462E-2</c:v>
                </c:pt>
                <c:pt idx="406">
                  <c:v>2.2273680362157957E-2</c:v>
                </c:pt>
                <c:pt idx="407">
                  <c:v>4.1901695734557716E-2</c:v>
                </c:pt>
                <c:pt idx="408">
                  <c:v>3.3444263353274363E-2</c:v>
                </c:pt>
                <c:pt idx="409">
                  <c:v>3.6383337804775942E-2</c:v>
                </c:pt>
                <c:pt idx="410">
                  <c:v>1.8098975460121534E-2</c:v>
                </c:pt>
                <c:pt idx="411">
                  <c:v>2.6451137105678559E-2</c:v>
                </c:pt>
                <c:pt idx="412">
                  <c:v>4.3007623185131787E-2</c:v>
                </c:pt>
                <c:pt idx="413">
                  <c:v>4.0379598310349013E-2</c:v>
                </c:pt>
                <c:pt idx="414">
                  <c:v>2.8112317242379989E-2</c:v>
                </c:pt>
                <c:pt idx="415">
                  <c:v>4.6803314321997407E-2</c:v>
                </c:pt>
                <c:pt idx="416">
                  <c:v>4.9557182766999573E-2</c:v>
                </c:pt>
                <c:pt idx="417">
                  <c:v>8.6014490967506064E-3</c:v>
                </c:pt>
                <c:pt idx="418">
                  <c:v>7.9550636115537521E-3</c:v>
                </c:pt>
                <c:pt idx="419">
                  <c:v>1.0220215567069712E-2</c:v>
                </c:pt>
                <c:pt idx="420">
                  <c:v>9.158859952682976E-3</c:v>
                </c:pt>
                <c:pt idx="421">
                  <c:v>9.3794990565702705E-3</c:v>
                </c:pt>
                <c:pt idx="422">
                  <c:v>8.6640339018610214E-3</c:v>
                </c:pt>
                <c:pt idx="423">
                  <c:v>8.0134781039647805E-3</c:v>
                </c:pt>
                <c:pt idx="424">
                  <c:v>8.821520374504949E-3</c:v>
                </c:pt>
                <c:pt idx="425">
                  <c:v>8.245353030986325E-3</c:v>
                </c:pt>
                <c:pt idx="426">
                  <c:v>8.2709198928607175E-3</c:v>
                </c:pt>
                <c:pt idx="427">
                  <c:v>8.7670450284277474E-3</c:v>
                </c:pt>
                <c:pt idx="428">
                  <c:v>0.12658527897823768</c:v>
                </c:pt>
                <c:pt idx="429">
                  <c:v>7.2923406426960366E-3</c:v>
                </c:pt>
                <c:pt idx="430">
                  <c:v>7.9409917931006317E-3</c:v>
                </c:pt>
                <c:pt idx="431">
                  <c:v>7.9350217929762042E-3</c:v>
                </c:pt>
                <c:pt idx="432">
                  <c:v>8.3442032229708342E-3</c:v>
                </c:pt>
                <c:pt idx="433">
                  <c:v>9.0470096602796625E-3</c:v>
                </c:pt>
                <c:pt idx="434">
                  <c:v>6.2426333484673262E-3</c:v>
                </c:pt>
                <c:pt idx="435">
                  <c:v>3.7624513767408872E-3</c:v>
                </c:pt>
                <c:pt idx="436">
                  <c:v>8.621460185338034E-3</c:v>
                </c:pt>
                <c:pt idx="437">
                  <c:v>4.8207402298369182E-3</c:v>
                </c:pt>
                <c:pt idx="438">
                  <c:v>6.3907294841776636E-3</c:v>
                </c:pt>
                <c:pt idx="439">
                  <c:v>7.125754117928553E-3</c:v>
                </c:pt>
                <c:pt idx="440">
                  <c:v>4.768170612277773E-2</c:v>
                </c:pt>
                <c:pt idx="441">
                  <c:v>5.6463475362770785E-2</c:v>
                </c:pt>
                <c:pt idx="442">
                  <c:v>5.0137984567910208E-2</c:v>
                </c:pt>
                <c:pt idx="443">
                  <c:v>4.1795996885598381E-2</c:v>
                </c:pt>
                <c:pt idx="444">
                  <c:v>4.1303448215470509E-2</c:v>
                </c:pt>
                <c:pt idx="445">
                  <c:v>4.0600757981931128E-2</c:v>
                </c:pt>
                <c:pt idx="446">
                  <c:v>3.8159398579059194E-2</c:v>
                </c:pt>
                <c:pt idx="447">
                  <c:v>3.4520571374351793E-2</c:v>
                </c:pt>
                <c:pt idx="448">
                  <c:v>3.5856617916495241E-2</c:v>
                </c:pt>
                <c:pt idx="449">
                  <c:v>2.5907724344155742E-2</c:v>
                </c:pt>
                <c:pt idx="450">
                  <c:v>2.8766803834181152E-2</c:v>
                </c:pt>
                <c:pt idx="451">
                  <c:v>2.9286354912474524E-2</c:v>
                </c:pt>
                <c:pt idx="452">
                  <c:v>3.2009192949259642E-2</c:v>
                </c:pt>
                <c:pt idx="453">
                  <c:v>3.8868826653313593E-2</c:v>
                </c:pt>
                <c:pt idx="454">
                  <c:v>4.2909275108738765E-2</c:v>
                </c:pt>
                <c:pt idx="455">
                  <c:v>4.5261155892724808E-2</c:v>
                </c:pt>
                <c:pt idx="456">
                  <c:v>2.4931227160347059E-2</c:v>
                </c:pt>
                <c:pt idx="457">
                  <c:v>2.2556207344800273E-2</c:v>
                </c:pt>
                <c:pt idx="458">
                  <c:v>4.7248380455628687E-2</c:v>
                </c:pt>
                <c:pt idx="459">
                  <c:v>2.8825330089302496E-2</c:v>
                </c:pt>
                <c:pt idx="460">
                  <c:v>2.8907009801370672E-2</c:v>
                </c:pt>
                <c:pt idx="461">
                  <c:v>4.6915208359653779E-2</c:v>
                </c:pt>
                <c:pt idx="462">
                  <c:v>5.5321747069849402E-2</c:v>
                </c:pt>
                <c:pt idx="463">
                  <c:v>3.8459208738166314E-2</c:v>
                </c:pt>
                <c:pt idx="464">
                  <c:v>7.3619463373068086E-3</c:v>
                </c:pt>
                <c:pt idx="465">
                  <c:v>9.740187432070441E-3</c:v>
                </c:pt>
                <c:pt idx="466">
                  <c:v>6.1021949917991498E-3</c:v>
                </c:pt>
                <c:pt idx="467">
                  <c:v>5.9304388150732586E-3</c:v>
                </c:pt>
                <c:pt idx="468">
                  <c:v>5.6403121830884877E-3</c:v>
                </c:pt>
                <c:pt idx="469">
                  <c:v>5.5845788241631394E-3</c:v>
                </c:pt>
                <c:pt idx="470">
                  <c:v>5.7174696435422293E-3</c:v>
                </c:pt>
                <c:pt idx="471">
                  <c:v>5.6797499310729744E-3</c:v>
                </c:pt>
                <c:pt idx="472">
                  <c:v>8.5435394754254049E-3</c:v>
                </c:pt>
                <c:pt idx="473">
                  <c:v>4.6265626467946672E-3</c:v>
                </c:pt>
                <c:pt idx="474">
                  <c:v>5.452505081724352E-3</c:v>
                </c:pt>
                <c:pt idx="475">
                  <c:v>5.4971059018774733E-3</c:v>
                </c:pt>
                <c:pt idx="476">
                  <c:v>4.9925064174392454E-3</c:v>
                </c:pt>
                <c:pt idx="477">
                  <c:v>5.5682861836423379E-3</c:v>
                </c:pt>
                <c:pt idx="478">
                  <c:v>5.8807410669865588E-3</c:v>
                </c:pt>
                <c:pt idx="479">
                  <c:v>4.8018418011260278E-3</c:v>
                </c:pt>
                <c:pt idx="480">
                  <c:v>5.2899306289385462E-3</c:v>
                </c:pt>
                <c:pt idx="481">
                  <c:v>5.2792045805379823E-3</c:v>
                </c:pt>
                <c:pt idx="482">
                  <c:v>4.5810128557934489E-3</c:v>
                </c:pt>
                <c:pt idx="483">
                  <c:v>4.8958962961912211E-3</c:v>
                </c:pt>
                <c:pt idx="484">
                  <c:v>5.4027526088671288E-3</c:v>
                </c:pt>
                <c:pt idx="485">
                  <c:v>4.391887161941113E-3</c:v>
                </c:pt>
                <c:pt idx="486">
                  <c:v>5.0543256183554156E-3</c:v>
                </c:pt>
                <c:pt idx="487">
                  <c:v>3.955410204961838E-2</c:v>
                </c:pt>
                <c:pt idx="488">
                  <c:v>4.7863006149747769E-2</c:v>
                </c:pt>
                <c:pt idx="489">
                  <c:v>4.401382030736075E-2</c:v>
                </c:pt>
                <c:pt idx="490">
                  <c:v>3.9376835675088234E-2</c:v>
                </c:pt>
                <c:pt idx="491">
                  <c:v>4.4305303525002039E-2</c:v>
                </c:pt>
                <c:pt idx="492">
                  <c:v>3.532605551334727E-2</c:v>
                </c:pt>
                <c:pt idx="493">
                  <c:v>3.7658325401796429E-2</c:v>
                </c:pt>
                <c:pt idx="494">
                  <c:v>2.9466569862568948E-2</c:v>
                </c:pt>
                <c:pt idx="495">
                  <c:v>3.3968694307511434E-2</c:v>
                </c:pt>
                <c:pt idx="496">
                  <c:v>4.317240463423043E-2</c:v>
                </c:pt>
                <c:pt idx="497">
                  <c:v>4.4737656374739941E-2</c:v>
                </c:pt>
                <c:pt idx="498">
                  <c:v>4.1782585491112592E-2</c:v>
                </c:pt>
                <c:pt idx="499">
                  <c:v>4.6093461073192087E-2</c:v>
                </c:pt>
                <c:pt idx="500">
                  <c:v>4.2454617640410842E-2</c:v>
                </c:pt>
                <c:pt idx="501">
                  <c:v>4.2692830913392439E-2</c:v>
                </c:pt>
                <c:pt idx="502">
                  <c:v>4.4502522355756732E-2</c:v>
                </c:pt>
                <c:pt idx="503">
                  <c:v>5.3863690865722506E-2</c:v>
                </c:pt>
                <c:pt idx="504">
                  <c:v>6.0450788714733486E-2</c:v>
                </c:pt>
                <c:pt idx="505">
                  <c:v>5.4872251765636176E-2</c:v>
                </c:pt>
                <c:pt idx="506">
                  <c:v>5.6121653571832353E-2</c:v>
                </c:pt>
                <c:pt idx="507">
                  <c:v>4.4469593431785685E-2</c:v>
                </c:pt>
                <c:pt idx="508">
                  <c:v>4.2568818819983659E-2</c:v>
                </c:pt>
                <c:pt idx="509">
                  <c:v>5.3663386104767959E-2</c:v>
                </c:pt>
                <c:pt idx="510">
                  <c:v>4.7260455579291302E-2</c:v>
                </c:pt>
                <c:pt idx="511">
                  <c:v>4.3444019877554363E-2</c:v>
                </c:pt>
                <c:pt idx="512">
                  <c:v>4.3867280345739551E-3</c:v>
                </c:pt>
                <c:pt idx="513">
                  <c:v>5.1616297245037652E-3</c:v>
                </c:pt>
                <c:pt idx="514">
                  <c:v>4.700033845056374E-3</c:v>
                </c:pt>
                <c:pt idx="515">
                  <c:v>4.8739950139633711E-3</c:v>
                </c:pt>
                <c:pt idx="516">
                  <c:v>4.7932513343921989E-3</c:v>
                </c:pt>
                <c:pt idx="517">
                  <c:v>4.3936068574441977E-3</c:v>
                </c:pt>
                <c:pt idx="518">
                  <c:v>7.4477637689894273E-3</c:v>
                </c:pt>
                <c:pt idx="519">
                  <c:v>4.6940191263607454E-3</c:v>
                </c:pt>
                <c:pt idx="520">
                  <c:v>4.4378866715586258E-3</c:v>
                </c:pt>
                <c:pt idx="521">
                  <c:v>5.0860903962438005E-3</c:v>
                </c:pt>
                <c:pt idx="522">
                  <c:v>5.2719107163071797E-3</c:v>
                </c:pt>
                <c:pt idx="523">
                  <c:v>4.9177964740026083E-3</c:v>
                </c:pt>
                <c:pt idx="524">
                  <c:v>4.4095137180409734E-3</c:v>
                </c:pt>
                <c:pt idx="525">
                  <c:v>4.670389067869229E-3</c:v>
                </c:pt>
                <c:pt idx="526">
                  <c:v>5.1865204886526765E-3</c:v>
                </c:pt>
                <c:pt idx="527">
                  <c:v>5.0075327271540361E-3</c:v>
                </c:pt>
                <c:pt idx="528">
                  <c:v>5.9818442946943627E-3</c:v>
                </c:pt>
                <c:pt idx="529">
                  <c:v>5.0908119892109577E-3</c:v>
                </c:pt>
                <c:pt idx="530">
                  <c:v>4.1785921281423293E-3</c:v>
                </c:pt>
                <c:pt idx="531">
                  <c:v>4.7550216967772252E-3</c:v>
                </c:pt>
                <c:pt idx="532">
                  <c:v>4.0478111167504159E-3</c:v>
                </c:pt>
                <c:pt idx="533">
                  <c:v>4.2130016391796485E-3</c:v>
                </c:pt>
                <c:pt idx="534">
                  <c:v>5.0238464176396123E-3</c:v>
                </c:pt>
                <c:pt idx="535">
                  <c:v>4.034902960643811E-3</c:v>
                </c:pt>
                <c:pt idx="536">
                  <c:v>4.5776989945154702E-2</c:v>
                </c:pt>
                <c:pt idx="537">
                  <c:v>3.9840272188249003E-2</c:v>
                </c:pt>
                <c:pt idx="538">
                  <c:v>3.8409917306407443E-2</c:v>
                </c:pt>
                <c:pt idx="539">
                  <c:v>4.003081555751313E-2</c:v>
                </c:pt>
                <c:pt idx="540">
                  <c:v>4.6828268800225871E-2</c:v>
                </c:pt>
                <c:pt idx="541">
                  <c:v>5.196437638014851E-2</c:v>
                </c:pt>
                <c:pt idx="542">
                  <c:v>4.3592530607870383E-2</c:v>
                </c:pt>
                <c:pt idx="543">
                  <c:v>4.3608243058126661E-2</c:v>
                </c:pt>
                <c:pt idx="544">
                  <c:v>4.147835116560393E-2</c:v>
                </c:pt>
                <c:pt idx="545">
                  <c:v>4.5248242405060451E-2</c:v>
                </c:pt>
                <c:pt idx="546">
                  <c:v>4.9135033474419047E-2</c:v>
                </c:pt>
                <c:pt idx="547">
                  <c:v>5.364035664818248E-2</c:v>
                </c:pt>
                <c:pt idx="548">
                  <c:v>6.8468617880190041E-2</c:v>
                </c:pt>
                <c:pt idx="549">
                  <c:v>4.7696493079720979E-2</c:v>
                </c:pt>
                <c:pt idx="550">
                  <c:v>5.3894380750816602E-2</c:v>
                </c:pt>
                <c:pt idx="551">
                  <c:v>5.0793357200243493E-2</c:v>
                </c:pt>
                <c:pt idx="552">
                  <c:v>3.326368043075472E-2</c:v>
                </c:pt>
                <c:pt idx="553">
                  <c:v>2.115744964010511E-2</c:v>
                </c:pt>
                <c:pt idx="554">
                  <c:v>2.8324350358760641E-2</c:v>
                </c:pt>
                <c:pt idx="555">
                  <c:v>4.3365815246848592E-2</c:v>
                </c:pt>
                <c:pt idx="556">
                  <c:v>4.4590712532143008E-2</c:v>
                </c:pt>
                <c:pt idx="557">
                  <c:v>1.7161520770949821E-2</c:v>
                </c:pt>
                <c:pt idx="558">
                  <c:v>2.5920816766874431E-2</c:v>
                </c:pt>
                <c:pt idx="559">
                  <c:v>2.946859888445354E-2</c:v>
                </c:pt>
                <c:pt idx="560">
                  <c:v>3.6284276924289115E-2</c:v>
                </c:pt>
                <c:pt idx="561">
                  <c:v>5.8061837799599069E-3</c:v>
                </c:pt>
                <c:pt idx="562">
                  <c:v>4.9766208961223267E-3</c:v>
                </c:pt>
                <c:pt idx="563">
                  <c:v>5.1762210351277062E-3</c:v>
                </c:pt>
                <c:pt idx="564">
                  <c:v>8.1068396997743576E-3</c:v>
                </c:pt>
                <c:pt idx="565">
                  <c:v>6.0272474076791321E-3</c:v>
                </c:pt>
                <c:pt idx="566">
                  <c:v>4.9800556526693436E-3</c:v>
                </c:pt>
                <c:pt idx="567">
                  <c:v>4.2009586204300271E-3</c:v>
                </c:pt>
                <c:pt idx="568">
                  <c:v>3.8429564432816287E-3</c:v>
                </c:pt>
                <c:pt idx="569">
                  <c:v>5.7294706832435802E-3</c:v>
                </c:pt>
                <c:pt idx="570">
                  <c:v>5.0113965513349243E-3</c:v>
                </c:pt>
                <c:pt idx="571">
                  <c:v>4.1106253334557696E-3</c:v>
                </c:pt>
                <c:pt idx="572">
                  <c:v>5.8790272500969165E-3</c:v>
                </c:pt>
                <c:pt idx="573">
                  <c:v>6.439941008353E-3</c:v>
                </c:pt>
                <c:pt idx="574">
                  <c:v>4.7945399152348354E-3</c:v>
                </c:pt>
                <c:pt idx="575">
                  <c:v>4.0921261997611605E-3</c:v>
                </c:pt>
                <c:pt idx="576">
                  <c:v>4.1889152677174217E-3</c:v>
                </c:pt>
                <c:pt idx="577">
                  <c:v>5.0693497893548375E-3</c:v>
                </c:pt>
                <c:pt idx="578">
                  <c:v>5.0204120074097483E-3</c:v>
                </c:pt>
                <c:pt idx="579">
                  <c:v>4.2194531189969067E-3</c:v>
                </c:pt>
                <c:pt idx="580">
                  <c:v>4.1011607588477359E-3</c:v>
                </c:pt>
                <c:pt idx="581">
                  <c:v>4.3497524948388827E-3</c:v>
                </c:pt>
                <c:pt idx="582">
                  <c:v>1.532999096436388E-2</c:v>
                </c:pt>
                <c:pt idx="583">
                  <c:v>3.8317641186327426E-3</c:v>
                </c:pt>
                <c:pt idx="584">
                  <c:v>4.7984056348230712E-3</c:v>
                </c:pt>
                <c:pt idx="585">
                  <c:v>5.588344008357337E-2</c:v>
                </c:pt>
                <c:pt idx="586">
                  <c:v>5.6149512960873754E-2</c:v>
                </c:pt>
                <c:pt idx="587">
                  <c:v>2.8711115283080998E-2</c:v>
                </c:pt>
                <c:pt idx="588">
                  <c:v>2.7840714830586449E-2</c:v>
                </c:pt>
                <c:pt idx="589">
                  <c:v>5.5010018915855378E-2</c:v>
                </c:pt>
                <c:pt idx="590">
                  <c:v>5.4368264087894622E-2</c:v>
                </c:pt>
                <c:pt idx="591">
                  <c:v>4.350728065671753E-2</c:v>
                </c:pt>
                <c:pt idx="592">
                  <c:v>4.3037909907036237E-2</c:v>
                </c:pt>
                <c:pt idx="593">
                  <c:v>3.5141046565828477E-2</c:v>
                </c:pt>
                <c:pt idx="594">
                  <c:v>4.3199927660528339E-2</c:v>
                </c:pt>
                <c:pt idx="595">
                  <c:v>4.0224838265070825E-2</c:v>
                </c:pt>
                <c:pt idx="596">
                  <c:v>4.3972612415816584E-2</c:v>
                </c:pt>
                <c:pt idx="597">
                  <c:v>3.3036336824085272E-2</c:v>
                </c:pt>
                <c:pt idx="598">
                  <c:v>3.9126874245520443E-2</c:v>
                </c:pt>
                <c:pt idx="599">
                  <c:v>3.9888213006116564E-2</c:v>
                </c:pt>
                <c:pt idx="600">
                  <c:v>3.6171607655419984E-2</c:v>
                </c:pt>
                <c:pt idx="601">
                  <c:v>4.5473195220133371E-2</c:v>
                </c:pt>
                <c:pt idx="602">
                  <c:v>4.0505028263114175E-2</c:v>
                </c:pt>
                <c:pt idx="603">
                  <c:v>5.383952105470264E-2</c:v>
                </c:pt>
                <c:pt idx="604">
                  <c:v>5.4488186518469761E-2</c:v>
                </c:pt>
                <c:pt idx="605">
                  <c:v>4.83827541325988E-2</c:v>
                </c:pt>
                <c:pt idx="606">
                  <c:v>4.6392529163282299E-2</c:v>
                </c:pt>
                <c:pt idx="607">
                  <c:v>5.4208443762742017E-2</c:v>
                </c:pt>
                <c:pt idx="608">
                  <c:v>5.3012333451123834E-2</c:v>
                </c:pt>
                <c:pt idx="609">
                  <c:v>5.6165159231288828E-2</c:v>
                </c:pt>
                <c:pt idx="610">
                  <c:v>4.0082248888591524E-3</c:v>
                </c:pt>
                <c:pt idx="611">
                  <c:v>4.8349135117096579E-3</c:v>
                </c:pt>
                <c:pt idx="612">
                  <c:v>4.587029139751099E-3</c:v>
                </c:pt>
                <c:pt idx="613">
                  <c:v>4.7348316538407187E-3</c:v>
                </c:pt>
                <c:pt idx="614">
                  <c:v>5.9060190805655752E-3</c:v>
                </c:pt>
                <c:pt idx="615">
                  <c:v>5.684465074295284E-3</c:v>
                </c:pt>
                <c:pt idx="616">
                  <c:v>4.0099461042354184E-3</c:v>
                </c:pt>
                <c:pt idx="617">
                  <c:v>4.5810128557934489E-3</c:v>
                </c:pt>
                <c:pt idx="618">
                  <c:v>4.2654708951049029E-3</c:v>
                </c:pt>
                <c:pt idx="619">
                  <c:v>4.7726335209232612E-3</c:v>
                </c:pt>
                <c:pt idx="620">
                  <c:v>4.2138618420258364E-3</c:v>
                </c:pt>
                <c:pt idx="621">
                  <c:v>4.5182666417058429E-3</c:v>
                </c:pt>
                <c:pt idx="622">
                  <c:v>4.7807948557966303E-3</c:v>
                </c:pt>
                <c:pt idx="623">
                  <c:v>4.4795829515739882E-3</c:v>
                </c:pt>
                <c:pt idx="624">
                  <c:v>4.507091707364891E-3</c:v>
                </c:pt>
                <c:pt idx="625">
                  <c:v>3.280400419465525E-3</c:v>
                </c:pt>
                <c:pt idx="626">
                  <c:v>4.4954866635022886E-3</c:v>
                </c:pt>
                <c:pt idx="627">
                  <c:v>4.4017753180923521E-3</c:v>
                </c:pt>
                <c:pt idx="628">
                  <c:v>4.3923170864552568E-3</c:v>
                </c:pt>
                <c:pt idx="629">
                  <c:v>4.9293902387064215E-3</c:v>
                </c:pt>
                <c:pt idx="630">
                  <c:v>3.8696446688839597E-3</c:v>
                </c:pt>
                <c:pt idx="631">
                  <c:v>4.5848804764765548E-3</c:v>
                </c:pt>
                <c:pt idx="632">
                  <c:v>4.7060484804529968E-3</c:v>
                </c:pt>
                <c:pt idx="633">
                  <c:v>5.0797993482650503E-2</c:v>
                </c:pt>
                <c:pt idx="634">
                  <c:v>4.1611356591016523E-2</c:v>
                </c:pt>
                <c:pt idx="635">
                  <c:v>4.6101272258489555E-2</c:v>
                </c:pt>
                <c:pt idx="636">
                  <c:v>4.0768431922217768E-2</c:v>
                </c:pt>
                <c:pt idx="637">
                  <c:v>3.5777834772076626E-2</c:v>
                </c:pt>
                <c:pt idx="638">
                  <c:v>3.8192411693579537E-2</c:v>
                </c:pt>
                <c:pt idx="639">
                  <c:v>4.2107498029499847E-2</c:v>
                </c:pt>
                <c:pt idx="640">
                  <c:v>4.1291206319690715E-2</c:v>
                </c:pt>
                <c:pt idx="641">
                  <c:v>3.2880145181005828E-2</c:v>
                </c:pt>
                <c:pt idx="642">
                  <c:v>3.117367978183842E-2</c:v>
                </c:pt>
                <c:pt idx="643">
                  <c:v>2.7633335692916254E-2</c:v>
                </c:pt>
                <c:pt idx="644">
                  <c:v>2.8323536609956235E-2</c:v>
                </c:pt>
                <c:pt idx="645">
                  <c:v>1.9283326628512815E-2</c:v>
                </c:pt>
                <c:pt idx="646">
                  <c:v>2.3550394576631054E-2</c:v>
                </c:pt>
                <c:pt idx="647">
                  <c:v>3.6460014584178996E-2</c:v>
                </c:pt>
                <c:pt idx="648">
                  <c:v>3.5604621575456484E-2</c:v>
                </c:pt>
                <c:pt idx="649">
                  <c:v>3.8943080672112489E-2</c:v>
                </c:pt>
                <c:pt idx="650">
                  <c:v>3.9657176735236374E-2</c:v>
                </c:pt>
                <c:pt idx="651">
                  <c:v>3.9317730801047397E-2</c:v>
                </c:pt>
                <c:pt idx="652">
                  <c:v>4.1447165957685141E-2</c:v>
                </c:pt>
                <c:pt idx="653">
                  <c:v>3.8261611765750145E-2</c:v>
                </c:pt>
                <c:pt idx="654">
                  <c:v>3.9496210921822976E-2</c:v>
                </c:pt>
                <c:pt idx="655">
                  <c:v>4.4917839614685547E-2</c:v>
                </c:pt>
                <c:pt idx="656">
                  <c:v>5.1370580035080611E-2</c:v>
                </c:pt>
                <c:pt idx="657">
                  <c:v>5.1062641163912197E-3</c:v>
                </c:pt>
                <c:pt idx="658">
                  <c:v>4.4963463070157193E-3</c:v>
                </c:pt>
                <c:pt idx="659">
                  <c:v>4.4834514756452778E-3</c:v>
                </c:pt>
                <c:pt idx="660">
                  <c:v>4.2788022370639778E-3</c:v>
                </c:pt>
                <c:pt idx="661">
                  <c:v>4.3411530809070713E-3</c:v>
                </c:pt>
                <c:pt idx="662">
                  <c:v>3.853718021899254E-3</c:v>
                </c:pt>
                <c:pt idx="663">
                  <c:v>4.4292890026014853E-3</c:v>
                </c:pt>
                <c:pt idx="664">
                  <c:v>5.5914387004754977E-3</c:v>
                </c:pt>
                <c:pt idx="665">
                  <c:v>5.552850486683223E-3</c:v>
                </c:pt>
                <c:pt idx="666">
                  <c:v>5.8623171809862058E-3</c:v>
                </c:pt>
                <c:pt idx="667">
                  <c:v>5.9548571765726949E-3</c:v>
                </c:pt>
                <c:pt idx="668">
                  <c:v>5.1715003706303986E-3</c:v>
                </c:pt>
                <c:pt idx="669">
                  <c:v>7.2304120890913847E-3</c:v>
                </c:pt>
                <c:pt idx="670">
                  <c:v>6.0816392273918976E-3</c:v>
                </c:pt>
                <c:pt idx="671">
                  <c:v>6.5387751357348966E-3</c:v>
                </c:pt>
                <c:pt idx="672">
                  <c:v>5.2517446894385176E-3</c:v>
                </c:pt>
                <c:pt idx="673">
                  <c:v>4.3063237130937116E-3</c:v>
                </c:pt>
                <c:pt idx="674">
                  <c:v>5.6634608605902201E-3</c:v>
                </c:pt>
                <c:pt idx="675">
                  <c:v>7.5570390354255928E-3</c:v>
                </c:pt>
                <c:pt idx="676">
                  <c:v>6.3761789219662929E-3</c:v>
                </c:pt>
                <c:pt idx="677">
                  <c:v>5.2997983595057937E-3</c:v>
                </c:pt>
                <c:pt idx="678">
                  <c:v>5.7131834775638489E-3</c:v>
                </c:pt>
                <c:pt idx="679">
                  <c:v>2.6916320588339444E-2</c:v>
                </c:pt>
                <c:pt idx="680">
                  <c:v>6.1600028635263697E-3</c:v>
                </c:pt>
                <c:pt idx="681">
                  <c:v>5.075240122260629E-2</c:v>
                </c:pt>
                <c:pt idx="682">
                  <c:v>4.5936035745259014E-2</c:v>
                </c:pt>
                <c:pt idx="683">
                  <c:v>4.5393399209248252E-2</c:v>
                </c:pt>
                <c:pt idx="684">
                  <c:v>4.4752935680516165E-2</c:v>
                </c:pt>
                <c:pt idx="685">
                  <c:v>4.0039528639889473E-2</c:v>
                </c:pt>
                <c:pt idx="686">
                  <c:v>3.0796789468634279E-2</c:v>
                </c:pt>
                <c:pt idx="687">
                  <c:v>3.4829316481200419E-2</c:v>
                </c:pt>
                <c:pt idx="688">
                  <c:v>3.2755312506631218E-2</c:v>
                </c:pt>
                <c:pt idx="689">
                  <c:v>3.8607446829058825E-2</c:v>
                </c:pt>
                <c:pt idx="690">
                  <c:v>6.9883341168463536E-2</c:v>
                </c:pt>
                <c:pt idx="691">
                  <c:v>3.1039055879513982E-2</c:v>
                </c:pt>
                <c:pt idx="692">
                  <c:v>3.4013673447762044E-2</c:v>
                </c:pt>
                <c:pt idx="693">
                  <c:v>2.4745017572663841E-2</c:v>
                </c:pt>
                <c:pt idx="694">
                  <c:v>2.111111902678052E-2</c:v>
                </c:pt>
                <c:pt idx="695">
                  <c:v>3.6246324229679286E-2</c:v>
                </c:pt>
                <c:pt idx="696">
                  <c:v>3.944148481554053E-2</c:v>
                </c:pt>
                <c:pt idx="697">
                  <c:v>3.8523994610912243E-2</c:v>
                </c:pt>
                <c:pt idx="698">
                  <c:v>4.7485147428302801E-2</c:v>
                </c:pt>
                <c:pt idx="699">
                  <c:v>4.5594425802998301E-2</c:v>
                </c:pt>
                <c:pt idx="700">
                  <c:v>6.0872065096549272E-3</c:v>
                </c:pt>
                <c:pt idx="701">
                  <c:v>6.2032466844400905E-3</c:v>
                </c:pt>
                <c:pt idx="702">
                  <c:v>1.2695107046402348E-2</c:v>
                </c:pt>
                <c:pt idx="703">
                  <c:v>5.7804714025542075E-3</c:v>
                </c:pt>
                <c:pt idx="704">
                  <c:v>5.5459900008208102E-3</c:v>
                </c:pt>
                <c:pt idx="705">
                  <c:v>6.0936302082008264E-3</c:v>
                </c:pt>
                <c:pt idx="706">
                  <c:v>5.6094453602803856E-3</c:v>
                </c:pt>
                <c:pt idx="707">
                  <c:v>5.2315777261373216E-3</c:v>
                </c:pt>
                <c:pt idx="708">
                  <c:v>2.6951015802190979E-2</c:v>
                </c:pt>
                <c:pt idx="709">
                  <c:v>7.1560861662923895E-3</c:v>
                </c:pt>
                <c:pt idx="710">
                  <c:v>7.8352253541164249E-3</c:v>
                </c:pt>
                <c:pt idx="711">
                  <c:v>5.1667796548201771E-3</c:v>
                </c:pt>
                <c:pt idx="712">
                  <c:v>8.518840376198638E-3</c:v>
                </c:pt>
                <c:pt idx="713">
                  <c:v>7.1817172317605697E-3</c:v>
                </c:pt>
                <c:pt idx="714">
                  <c:v>5.8177538531607896E-3</c:v>
                </c:pt>
                <c:pt idx="715">
                  <c:v>9.5673153087537672E-3</c:v>
                </c:pt>
                <c:pt idx="716">
                  <c:v>4.9542943163986526E-3</c:v>
                </c:pt>
                <c:pt idx="717">
                  <c:v>6.4981317889359616E-3</c:v>
                </c:pt>
                <c:pt idx="718">
                  <c:v>7.3429457613552518E-2</c:v>
                </c:pt>
                <c:pt idx="719">
                  <c:v>6.5152305093272939E-2</c:v>
                </c:pt>
                <c:pt idx="720">
                  <c:v>5.6915899038037669E-2</c:v>
                </c:pt>
                <c:pt idx="721">
                  <c:v>4.7034088552475435E-2</c:v>
                </c:pt>
                <c:pt idx="722">
                  <c:v>3.4056640240009345E-2</c:v>
                </c:pt>
                <c:pt idx="723">
                  <c:v>3.6299457073517005E-2</c:v>
                </c:pt>
                <c:pt idx="724">
                  <c:v>3.6244326627559463E-2</c:v>
                </c:pt>
                <c:pt idx="725">
                  <c:v>4.0237506121055179E-2</c:v>
                </c:pt>
                <c:pt idx="726">
                  <c:v>3.295865057981983E-2</c:v>
                </c:pt>
                <c:pt idx="727">
                  <c:v>2.0826822162206691E-2</c:v>
                </c:pt>
                <c:pt idx="728">
                  <c:v>2.5875400735510454E-2</c:v>
                </c:pt>
                <c:pt idx="729">
                  <c:v>2.6071760256723395E-2</c:v>
                </c:pt>
                <c:pt idx="730">
                  <c:v>3.1499757495470661E-2</c:v>
                </c:pt>
                <c:pt idx="731">
                  <c:v>2.6508341923538875E-2</c:v>
                </c:pt>
                <c:pt idx="732">
                  <c:v>2.3149534053918636E-2</c:v>
                </c:pt>
                <c:pt idx="733">
                  <c:v>3.0611054758900684E-2</c:v>
                </c:pt>
                <c:pt idx="734">
                  <c:v>5.2441523872470225E-2</c:v>
                </c:pt>
                <c:pt idx="735">
                  <c:v>4.6946003401361451E-2</c:v>
                </c:pt>
                <c:pt idx="736">
                  <c:v>4.0847500939277602E-2</c:v>
                </c:pt>
                <c:pt idx="737">
                  <c:v>5.4630288122966227E-2</c:v>
                </c:pt>
                <c:pt idx="738">
                  <c:v>4.8494242025834834E-2</c:v>
                </c:pt>
                <c:pt idx="739">
                  <c:v>5.4122568748385697E-2</c:v>
                </c:pt>
                <c:pt idx="740">
                  <c:v>5.2651625963563917E-2</c:v>
                </c:pt>
                <c:pt idx="741">
                  <c:v>4.6254733552708323E-2</c:v>
                </c:pt>
                <c:pt idx="742">
                  <c:v>5.5945678331188617E-2</c:v>
                </c:pt>
                <c:pt idx="743">
                  <c:v>1.1405490319899863E-2</c:v>
                </c:pt>
                <c:pt idx="744">
                  <c:v>1.2483320284410113E-2</c:v>
                </c:pt>
                <c:pt idx="745">
                  <c:v>9.2328439354849821E-3</c:v>
                </c:pt>
                <c:pt idx="746">
                  <c:v>1.0032257141814523E-2</c:v>
                </c:pt>
                <c:pt idx="747">
                  <c:v>9.6471763400340065E-3</c:v>
                </c:pt>
                <c:pt idx="748">
                  <c:v>9.2001054517313399E-3</c:v>
                </c:pt>
                <c:pt idx="749">
                  <c:v>9.0495616990978293E-3</c:v>
                </c:pt>
                <c:pt idx="750">
                  <c:v>1.1004688961062147E-2</c:v>
                </c:pt>
                <c:pt idx="751">
                  <c:v>2.6748519910741578E-2</c:v>
                </c:pt>
                <c:pt idx="752">
                  <c:v>9.7975131139385295E-3</c:v>
                </c:pt>
                <c:pt idx="753">
                  <c:v>1.1353453595538519E-2</c:v>
                </c:pt>
                <c:pt idx="754">
                  <c:v>1.1542955734874407E-2</c:v>
                </c:pt>
                <c:pt idx="755">
                  <c:v>1.6496821385141691E-2</c:v>
                </c:pt>
                <c:pt idx="756">
                  <c:v>1.8455410893275043E-2</c:v>
                </c:pt>
                <c:pt idx="757">
                  <c:v>1.4692290520184878E-2</c:v>
                </c:pt>
                <c:pt idx="758">
                  <c:v>1.1635561743569429E-2</c:v>
                </c:pt>
                <c:pt idx="759">
                  <c:v>1.5560507320848337E-2</c:v>
                </c:pt>
                <c:pt idx="760">
                  <c:v>1.4319305434969651E-2</c:v>
                </c:pt>
                <c:pt idx="761">
                  <c:v>9.6909237640766654E-3</c:v>
                </c:pt>
                <c:pt idx="762">
                  <c:v>1.1116036262462369E-2</c:v>
                </c:pt>
                <c:pt idx="763">
                  <c:v>1.2606523555704496E-2</c:v>
                </c:pt>
                <c:pt idx="764">
                  <c:v>1.1609769359884481E-2</c:v>
                </c:pt>
                <c:pt idx="765">
                  <c:v>1.0067903364593388E-2</c:v>
                </c:pt>
                <c:pt idx="766">
                  <c:v>5.6439831177840488E-2</c:v>
                </c:pt>
                <c:pt idx="767">
                  <c:v>6.2025881811156182E-2</c:v>
                </c:pt>
                <c:pt idx="768">
                  <c:v>6.17196840118781E-2</c:v>
                </c:pt>
                <c:pt idx="769">
                  <c:v>5.9653902268023105E-2</c:v>
                </c:pt>
                <c:pt idx="770">
                  <c:v>4.5373839126107804E-2</c:v>
                </c:pt>
                <c:pt idx="771">
                  <c:v>4.3785361607998112E-2</c:v>
                </c:pt>
                <c:pt idx="772">
                  <c:v>5.0048978694772657E-2</c:v>
                </c:pt>
                <c:pt idx="773">
                  <c:v>4.3061901784818842E-2</c:v>
                </c:pt>
                <c:pt idx="774">
                  <c:v>2.8521639440423237E-2</c:v>
                </c:pt>
                <c:pt idx="775">
                  <c:v>3.4469226229678115E-2</c:v>
                </c:pt>
                <c:pt idx="776">
                  <c:v>2.9394736379667268E-2</c:v>
                </c:pt>
                <c:pt idx="777">
                  <c:v>2.8022344853196553E-2</c:v>
                </c:pt>
                <c:pt idx="778">
                  <c:v>2.3040818155061232E-2</c:v>
                </c:pt>
                <c:pt idx="779">
                  <c:v>2.3046995924036202E-2</c:v>
                </c:pt>
                <c:pt idx="780">
                  <c:v>2.9395142251929306E-2</c:v>
                </c:pt>
                <c:pt idx="781">
                  <c:v>3.9195925593208843E-2</c:v>
                </c:pt>
                <c:pt idx="782">
                  <c:v>4.1129659957151815E-2</c:v>
                </c:pt>
                <c:pt idx="783">
                  <c:v>3.1185806012447217E-2</c:v>
                </c:pt>
                <c:pt idx="784">
                  <c:v>3.9910398700821206E-2</c:v>
                </c:pt>
                <c:pt idx="785">
                  <c:v>3.9243937587944235E-2</c:v>
                </c:pt>
                <c:pt idx="786">
                  <c:v>3.4207191245747344E-2</c:v>
                </c:pt>
                <c:pt idx="787">
                  <c:v>3.8494981273853604E-2</c:v>
                </c:pt>
                <c:pt idx="788">
                  <c:v>4.5380880857525549E-2</c:v>
                </c:pt>
                <c:pt idx="789">
                  <c:v>3.6363367671518293E-2</c:v>
                </c:pt>
                <c:pt idx="790">
                  <c:v>1.0953451144879695E-2</c:v>
                </c:pt>
                <c:pt idx="791">
                  <c:v>1.2679500790231234E-2</c:v>
                </c:pt>
                <c:pt idx="792">
                  <c:v>9.0091526566554257E-3</c:v>
                </c:pt>
                <c:pt idx="793">
                  <c:v>9.2702563237835878E-3</c:v>
                </c:pt>
                <c:pt idx="794">
                  <c:v>7.4136096087623615E-3</c:v>
                </c:pt>
                <c:pt idx="795">
                  <c:v>8.68446780346528E-3</c:v>
                </c:pt>
                <c:pt idx="796">
                  <c:v>1.2242297774367241E-2</c:v>
                </c:pt>
                <c:pt idx="797">
                  <c:v>1.0598431507137115E-2</c:v>
                </c:pt>
                <c:pt idx="798">
                  <c:v>2.2493943464458599E-2</c:v>
                </c:pt>
                <c:pt idx="799">
                  <c:v>1.8431269131238773E-2</c:v>
                </c:pt>
                <c:pt idx="800">
                  <c:v>1.691013252376113E-2</c:v>
                </c:pt>
                <c:pt idx="801">
                  <c:v>1.6178525308852047E-2</c:v>
                </c:pt>
                <c:pt idx="802">
                  <c:v>1.5511899506115357E-2</c:v>
                </c:pt>
                <c:pt idx="803">
                  <c:v>1.3963663325293606E-2</c:v>
                </c:pt>
                <c:pt idx="804">
                  <c:v>1.4545738867128944E-2</c:v>
                </c:pt>
                <c:pt idx="805">
                  <c:v>1.4038094812739738E-2</c:v>
                </c:pt>
                <c:pt idx="806">
                  <c:v>1.4899226242876387E-2</c:v>
                </c:pt>
                <c:pt idx="807">
                  <c:v>1.2620866870600598E-2</c:v>
                </c:pt>
                <c:pt idx="808">
                  <c:v>1.4317204386551614E-2</c:v>
                </c:pt>
                <c:pt idx="809">
                  <c:v>9.7851993463344902E-3</c:v>
                </c:pt>
                <c:pt idx="810">
                  <c:v>1.3162191488158316E-2</c:v>
                </c:pt>
                <c:pt idx="811">
                  <c:v>5.4217260325337954E-2</c:v>
                </c:pt>
                <c:pt idx="812">
                  <c:v>3.065355009884595E-2</c:v>
                </c:pt>
                <c:pt idx="813">
                  <c:v>3.652709566284669E-2</c:v>
                </c:pt>
                <c:pt idx="814">
                  <c:v>5.245422523688683E-2</c:v>
                </c:pt>
                <c:pt idx="815">
                  <c:v>3.3453913778819927E-2</c:v>
                </c:pt>
                <c:pt idx="816">
                  <c:v>3.695409527054979E-2</c:v>
                </c:pt>
                <c:pt idx="817">
                  <c:v>3.4402227733464699E-2</c:v>
                </c:pt>
                <c:pt idx="818">
                  <c:v>4.1768384739638918E-2</c:v>
                </c:pt>
                <c:pt idx="819">
                  <c:v>4.7232799154792379E-2</c:v>
                </c:pt>
                <c:pt idx="820">
                  <c:v>3.7468331632702821E-2</c:v>
                </c:pt>
                <c:pt idx="821">
                  <c:v>2.8206340860942949E-2</c:v>
                </c:pt>
                <c:pt idx="822">
                  <c:v>2.3300208819018346E-2</c:v>
                </c:pt>
                <c:pt idx="823">
                  <c:v>2.3752742076050336E-2</c:v>
                </c:pt>
                <c:pt idx="824">
                  <c:v>2.1307990007968944E-2</c:v>
                </c:pt>
                <c:pt idx="825">
                  <c:v>2.1337761042888023E-2</c:v>
                </c:pt>
                <c:pt idx="826">
                  <c:v>2.3974311355347871E-2</c:v>
                </c:pt>
                <c:pt idx="827">
                  <c:v>2.8312143966594091E-2</c:v>
                </c:pt>
                <c:pt idx="828">
                  <c:v>2.3638830386636521E-2</c:v>
                </c:pt>
                <c:pt idx="829">
                  <c:v>2.981177296369629E-2</c:v>
                </c:pt>
                <c:pt idx="830">
                  <c:v>3.1261789349369164E-2</c:v>
                </c:pt>
                <c:pt idx="831">
                  <c:v>2.8802977242220303E-2</c:v>
                </c:pt>
                <c:pt idx="832">
                  <c:v>3.5948979951142102E-2</c:v>
                </c:pt>
                <c:pt idx="833">
                  <c:v>3.7936991851916839E-2</c:v>
                </c:pt>
                <c:pt idx="834">
                  <c:v>3.7152686589109959E-2</c:v>
                </c:pt>
                <c:pt idx="835">
                  <c:v>3.8123200593377718E-2</c:v>
                </c:pt>
                <c:pt idx="836">
                  <c:v>4.7240979407433541E-2</c:v>
                </c:pt>
                <c:pt idx="837">
                  <c:v>1.5742319354365198E-2</c:v>
                </c:pt>
                <c:pt idx="838">
                  <c:v>9.4224235050346453E-3</c:v>
                </c:pt>
                <c:pt idx="839">
                  <c:v>1.180507683252293E-2</c:v>
                </c:pt>
                <c:pt idx="840">
                  <c:v>9.0789090676834435E-3</c:v>
                </c:pt>
                <c:pt idx="841">
                  <c:v>9.3012891549453577E-3</c:v>
                </c:pt>
                <c:pt idx="842">
                  <c:v>1.0130277215147886E-2</c:v>
                </c:pt>
                <c:pt idx="843">
                  <c:v>1.1074548969873827E-2</c:v>
                </c:pt>
                <c:pt idx="844">
                  <c:v>1.1005959243348119E-2</c:v>
                </c:pt>
                <c:pt idx="845">
                  <c:v>1.1702783872482176E-2</c:v>
                </c:pt>
                <c:pt idx="846">
                  <c:v>1.6388099944755895E-2</c:v>
                </c:pt>
                <c:pt idx="847">
                  <c:v>8.7376765774067177E-3</c:v>
                </c:pt>
                <c:pt idx="848">
                  <c:v>1.2303515812334279E-2</c:v>
                </c:pt>
                <c:pt idx="849">
                  <c:v>1.2224564041149133E-2</c:v>
                </c:pt>
                <c:pt idx="850">
                  <c:v>1.31444952783669E-2</c:v>
                </c:pt>
                <c:pt idx="851">
                  <c:v>1.4936992914402456E-2</c:v>
                </c:pt>
                <c:pt idx="852">
                  <c:v>1.4444089480559311E-2</c:v>
                </c:pt>
                <c:pt idx="853">
                  <c:v>4.0250965313181591E-2</c:v>
                </c:pt>
                <c:pt idx="854">
                  <c:v>1.4656601979437954E-2</c:v>
                </c:pt>
                <c:pt idx="855">
                  <c:v>1.2339398236845727E-2</c:v>
                </c:pt>
                <c:pt idx="856">
                  <c:v>9.2575024625732583E-3</c:v>
                </c:pt>
                <c:pt idx="857">
                  <c:v>1.3160506165910883E-2</c:v>
                </c:pt>
                <c:pt idx="858">
                  <c:v>9.5341771657584656E-3</c:v>
                </c:pt>
                <c:pt idx="859">
                  <c:v>1.2289162012375499E-2</c:v>
                </c:pt>
                <c:pt idx="860">
                  <c:v>1.2811503590708264E-2</c:v>
                </c:pt>
                <c:pt idx="861">
                  <c:v>1.0857734568395649E-2</c:v>
                </c:pt>
                <c:pt idx="862">
                  <c:v>2.7467442590633613E-2</c:v>
                </c:pt>
                <c:pt idx="863">
                  <c:v>4.2597167563484972E-2</c:v>
                </c:pt>
                <c:pt idx="864">
                  <c:v>4.1383999181726881E-2</c:v>
                </c:pt>
                <c:pt idx="865">
                  <c:v>4.3281306977194005E-2</c:v>
                </c:pt>
                <c:pt idx="866">
                  <c:v>4.6538864725357343E-2</c:v>
                </c:pt>
                <c:pt idx="867">
                  <c:v>3.800822214557479E-2</c:v>
                </c:pt>
                <c:pt idx="868">
                  <c:v>3.0249878923220917E-2</c:v>
                </c:pt>
                <c:pt idx="869">
                  <c:v>3.2156422289538689E-2</c:v>
                </c:pt>
                <c:pt idx="870">
                  <c:v>2.7558752777412761E-2</c:v>
                </c:pt>
                <c:pt idx="871">
                  <c:v>1.8565696701507105E-2</c:v>
                </c:pt>
                <c:pt idx="872">
                  <c:v>2.1180199471178288E-2</c:v>
                </c:pt>
                <c:pt idx="873">
                  <c:v>2.7801609642240904E-2</c:v>
                </c:pt>
                <c:pt idx="874">
                  <c:v>2.7038761914088782E-2</c:v>
                </c:pt>
                <c:pt idx="875">
                  <c:v>2.6755870203232359E-2</c:v>
                </c:pt>
                <c:pt idx="876">
                  <c:v>2.7421372576339927E-2</c:v>
                </c:pt>
                <c:pt idx="877">
                  <c:v>3.2362056441275294E-2</c:v>
                </c:pt>
                <c:pt idx="878">
                  <c:v>2.9291632539194774E-2</c:v>
                </c:pt>
                <c:pt idx="879">
                  <c:v>5.0390584483985632E-2</c:v>
                </c:pt>
                <c:pt idx="880">
                  <c:v>6.4875609612243118E-2</c:v>
                </c:pt>
                <c:pt idx="881">
                  <c:v>5.1753555963550232E-2</c:v>
                </c:pt>
                <c:pt idx="882">
                  <c:v>7.5157381489890041E-2</c:v>
                </c:pt>
                <c:pt idx="883">
                  <c:v>7.3400117654014954E-2</c:v>
                </c:pt>
                <c:pt idx="884">
                  <c:v>7.6087850241969512E-2</c:v>
                </c:pt>
                <c:pt idx="885">
                  <c:v>6.3498862301229766E-2</c:v>
                </c:pt>
                <c:pt idx="886">
                  <c:v>6.8901671817193366E-2</c:v>
                </c:pt>
                <c:pt idx="887">
                  <c:v>8.4255673169273664E-3</c:v>
                </c:pt>
                <c:pt idx="888">
                  <c:v>9.0516883866573923E-3</c:v>
                </c:pt>
                <c:pt idx="889">
                  <c:v>9.9006802767405231E-3</c:v>
                </c:pt>
                <c:pt idx="890">
                  <c:v>1.2581632561435062E-2</c:v>
                </c:pt>
                <c:pt idx="891">
                  <c:v>1.0058143380183781E-2</c:v>
                </c:pt>
                <c:pt idx="892">
                  <c:v>1.0099303565547864E-2</c:v>
                </c:pt>
                <c:pt idx="893">
                  <c:v>8.4102328419220617E-3</c:v>
                </c:pt>
                <c:pt idx="894">
                  <c:v>8.660628158119292E-3</c:v>
                </c:pt>
                <c:pt idx="895">
                  <c:v>2.216722107215395E-2</c:v>
                </c:pt>
                <c:pt idx="896">
                  <c:v>1.3924129551923996E-2</c:v>
                </c:pt>
                <c:pt idx="897">
                  <c:v>1.2173469951652739E-2</c:v>
                </c:pt>
                <c:pt idx="898">
                  <c:v>1.4354181353956037E-2</c:v>
                </c:pt>
                <c:pt idx="899">
                  <c:v>1.2729270136119245E-2</c:v>
                </c:pt>
                <c:pt idx="900">
                  <c:v>1.7221214537218484E-2</c:v>
                </c:pt>
                <c:pt idx="901">
                  <c:v>1.1955091104338457E-2</c:v>
                </c:pt>
                <c:pt idx="902">
                  <c:v>1.2660097635645566E-2</c:v>
                </c:pt>
                <c:pt idx="903">
                  <c:v>1.2208096354744419E-2</c:v>
                </c:pt>
                <c:pt idx="904">
                  <c:v>9.5150578560827259E-3</c:v>
                </c:pt>
                <c:pt idx="905">
                  <c:v>1.1227355023219894E-2</c:v>
                </c:pt>
                <c:pt idx="906">
                  <c:v>7.9955708465251109E-3</c:v>
                </c:pt>
                <c:pt idx="907">
                  <c:v>1.1505738625725707E-2</c:v>
                </c:pt>
                <c:pt idx="908">
                  <c:v>1.0278326200204671E-2</c:v>
                </c:pt>
                <c:pt idx="909">
                  <c:v>1.2822466874948811E-2</c:v>
                </c:pt>
                <c:pt idx="910">
                  <c:v>7.2907644089472423E-2</c:v>
                </c:pt>
                <c:pt idx="911">
                  <c:v>5.2254424382735289E-2</c:v>
                </c:pt>
                <c:pt idx="912">
                  <c:v>4.8307765340174426E-2</c:v>
                </c:pt>
                <c:pt idx="913">
                  <c:v>5.33470080756316E-2</c:v>
                </c:pt>
                <c:pt idx="914">
                  <c:v>5.0539445172665912E-2</c:v>
                </c:pt>
                <c:pt idx="915">
                  <c:v>4.3444019877554363E-2</c:v>
                </c:pt>
                <c:pt idx="916">
                  <c:v>4.633866526265825E-2</c:v>
                </c:pt>
                <c:pt idx="917">
                  <c:v>4.3060328587536771E-2</c:v>
                </c:pt>
                <c:pt idx="918">
                  <c:v>4.0515709897442007E-2</c:v>
                </c:pt>
                <c:pt idx="919">
                  <c:v>4.6124314436613349E-2</c:v>
                </c:pt>
                <c:pt idx="920">
                  <c:v>3.5748237410720654E-2</c:v>
                </c:pt>
                <c:pt idx="921">
                  <c:v>3.6414888743793242E-2</c:v>
                </c:pt>
                <c:pt idx="922">
                  <c:v>3.1311090573386588E-2</c:v>
                </c:pt>
                <c:pt idx="923">
                  <c:v>4.0536281193729297E-2</c:v>
                </c:pt>
                <c:pt idx="924">
                  <c:v>4.2985201783694679E-2</c:v>
                </c:pt>
                <c:pt idx="925">
                  <c:v>4.7918237038758443E-2</c:v>
                </c:pt>
                <c:pt idx="926">
                  <c:v>5.0358485752599005E-2</c:v>
                </c:pt>
                <c:pt idx="927">
                  <c:v>5.0912339450456034E-2</c:v>
                </c:pt>
                <c:pt idx="928">
                  <c:v>3.5986159121139942E-2</c:v>
                </c:pt>
                <c:pt idx="929">
                  <c:v>5.8140830175464446E-2</c:v>
                </c:pt>
                <c:pt idx="930">
                  <c:v>5.133778190711847E-2</c:v>
                </c:pt>
                <c:pt idx="931">
                  <c:v>4.768365180377207E-2</c:v>
                </c:pt>
                <c:pt idx="932">
                  <c:v>4.7127610749886993E-2</c:v>
                </c:pt>
                <c:pt idx="933">
                  <c:v>5.2382245926454844E-2</c:v>
                </c:pt>
                <c:pt idx="934">
                  <c:v>1.7423611333135892E-2</c:v>
                </c:pt>
                <c:pt idx="935">
                  <c:v>1.3462074706618577E-2</c:v>
                </c:pt>
                <c:pt idx="936">
                  <c:v>1.3136489613240362E-2</c:v>
                </c:pt>
                <c:pt idx="937">
                  <c:v>1.4604533436050964E-2</c:v>
                </c:pt>
                <c:pt idx="938">
                  <c:v>1.3962822218648302E-2</c:v>
                </c:pt>
                <c:pt idx="939">
                  <c:v>1.3010907763637168E-2</c:v>
                </c:pt>
                <c:pt idx="940">
                  <c:v>1.0505180144757627E-2</c:v>
                </c:pt>
                <c:pt idx="941">
                  <c:v>1.0936088199529074E-2</c:v>
                </c:pt>
                <c:pt idx="942">
                  <c:v>1.0270691670178994E-2</c:v>
                </c:pt>
                <c:pt idx="943">
                  <c:v>1.0193914768474862E-2</c:v>
                </c:pt>
                <c:pt idx="944">
                  <c:v>1.2989833425452128E-2</c:v>
                </c:pt>
                <c:pt idx="945">
                  <c:v>1.2243564441888601E-2</c:v>
                </c:pt>
                <c:pt idx="946">
                  <c:v>1.6658598678005121E-2</c:v>
                </c:pt>
                <c:pt idx="947">
                  <c:v>1.0182460697029655E-2</c:v>
                </c:pt>
                <c:pt idx="948">
                  <c:v>9.3259437962431475E-3</c:v>
                </c:pt>
                <c:pt idx="949">
                  <c:v>1.1237511968658617E-2</c:v>
                </c:pt>
                <c:pt idx="950">
                  <c:v>1.2297605481569761E-2</c:v>
                </c:pt>
                <c:pt idx="951">
                  <c:v>1.0971660317421993E-2</c:v>
                </c:pt>
                <c:pt idx="952">
                  <c:v>1.2570663195835713E-2</c:v>
                </c:pt>
                <c:pt idx="953">
                  <c:v>1.1690946768100677E-2</c:v>
                </c:pt>
                <c:pt idx="954">
                  <c:v>1.1930162745021065E-2</c:v>
                </c:pt>
                <c:pt idx="955">
                  <c:v>1.2200073409515576E-2</c:v>
                </c:pt>
                <c:pt idx="956">
                  <c:v>1.1211695933592791E-2</c:v>
                </c:pt>
                <c:pt idx="957">
                  <c:v>1.3144916625075097E-2</c:v>
                </c:pt>
                <c:pt idx="958">
                  <c:v>5.8642358551923693E-2</c:v>
                </c:pt>
                <c:pt idx="959">
                  <c:v>7.5216552959845126E-2</c:v>
                </c:pt>
                <c:pt idx="960">
                  <c:v>4.5953617086308927E-2</c:v>
                </c:pt>
                <c:pt idx="961">
                  <c:v>4.5875081585268332E-2</c:v>
                </c:pt>
                <c:pt idx="962">
                  <c:v>5.3289774327470986E-2</c:v>
                </c:pt>
                <c:pt idx="963">
                  <c:v>4.1545845656032601E-2</c:v>
                </c:pt>
                <c:pt idx="964">
                  <c:v>5.2147364142923314E-2</c:v>
                </c:pt>
                <c:pt idx="965">
                  <c:v>4.0465464365906589E-2</c:v>
                </c:pt>
                <c:pt idx="966">
                  <c:v>3.6279483082716252E-2</c:v>
                </c:pt>
                <c:pt idx="967">
                  <c:v>4.1740376340976722E-2</c:v>
                </c:pt>
                <c:pt idx="968">
                  <c:v>3.8825936195178531E-2</c:v>
                </c:pt>
                <c:pt idx="969">
                  <c:v>3.9798666362972031E-2</c:v>
                </c:pt>
                <c:pt idx="970">
                  <c:v>5.4675858035962685E-2</c:v>
                </c:pt>
                <c:pt idx="971">
                  <c:v>4.6084868607094237E-2</c:v>
                </c:pt>
                <c:pt idx="972">
                  <c:v>4.920096076610294E-2</c:v>
                </c:pt>
                <c:pt idx="973">
                  <c:v>4.8245588647582632E-2</c:v>
                </c:pt>
                <c:pt idx="974">
                  <c:v>3.8259623411792516E-2</c:v>
                </c:pt>
                <c:pt idx="975">
                  <c:v>4.5762919207769912E-2</c:v>
                </c:pt>
                <c:pt idx="976">
                  <c:v>4.8250640836116444E-2</c:v>
                </c:pt>
                <c:pt idx="977">
                  <c:v>2.6128606128098194E-2</c:v>
                </c:pt>
                <c:pt idx="978">
                  <c:v>2.6968158296526126E-2</c:v>
                </c:pt>
                <c:pt idx="979">
                  <c:v>3.8463978579840401E-2</c:v>
                </c:pt>
                <c:pt idx="980">
                  <c:v>4.390392390650201E-2</c:v>
                </c:pt>
                <c:pt idx="981">
                  <c:v>4.1101610334391643E-2</c:v>
                </c:pt>
                <c:pt idx="982">
                  <c:v>4.830465671695014E-2</c:v>
                </c:pt>
                <c:pt idx="983">
                  <c:v>1.2929976728142415E-2</c:v>
                </c:pt>
                <c:pt idx="984">
                  <c:v>1.3160927497085825E-2</c:v>
                </c:pt>
                <c:pt idx="985">
                  <c:v>1.0785721468818364E-2</c:v>
                </c:pt>
                <c:pt idx="986">
                  <c:v>1.1971990873075863E-2</c:v>
                </c:pt>
                <c:pt idx="987">
                  <c:v>1.3934644204638821E-2</c:v>
                </c:pt>
                <c:pt idx="988">
                  <c:v>1.0047958814770464E-2</c:v>
                </c:pt>
                <c:pt idx="989">
                  <c:v>1.0725136495713692E-2</c:v>
                </c:pt>
                <c:pt idx="990">
                  <c:v>9.2834349202369441E-3</c:v>
                </c:pt>
                <c:pt idx="991">
                  <c:v>8.9304505717424099E-3</c:v>
                </c:pt>
                <c:pt idx="992">
                  <c:v>0.14076910689729363</c:v>
                </c:pt>
                <c:pt idx="993">
                  <c:v>1.1880301733336889E-2</c:v>
                </c:pt>
                <c:pt idx="994">
                  <c:v>1.1609346521160642E-2</c:v>
                </c:pt>
                <c:pt idx="995">
                  <c:v>1.02931707355172E-2</c:v>
                </c:pt>
                <c:pt idx="996">
                  <c:v>1.0827236360384355E-2</c:v>
                </c:pt>
                <c:pt idx="997">
                  <c:v>1.0625979214604515E-2</c:v>
                </c:pt>
                <c:pt idx="998">
                  <c:v>1.1150323788470707E-2</c:v>
                </c:pt>
                <c:pt idx="999">
                  <c:v>9.9864219844200876E-3</c:v>
                </c:pt>
                <c:pt idx="1000">
                  <c:v>1.0653101404035312E-2</c:v>
                </c:pt>
                <c:pt idx="1001">
                  <c:v>1.1768727548557881E-2</c:v>
                </c:pt>
                <c:pt idx="1002">
                  <c:v>8.0595219471942675E-3</c:v>
                </c:pt>
                <c:pt idx="1003">
                  <c:v>8.834712594608992E-3</c:v>
                </c:pt>
                <c:pt idx="1004">
                  <c:v>1.08073266525185E-2</c:v>
                </c:pt>
                <c:pt idx="1005">
                  <c:v>1.0860275989057415E-2</c:v>
                </c:pt>
                <c:pt idx="1006">
                  <c:v>4.7513177076402006E-2</c:v>
                </c:pt>
                <c:pt idx="1007">
                  <c:v>4.9261449947044282E-2</c:v>
                </c:pt>
                <c:pt idx="1008">
                  <c:v>3.6467601654408689E-2</c:v>
                </c:pt>
                <c:pt idx="1009">
                  <c:v>4.3664410419451738E-2</c:v>
                </c:pt>
                <c:pt idx="1010">
                  <c:v>4.1137165886969349E-2</c:v>
                </c:pt>
                <c:pt idx="1011">
                  <c:v>3.7726017980808199E-2</c:v>
                </c:pt>
                <c:pt idx="1012">
                  <c:v>3.5165478670687027E-2</c:v>
                </c:pt>
                <c:pt idx="1013">
                  <c:v>3.6017738926829725E-2</c:v>
                </c:pt>
                <c:pt idx="1014">
                  <c:v>2.34146208489707E-2</c:v>
                </c:pt>
                <c:pt idx="1015">
                  <c:v>1.9795253672049675E-2</c:v>
                </c:pt>
                <c:pt idx="1016">
                  <c:v>2.0398162960435635E-2</c:v>
                </c:pt>
                <c:pt idx="1017">
                  <c:v>1.7758089533930717E-2</c:v>
                </c:pt>
                <c:pt idx="1018">
                  <c:v>2.2580120899654697E-2</c:v>
                </c:pt>
                <c:pt idx="1019">
                  <c:v>1.8391307403563671E-2</c:v>
                </c:pt>
                <c:pt idx="1020">
                  <c:v>3.2528105509802521E-2</c:v>
                </c:pt>
                <c:pt idx="1021">
                  <c:v>3.7476697887581477E-2</c:v>
                </c:pt>
                <c:pt idx="1022">
                  <c:v>3.5974166188252978E-2</c:v>
                </c:pt>
                <c:pt idx="1023">
                  <c:v>3.9251079414648962E-2</c:v>
                </c:pt>
                <c:pt idx="1024">
                  <c:v>4.244949757385999E-2</c:v>
                </c:pt>
                <c:pt idx="1025">
                  <c:v>3.2464030988986682E-2</c:v>
                </c:pt>
                <c:pt idx="1026">
                  <c:v>3.1909129186454124E-2</c:v>
                </c:pt>
                <c:pt idx="1027">
                  <c:v>3.5333262059255979E-2</c:v>
                </c:pt>
                <c:pt idx="1028">
                  <c:v>3.3573722037503313E-2</c:v>
                </c:pt>
                <c:pt idx="1029">
                  <c:v>4.712332475618336E-2</c:v>
                </c:pt>
                <c:pt idx="1030">
                  <c:v>1.3797933858954977E-2</c:v>
                </c:pt>
                <c:pt idx="1031">
                  <c:v>1.0619198402580443E-2</c:v>
                </c:pt>
                <c:pt idx="1032">
                  <c:v>8.9861816300971543E-3</c:v>
                </c:pt>
                <c:pt idx="1033">
                  <c:v>9.0368013550391445E-3</c:v>
                </c:pt>
                <c:pt idx="1034">
                  <c:v>9.8807280457055262E-3</c:v>
                </c:pt>
                <c:pt idx="1035">
                  <c:v>8.4809373025831851E-3</c:v>
                </c:pt>
                <c:pt idx="1036">
                  <c:v>9.0652989404374253E-3</c:v>
                </c:pt>
                <c:pt idx="1037">
                  <c:v>1.1479938530573431E-2</c:v>
                </c:pt>
                <c:pt idx="1038">
                  <c:v>1.9545800948470422E-2</c:v>
                </c:pt>
                <c:pt idx="1039">
                  <c:v>8.9351305539923549E-3</c:v>
                </c:pt>
                <c:pt idx="1040">
                  <c:v>1.0228699355890814E-2</c:v>
                </c:pt>
                <c:pt idx="1041">
                  <c:v>1.0000427684637308E-2</c:v>
                </c:pt>
                <c:pt idx="1042">
                  <c:v>1.2027333012573136E-2</c:v>
                </c:pt>
                <c:pt idx="1043">
                  <c:v>1.1340337664954984E-2</c:v>
                </c:pt>
                <c:pt idx="1044">
                  <c:v>1.5942057262972958E-2</c:v>
                </c:pt>
                <c:pt idx="1045">
                  <c:v>1.1367838354278962E-2</c:v>
                </c:pt>
                <c:pt idx="1046">
                  <c:v>1.0422084789381177E-2</c:v>
                </c:pt>
                <c:pt idx="1047">
                  <c:v>1.4062482017032352E-2</c:v>
                </c:pt>
                <c:pt idx="1048">
                  <c:v>1.0722170580731905E-2</c:v>
                </c:pt>
                <c:pt idx="1049">
                  <c:v>1.0487799268073986E-2</c:v>
                </c:pt>
                <c:pt idx="1050">
                  <c:v>1.1036868300499013E-2</c:v>
                </c:pt>
                <c:pt idx="1051">
                  <c:v>1.0362297173913619E-2</c:v>
                </c:pt>
                <c:pt idx="1052">
                  <c:v>1.0639964305049319E-2</c:v>
                </c:pt>
                <c:pt idx="1053">
                  <c:v>4.3305678491130664E-2</c:v>
                </c:pt>
                <c:pt idx="1054">
                  <c:v>4.7101504496057628E-2</c:v>
                </c:pt>
                <c:pt idx="1055">
                  <c:v>3.6086087351331467E-2</c:v>
                </c:pt>
                <c:pt idx="1056">
                  <c:v>4.335441741638351E-2</c:v>
                </c:pt>
                <c:pt idx="1057">
                  <c:v>4.3246712802559262E-2</c:v>
                </c:pt>
                <c:pt idx="1058">
                  <c:v>3.5781034366003037E-2</c:v>
                </c:pt>
                <c:pt idx="1059">
                  <c:v>3.751932344566708E-2</c:v>
                </c:pt>
                <c:pt idx="1060">
                  <c:v>4.8512885291358325E-2</c:v>
                </c:pt>
                <c:pt idx="1061">
                  <c:v>2.6391881314114417E-2</c:v>
                </c:pt>
                <c:pt idx="1062">
                  <c:v>2.1983950940350216E-2</c:v>
                </c:pt>
                <c:pt idx="1063">
                  <c:v>2.6021451588987915E-2</c:v>
                </c:pt>
                <c:pt idx="1064">
                  <c:v>2.0049539632642881E-2</c:v>
                </c:pt>
                <c:pt idx="1065">
                  <c:v>2.4392066741920841E-2</c:v>
                </c:pt>
                <c:pt idx="1066">
                  <c:v>2.7150561504175542E-2</c:v>
                </c:pt>
                <c:pt idx="1067">
                  <c:v>2.0476057147630643E-2</c:v>
                </c:pt>
                <c:pt idx="1068">
                  <c:v>1.944406944580241E-2</c:v>
                </c:pt>
                <c:pt idx="1069">
                  <c:v>1.6373880513103126E-2</c:v>
                </c:pt>
                <c:pt idx="1070">
                  <c:v>2.8218143253815331E-2</c:v>
                </c:pt>
                <c:pt idx="1071">
                  <c:v>4.8155027915789336E-2</c:v>
                </c:pt>
                <c:pt idx="1072">
                  <c:v>3.2253606640477148E-2</c:v>
                </c:pt>
                <c:pt idx="1073">
                  <c:v>3.0760377158146845E-2</c:v>
                </c:pt>
                <c:pt idx="1074">
                  <c:v>3.7423310446490436E-2</c:v>
                </c:pt>
                <c:pt idx="1075">
                  <c:v>3.7286624626649056E-2</c:v>
                </c:pt>
                <c:pt idx="1076">
                  <c:v>4.8055117133110836E-2</c:v>
                </c:pt>
                <c:pt idx="1077">
                  <c:v>4.0332899042718362E-2</c:v>
                </c:pt>
                <c:pt idx="1078">
                  <c:v>1.0261360395663189E-2</c:v>
                </c:pt>
                <c:pt idx="1079">
                  <c:v>1.1331029344877218E-2</c:v>
                </c:pt>
                <c:pt idx="1080">
                  <c:v>9.67478445072136E-3</c:v>
                </c:pt>
                <c:pt idx="1081">
                  <c:v>1.0394100121680667E-2</c:v>
                </c:pt>
                <c:pt idx="1082">
                  <c:v>9.657370308356103E-3</c:v>
                </c:pt>
                <c:pt idx="1083">
                  <c:v>1.0050080618927391E-2</c:v>
                </c:pt>
                <c:pt idx="1084">
                  <c:v>1.1403375127472829E-2</c:v>
                </c:pt>
                <c:pt idx="1085">
                  <c:v>1.2594711058320964E-2</c:v>
                </c:pt>
                <c:pt idx="1086">
                  <c:v>1.5455742326452346E-2</c:v>
                </c:pt>
                <c:pt idx="1087">
                  <c:v>1.1013580859039728E-2</c:v>
                </c:pt>
                <c:pt idx="1088">
                  <c:v>1.2069574174666836E-2</c:v>
                </c:pt>
                <c:pt idx="1089">
                  <c:v>9.7367901171261841E-3</c:v>
                </c:pt>
                <c:pt idx="1090">
                  <c:v>1.2061971068693819E-2</c:v>
                </c:pt>
                <c:pt idx="1091">
                  <c:v>1.318115091280417E-2</c:v>
                </c:pt>
                <c:pt idx="1092">
                  <c:v>1.2435210889259014E-2</c:v>
                </c:pt>
                <c:pt idx="1093">
                  <c:v>9.7495299111376738E-3</c:v>
                </c:pt>
                <c:pt idx="1094">
                  <c:v>1.0621317417710916E-2</c:v>
                </c:pt>
                <c:pt idx="1095">
                  <c:v>1.1318758981759549E-2</c:v>
                </c:pt>
                <c:pt idx="1096">
                  <c:v>1.1178259771293551E-2</c:v>
                </c:pt>
                <c:pt idx="1097">
                  <c:v>1.3828224169692609E-2</c:v>
                </c:pt>
                <c:pt idx="1098">
                  <c:v>1.1378415078806796E-2</c:v>
                </c:pt>
                <c:pt idx="1099">
                  <c:v>1.0433108557326371E-2</c:v>
                </c:pt>
                <c:pt idx="1100">
                  <c:v>8.4276970623006747E-3</c:v>
                </c:pt>
                <c:pt idx="1101">
                  <c:v>4.8421214862439013E-2</c:v>
                </c:pt>
                <c:pt idx="1102">
                  <c:v>3.973010711782838E-2</c:v>
                </c:pt>
                <c:pt idx="1103">
                  <c:v>3.4398215519458451E-2</c:v>
                </c:pt>
                <c:pt idx="1104">
                  <c:v>4.1592809317085803E-2</c:v>
                </c:pt>
                <c:pt idx="1105">
                  <c:v>4.4308833078365799E-2</c:v>
                </c:pt>
                <c:pt idx="1106">
                  <c:v>3.1028138598779204E-2</c:v>
                </c:pt>
                <c:pt idx="1107">
                  <c:v>3.8550621584398634E-2</c:v>
                </c:pt>
                <c:pt idx="1108">
                  <c:v>3.1858281505466379E-2</c:v>
                </c:pt>
                <c:pt idx="1109">
                  <c:v>3.5078958803720035E-2</c:v>
                </c:pt>
                <c:pt idx="1110">
                  <c:v>2.6398420281077188E-2</c:v>
                </c:pt>
                <c:pt idx="1111">
                  <c:v>2.0306163533593619E-2</c:v>
                </c:pt>
                <c:pt idx="1112">
                  <c:v>1.5663990321842149E-2</c:v>
                </c:pt>
                <c:pt idx="1113">
                  <c:v>2.2138332267342877E-2</c:v>
                </c:pt>
                <c:pt idx="1114">
                  <c:v>2.5032501495137537E-2</c:v>
                </c:pt>
                <c:pt idx="1115">
                  <c:v>2.7500055575513046E-2</c:v>
                </c:pt>
                <c:pt idx="1116">
                  <c:v>2.7619887261278103E-2</c:v>
                </c:pt>
                <c:pt idx="1117">
                  <c:v>2.8023159166546952E-2</c:v>
                </c:pt>
                <c:pt idx="1118">
                  <c:v>3.0449129646232281E-2</c:v>
                </c:pt>
                <c:pt idx="1119">
                  <c:v>3.395021938242309E-2</c:v>
                </c:pt>
                <c:pt idx="1120">
                  <c:v>3.3579349800648424E-2</c:v>
                </c:pt>
                <c:pt idx="1121">
                  <c:v>3.6169609709599884E-2</c:v>
                </c:pt>
                <c:pt idx="1122">
                  <c:v>4.4168020863062006E-2</c:v>
                </c:pt>
                <c:pt idx="1123">
                  <c:v>4.1748660703350544E-2</c:v>
                </c:pt>
                <c:pt idx="1124">
                  <c:v>4.6913649058953587E-2</c:v>
                </c:pt>
                <c:pt idx="1125">
                  <c:v>1.3523963017096834E-2</c:v>
                </c:pt>
                <c:pt idx="1126">
                  <c:v>9.0427562289234591E-3</c:v>
                </c:pt>
                <c:pt idx="1127">
                  <c:v>1.087467709189853E-2</c:v>
                </c:pt>
                <c:pt idx="1128">
                  <c:v>8.0701795484924357E-3</c:v>
                </c:pt>
                <c:pt idx="1129">
                  <c:v>8.3348304634305731E-3</c:v>
                </c:pt>
                <c:pt idx="1130">
                  <c:v>1.0009340167793895E-2</c:v>
                </c:pt>
                <c:pt idx="1131">
                  <c:v>7.9328896301859523E-3</c:v>
                </c:pt>
                <c:pt idx="1132">
                  <c:v>8.2913722987304518E-3</c:v>
                </c:pt>
                <c:pt idx="1133">
                  <c:v>1.0070025071311007E-2</c:v>
                </c:pt>
                <c:pt idx="1134">
                  <c:v>2.3735883384870295E-2</c:v>
                </c:pt>
                <c:pt idx="1135">
                  <c:v>1.5107321752846348E-2</c:v>
                </c:pt>
                <c:pt idx="1136">
                  <c:v>8.8015185022269782E-3</c:v>
                </c:pt>
                <c:pt idx="1137">
                  <c:v>1.1317489614063803E-2</c:v>
                </c:pt>
                <c:pt idx="1138">
                  <c:v>1.4116297208658382E-2</c:v>
                </c:pt>
                <c:pt idx="1139">
                  <c:v>2.0900086752057859E-2</c:v>
                </c:pt>
                <c:pt idx="1140">
                  <c:v>1.6120361924668789E-2</c:v>
                </c:pt>
                <c:pt idx="1141">
                  <c:v>1.190481040359034E-2</c:v>
                </c:pt>
                <c:pt idx="1142">
                  <c:v>1.1628796676373039E-2</c:v>
                </c:pt>
                <c:pt idx="1143">
                  <c:v>1.0157006123322857E-2</c:v>
                </c:pt>
                <c:pt idx="1144">
                  <c:v>1.140210600707172E-2</c:v>
                </c:pt>
                <c:pt idx="1145">
                  <c:v>1.8792007019168021E-2</c:v>
                </c:pt>
                <c:pt idx="1146">
                  <c:v>1.0866629475647444E-2</c:v>
                </c:pt>
                <c:pt idx="1147">
                  <c:v>1.0618350793633272E-2</c:v>
                </c:pt>
                <c:pt idx="1148">
                  <c:v>1.4200790421463777E-2</c:v>
                </c:pt>
                <c:pt idx="1149">
                  <c:v>5.187882723321937E-2</c:v>
                </c:pt>
                <c:pt idx="1150">
                  <c:v>4.7895678791796167E-2</c:v>
                </c:pt>
                <c:pt idx="1151">
                  <c:v>4.3709181993805017E-2</c:v>
                </c:pt>
                <c:pt idx="1152">
                  <c:v>3.1965619628382652E-2</c:v>
                </c:pt>
                <c:pt idx="1153">
                  <c:v>4.2766827609757259E-2</c:v>
                </c:pt>
                <c:pt idx="1154">
                  <c:v>4.6085649747400662E-2</c:v>
                </c:pt>
                <c:pt idx="1155">
                  <c:v>3.8234569371917049E-2</c:v>
                </c:pt>
                <c:pt idx="1156">
                  <c:v>2.9305435259715528E-2</c:v>
                </c:pt>
                <c:pt idx="1157">
                  <c:v>3.1952304686075614E-2</c:v>
                </c:pt>
                <c:pt idx="1158">
                  <c:v>2.1834470740832623E-2</c:v>
                </c:pt>
                <c:pt idx="1159">
                  <c:v>1.601405762833898E-2</c:v>
                </c:pt>
                <c:pt idx="1160">
                  <c:v>1.8644336265763794E-2</c:v>
                </c:pt>
                <c:pt idx="1161">
                  <c:v>1.884316010512798E-2</c:v>
                </c:pt>
                <c:pt idx="1162">
                  <c:v>2.4529997954604102E-2</c:v>
                </c:pt>
                <c:pt idx="1163">
                  <c:v>2.6375533465957668E-2</c:v>
                </c:pt>
                <c:pt idx="1164">
                  <c:v>2.8639563305850959E-2</c:v>
                </c:pt>
                <c:pt idx="1165">
                  <c:v>2.8175001916463951E-2</c:v>
                </c:pt>
                <c:pt idx="1166">
                  <c:v>2.8179886056567387E-2</c:v>
                </c:pt>
                <c:pt idx="1167">
                  <c:v>3.1022477678500845E-2</c:v>
                </c:pt>
                <c:pt idx="1168">
                  <c:v>2.7120778294330544E-2</c:v>
                </c:pt>
                <c:pt idx="1169">
                  <c:v>2.8308888870740453E-2</c:v>
                </c:pt>
                <c:pt idx="1170">
                  <c:v>2.4943939000468155E-2</c:v>
                </c:pt>
                <c:pt idx="1171">
                  <c:v>3.6552248396305831E-2</c:v>
                </c:pt>
                <c:pt idx="1172">
                  <c:v>3.6732666571329196E-2</c:v>
                </c:pt>
                <c:pt idx="1173">
                  <c:v>0.12694206950106812</c:v>
                </c:pt>
                <c:pt idx="1174">
                  <c:v>1.2711978043863054E-2</c:v>
                </c:pt>
                <c:pt idx="1175">
                  <c:v>1.1796201125319684E-2</c:v>
                </c:pt>
                <c:pt idx="1176">
                  <c:v>8.8683296663801502E-3</c:v>
                </c:pt>
                <c:pt idx="1177">
                  <c:v>1.063911673662986E-2</c:v>
                </c:pt>
                <c:pt idx="1178">
                  <c:v>1.1797891750200627E-2</c:v>
                </c:pt>
                <c:pt idx="1179">
                  <c:v>1.0376290757852241E-2</c:v>
                </c:pt>
                <c:pt idx="1180">
                  <c:v>8.0919202441977478E-3</c:v>
                </c:pt>
                <c:pt idx="1181">
                  <c:v>1.9618866832750975E-2</c:v>
                </c:pt>
                <c:pt idx="1182">
                  <c:v>1.5000349620012187E-2</c:v>
                </c:pt>
                <c:pt idx="1183">
                  <c:v>1.1172334106914534E-2</c:v>
                </c:pt>
                <c:pt idx="1184">
                  <c:v>1.0528070969773859E-2</c:v>
                </c:pt>
                <c:pt idx="1185">
                  <c:v>9.4517456892163829E-3</c:v>
                </c:pt>
                <c:pt idx="1186">
                  <c:v>1.3934223623417952E-2</c:v>
                </c:pt>
                <c:pt idx="1187">
                  <c:v>1.469480960048509E-2</c:v>
                </c:pt>
                <c:pt idx="1188">
                  <c:v>1.4630988395475747E-2</c:v>
                </c:pt>
                <c:pt idx="1189">
                  <c:v>2.0985753392562541E-2</c:v>
                </c:pt>
                <c:pt idx="1190">
                  <c:v>1.6382244941046786E-2</c:v>
                </c:pt>
                <c:pt idx="1191">
                  <c:v>1.3607729742936029E-2</c:v>
                </c:pt>
                <c:pt idx="1192">
                  <c:v>1.534969441664853E-2</c:v>
                </c:pt>
                <c:pt idx="1193">
                  <c:v>1.1889598288317723E-2</c:v>
                </c:pt>
                <c:pt idx="1194">
                  <c:v>1.063911673662986E-2</c:v>
                </c:pt>
                <c:pt idx="1195">
                  <c:v>1.8397551665904243E-2</c:v>
                </c:pt>
                <c:pt idx="1196">
                  <c:v>1.6005267525755828E-2</c:v>
                </c:pt>
                <c:pt idx="1197">
                  <c:v>4.1777851958881417E-2</c:v>
                </c:pt>
                <c:pt idx="1198">
                  <c:v>3.4469627387148843E-2</c:v>
                </c:pt>
                <c:pt idx="1199">
                  <c:v>4.1194838703922057E-2</c:v>
                </c:pt>
                <c:pt idx="1200">
                  <c:v>4.1672122960782779E-2</c:v>
                </c:pt>
                <c:pt idx="1201">
                  <c:v>3.4242111621836401E-2</c:v>
                </c:pt>
                <c:pt idx="1202">
                  <c:v>3.7514543217528493E-2</c:v>
                </c:pt>
                <c:pt idx="1203">
                  <c:v>3.2082208805892243E-2</c:v>
                </c:pt>
                <c:pt idx="1204">
                  <c:v>2.8967142258498921E-2</c:v>
                </c:pt>
                <c:pt idx="1205">
                  <c:v>3.1538934993656648E-2</c:v>
                </c:pt>
                <c:pt idx="1206">
                  <c:v>3.2887795049019078E-2</c:v>
                </c:pt>
                <c:pt idx="1207">
                  <c:v>2.5982182237672981E-2</c:v>
                </c:pt>
                <c:pt idx="1208">
                  <c:v>3.3791945429780069E-2</c:v>
                </c:pt>
                <c:pt idx="1209">
                  <c:v>2.5270628622657252E-2</c:v>
                </c:pt>
                <c:pt idx="1210">
                  <c:v>1.8275564154301635E-2</c:v>
                </c:pt>
                <c:pt idx="1211">
                  <c:v>6.1443054191482119E-2</c:v>
                </c:pt>
                <c:pt idx="1212">
                  <c:v>0.11915159327815787</c:v>
                </c:pt>
                <c:pt idx="1213">
                  <c:v>0.20112417052037218</c:v>
                </c:pt>
                <c:pt idx="1214">
                  <c:v>0.2210572654376432</c:v>
                </c:pt>
                <c:pt idx="1215">
                  <c:v>0.20344276983808271</c:v>
                </c:pt>
                <c:pt idx="1216">
                  <c:v>0.20895865415721651</c:v>
                </c:pt>
                <c:pt idx="1217">
                  <c:v>0.22501655133447654</c:v>
                </c:pt>
                <c:pt idx="1218">
                  <c:v>0.18336922167191055</c:v>
                </c:pt>
                <c:pt idx="1219">
                  <c:v>0.17037878306004486</c:v>
                </c:pt>
                <c:pt idx="1220">
                  <c:v>0.15714415704611859</c:v>
                </c:pt>
                <c:pt idx="1221">
                  <c:v>0.11264253153482406</c:v>
                </c:pt>
                <c:pt idx="1222">
                  <c:v>5.9448297568606617E-2</c:v>
                </c:pt>
                <c:pt idx="1223">
                  <c:v>7.1804710731904392E-2</c:v>
                </c:pt>
                <c:pt idx="1224">
                  <c:v>6.8767130234087731E-2</c:v>
                </c:pt>
                <c:pt idx="1225">
                  <c:v>5.144889966177766E-2</c:v>
                </c:pt>
                <c:pt idx="1226">
                  <c:v>5.9097825856200964E-2</c:v>
                </c:pt>
                <c:pt idx="1227">
                  <c:v>6.8442279612264401E-2</c:v>
                </c:pt>
                <c:pt idx="1228">
                  <c:v>0.1112127619059525</c:v>
                </c:pt>
                <c:pt idx="1229">
                  <c:v>0.11449956106364741</c:v>
                </c:pt>
                <c:pt idx="1230">
                  <c:v>0.10510431303490617</c:v>
                </c:pt>
                <c:pt idx="1231">
                  <c:v>0.15685280900177687</c:v>
                </c:pt>
                <c:pt idx="1232">
                  <c:v>0.16468202141546798</c:v>
                </c:pt>
                <c:pt idx="1233">
                  <c:v>0.13479144507998142</c:v>
                </c:pt>
                <c:pt idx="1234">
                  <c:v>0.18829302151861449</c:v>
                </c:pt>
                <c:pt idx="1235">
                  <c:v>0.19248409870753105</c:v>
                </c:pt>
                <c:pt idx="1236">
                  <c:v>0.12909248767619041</c:v>
                </c:pt>
                <c:pt idx="1237">
                  <c:v>9.6170177826927286E-3</c:v>
                </c:pt>
                <c:pt idx="1238">
                  <c:v>1.0411060741610679E-2</c:v>
                </c:pt>
                <c:pt idx="1239">
                  <c:v>8.2802940317784467E-3</c:v>
                </c:pt>
                <c:pt idx="1240">
                  <c:v>1.0745049971758446E-2</c:v>
                </c:pt>
                <c:pt idx="1241">
                  <c:v>9.6909237640766654E-3</c:v>
                </c:pt>
                <c:pt idx="1242">
                  <c:v>9.7363654508895673E-3</c:v>
                </c:pt>
                <c:pt idx="1243">
                  <c:v>1.0480592359098843E-2</c:v>
                </c:pt>
                <c:pt idx="1244">
                  <c:v>8.8844989766074887E-3</c:v>
                </c:pt>
                <c:pt idx="1245">
                  <c:v>9.9176601769030322E-3</c:v>
                </c:pt>
                <c:pt idx="1246">
                  <c:v>8.9487447610645896E-3</c:v>
                </c:pt>
                <c:pt idx="1247">
                  <c:v>0.19429727915822234</c:v>
                </c:pt>
                <c:pt idx="1248">
                  <c:v>1.1427910726291044E-2</c:v>
                </c:pt>
                <c:pt idx="1249">
                  <c:v>1.159031835248393E-2</c:v>
                </c:pt>
                <c:pt idx="1250">
                  <c:v>1.0744202608399396E-2</c:v>
                </c:pt>
                <c:pt idx="1251">
                  <c:v>1.0678103172018125E-2</c:v>
                </c:pt>
                <c:pt idx="1252">
                  <c:v>1.2502309368172912E-2</c:v>
                </c:pt>
                <c:pt idx="1253">
                  <c:v>1.2098718181212753E-2</c:v>
                </c:pt>
                <c:pt idx="1254">
                  <c:v>1.7902311100207582E-2</c:v>
                </c:pt>
                <c:pt idx="1255">
                  <c:v>8.1226111383885889E-3</c:v>
                </c:pt>
                <c:pt idx="1256">
                  <c:v>1.1138471616483171E-2</c:v>
                </c:pt>
                <c:pt idx="1257">
                  <c:v>2.1965371947671192E-2</c:v>
                </c:pt>
                <c:pt idx="1258">
                  <c:v>1.0236334624135E-2</c:v>
                </c:pt>
                <c:pt idx="1259">
                  <c:v>7.8185903845589613E-3</c:v>
                </c:pt>
                <c:pt idx="1260">
                  <c:v>8.065063932509265E-3</c:v>
                </c:pt>
                <c:pt idx="1261">
                  <c:v>0.15063887286266608</c:v>
                </c:pt>
                <c:pt idx="1262">
                  <c:v>0.19862657532093736</c:v>
                </c:pt>
                <c:pt idx="1263">
                  <c:v>0.21102704837335812</c:v>
                </c:pt>
                <c:pt idx="1264">
                  <c:v>0.19039585693826427</c:v>
                </c:pt>
                <c:pt idx="1265">
                  <c:v>0.17706299076149301</c:v>
                </c:pt>
                <c:pt idx="1266">
                  <c:v>0.14909681536001246</c:v>
                </c:pt>
                <c:pt idx="1267">
                  <c:v>0.15467346098775589</c:v>
                </c:pt>
                <c:pt idx="1268">
                  <c:v>0.15915375507904098</c:v>
                </c:pt>
                <c:pt idx="1269">
                  <c:v>0.1198953096688645</c:v>
                </c:pt>
                <c:pt idx="1270">
                  <c:v>7.0772035009662448E-2</c:v>
                </c:pt>
                <c:pt idx="1271">
                  <c:v>6.6011180829022686E-2</c:v>
                </c:pt>
                <c:pt idx="1272">
                  <c:v>6.636394776378883E-2</c:v>
                </c:pt>
                <c:pt idx="1273">
                  <c:v>6.8924647204500866E-2</c:v>
                </c:pt>
                <c:pt idx="1274">
                  <c:v>5.055104256427255E-2</c:v>
                </c:pt>
                <c:pt idx="1275">
                  <c:v>7.2545088099047902E-2</c:v>
                </c:pt>
                <c:pt idx="1276">
                  <c:v>0.10207850929274466</c:v>
                </c:pt>
                <c:pt idx="1277">
                  <c:v>0.15274533643150595</c:v>
                </c:pt>
                <c:pt idx="1278">
                  <c:v>0.13817539174467841</c:v>
                </c:pt>
                <c:pt idx="1279">
                  <c:v>0.18552827307373673</c:v>
                </c:pt>
                <c:pt idx="1280">
                  <c:v>0.20883569734018564</c:v>
                </c:pt>
                <c:pt idx="1281">
                  <c:v>0.197256016347201</c:v>
                </c:pt>
                <c:pt idx="1282">
                  <c:v>0.19536212251557039</c:v>
                </c:pt>
                <c:pt idx="1283">
                  <c:v>0.13551459888366635</c:v>
                </c:pt>
                <c:pt idx="1284">
                  <c:v>0.19585705073369505</c:v>
                </c:pt>
                <c:pt idx="1285">
                  <c:v>0.29935647884691674</c:v>
                </c:pt>
                <c:pt idx="1286">
                  <c:v>7.6368438284892962E-3</c:v>
                </c:pt>
                <c:pt idx="1287">
                  <c:v>6.5631593182125829E-3</c:v>
                </c:pt>
                <c:pt idx="1288">
                  <c:v>8.9759718949469491E-3</c:v>
                </c:pt>
                <c:pt idx="1289">
                  <c:v>8.6129449411924078E-3</c:v>
                </c:pt>
                <c:pt idx="1290">
                  <c:v>2.4482794285716765E-2</c:v>
                </c:pt>
                <c:pt idx="1291">
                  <c:v>7.3598113591464573E-3</c:v>
                </c:pt>
                <c:pt idx="1292">
                  <c:v>6.3736111250872413E-3</c:v>
                </c:pt>
                <c:pt idx="1293">
                  <c:v>7.3435851821263094E-3</c:v>
                </c:pt>
                <c:pt idx="1294">
                  <c:v>1.2877700751233017E-2</c:v>
                </c:pt>
                <c:pt idx="1295">
                  <c:v>1.0792923316142443E-2</c:v>
                </c:pt>
                <c:pt idx="1296">
                  <c:v>9.7491052573582329E-3</c:v>
                </c:pt>
                <c:pt idx="1297">
                  <c:v>9.4950879006191393E-3</c:v>
                </c:pt>
                <c:pt idx="1298">
                  <c:v>1.3304156406278691E-2</c:v>
                </c:pt>
                <c:pt idx="1299">
                  <c:v>1.3966186635455539E-2</c:v>
                </c:pt>
                <c:pt idx="1300">
                  <c:v>1.019306632909789E-2</c:v>
                </c:pt>
                <c:pt idx="1301">
                  <c:v>8.7883252737583854E-3</c:v>
                </c:pt>
                <c:pt idx="1302">
                  <c:v>9.3250936594973834E-3</c:v>
                </c:pt>
                <c:pt idx="1303">
                  <c:v>8.7793876977228427E-3</c:v>
                </c:pt>
                <c:pt idx="1304">
                  <c:v>8.3020242120014354E-3</c:v>
                </c:pt>
                <c:pt idx="1305">
                  <c:v>1.0945828473864336E-2</c:v>
                </c:pt>
                <c:pt idx="1306">
                  <c:v>8.970866937363561E-3</c:v>
                </c:pt>
                <c:pt idx="1307">
                  <c:v>8.4093809107680835E-3</c:v>
                </c:pt>
                <c:pt idx="1308">
                  <c:v>6.565298216273995E-3</c:v>
                </c:pt>
                <c:pt idx="1309">
                  <c:v>0.15548330817317005</c:v>
                </c:pt>
                <c:pt idx="1310">
                  <c:v>9.3733284713585746E-2</c:v>
                </c:pt>
                <c:pt idx="1311">
                  <c:v>8.6592934405079564E-2</c:v>
                </c:pt>
                <c:pt idx="1312">
                  <c:v>9.6152986328024645E-2</c:v>
                </c:pt>
                <c:pt idx="1313">
                  <c:v>9.5971966905471093E-2</c:v>
                </c:pt>
                <c:pt idx="1314">
                  <c:v>9.3828120641665735E-2</c:v>
                </c:pt>
                <c:pt idx="1315">
                  <c:v>0.10627217108428938</c:v>
                </c:pt>
                <c:pt idx="1316">
                  <c:v>8.0504910736635973E-2</c:v>
                </c:pt>
                <c:pt idx="1317">
                  <c:v>5.7640623538648628E-2</c:v>
                </c:pt>
                <c:pt idx="1318">
                  <c:v>1.3619514719423733E-2</c:v>
                </c:pt>
                <c:pt idx="1319">
                  <c:v>1.0711577861875363E-2</c:v>
                </c:pt>
                <c:pt idx="1320">
                  <c:v>2.0170200773891908E-2</c:v>
                </c:pt>
                <c:pt idx="1321">
                  <c:v>5.4533628330008061E-3</c:v>
                </c:pt>
                <c:pt idx="1322">
                  <c:v>4.9444187323213033E-3</c:v>
                </c:pt>
                <c:pt idx="1323">
                  <c:v>1.7123112052021369E-2</c:v>
                </c:pt>
                <c:pt idx="1324">
                  <c:v>5.1650630181668024E-3</c:v>
                </c:pt>
                <c:pt idx="1325">
                  <c:v>4.0452295162215612E-3</c:v>
                </c:pt>
                <c:pt idx="1326">
                  <c:v>2.8418251559606741E-3</c:v>
                </c:pt>
                <c:pt idx="1327">
                  <c:v>5.1787959214079533E-3</c:v>
                </c:pt>
                <c:pt idx="1328">
                  <c:v>2.8314699460848087E-3</c:v>
                </c:pt>
                <c:pt idx="1329">
                  <c:v>5.7984702265783923E-3</c:v>
                </c:pt>
                <c:pt idx="1330">
                  <c:v>3.5578927757425414E-3</c:v>
                </c:pt>
                <c:pt idx="1331">
                  <c:v>3.9892910694816538E-3</c:v>
                </c:pt>
                <c:pt idx="1332">
                  <c:v>3.6685817075153533E-3</c:v>
                </c:pt>
                <c:pt idx="1333">
                  <c:v>8.4719933983434855E-3</c:v>
                </c:pt>
                <c:pt idx="1334">
                  <c:v>9.5460732003247624E-3</c:v>
                </c:pt>
                <c:pt idx="1335">
                  <c:v>1.0431412611240053E-2</c:v>
                </c:pt>
                <c:pt idx="1336">
                  <c:v>8.5916561003539227E-3</c:v>
                </c:pt>
                <c:pt idx="1337">
                  <c:v>6.753480006282021E-3</c:v>
                </c:pt>
                <c:pt idx="1338">
                  <c:v>1.0177369901641031E-2</c:v>
                </c:pt>
                <c:pt idx="1339">
                  <c:v>1.2431412552127924E-2</c:v>
                </c:pt>
                <c:pt idx="1340">
                  <c:v>9.9550136205869399E-3</c:v>
                </c:pt>
                <c:pt idx="1341">
                  <c:v>9.4173237926453487E-3</c:v>
                </c:pt>
                <c:pt idx="1342">
                  <c:v>8.0130517492730639E-3</c:v>
                </c:pt>
                <c:pt idx="1343">
                  <c:v>1.4534818999337522E-2</c:v>
                </c:pt>
                <c:pt idx="1344">
                  <c:v>8.0313846230651402E-3</c:v>
                </c:pt>
                <c:pt idx="1345">
                  <c:v>9.5303533711590983E-3</c:v>
                </c:pt>
                <c:pt idx="1346">
                  <c:v>1.1804654183912208E-2</c:v>
                </c:pt>
                <c:pt idx="1347">
                  <c:v>1.3420389853701383E-2</c:v>
                </c:pt>
                <c:pt idx="1348">
                  <c:v>9.4989120057285478E-3</c:v>
                </c:pt>
                <c:pt idx="1349">
                  <c:v>8.5443911434488502E-3</c:v>
                </c:pt>
                <c:pt idx="1350">
                  <c:v>7.2816639358657589E-3</c:v>
                </c:pt>
                <c:pt idx="1351">
                  <c:v>7.3905540320969567E-3</c:v>
                </c:pt>
                <c:pt idx="1352">
                  <c:v>7.5672821821200758E-3</c:v>
                </c:pt>
                <c:pt idx="1353">
                  <c:v>7.2778202571517781E-3</c:v>
                </c:pt>
                <c:pt idx="1354">
                  <c:v>8.1579882281790379E-3</c:v>
                </c:pt>
                <c:pt idx="1355">
                  <c:v>7.9171113001897803E-3</c:v>
                </c:pt>
                <c:pt idx="1356">
                  <c:v>8.9717177677945403E-3</c:v>
                </c:pt>
                <c:pt idx="1357">
                  <c:v>3.330396608537432E-3</c:v>
                </c:pt>
                <c:pt idx="1358">
                  <c:v>4.5887480627167729E-3</c:v>
                </c:pt>
                <c:pt idx="1359">
                  <c:v>2.9022256264037562E-3</c:v>
                </c:pt>
                <c:pt idx="1360">
                  <c:v>4.8623997703350873E-3</c:v>
                </c:pt>
                <c:pt idx="1361">
                  <c:v>2.6730907651029735E-3</c:v>
                </c:pt>
                <c:pt idx="1362">
                  <c:v>4.5333093684895567E-3</c:v>
                </c:pt>
                <c:pt idx="1363">
                  <c:v>2.4408119347624625E-3</c:v>
                </c:pt>
                <c:pt idx="1364">
                  <c:v>3.3377231527172125E-3</c:v>
                </c:pt>
                <c:pt idx="1365">
                  <c:v>3.6638446268160065E-3</c:v>
                </c:pt>
                <c:pt idx="1366">
                  <c:v>6.2229404629564177E-3</c:v>
                </c:pt>
                <c:pt idx="1367">
                  <c:v>5.738899838937485E-3</c:v>
                </c:pt>
                <c:pt idx="1368">
                  <c:v>4.8937491604912767E-3</c:v>
                </c:pt>
                <c:pt idx="1369">
                  <c:v>6.6469962361623194E-3</c:v>
                </c:pt>
                <c:pt idx="1370">
                  <c:v>3.6160402845229933E-3</c:v>
                </c:pt>
                <c:pt idx="1371">
                  <c:v>7.581366114362215E-3</c:v>
                </c:pt>
                <c:pt idx="1372">
                  <c:v>7.4695356442617379E-3</c:v>
                </c:pt>
                <c:pt idx="1373">
                  <c:v>5.5108283097100507E-3</c:v>
                </c:pt>
                <c:pt idx="1374">
                  <c:v>6.4014281159751052E-3</c:v>
                </c:pt>
                <c:pt idx="1375">
                  <c:v>5.9017347750362588E-3</c:v>
                </c:pt>
                <c:pt idx="1376">
                  <c:v>7.5860606569483598E-3</c:v>
                </c:pt>
                <c:pt idx="1377">
                  <c:v>5.1414585760791625E-3</c:v>
                </c:pt>
                <c:pt idx="1378">
                  <c:v>5.3692951548308309E-3</c:v>
                </c:pt>
                <c:pt idx="1379">
                  <c:v>7.8382110504382277E-3</c:v>
                </c:pt>
                <c:pt idx="1380">
                  <c:v>8.3995835823792216E-3</c:v>
                </c:pt>
                <c:pt idx="1381">
                  <c:v>8.0889362915774702E-3</c:v>
                </c:pt>
                <c:pt idx="1382">
                  <c:v>8.5537593814791323E-3</c:v>
                </c:pt>
                <c:pt idx="1383">
                  <c:v>9.3484718136509024E-3</c:v>
                </c:pt>
                <c:pt idx="1384">
                  <c:v>7.772947580245727E-3</c:v>
                </c:pt>
                <c:pt idx="1385">
                  <c:v>7.0407276485037126E-3</c:v>
                </c:pt>
                <c:pt idx="1386">
                  <c:v>7.3845764605673945E-3</c:v>
                </c:pt>
                <c:pt idx="1387">
                  <c:v>8.422159702606213E-3</c:v>
                </c:pt>
                <c:pt idx="1388">
                  <c:v>7.1261813445862099E-3</c:v>
                </c:pt>
                <c:pt idx="1389">
                  <c:v>0.1408202959643042</c:v>
                </c:pt>
                <c:pt idx="1390">
                  <c:v>8.5184145173419334E-3</c:v>
                </c:pt>
                <c:pt idx="1391">
                  <c:v>1.003989586443167E-2</c:v>
                </c:pt>
                <c:pt idx="1392">
                  <c:v>1.1761541864833304E-2</c:v>
                </c:pt>
                <c:pt idx="1393">
                  <c:v>9.2290174868310676E-3</c:v>
                </c:pt>
                <c:pt idx="1394">
                  <c:v>9.7244746276681036E-3</c:v>
                </c:pt>
                <c:pt idx="1395">
                  <c:v>8.2828505800034251E-3</c:v>
                </c:pt>
                <c:pt idx="1396">
                  <c:v>9.5261046710067819E-3</c:v>
                </c:pt>
                <c:pt idx="1397">
                  <c:v>1.1084709489610009E-2</c:v>
                </c:pt>
                <c:pt idx="1398">
                  <c:v>8.8249248567662652E-3</c:v>
                </c:pt>
                <c:pt idx="1399">
                  <c:v>1.0581054362135375E-2</c:v>
                </c:pt>
                <c:pt idx="1400">
                  <c:v>8.6912788903542038E-3</c:v>
                </c:pt>
                <c:pt idx="1401">
                  <c:v>1.1074548969873827E-2</c:v>
                </c:pt>
                <c:pt idx="1402">
                  <c:v>6.9462817550365163E-3</c:v>
                </c:pt>
                <c:pt idx="1403">
                  <c:v>7.8791556719431822E-3</c:v>
                </c:pt>
                <c:pt idx="1404">
                  <c:v>7.8778762109501504E-3</c:v>
                </c:pt>
                <c:pt idx="1405">
                  <c:v>9.9269988390236503E-3</c:v>
                </c:pt>
                <c:pt idx="1406">
                  <c:v>6.868059878644724E-3</c:v>
                </c:pt>
                <c:pt idx="1407">
                  <c:v>4.4512127220800437E-3</c:v>
                </c:pt>
                <c:pt idx="1408">
                  <c:v>7.4439215600503837E-3</c:v>
                </c:pt>
                <c:pt idx="1409">
                  <c:v>3.4820739602538062E-3</c:v>
                </c:pt>
                <c:pt idx="1410">
                  <c:v>4.7451415802742154E-3</c:v>
                </c:pt>
                <c:pt idx="1411">
                  <c:v>6.9381610134495826E-3</c:v>
                </c:pt>
                <c:pt idx="1412">
                  <c:v>4.0022005813217616E-3</c:v>
                </c:pt>
                <c:pt idx="1413">
                  <c:v>4.9869250842698469E-3</c:v>
                </c:pt>
                <c:pt idx="1414">
                  <c:v>6.3047029053629067E-3</c:v>
                </c:pt>
                <c:pt idx="1415">
                  <c:v>3.1139923367232304E-3</c:v>
                </c:pt>
                <c:pt idx="1416">
                  <c:v>3.1993598881294078E-3</c:v>
                </c:pt>
                <c:pt idx="1417">
                  <c:v>3.9634708945290196E-3</c:v>
                </c:pt>
                <c:pt idx="1418">
                  <c:v>6.1454445688881362E-3</c:v>
                </c:pt>
                <c:pt idx="1419">
                  <c:v>6.7355207188471823E-3</c:v>
                </c:pt>
                <c:pt idx="1420">
                  <c:v>3.433387856120814E-3</c:v>
                </c:pt>
                <c:pt idx="1421">
                  <c:v>8.2687893785240475E-3</c:v>
                </c:pt>
                <c:pt idx="1422">
                  <c:v>6.8206069570387641E-3</c:v>
                </c:pt>
                <c:pt idx="1423">
                  <c:v>5.1599130674939942E-3</c:v>
                </c:pt>
                <c:pt idx="1424">
                  <c:v>3.8563007610880524E-3</c:v>
                </c:pt>
                <c:pt idx="1425">
                  <c:v>6.7175606887149375E-3</c:v>
                </c:pt>
                <c:pt idx="1426">
                  <c:v>7.1706106224481876E-3</c:v>
                </c:pt>
                <c:pt idx="1427">
                  <c:v>5.1757918859301434E-3</c:v>
                </c:pt>
                <c:pt idx="1428">
                  <c:v>9.8077035541358718E-3</c:v>
                </c:pt>
                <c:pt idx="1429">
                  <c:v>1.2131238894147037E-2</c:v>
                </c:pt>
                <c:pt idx="1430">
                  <c:v>8.8002417556978484E-3</c:v>
                </c:pt>
                <c:pt idx="1431">
                  <c:v>8.082115751456816E-3</c:v>
                </c:pt>
                <c:pt idx="1432">
                  <c:v>8.3459073393368829E-3</c:v>
                </c:pt>
                <c:pt idx="1433">
                  <c:v>8.1119548237014363E-3</c:v>
                </c:pt>
                <c:pt idx="1434">
                  <c:v>6.9881652740268804E-3</c:v>
                </c:pt>
                <c:pt idx="1435">
                  <c:v>6.3967207504542394E-3</c:v>
                </c:pt>
                <c:pt idx="1436">
                  <c:v>7.4874646043957402E-3</c:v>
                </c:pt>
                <c:pt idx="1437">
                  <c:v>0.12944883698012022</c:v>
                </c:pt>
                <c:pt idx="1438">
                  <c:v>6.9744894670567643E-3</c:v>
                </c:pt>
                <c:pt idx="1439">
                  <c:v>6.8445478178023053E-3</c:v>
                </c:pt>
                <c:pt idx="1440">
                  <c:v>6.1492982826093067E-3</c:v>
                </c:pt>
                <c:pt idx="1441">
                  <c:v>7.0061141171592041E-3</c:v>
                </c:pt>
                <c:pt idx="1442">
                  <c:v>7.4763658115882215E-3</c:v>
                </c:pt>
                <c:pt idx="1443">
                  <c:v>8.573772667546763E-3</c:v>
                </c:pt>
                <c:pt idx="1444">
                  <c:v>7.6650067251426909E-3</c:v>
                </c:pt>
                <c:pt idx="1445">
                  <c:v>8.2641022101933009E-3</c:v>
                </c:pt>
                <c:pt idx="1446">
                  <c:v>9.3569726486129167E-3</c:v>
                </c:pt>
                <c:pt idx="1447">
                  <c:v>8.5878239981738019E-3</c:v>
                </c:pt>
                <c:pt idx="1448">
                  <c:v>7.4900258239946615E-3</c:v>
                </c:pt>
                <c:pt idx="1449">
                  <c:v>7.4699625328667378E-3</c:v>
                </c:pt>
                <c:pt idx="1450">
                  <c:v>9.4525955780755504E-3</c:v>
                </c:pt>
                <c:pt idx="1451">
                  <c:v>3.935066928938801E-3</c:v>
                </c:pt>
                <c:pt idx="1452">
                  <c:v>6.4955647130128689E-3</c:v>
                </c:pt>
                <c:pt idx="1453">
                  <c:v>3.8726577526121734E-3</c:v>
                </c:pt>
                <c:pt idx="1454">
                  <c:v>5.7770429705457137E-3</c:v>
                </c:pt>
                <c:pt idx="1455">
                  <c:v>6.0058314363791582E-3</c:v>
                </c:pt>
                <c:pt idx="1456">
                  <c:v>4.1471910702387824E-3</c:v>
                </c:pt>
                <c:pt idx="1457">
                  <c:v>5.7941848599453779E-3</c:v>
                </c:pt>
                <c:pt idx="1458">
                  <c:v>3.5703843786646524E-3</c:v>
                </c:pt>
                <c:pt idx="1459">
                  <c:v>4.9427012165146889E-3</c:v>
                </c:pt>
                <c:pt idx="1460">
                  <c:v>2.2438388779112361E-3</c:v>
                </c:pt>
                <c:pt idx="1461">
                  <c:v>3.8502743457547776E-3</c:v>
                </c:pt>
                <c:pt idx="1462">
                  <c:v>3.2696246247951692E-3</c:v>
                </c:pt>
                <c:pt idx="1463">
                  <c:v>3.48121230673921E-3</c:v>
                </c:pt>
                <c:pt idx="1464">
                  <c:v>2.1872357971579391E-3</c:v>
                </c:pt>
                <c:pt idx="1465">
                  <c:v>3.4545001998139368E-3</c:v>
                </c:pt>
                <c:pt idx="1466">
                  <c:v>1.4429323259487414E-3</c:v>
                </c:pt>
                <c:pt idx="1467">
                  <c:v>2.8129162442194332E-3</c:v>
                </c:pt>
                <c:pt idx="1468">
                  <c:v>1.7553404817175415E-3</c:v>
                </c:pt>
                <c:pt idx="1469">
                  <c:v>3.5178310735896061E-3</c:v>
                </c:pt>
                <c:pt idx="1470">
                  <c:v>3.5148155271015036E-3</c:v>
                </c:pt>
                <c:pt idx="1471">
                  <c:v>2.8711635765041412E-3</c:v>
                </c:pt>
                <c:pt idx="1472">
                  <c:v>2.808601316227882E-3</c:v>
                </c:pt>
                <c:pt idx="1473">
                  <c:v>2.2628489447503041E-3</c:v>
                </c:pt>
                <c:pt idx="1474">
                  <c:v>2.9496772465087535E-3</c:v>
                </c:pt>
                <c:pt idx="1475">
                  <c:v>4.2314956249107178E-3</c:v>
                </c:pt>
                <c:pt idx="1476">
                  <c:v>9.2655799514946985E-3</c:v>
                </c:pt>
                <c:pt idx="1477">
                  <c:v>8.0706058471043882E-3</c:v>
                </c:pt>
                <c:pt idx="1478">
                  <c:v>7.3226610589406166E-3</c:v>
                </c:pt>
                <c:pt idx="1479">
                  <c:v>7.6837809750225231E-3</c:v>
                </c:pt>
                <c:pt idx="1480">
                  <c:v>7.6953011356453134E-3</c:v>
                </c:pt>
                <c:pt idx="1481">
                  <c:v>8.6682910439806957E-3</c:v>
                </c:pt>
                <c:pt idx="1482">
                  <c:v>8.0198733741128989E-3</c:v>
                </c:pt>
                <c:pt idx="1483">
                  <c:v>9.0665749079856788E-3</c:v>
                </c:pt>
                <c:pt idx="1484">
                  <c:v>8.4868998030825562E-3</c:v>
                </c:pt>
                <c:pt idx="1485">
                  <c:v>8.8108811954218016E-3</c:v>
                </c:pt>
                <c:pt idx="1486">
                  <c:v>1.2394271505211499E-2</c:v>
                </c:pt>
                <c:pt idx="1487">
                  <c:v>1.0491190713268561E-2</c:v>
                </c:pt>
                <c:pt idx="1488">
                  <c:v>7.9870433215530612E-3</c:v>
                </c:pt>
                <c:pt idx="1489">
                  <c:v>7.8719053431425701E-3</c:v>
                </c:pt>
                <c:pt idx="1490">
                  <c:v>8.6576481104361832E-3</c:v>
                </c:pt>
                <c:pt idx="1491">
                  <c:v>8.2372565442741172E-3</c:v>
                </c:pt>
                <c:pt idx="1492">
                  <c:v>5.4718040756960434E-3</c:v>
                </c:pt>
                <c:pt idx="1493">
                  <c:v>6.048662322964647E-3</c:v>
                </c:pt>
                <c:pt idx="1494">
                  <c:v>4.8370609383098367E-3</c:v>
                </c:pt>
                <c:pt idx="1495">
                  <c:v>5.6004421237017049E-3</c:v>
                </c:pt>
                <c:pt idx="1496">
                  <c:v>7.6458049482531444E-3</c:v>
                </c:pt>
                <c:pt idx="1497">
                  <c:v>1.9817660047773623E-2</c:v>
                </c:pt>
                <c:pt idx="1498">
                  <c:v>6.7881136777715474E-3</c:v>
                </c:pt>
                <c:pt idx="1499">
                  <c:v>6.0452360074788264E-3</c:v>
                </c:pt>
                <c:pt idx="1500">
                  <c:v>2.1133382311421594E-3</c:v>
                </c:pt>
                <c:pt idx="1501">
                  <c:v>2.7589765627319845E-3</c:v>
                </c:pt>
                <c:pt idx="1502">
                  <c:v>1.2844788798966761E-3</c:v>
                </c:pt>
                <c:pt idx="1503">
                  <c:v>1.4572162711979327E-3</c:v>
                </c:pt>
                <c:pt idx="1504">
                  <c:v>2.9199127454451195E-3</c:v>
                </c:pt>
                <c:pt idx="1505">
                  <c:v>1.5883469038670789E-3</c:v>
                </c:pt>
                <c:pt idx="1506">
                  <c:v>2.6692060813224344E-3</c:v>
                </c:pt>
                <c:pt idx="1507">
                  <c:v>2.284882299237749E-3</c:v>
                </c:pt>
                <c:pt idx="1508">
                  <c:v>1.1558553002698668E-3</c:v>
                </c:pt>
                <c:pt idx="1509">
                  <c:v>2.1626046722454527E-3</c:v>
                </c:pt>
                <c:pt idx="1510">
                  <c:v>1.8271366323869057E-3</c:v>
                </c:pt>
                <c:pt idx="1511">
                  <c:v>2.1051266142426308E-3</c:v>
                </c:pt>
                <c:pt idx="1512">
                  <c:v>3.1260655344615752E-3</c:v>
                </c:pt>
                <c:pt idx="1513">
                  <c:v>1.2015927194363668E-2</c:v>
                </c:pt>
                <c:pt idx="1514">
                  <c:v>3.9010658000812179E-3</c:v>
                </c:pt>
                <c:pt idx="1515">
                  <c:v>2.3971918321366165E-3</c:v>
                </c:pt>
                <c:pt idx="1516">
                  <c:v>3.0794956365391849E-3</c:v>
                </c:pt>
                <c:pt idx="1517">
                  <c:v>2.833195831543915E-3</c:v>
                </c:pt>
                <c:pt idx="1518">
                  <c:v>1.6281543107507016E-3</c:v>
                </c:pt>
                <c:pt idx="1519">
                  <c:v>4.1067534869555543E-3</c:v>
                </c:pt>
                <c:pt idx="1520">
                  <c:v>4.2366565966534117E-3</c:v>
                </c:pt>
                <c:pt idx="1521">
                  <c:v>3.2523827971715391E-3</c:v>
                </c:pt>
                <c:pt idx="1522">
                  <c:v>3.5914900637624148E-3</c:v>
                </c:pt>
                <c:pt idx="1523">
                  <c:v>3.2377267054731268E-3</c:v>
                </c:pt>
                <c:pt idx="1524">
                  <c:v>4.8821544442746905E-3</c:v>
                </c:pt>
                <c:pt idx="1525">
                  <c:v>7.3346178242033972E-3</c:v>
                </c:pt>
                <c:pt idx="1526">
                  <c:v>7.6355636534288099E-3</c:v>
                </c:pt>
                <c:pt idx="1527">
                  <c:v>5.9008779088586035E-3</c:v>
                </c:pt>
                <c:pt idx="1528">
                  <c:v>6.588825399728649E-3</c:v>
                </c:pt>
                <c:pt idx="1529">
                  <c:v>6.7795624107302721E-3</c:v>
                </c:pt>
                <c:pt idx="1530">
                  <c:v>6.3393723825372053E-3</c:v>
                </c:pt>
                <c:pt idx="1531">
                  <c:v>5.6334530787173886E-3</c:v>
                </c:pt>
                <c:pt idx="1532">
                  <c:v>6.1021949917991498E-3</c:v>
                </c:pt>
                <c:pt idx="1533">
                  <c:v>8.2623977728034578E-3</c:v>
                </c:pt>
                <c:pt idx="1534">
                  <c:v>8.9776735341400658E-3</c:v>
                </c:pt>
                <c:pt idx="1535">
                  <c:v>7.3094228276920888E-3</c:v>
                </c:pt>
                <c:pt idx="1536">
                  <c:v>6.1510110332868096E-3</c:v>
                </c:pt>
                <c:pt idx="1537">
                  <c:v>8.8325848442771509E-3</c:v>
                </c:pt>
                <c:pt idx="1538">
                  <c:v>2.2355363982622962E-2</c:v>
                </c:pt>
                <c:pt idx="1539">
                  <c:v>9.4474962199722502E-3</c:v>
                </c:pt>
                <c:pt idx="1540">
                  <c:v>8.6776566097556754E-3</c:v>
                </c:pt>
                <c:pt idx="1541">
                  <c:v>8.2253246045154403E-3</c:v>
                </c:pt>
                <c:pt idx="1542">
                  <c:v>8.0727373338876137E-3</c:v>
                </c:pt>
                <c:pt idx="1543">
                  <c:v>9.7567489618597906E-3</c:v>
                </c:pt>
                <c:pt idx="1544">
                  <c:v>1.2969601098647577E-2</c:v>
                </c:pt>
                <c:pt idx="1545">
                  <c:v>7.6129466051169251E-3</c:v>
                </c:pt>
                <c:pt idx="1546">
                  <c:v>8.4396234433879534E-3</c:v>
                </c:pt>
                <c:pt idx="1547">
                  <c:v>1.32881508138282E-2</c:v>
                </c:pt>
                <c:pt idx="1548">
                  <c:v>3.5566005204504909E-3</c:v>
                </c:pt>
                <c:pt idx="1549">
                  <c:v>3.3571163495456774E-3</c:v>
                </c:pt>
                <c:pt idx="1550">
                  <c:v>3.7232697157277565E-3</c:v>
                </c:pt>
                <c:pt idx="1551">
                  <c:v>3.5789990678965575E-3</c:v>
                </c:pt>
                <c:pt idx="1552">
                  <c:v>4.4099436251062857E-3</c:v>
                </c:pt>
                <c:pt idx="1553">
                  <c:v>2.668342813541206E-3</c:v>
                </c:pt>
                <c:pt idx="1554">
                  <c:v>2.5099041210765436E-3</c:v>
                </c:pt>
                <c:pt idx="1555">
                  <c:v>3.268762549670976E-3</c:v>
                </c:pt>
                <c:pt idx="1556">
                  <c:v>7.579232214592964E-3</c:v>
                </c:pt>
                <c:pt idx="1557">
                  <c:v>1.0355512243635014E-2</c:v>
                </c:pt>
                <c:pt idx="1558">
                  <c:v>1.9858245614747046E-3</c:v>
                </c:pt>
                <c:pt idx="1559">
                  <c:v>1.9949030435874415E-3</c:v>
                </c:pt>
                <c:pt idx="1560">
                  <c:v>2.5172445199240319E-3</c:v>
                </c:pt>
                <c:pt idx="1561">
                  <c:v>2.5975490154377004E-3</c:v>
                </c:pt>
                <c:pt idx="1562">
                  <c:v>2.3764599504015231E-3</c:v>
                </c:pt>
                <c:pt idx="1563">
                  <c:v>2.5129266532744362E-3</c:v>
                </c:pt>
                <c:pt idx="1564">
                  <c:v>3.2433305636422076E-3</c:v>
                </c:pt>
                <c:pt idx="1565">
                  <c:v>9.6335840100507577E-3</c:v>
                </c:pt>
                <c:pt idx="1566">
                  <c:v>3.9113955384611349E-3</c:v>
                </c:pt>
                <c:pt idx="1567">
                  <c:v>3.1657322498039992E-3</c:v>
                </c:pt>
                <c:pt idx="1568">
                  <c:v>2.9837529387641217E-3</c:v>
                </c:pt>
                <c:pt idx="1569">
                  <c:v>2.6234505241634893E-3</c:v>
                </c:pt>
                <c:pt idx="1570">
                  <c:v>2.7831423684027672E-3</c:v>
                </c:pt>
                <c:pt idx="1571">
                  <c:v>4.4013454029411718E-3</c:v>
                </c:pt>
                <c:pt idx="1572">
                  <c:v>1.0123064370773354E-2</c:v>
                </c:pt>
                <c:pt idx="1573">
                  <c:v>6.3402283839995334E-3</c:v>
                </c:pt>
                <c:pt idx="1574">
                  <c:v>5.1813707924221559E-3</c:v>
                </c:pt>
                <c:pt idx="1575">
                  <c:v>6.4840126835799174E-3</c:v>
                </c:pt>
                <c:pt idx="1576">
                  <c:v>5.4666577611572403E-3</c:v>
                </c:pt>
                <c:pt idx="1577">
                  <c:v>5.4254850493141047E-3</c:v>
                </c:pt>
                <c:pt idx="1578">
                  <c:v>6.5186678500839491E-3</c:v>
                </c:pt>
                <c:pt idx="1579">
                  <c:v>8.0045245675411537E-3</c:v>
                </c:pt>
                <c:pt idx="1580">
                  <c:v>6.4035678107083101E-3</c:v>
                </c:pt>
                <c:pt idx="1581">
                  <c:v>6.6871979962616563E-3</c:v>
                </c:pt>
                <c:pt idx="1582">
                  <c:v>7.2359646646263983E-3</c:v>
                </c:pt>
                <c:pt idx="1583">
                  <c:v>7.411047938463481E-3</c:v>
                </c:pt>
                <c:pt idx="1584">
                  <c:v>1.1743365781171614E-2</c:v>
                </c:pt>
                <c:pt idx="1585">
                  <c:v>8.4140665114340336E-3</c:v>
                </c:pt>
                <c:pt idx="1586">
                  <c:v>5.771043149405135E-3</c:v>
                </c:pt>
                <c:pt idx="1587">
                  <c:v>6.7650248703290889E-3</c:v>
                </c:pt>
                <c:pt idx="1588">
                  <c:v>6.6320265448733505E-3</c:v>
                </c:pt>
                <c:pt idx="1589">
                  <c:v>1.1470633202140012E-2</c:v>
                </c:pt>
                <c:pt idx="1590">
                  <c:v>5.6480285460194833E-3</c:v>
                </c:pt>
                <c:pt idx="1591">
                  <c:v>1.0283839943980485E-2</c:v>
                </c:pt>
                <c:pt idx="1592">
                  <c:v>5.6214493853917122E-3</c:v>
                </c:pt>
                <c:pt idx="1593">
                  <c:v>2.5604033059267735E-2</c:v>
                </c:pt>
                <c:pt idx="1594">
                  <c:v>7.0851656688790295E-3</c:v>
                </c:pt>
                <c:pt idx="1595">
                  <c:v>4.9401249300689851E-3</c:v>
                </c:pt>
                <c:pt idx="1596">
                  <c:v>3.7508264175616689E-3</c:v>
                </c:pt>
                <c:pt idx="1597">
                  <c:v>5.110127062284012E-3</c:v>
                </c:pt>
                <c:pt idx="1598">
                  <c:v>2.9250893269497542E-3</c:v>
                </c:pt>
                <c:pt idx="1599">
                  <c:v>2.3095064903154742E-3</c:v>
                </c:pt>
                <c:pt idx="1600">
                  <c:v>2.7624289030132583E-3</c:v>
                </c:pt>
                <c:pt idx="1601">
                  <c:v>2.7011457829682096E-3</c:v>
                </c:pt>
                <c:pt idx="1602">
                  <c:v>2.9604609825987132E-3</c:v>
                </c:pt>
                <c:pt idx="1603">
                  <c:v>2.0320796095519046E-3</c:v>
                </c:pt>
                <c:pt idx="1604">
                  <c:v>2.7762379897077628E-3</c:v>
                </c:pt>
                <c:pt idx="1605">
                  <c:v>1.7631261802416355E-3</c:v>
                </c:pt>
                <c:pt idx="1606">
                  <c:v>2.6843129897293583E-3</c:v>
                </c:pt>
                <c:pt idx="1607">
                  <c:v>2.7697650349904918E-3</c:v>
                </c:pt>
                <c:pt idx="1608">
                  <c:v>5.9934096891183525E-3</c:v>
                </c:pt>
                <c:pt idx="1609">
                  <c:v>2.3682533071336196E-3</c:v>
                </c:pt>
                <c:pt idx="1610">
                  <c:v>2.6726591352877701E-3</c:v>
                </c:pt>
                <c:pt idx="1611">
                  <c:v>2.2239638273758148E-3</c:v>
                </c:pt>
                <c:pt idx="1612">
                  <c:v>2.9030884294106237E-3</c:v>
                </c:pt>
                <c:pt idx="1613">
                  <c:v>5.4649423094258499E-3</c:v>
                </c:pt>
                <c:pt idx="1614">
                  <c:v>3.2795383657310542E-3</c:v>
                </c:pt>
                <c:pt idx="1615">
                  <c:v>2.4649954503232173E-3</c:v>
                </c:pt>
                <c:pt idx="1616">
                  <c:v>3.1911687802094399E-3</c:v>
                </c:pt>
                <c:pt idx="1617">
                  <c:v>3.7133660988928575E-3</c:v>
                </c:pt>
                <c:pt idx="1618">
                  <c:v>3.3915910057974526E-3</c:v>
                </c:pt>
                <c:pt idx="1619">
                  <c:v>4.489898939188725E-3</c:v>
                </c:pt>
                <c:pt idx="1620">
                  <c:v>8.3344044240997988E-3</c:v>
                </c:pt>
                <c:pt idx="1621">
                  <c:v>5.8541761451667519E-3</c:v>
                </c:pt>
                <c:pt idx="1622">
                  <c:v>5.3555682741740357E-3</c:v>
                </c:pt>
                <c:pt idx="1623">
                  <c:v>5.4919598871540744E-3</c:v>
                </c:pt>
                <c:pt idx="1624">
                  <c:v>4.9830610423645004E-3</c:v>
                </c:pt>
                <c:pt idx="1625">
                  <c:v>6.1839801673691562E-3</c:v>
                </c:pt>
                <c:pt idx="1626">
                  <c:v>5.7937563209564018E-3</c:v>
                </c:pt>
                <c:pt idx="1627">
                  <c:v>5.2697654388085416E-3</c:v>
                </c:pt>
                <c:pt idx="1628">
                  <c:v>6.6226167605250436E-3</c:v>
                </c:pt>
                <c:pt idx="1629">
                  <c:v>6.0191094629892987E-3</c:v>
                </c:pt>
                <c:pt idx="1630">
                  <c:v>6.8851587597801934E-3</c:v>
                </c:pt>
                <c:pt idx="1631">
                  <c:v>6.0632238622166041E-3</c:v>
                </c:pt>
                <c:pt idx="1632">
                  <c:v>6.2212279959280676E-3</c:v>
                </c:pt>
                <c:pt idx="1633">
                  <c:v>7.1411340128390592E-3</c:v>
                </c:pt>
                <c:pt idx="1634">
                  <c:v>6.351784238609679E-3</c:v>
                </c:pt>
                <c:pt idx="1635">
                  <c:v>7.447336858563738E-3</c:v>
                </c:pt>
                <c:pt idx="1636">
                  <c:v>7.3585303672124144E-3</c:v>
                </c:pt>
                <c:pt idx="1637">
                  <c:v>5.9946947139318035E-3</c:v>
                </c:pt>
                <c:pt idx="1638">
                  <c:v>7.6048383198485036E-3</c:v>
                </c:pt>
                <c:pt idx="1639">
                  <c:v>4.8211697300230543E-3</c:v>
                </c:pt>
                <c:pt idx="1640">
                  <c:v>6.6871979962616563E-3</c:v>
                </c:pt>
                <c:pt idx="1641">
                  <c:v>7.4849033696921261E-3</c:v>
                </c:pt>
                <c:pt idx="1642">
                  <c:v>8.7193734947153666E-3</c:v>
                </c:pt>
                <c:pt idx="1643">
                  <c:v>3.0635399859371732E-3</c:v>
                </c:pt>
                <c:pt idx="1644">
                  <c:v>3.6237926975007709E-3</c:v>
                </c:pt>
                <c:pt idx="1645">
                  <c:v>4.3493225281863558E-3</c:v>
                </c:pt>
                <c:pt idx="1646">
                  <c:v>3.4204614248512827E-3</c:v>
                </c:pt>
                <c:pt idx="1647">
                  <c:v>2.7771010430474733E-3</c:v>
                </c:pt>
                <c:pt idx="1648">
                  <c:v>3.9135475363656332E-3</c:v>
                </c:pt>
                <c:pt idx="1649">
                  <c:v>2.8944603222062601E-3</c:v>
                </c:pt>
                <c:pt idx="1650">
                  <c:v>3.3665971528256257E-3</c:v>
                </c:pt>
                <c:pt idx="1651">
                  <c:v>3.8326250769232456E-3</c:v>
                </c:pt>
                <c:pt idx="1652">
                  <c:v>2.3803472536130599E-3</c:v>
                </c:pt>
                <c:pt idx="1653">
                  <c:v>2.6679111790071548E-3</c:v>
                </c:pt>
                <c:pt idx="1654">
                  <c:v>2.7218621713629267E-3</c:v>
                </c:pt>
                <c:pt idx="1655">
                  <c:v>3.1721993055498598E-3</c:v>
                </c:pt>
                <c:pt idx="1656">
                  <c:v>4.0133885145231954E-3</c:v>
                </c:pt>
                <c:pt idx="1657">
                  <c:v>4.2061199550722508E-3</c:v>
                </c:pt>
                <c:pt idx="1658">
                  <c:v>5.933437635173208E-3</c:v>
                </c:pt>
                <c:pt idx="1659">
                  <c:v>5.1290120809395203E-3</c:v>
                </c:pt>
                <c:pt idx="1660">
                  <c:v>6.7329550457295847E-3</c:v>
                </c:pt>
                <c:pt idx="1661">
                  <c:v>6.4253920948540997E-3</c:v>
                </c:pt>
                <c:pt idx="1662">
                  <c:v>7.9380068032966471E-3</c:v>
                </c:pt>
                <c:pt idx="1663">
                  <c:v>1.4964266801477576E-2</c:v>
                </c:pt>
                <c:pt idx="1664">
                  <c:v>2.9233638066373199E-3</c:v>
                </c:pt>
                <c:pt idx="1665">
                  <c:v>4.5861696757169184E-3</c:v>
                </c:pt>
                <c:pt idx="1666">
                  <c:v>3.3210577179281248E-2</c:v>
                </c:pt>
                <c:pt idx="1667">
                  <c:v>6.5614481921787825E-3</c:v>
                </c:pt>
                <c:pt idx="1668">
                  <c:v>6.31797179762355E-3</c:v>
                </c:pt>
                <c:pt idx="1669">
                  <c:v>6.3543521645445088E-3</c:v>
                </c:pt>
                <c:pt idx="1670">
                  <c:v>6.5785591491402135E-3</c:v>
                </c:pt>
                <c:pt idx="1671">
                  <c:v>3.5919207813500755E-3</c:v>
                </c:pt>
                <c:pt idx="1672">
                  <c:v>4.5285817105017289E-3</c:v>
                </c:pt>
                <c:pt idx="1673">
                  <c:v>5.6060155778772493E-3</c:v>
                </c:pt>
                <c:pt idx="1674">
                  <c:v>4.3200837971171541E-3</c:v>
                </c:pt>
                <c:pt idx="1675">
                  <c:v>4.6351564112777181E-3</c:v>
                </c:pt>
                <c:pt idx="1676">
                  <c:v>5.310952915389567E-3</c:v>
                </c:pt>
                <c:pt idx="1677">
                  <c:v>5.3778742349220032E-3</c:v>
                </c:pt>
                <c:pt idx="1678">
                  <c:v>5.3070917553897654E-3</c:v>
                </c:pt>
                <c:pt idx="1679">
                  <c:v>7.0851656688790295E-3</c:v>
                </c:pt>
                <c:pt idx="1680">
                  <c:v>6.5738537031809615E-3</c:v>
                </c:pt>
                <c:pt idx="1681">
                  <c:v>4.6437500057119E-3</c:v>
                </c:pt>
                <c:pt idx="1682">
                  <c:v>4.3097637749720938E-3</c:v>
                </c:pt>
                <c:pt idx="1683">
                  <c:v>6.3808865101463502E-3</c:v>
                </c:pt>
                <c:pt idx="1684">
                  <c:v>5.9732771372905157E-3</c:v>
                </c:pt>
                <c:pt idx="1685">
                  <c:v>5.594439862289918E-3</c:v>
                </c:pt>
                <c:pt idx="1686">
                  <c:v>1.1010193490800855E-2</c:v>
                </c:pt>
                <c:pt idx="1687">
                  <c:v>1.4622590170246237E-2</c:v>
                </c:pt>
                <c:pt idx="1688">
                  <c:v>5.6643181953210404E-3</c:v>
                </c:pt>
                <c:pt idx="1689">
                  <c:v>0.14147548538121482</c:v>
                </c:pt>
                <c:pt idx="1690">
                  <c:v>4.8374904223556494E-3</c:v>
                </c:pt>
                <c:pt idx="1691">
                  <c:v>1.774057960968807E-2</c:v>
                </c:pt>
                <c:pt idx="1692">
                  <c:v>5.9235842913728225E-3</c:v>
                </c:pt>
                <c:pt idx="1693">
                  <c:v>4.0568465977540661E-3</c:v>
                </c:pt>
                <c:pt idx="1694">
                  <c:v>6.3333803250592352E-3</c:v>
                </c:pt>
                <c:pt idx="1695">
                  <c:v>3.5940743628810421E-3</c:v>
                </c:pt>
                <c:pt idx="1696">
                  <c:v>5.7273276647619355E-3</c:v>
                </c:pt>
                <c:pt idx="1697">
                  <c:v>3.7478124884605659E-3</c:v>
                </c:pt>
                <c:pt idx="1698">
                  <c:v>4.3837185153069586E-3</c:v>
                </c:pt>
                <c:pt idx="1699">
                  <c:v>4.4387464290930635E-3</c:v>
                </c:pt>
                <c:pt idx="1700">
                  <c:v>3.9359276824632999E-3</c:v>
                </c:pt>
                <c:pt idx="1701">
                  <c:v>3.3416018613630404E-3</c:v>
                </c:pt>
                <c:pt idx="1702">
                  <c:v>3.8816968783721428E-3</c:v>
                </c:pt>
                <c:pt idx="1703">
                  <c:v>4.7034707897684307E-3</c:v>
                </c:pt>
                <c:pt idx="1704">
                  <c:v>3.9389403063644938E-3</c:v>
                </c:pt>
                <c:pt idx="1705">
                  <c:v>4.8967551474989263E-3</c:v>
                </c:pt>
                <c:pt idx="1706">
                  <c:v>6.3552081364818868E-3</c:v>
                </c:pt>
                <c:pt idx="1707">
                  <c:v>5.9934096891183525E-3</c:v>
                </c:pt>
                <c:pt idx="1708">
                  <c:v>6.7526248189588274E-3</c:v>
                </c:pt>
                <c:pt idx="1709">
                  <c:v>7.3141203107766097E-3</c:v>
                </c:pt>
                <c:pt idx="1710">
                  <c:v>6.4480710712639744E-3</c:v>
                </c:pt>
                <c:pt idx="1711">
                  <c:v>4.6351564112777181E-3</c:v>
                </c:pt>
                <c:pt idx="1712">
                  <c:v>4.4516425878696145E-3</c:v>
                </c:pt>
                <c:pt idx="1713">
                  <c:v>3.5733995393336417E-3</c:v>
                </c:pt>
                <c:pt idx="1714">
                  <c:v>2.575531518374587E-3</c:v>
                </c:pt>
                <c:pt idx="1715">
                  <c:v>6.9591036694399075E-3</c:v>
                </c:pt>
                <c:pt idx="1716">
                  <c:v>1.0520864729062883E-2</c:v>
                </c:pt>
                <c:pt idx="1717">
                  <c:v>7.7162073133230655E-3</c:v>
                </c:pt>
                <c:pt idx="1718">
                  <c:v>3.3213460009628424E-3</c:v>
                </c:pt>
                <c:pt idx="1719">
                  <c:v>4.2035392954185196E-3</c:v>
                </c:pt>
                <c:pt idx="1720">
                  <c:v>4.8748539085836243E-3</c:v>
                </c:pt>
                <c:pt idx="1721">
                  <c:v>5.9869845080174578E-3</c:v>
                </c:pt>
                <c:pt idx="1722">
                  <c:v>4.9688925945685237E-3</c:v>
                </c:pt>
                <c:pt idx="1723">
                  <c:v>5.3753005286891406E-3</c:v>
                </c:pt>
                <c:pt idx="1724">
                  <c:v>3.4652714083505689E-3</c:v>
                </c:pt>
                <c:pt idx="1725">
                  <c:v>3.1773728808111219E-3</c:v>
                </c:pt>
                <c:pt idx="1726">
                  <c:v>3.588905749265551E-3</c:v>
                </c:pt>
                <c:pt idx="1727">
                  <c:v>4.3411530809070713E-3</c:v>
                </c:pt>
                <c:pt idx="1728">
                  <c:v>3.994024601712773E-3</c:v>
                </c:pt>
                <c:pt idx="1729">
                  <c:v>4.4894691112637407E-3</c:v>
                </c:pt>
                <c:pt idx="1730">
                  <c:v>5.7933277815444698E-3</c:v>
                </c:pt>
                <c:pt idx="1731">
                  <c:v>5.8511767777113298E-3</c:v>
                </c:pt>
                <c:pt idx="1732">
                  <c:v>4.7442824290862794E-3</c:v>
                </c:pt>
                <c:pt idx="1733">
                  <c:v>6.8560902612768036E-3</c:v>
                </c:pt>
                <c:pt idx="1734">
                  <c:v>4.8727066688481245E-3</c:v>
                </c:pt>
                <c:pt idx="1735">
                  <c:v>4.767049361324948E-3</c:v>
                </c:pt>
                <c:pt idx="1736">
                  <c:v>4.8125796455962613E-3</c:v>
                </c:pt>
                <c:pt idx="1737">
                  <c:v>8.8466278038254725E-3</c:v>
                </c:pt>
                <c:pt idx="1738">
                  <c:v>7.8023813397803277E-3</c:v>
                </c:pt>
                <c:pt idx="1739">
                  <c:v>5.7761858583147505E-3</c:v>
                </c:pt>
                <c:pt idx="1740">
                  <c:v>5.5961548025867539E-3</c:v>
                </c:pt>
                <c:pt idx="1741">
                  <c:v>4.5612444788192185E-3</c:v>
                </c:pt>
                <c:pt idx="1742">
                  <c:v>3.771923335637218E-3</c:v>
                </c:pt>
                <c:pt idx="1743">
                  <c:v>5.2079768990277962E-3</c:v>
                </c:pt>
                <c:pt idx="1744">
                  <c:v>3.7697706358462107E-3</c:v>
                </c:pt>
                <c:pt idx="1745">
                  <c:v>3.3545306400031929E-3</c:v>
                </c:pt>
                <c:pt idx="1746">
                  <c:v>3.6995867780299859E-3</c:v>
                </c:pt>
                <c:pt idx="1747">
                  <c:v>2.0333764090626999E-3</c:v>
                </c:pt>
                <c:pt idx="1748">
                  <c:v>3.7344648367295037E-3</c:v>
                </c:pt>
                <c:pt idx="1749">
                  <c:v>2.7783956198411766E-3</c:v>
                </c:pt>
                <c:pt idx="1750">
                  <c:v>3.4445904520135169E-3</c:v>
                </c:pt>
                <c:pt idx="1751">
                  <c:v>3.6974337196522267E-3</c:v>
                </c:pt>
                <c:pt idx="1752">
                  <c:v>5.0174068761792319E-3</c:v>
                </c:pt>
                <c:pt idx="1753">
                  <c:v>3.8816968783721428E-3</c:v>
                </c:pt>
                <c:pt idx="1754">
                  <c:v>3.5212773867943073E-3</c:v>
                </c:pt>
                <c:pt idx="1755">
                  <c:v>5.71061175767209E-3</c:v>
                </c:pt>
                <c:pt idx="1756">
                  <c:v>5.9822726481283742E-3</c:v>
                </c:pt>
                <c:pt idx="1757">
                  <c:v>6.7611766164130515E-3</c:v>
                </c:pt>
                <c:pt idx="1758">
                  <c:v>4.9414130752022389E-3</c:v>
                </c:pt>
                <c:pt idx="1759">
                  <c:v>4.2259045029784262E-3</c:v>
                </c:pt>
                <c:pt idx="1760">
                  <c:v>6.0019764493884397E-3</c:v>
                </c:pt>
                <c:pt idx="1761">
                  <c:v>2.7048963799874183E-2</c:v>
                </c:pt>
                <c:pt idx="1762">
                  <c:v>3.6819313842278265E-3</c:v>
                </c:pt>
                <c:pt idx="1763">
                  <c:v>1.1002148385343679E-2</c:v>
                </c:pt>
                <c:pt idx="1764">
                  <c:v>4.4739950226348529E-3</c:v>
                </c:pt>
                <c:pt idx="1765">
                  <c:v>5.8773134264442622E-3</c:v>
                </c:pt>
                <c:pt idx="1766">
                  <c:v>3.8128226044117134E-3</c:v>
                </c:pt>
                <c:pt idx="1767">
                  <c:v>3.848552497442731E-3</c:v>
                </c:pt>
                <c:pt idx="1768">
                  <c:v>2.9078338153087587E-3</c:v>
                </c:pt>
                <c:pt idx="1769">
                  <c:v>0.15399738205290464</c:v>
                </c:pt>
                <c:pt idx="1770">
                  <c:v>5.6514579966481984E-3</c:v>
                </c:pt>
                <c:pt idx="1771">
                  <c:v>6.2563322204390384E-3</c:v>
                </c:pt>
                <c:pt idx="1772">
                  <c:v>2.0298703266387105E-2</c:v>
                </c:pt>
                <c:pt idx="1773">
                  <c:v>4.4237004265044733E-3</c:v>
                </c:pt>
                <c:pt idx="1774">
                  <c:v>5.4966770696461519E-3</c:v>
                </c:pt>
                <c:pt idx="1775">
                  <c:v>3.8072260898350677E-3</c:v>
                </c:pt>
                <c:pt idx="1776">
                  <c:v>6.523373893999547E-3</c:v>
                </c:pt>
                <c:pt idx="1777">
                  <c:v>4.3944667026422106E-3</c:v>
                </c:pt>
                <c:pt idx="1778">
                  <c:v>4.0602886363093182E-3</c:v>
                </c:pt>
                <c:pt idx="1779">
                  <c:v>3.351944915065777E-3</c:v>
                </c:pt>
                <c:pt idx="1780">
                  <c:v>5.7174696435422293E-3</c:v>
                </c:pt>
                <c:pt idx="1781">
                  <c:v>5.5511353753776157E-3</c:v>
                </c:pt>
                <c:pt idx="1782">
                  <c:v>4.753303431792249E-3</c:v>
                </c:pt>
                <c:pt idx="1783">
                  <c:v>5.1436044874652222E-3</c:v>
                </c:pt>
                <c:pt idx="1784">
                  <c:v>5.9715636855294822E-3</c:v>
                </c:pt>
                <c:pt idx="1785">
                  <c:v>1.8405877209370335E-2</c:v>
                </c:pt>
                <c:pt idx="1786">
                  <c:v>3.8511352673508744E-3</c:v>
                </c:pt>
                <c:pt idx="1787">
                  <c:v>3.3920219216833172E-3</c:v>
                </c:pt>
                <c:pt idx="1788">
                  <c:v>2.8012658402518701E-3</c:v>
                </c:pt>
                <c:pt idx="1789">
                  <c:v>4.1979478135616855E-3</c:v>
                </c:pt>
                <c:pt idx="1790">
                  <c:v>3.9501298693221162E-3</c:v>
                </c:pt>
                <c:pt idx="1791">
                  <c:v>3.1187354187192122E-3</c:v>
                </c:pt>
                <c:pt idx="1792">
                  <c:v>3.2588485627471774E-3</c:v>
                </c:pt>
                <c:pt idx="1793">
                  <c:v>3.6082877331574999E-3</c:v>
                </c:pt>
                <c:pt idx="1794">
                  <c:v>3.9135475363656332E-3</c:v>
                </c:pt>
                <c:pt idx="1795">
                  <c:v>4.5479218041765326E-3</c:v>
                </c:pt>
                <c:pt idx="1796">
                  <c:v>7.573684026122917E-3</c:v>
                </c:pt>
                <c:pt idx="1797">
                  <c:v>6.2927177509890311E-3</c:v>
                </c:pt>
                <c:pt idx="1798">
                  <c:v>6.5481867368211337E-3</c:v>
                </c:pt>
                <c:pt idx="1799">
                  <c:v>7.5980101727315457E-3</c:v>
                </c:pt>
                <c:pt idx="1800">
                  <c:v>1.6702063441351868E-2</c:v>
                </c:pt>
                <c:pt idx="1801">
                  <c:v>4.5337391530273765E-3</c:v>
                </c:pt>
                <c:pt idx="1802">
                  <c:v>1.858983099228546E-2</c:v>
                </c:pt>
                <c:pt idx="1803">
                  <c:v>1.2300982823284259E-2</c:v>
                </c:pt>
                <c:pt idx="1804">
                  <c:v>4.2233239608858789E-3</c:v>
                </c:pt>
                <c:pt idx="1805">
                  <c:v>3.9075219153608962E-3</c:v>
                </c:pt>
                <c:pt idx="1806">
                  <c:v>3.5880443076826292E-3</c:v>
                </c:pt>
                <c:pt idx="1807">
                  <c:v>3.8451087803385593E-3</c:v>
                </c:pt>
                <c:pt idx="1808">
                  <c:v>2.1245749289831688E-3</c:v>
                </c:pt>
                <c:pt idx="1809">
                  <c:v>3.3773705416942023E-3</c:v>
                </c:pt>
                <c:pt idx="1810">
                  <c:v>2.3695491032226109E-3</c:v>
                </c:pt>
                <c:pt idx="1811">
                  <c:v>5.1770793322507358E-3</c:v>
                </c:pt>
                <c:pt idx="1812">
                  <c:v>1.1915374059044118E-2</c:v>
                </c:pt>
                <c:pt idx="1813">
                  <c:v>4.1648275603287837E-3</c:v>
                </c:pt>
                <c:pt idx="1814">
                  <c:v>3.4122744860440144E-3</c:v>
                </c:pt>
                <c:pt idx="1815">
                  <c:v>3.9182818942203402E-3</c:v>
                </c:pt>
                <c:pt idx="1816">
                  <c:v>4.9186552820021335E-3</c:v>
                </c:pt>
                <c:pt idx="1817">
                  <c:v>4.6789819651729177E-3</c:v>
                </c:pt>
                <c:pt idx="1818">
                  <c:v>5.0556134248070832E-3</c:v>
                </c:pt>
                <c:pt idx="1819">
                  <c:v>8.3957497850186656E-3</c:v>
                </c:pt>
                <c:pt idx="1820">
                  <c:v>8.0676217480330457E-3</c:v>
                </c:pt>
                <c:pt idx="1821">
                  <c:v>9.5490471580526436E-3</c:v>
                </c:pt>
                <c:pt idx="1822">
                  <c:v>8.1430705296506971E-3</c:v>
                </c:pt>
                <c:pt idx="1823">
                  <c:v>9.1950031280838354E-3</c:v>
                </c:pt>
                <c:pt idx="1824">
                  <c:v>8.1059871732625365E-3</c:v>
                </c:pt>
                <c:pt idx="1825">
                  <c:v>5.8391791007402589E-3</c:v>
                </c:pt>
                <c:pt idx="1826">
                  <c:v>9.5821841664798669E-3</c:v>
                </c:pt>
                <c:pt idx="1827">
                  <c:v>6.1959683228907667E-3</c:v>
                </c:pt>
                <c:pt idx="1828">
                  <c:v>4.7838016247210881E-3</c:v>
                </c:pt>
                <c:pt idx="1829">
                  <c:v>0.15064010088090107</c:v>
                </c:pt>
                <c:pt idx="1830">
                  <c:v>2.4086902508188398E-2</c:v>
                </c:pt>
                <c:pt idx="1831">
                  <c:v>7.4703894210520344E-3</c:v>
                </c:pt>
                <c:pt idx="1832">
                  <c:v>1.3999408852005962E-2</c:v>
                </c:pt>
                <c:pt idx="1833">
                  <c:v>1.0032257141814523E-2</c:v>
                </c:pt>
                <c:pt idx="1834">
                  <c:v>7.8446089020102194E-3</c:v>
                </c:pt>
                <c:pt idx="1835">
                  <c:v>1.7427965627265351E-3</c:v>
                </c:pt>
                <c:pt idx="1836">
                  <c:v>2.6679111790071548E-3</c:v>
                </c:pt>
                <c:pt idx="1837">
                  <c:v>3.2980721439406745E-3</c:v>
                </c:pt>
                <c:pt idx="1838">
                  <c:v>4.1248218086390939E-3</c:v>
                </c:pt>
                <c:pt idx="1839">
                  <c:v>7.8774497231148648E-3</c:v>
                </c:pt>
                <c:pt idx="1840">
                  <c:v>3.2989341608873051E-3</c:v>
                </c:pt>
                <c:pt idx="1841">
                  <c:v>4.1691290346341026E-3</c:v>
                </c:pt>
                <c:pt idx="1842">
                  <c:v>3.2769521942608779E-3</c:v>
                </c:pt>
                <c:pt idx="1843">
                  <c:v>4.6115231497486954E-3</c:v>
                </c:pt>
                <c:pt idx="1844">
                  <c:v>5.518118162518534E-3</c:v>
                </c:pt>
                <c:pt idx="1845">
                  <c:v>8.2197846639054523E-3</c:v>
                </c:pt>
                <c:pt idx="1846">
                  <c:v>6.2614691860293859E-3</c:v>
                </c:pt>
                <c:pt idx="1847">
                  <c:v>6.4900026631244754E-3</c:v>
                </c:pt>
                <c:pt idx="1848">
                  <c:v>7.2773931796392558E-3</c:v>
                </c:pt>
                <c:pt idx="1849">
                  <c:v>4.974903507661891E-3</c:v>
                </c:pt>
                <c:pt idx="1850">
                  <c:v>5.7084686461291593E-3</c:v>
                </c:pt>
                <c:pt idx="1851">
                  <c:v>4.0753472342416166E-3</c:v>
                </c:pt>
                <c:pt idx="1852">
                  <c:v>4.0439387102023799E-3</c:v>
                </c:pt>
                <c:pt idx="1853">
                  <c:v>5.1230033004436232E-3</c:v>
                </c:pt>
                <c:pt idx="1854">
                  <c:v>5.8233245192138095E-3</c:v>
                </c:pt>
                <c:pt idx="1855">
                  <c:v>3.9006353889834795E-3</c:v>
                </c:pt>
                <c:pt idx="1856">
                  <c:v>6.0233926107819647E-3</c:v>
                </c:pt>
                <c:pt idx="1857">
                  <c:v>5.8413215673653899E-3</c:v>
                </c:pt>
                <c:pt idx="1858">
                  <c:v>4.0232852921112819E-3</c:v>
                </c:pt>
                <c:pt idx="1859">
                  <c:v>3.8524266465450236E-3</c:v>
                </c:pt>
                <c:pt idx="1860">
                  <c:v>9.2689809545167656E-3</c:v>
                </c:pt>
                <c:pt idx="1861">
                  <c:v>6.6110681101675776E-3</c:v>
                </c:pt>
                <c:pt idx="1862">
                  <c:v>4.5934750657925603E-3</c:v>
                </c:pt>
                <c:pt idx="1863">
                  <c:v>7.37987973950397E-3</c:v>
                </c:pt>
                <c:pt idx="1864">
                  <c:v>1.0401732482617302E-2</c:v>
                </c:pt>
                <c:pt idx="1865">
                  <c:v>4.877001137702789E-3</c:v>
                </c:pt>
                <c:pt idx="1866">
                  <c:v>3.1801373469651881E-2</c:v>
                </c:pt>
                <c:pt idx="1867">
                  <c:v>4.6450390302107012E-3</c:v>
                </c:pt>
                <c:pt idx="1868">
                  <c:v>8.4000095577746996E-3</c:v>
                </c:pt>
                <c:pt idx="1869">
                  <c:v>8.1076922246126615E-3</c:v>
                </c:pt>
                <c:pt idx="1870">
                  <c:v>7.8335192327166001E-3</c:v>
                </c:pt>
                <c:pt idx="1871">
                  <c:v>5.3564262169262557E-3</c:v>
                </c:pt>
                <c:pt idx="1872">
                  <c:v>7.7665486728930935E-3</c:v>
                </c:pt>
                <c:pt idx="1873">
                  <c:v>6.4510663192347368E-3</c:v>
                </c:pt>
                <c:pt idx="1874">
                  <c:v>9.867567561832824E-3</c:v>
                </c:pt>
                <c:pt idx="1875">
                  <c:v>4.0548148806056228E-2</c:v>
                </c:pt>
                <c:pt idx="1876">
                  <c:v>3.7909531244436544E-2</c:v>
                </c:pt>
                <c:pt idx="1877">
                  <c:v>3.8001059851058436E-2</c:v>
                </c:pt>
                <c:pt idx="1878">
                  <c:v>1.1562831748026907E-2</c:v>
                </c:pt>
                <c:pt idx="1879">
                  <c:v>1.1012734019456903E-2</c:v>
                </c:pt>
                <c:pt idx="1880">
                  <c:v>8.9551262737199815E-3</c:v>
                </c:pt>
                <c:pt idx="1881">
                  <c:v>7.8497271154081907E-3</c:v>
                </c:pt>
                <c:pt idx="1882">
                  <c:v>8.4289749045114905E-3</c:v>
                </c:pt>
                <c:pt idx="1883">
                  <c:v>3.3316895370798199E-3</c:v>
                </c:pt>
                <c:pt idx="1884">
                  <c:v>4.2706314631180617E-3</c:v>
                </c:pt>
                <c:pt idx="1885">
                  <c:v>4.8366314538392016E-3</c:v>
                </c:pt>
                <c:pt idx="1886">
                  <c:v>3.4187378716119743E-3</c:v>
                </c:pt>
                <c:pt idx="1887">
                  <c:v>5.8421785510560818E-3</c:v>
                </c:pt>
                <c:pt idx="1888">
                  <c:v>5.0680620236348076E-3</c:v>
                </c:pt>
                <c:pt idx="1889">
                  <c:v>3.7185332315052728E-3</c:v>
                </c:pt>
                <c:pt idx="1890">
                  <c:v>3.1243408124761846E-3</c:v>
                </c:pt>
                <c:pt idx="1891">
                  <c:v>6.0854935073290867E-3</c:v>
                </c:pt>
                <c:pt idx="1892">
                  <c:v>7.1778726683727444E-3</c:v>
                </c:pt>
                <c:pt idx="1893">
                  <c:v>6.6469962361623194E-3</c:v>
                </c:pt>
                <c:pt idx="1894">
                  <c:v>4.3773582128676075E-2</c:v>
                </c:pt>
                <c:pt idx="1895">
                  <c:v>7.2133267960074283E-3</c:v>
                </c:pt>
                <c:pt idx="1896">
                  <c:v>4.7348316538407187E-3</c:v>
                </c:pt>
                <c:pt idx="1897">
                  <c:v>1.1636830181937131E-2</c:v>
                </c:pt>
                <c:pt idx="1898">
                  <c:v>9.6743597238493732E-3</c:v>
                </c:pt>
                <c:pt idx="1899">
                  <c:v>9.2587778655487483E-3</c:v>
                </c:pt>
                <c:pt idx="1900">
                  <c:v>5.0714960570694655E-3</c:v>
                </c:pt>
                <c:pt idx="1901">
                  <c:v>5.4872426534247534E-3</c:v>
                </c:pt>
                <c:pt idx="1902">
                  <c:v>6.3235360511495692E-3</c:v>
                </c:pt>
                <c:pt idx="1903">
                  <c:v>4.3828586488286825E-3</c:v>
                </c:pt>
                <c:pt idx="1904">
                  <c:v>3.7237003026410072E-3</c:v>
                </c:pt>
                <c:pt idx="1905">
                  <c:v>4.1398781691723546E-3</c:v>
                </c:pt>
                <c:pt idx="1906">
                  <c:v>3.6487717535548499E-3</c:v>
                </c:pt>
                <c:pt idx="1907">
                  <c:v>6.5477589411964028E-3</c:v>
                </c:pt>
                <c:pt idx="1908">
                  <c:v>5.3023725132154906E-3</c:v>
                </c:pt>
                <c:pt idx="1909">
                  <c:v>5.1388834684195526E-3</c:v>
                </c:pt>
                <c:pt idx="1910">
                  <c:v>6.0182528283616952E-3</c:v>
                </c:pt>
                <c:pt idx="1911">
                  <c:v>0.18176014967431645</c:v>
                </c:pt>
                <c:pt idx="1912">
                  <c:v>9.0545135692046128E-2</c:v>
                </c:pt>
                <c:pt idx="1913">
                  <c:v>3.3329824617730703E-3</c:v>
                </c:pt>
                <c:pt idx="1914">
                  <c:v>5.8353226341803909E-3</c:v>
                </c:pt>
                <c:pt idx="1915">
                  <c:v>7.2795285630021696E-3</c:v>
                </c:pt>
                <c:pt idx="1916">
                  <c:v>8.8032208250939416E-3</c:v>
                </c:pt>
                <c:pt idx="1917">
                  <c:v>7.1637187610648759E-2</c:v>
                </c:pt>
                <c:pt idx="1918">
                  <c:v>1.2311959002472162E-2</c:v>
                </c:pt>
                <c:pt idx="1919">
                  <c:v>8.3305700513149807E-3</c:v>
                </c:pt>
                <c:pt idx="1920">
                  <c:v>6.4253920948540997E-3</c:v>
                </c:pt>
                <c:pt idx="1921">
                  <c:v>8.161824124979589E-3</c:v>
                </c:pt>
                <c:pt idx="1922">
                  <c:v>7.1377163054832347E-3</c:v>
                </c:pt>
                <c:pt idx="1923">
                  <c:v>9.254526507731212E-3</c:v>
                </c:pt>
                <c:pt idx="1924">
                  <c:v>9.3272189982414686E-3</c:v>
                </c:pt>
                <c:pt idx="1925">
                  <c:v>6.9206367905285029E-3</c:v>
                </c:pt>
                <c:pt idx="1926">
                  <c:v>1.050645188891184E-2</c:v>
                </c:pt>
                <c:pt idx="1927">
                  <c:v>5.6394548009663743E-3</c:v>
                </c:pt>
                <c:pt idx="1928">
                  <c:v>7.6739672638255606E-3</c:v>
                </c:pt>
                <c:pt idx="1929">
                  <c:v>7.3713401165279024E-3</c:v>
                </c:pt>
                <c:pt idx="1930">
                  <c:v>4.3966163081893177E-3</c:v>
                </c:pt>
                <c:pt idx="1931">
                  <c:v>5.7569003858929874E-3</c:v>
                </c:pt>
                <c:pt idx="1932">
                  <c:v>4.9452774876775508E-3</c:v>
                </c:pt>
                <c:pt idx="1933">
                  <c:v>5.6501719558359953E-3</c:v>
                </c:pt>
                <c:pt idx="1934">
                  <c:v>4.7326837216936455E-3</c:v>
                </c:pt>
                <c:pt idx="1935">
                  <c:v>3.7947412974266475E-3</c:v>
                </c:pt>
                <c:pt idx="1936">
                  <c:v>2.7115041006902153E-3</c:v>
                </c:pt>
                <c:pt idx="1937">
                  <c:v>5.801469958061742E-3</c:v>
                </c:pt>
                <c:pt idx="1938">
                  <c:v>2.3428611618809207E-2</c:v>
                </c:pt>
                <c:pt idx="1939">
                  <c:v>1.096869608554644E-2</c:v>
                </c:pt>
                <c:pt idx="1940">
                  <c:v>1.2236386610419635E-2</c:v>
                </c:pt>
                <c:pt idx="1941">
                  <c:v>1.0518321321439586E-2</c:v>
                </c:pt>
                <c:pt idx="1942">
                  <c:v>8.1567095883831875E-3</c:v>
                </c:pt>
                <c:pt idx="1943">
                  <c:v>1.0980976343032684E-2</c:v>
                </c:pt>
                <c:pt idx="1944">
                  <c:v>8.6180541077148214E-3</c:v>
                </c:pt>
                <c:pt idx="1945">
                  <c:v>8.3876561016712186E-3</c:v>
                </c:pt>
                <c:pt idx="1946">
                  <c:v>4.3454528091575228E-3</c:v>
                </c:pt>
                <c:pt idx="1947">
                  <c:v>3.675471914478633E-3</c:v>
                </c:pt>
                <c:pt idx="1948">
                  <c:v>4.7575990815079752E-3</c:v>
                </c:pt>
                <c:pt idx="1949">
                  <c:v>3.8924574970778769E-3</c:v>
                </c:pt>
                <c:pt idx="1950">
                  <c:v>4.721514303278637E-3</c:v>
                </c:pt>
                <c:pt idx="1951">
                  <c:v>5.8845971302607797E-3</c:v>
                </c:pt>
                <c:pt idx="1952">
                  <c:v>4.2925631930851955E-3</c:v>
                </c:pt>
                <c:pt idx="1953">
                  <c:v>7.427271595172617E-3</c:v>
                </c:pt>
                <c:pt idx="1954">
                  <c:v>1.3039639783094196E-3</c:v>
                </c:pt>
                <c:pt idx="1955">
                  <c:v>7.7682550574058413E-3</c:v>
                </c:pt>
                <c:pt idx="1956">
                  <c:v>5.313956016100841E-3</c:v>
                </c:pt>
                <c:pt idx="1957">
                  <c:v>4.1355764051403364E-3</c:v>
                </c:pt>
                <c:pt idx="1958">
                  <c:v>3.7491041749221736E-3</c:v>
                </c:pt>
                <c:pt idx="1959">
                  <c:v>2.7408513259932188E-3</c:v>
                </c:pt>
                <c:pt idx="1960">
                  <c:v>4.0873937366598181E-3</c:v>
                </c:pt>
                <c:pt idx="1961">
                  <c:v>4.9641696759164253E-3</c:v>
                </c:pt>
                <c:pt idx="1962">
                  <c:v>5.4083286006232174E-3</c:v>
                </c:pt>
                <c:pt idx="1963">
                  <c:v>6.6966063814585496E-3</c:v>
                </c:pt>
                <c:pt idx="1964">
                  <c:v>9.6276372319102788E-3</c:v>
                </c:pt>
                <c:pt idx="1965">
                  <c:v>6.1801267613868982E-3</c:v>
                </c:pt>
                <c:pt idx="1966">
                  <c:v>7.4921601621222829E-3</c:v>
                </c:pt>
                <c:pt idx="1967">
                  <c:v>9.6356195152579205E-2</c:v>
                </c:pt>
                <c:pt idx="1968">
                  <c:v>8.9632093884740027E-3</c:v>
                </c:pt>
                <c:pt idx="1969">
                  <c:v>7.4430677312254485E-3</c:v>
                </c:pt>
                <c:pt idx="1970">
                  <c:v>8.1822816690648257E-3</c:v>
                </c:pt>
                <c:pt idx="1971">
                  <c:v>3.3521460753947567E-2</c:v>
                </c:pt>
                <c:pt idx="1972">
                  <c:v>5.1612005608874158E-3</c:v>
                </c:pt>
                <c:pt idx="1973">
                  <c:v>7.7976891349611872E-3</c:v>
                </c:pt>
                <c:pt idx="1974">
                  <c:v>7.7460715357688332E-3</c:v>
                </c:pt>
                <c:pt idx="1975">
                  <c:v>7.0317540349012705E-3</c:v>
                </c:pt>
                <c:pt idx="1976">
                  <c:v>7.8365049407677582E-3</c:v>
                </c:pt>
                <c:pt idx="1977">
                  <c:v>9.2711065678807783E-3</c:v>
                </c:pt>
                <c:pt idx="1978">
                  <c:v>6.6260385238775628E-3</c:v>
                </c:pt>
                <c:pt idx="1979">
                  <c:v>5.9604260842995556E-3</c:v>
                </c:pt>
                <c:pt idx="1980">
                  <c:v>1.1153710063915363E-2</c:v>
                </c:pt>
                <c:pt idx="1981">
                  <c:v>1.1174873687262899E-2</c:v>
                </c:pt>
                <c:pt idx="1982">
                  <c:v>1.0831048753513555E-2</c:v>
                </c:pt>
                <c:pt idx="1983">
                  <c:v>9.7754330065227268E-3</c:v>
                </c:pt>
                <c:pt idx="1984">
                  <c:v>8.3505936248651821E-3</c:v>
                </c:pt>
                <c:pt idx="1985">
                  <c:v>8.6129449411924078E-3</c:v>
                </c:pt>
                <c:pt idx="1986">
                  <c:v>7.2509135536052262E-3</c:v>
                </c:pt>
                <c:pt idx="1987">
                  <c:v>6.5062607625892867E-3</c:v>
                </c:pt>
                <c:pt idx="1988">
                  <c:v>7.8834205146969278E-3</c:v>
                </c:pt>
                <c:pt idx="1989">
                  <c:v>8.655519492428685E-3</c:v>
                </c:pt>
                <c:pt idx="1990">
                  <c:v>1.2720413296829948E-2</c:v>
                </c:pt>
                <c:pt idx="1991">
                  <c:v>1.2785359257538566E-2</c:v>
                </c:pt>
                <c:pt idx="1992">
                  <c:v>1.0684459324234716E-2</c:v>
                </c:pt>
                <c:pt idx="1993">
                  <c:v>1.229844981946069E-2</c:v>
                </c:pt>
                <c:pt idx="1994">
                  <c:v>1.0108638322637708E-2</c:v>
                </c:pt>
                <c:pt idx="1995">
                  <c:v>6.5049772505490541E-3</c:v>
                </c:pt>
                <c:pt idx="1996">
                  <c:v>7.1936778779903114E-3</c:v>
                </c:pt>
                <c:pt idx="1997">
                  <c:v>1.360099532707262E-2</c:v>
                </c:pt>
                <c:pt idx="1998">
                  <c:v>1.2613695272366644E-2</c:v>
                </c:pt>
                <c:pt idx="1999">
                  <c:v>9.0644482933225409E-3</c:v>
                </c:pt>
                <c:pt idx="2000">
                  <c:v>9.729995407509056E-3</c:v>
                </c:pt>
                <c:pt idx="2001">
                  <c:v>1.2624663551133777E-2</c:v>
                </c:pt>
                <c:pt idx="2002">
                  <c:v>1.0340245762934061E-2</c:v>
                </c:pt>
                <c:pt idx="2003">
                  <c:v>8.255579956350928E-3</c:v>
                </c:pt>
                <c:pt idx="2004">
                  <c:v>7.7644156828238923E-3</c:v>
                </c:pt>
                <c:pt idx="2005">
                  <c:v>7.297892426518713E-3</c:v>
                </c:pt>
                <c:pt idx="2006">
                  <c:v>1.5122002146242104E-2</c:v>
                </c:pt>
                <c:pt idx="2007">
                  <c:v>8.7844949065509666E-3</c:v>
                </c:pt>
                <c:pt idx="2008">
                  <c:v>7.5395397675786938E-3</c:v>
                </c:pt>
                <c:pt idx="2009">
                  <c:v>7.2252865717406124E-3</c:v>
                </c:pt>
                <c:pt idx="2010">
                  <c:v>7.923507989549175E-3</c:v>
                </c:pt>
                <c:pt idx="2011">
                  <c:v>6.3868779122112961E-3</c:v>
                </c:pt>
                <c:pt idx="2012">
                  <c:v>1.006917638986779E-2</c:v>
                </c:pt>
                <c:pt idx="2013">
                  <c:v>7.1697562561206111E-3</c:v>
                </c:pt>
                <c:pt idx="2014">
                  <c:v>1.0396220235395517E-2</c:v>
                </c:pt>
                <c:pt idx="2015">
                  <c:v>1.9303682368124485E-2</c:v>
                </c:pt>
                <c:pt idx="2016">
                  <c:v>1.3274671962650635E-2</c:v>
                </c:pt>
                <c:pt idx="2017">
                  <c:v>1.1398298623616061E-2</c:v>
                </c:pt>
                <c:pt idx="2018">
                  <c:v>1.6623907331999942E-2</c:v>
                </c:pt>
                <c:pt idx="2019">
                  <c:v>1.4588995645216219E-2</c:v>
                </c:pt>
                <c:pt idx="2020">
                  <c:v>8.0816894641427117E-3</c:v>
                </c:pt>
                <c:pt idx="2021">
                  <c:v>9.8904920179741437E-3</c:v>
                </c:pt>
                <c:pt idx="2022">
                  <c:v>1.1245552715335281E-2</c:v>
                </c:pt>
                <c:pt idx="2023">
                  <c:v>8.4962692813367515E-3</c:v>
                </c:pt>
                <c:pt idx="2024">
                  <c:v>6.4532057694235709E-3</c:v>
                </c:pt>
                <c:pt idx="2025">
                  <c:v>6.6632484596415948E-3</c:v>
                </c:pt>
                <c:pt idx="2026">
                  <c:v>1.0071298090366183E-2</c:v>
                </c:pt>
                <c:pt idx="2027">
                  <c:v>7.4541673750176222E-3</c:v>
                </c:pt>
                <c:pt idx="2028">
                  <c:v>1.2636475233870322E-2</c:v>
                </c:pt>
                <c:pt idx="2029">
                  <c:v>1.0729373481980138E-2</c:v>
                </c:pt>
                <c:pt idx="2030">
                  <c:v>7.4409331518191782E-3</c:v>
                </c:pt>
                <c:pt idx="2031">
                  <c:v>8.9666127602050557E-3</c:v>
                </c:pt>
                <c:pt idx="2032">
                  <c:v>9.4428217557782773E-3</c:v>
                </c:pt>
                <c:pt idx="2033">
                  <c:v>8.3974536991349522E-3</c:v>
                </c:pt>
                <c:pt idx="2034">
                  <c:v>8.3795622674838841E-3</c:v>
                </c:pt>
                <c:pt idx="2035">
                  <c:v>7.0334633089303147E-3</c:v>
                </c:pt>
                <c:pt idx="2036">
                  <c:v>1.1253593313144272E-2</c:v>
                </c:pt>
                <c:pt idx="2037">
                  <c:v>7.6389774452041712E-3</c:v>
                </c:pt>
                <c:pt idx="2038">
                  <c:v>8.2790157520223513E-3</c:v>
                </c:pt>
                <c:pt idx="2039">
                  <c:v>1.1534920492632984E-2</c:v>
                </c:pt>
                <c:pt idx="2040">
                  <c:v>1.2523407376393986E-2</c:v>
                </c:pt>
                <c:pt idx="2041">
                  <c:v>1.9407938647297947E-2</c:v>
                </c:pt>
                <c:pt idx="2042">
                  <c:v>1.0956838955719235E-2</c:v>
                </c:pt>
                <c:pt idx="2043">
                  <c:v>1.0503060562891547E-2</c:v>
                </c:pt>
                <c:pt idx="2044">
                  <c:v>8.7832181099745197E-3</c:v>
                </c:pt>
                <c:pt idx="2045">
                  <c:v>9.9380351808226013E-3</c:v>
                </c:pt>
                <c:pt idx="2046">
                  <c:v>9.1031510503774282E-3</c:v>
                </c:pt>
                <c:pt idx="2047">
                  <c:v>1.3449864406472762E-2</c:v>
                </c:pt>
                <c:pt idx="2048">
                  <c:v>6.5058329256640502E-3</c:v>
                </c:pt>
                <c:pt idx="2049">
                  <c:v>7.9418446435620491E-3</c:v>
                </c:pt>
                <c:pt idx="2050">
                  <c:v>9.4079741643979271E-3</c:v>
                </c:pt>
                <c:pt idx="2051">
                  <c:v>1.0500940970680854E-2</c:v>
                </c:pt>
                <c:pt idx="2052">
                  <c:v>6.932177211955509E-3</c:v>
                </c:pt>
                <c:pt idx="2053">
                  <c:v>5.8867393728414229E-3</c:v>
                </c:pt>
                <c:pt idx="2054">
                  <c:v>6.786403437833247E-3</c:v>
                </c:pt>
                <c:pt idx="2055">
                  <c:v>6.3183998196566305E-3</c:v>
                </c:pt>
                <c:pt idx="2056">
                  <c:v>7.0360272073603583E-3</c:v>
                </c:pt>
                <c:pt idx="2057">
                  <c:v>7.1402795885216579E-3</c:v>
                </c:pt>
                <c:pt idx="2058">
                  <c:v>6.9578214950341225E-3</c:v>
                </c:pt>
                <c:pt idx="2059">
                  <c:v>6.698744622396547E-3</c:v>
                </c:pt>
                <c:pt idx="2060">
                  <c:v>9.4521706338538646E-3</c:v>
                </c:pt>
                <c:pt idx="2061">
                  <c:v>8.0160362233249825E-3</c:v>
                </c:pt>
                <c:pt idx="2062">
                  <c:v>8.9002422002439404E-3</c:v>
                </c:pt>
                <c:pt idx="2063">
                  <c:v>1.0917454022518482E-2</c:v>
                </c:pt>
                <c:pt idx="2064">
                  <c:v>1.1463442584517321E-2</c:v>
                </c:pt>
                <c:pt idx="2065">
                  <c:v>8.9731712119901816E-2</c:v>
                </c:pt>
                <c:pt idx="2066">
                  <c:v>1.1583129716232713E-2</c:v>
                </c:pt>
                <c:pt idx="2067">
                  <c:v>1.2518343947894733E-2</c:v>
                </c:pt>
                <c:pt idx="2068">
                  <c:v>1.5980570571130063E-2</c:v>
                </c:pt>
                <c:pt idx="2069">
                  <c:v>9.3960743464203515E-3</c:v>
                </c:pt>
                <c:pt idx="2070">
                  <c:v>7.9247873161151523E-3</c:v>
                </c:pt>
                <c:pt idx="2071">
                  <c:v>8.773003602227528E-3</c:v>
                </c:pt>
                <c:pt idx="2072">
                  <c:v>7.0625199381992645E-3</c:v>
                </c:pt>
                <c:pt idx="2073">
                  <c:v>5.608159195053389E-3</c:v>
                </c:pt>
                <c:pt idx="2074">
                  <c:v>5.1586255702837057E-3</c:v>
                </c:pt>
                <c:pt idx="2075">
                  <c:v>1.0330915982757607E-2</c:v>
                </c:pt>
                <c:pt idx="2076">
                  <c:v>1.1652473950535671E-2</c:v>
                </c:pt>
                <c:pt idx="2077">
                  <c:v>1.1505315685703061E-2</c:v>
                </c:pt>
                <c:pt idx="2078">
                  <c:v>8.7478919160612501E-3</c:v>
                </c:pt>
                <c:pt idx="2079">
                  <c:v>8.002392745947353E-3</c:v>
                </c:pt>
                <c:pt idx="2080">
                  <c:v>6.8967001239838791E-3</c:v>
                </c:pt>
                <c:pt idx="2081">
                  <c:v>7.8441823815043523E-3</c:v>
                </c:pt>
                <c:pt idx="2082">
                  <c:v>7.4379447230243081E-3</c:v>
                </c:pt>
                <c:pt idx="2083">
                  <c:v>5.8023270203942639E-3</c:v>
                </c:pt>
                <c:pt idx="2084">
                  <c:v>6.4942811693611407E-3</c:v>
                </c:pt>
                <c:pt idx="2085">
                  <c:v>9.0767825134164155E-3</c:v>
                </c:pt>
                <c:pt idx="2086">
                  <c:v>7.9589013010924591E-3</c:v>
                </c:pt>
                <c:pt idx="2087">
                  <c:v>1.0054324196142326E-2</c:v>
                </c:pt>
                <c:pt idx="2088">
                  <c:v>1.0129004368962882E-2</c:v>
                </c:pt>
                <c:pt idx="2089">
                  <c:v>9.8174691682883092E-3</c:v>
                </c:pt>
                <c:pt idx="2090">
                  <c:v>8.0684743498600203E-3</c:v>
                </c:pt>
                <c:pt idx="2091">
                  <c:v>1.1242167155932063E-2</c:v>
                </c:pt>
                <c:pt idx="2092">
                  <c:v>9.2906617227074429E-3</c:v>
                </c:pt>
                <c:pt idx="2093">
                  <c:v>1.0051778054789129E-2</c:v>
                </c:pt>
                <c:pt idx="2094">
                  <c:v>1.0489494993981835E-2</c:v>
                </c:pt>
                <c:pt idx="2095">
                  <c:v>5.172358677082929E-3</c:v>
                </c:pt>
                <c:pt idx="2096">
                  <c:v>9.4802160606446348E-3</c:v>
                </c:pt>
                <c:pt idx="2097">
                  <c:v>1.056113336489382E-2</c:v>
                </c:pt>
                <c:pt idx="2098">
                  <c:v>7.8979206667942493E-3</c:v>
                </c:pt>
                <c:pt idx="2099">
                  <c:v>9.3646232578141336E-3</c:v>
                </c:pt>
                <c:pt idx="2100">
                  <c:v>3.7912971536011334E-3</c:v>
                </c:pt>
                <c:pt idx="2101">
                  <c:v>4.3544820999222612E-3</c:v>
                </c:pt>
                <c:pt idx="2102">
                  <c:v>3.9385099328008806E-3</c:v>
                </c:pt>
                <c:pt idx="2103">
                  <c:v>4.5036532081791526E-3</c:v>
                </c:pt>
                <c:pt idx="2104">
                  <c:v>4.9225198969838476E-3</c:v>
                </c:pt>
                <c:pt idx="2105">
                  <c:v>5.9758473022568084E-3</c:v>
                </c:pt>
                <c:pt idx="2106">
                  <c:v>5.3379800742402667E-3</c:v>
                </c:pt>
                <c:pt idx="2107">
                  <c:v>5.1603422323826271E-3</c:v>
                </c:pt>
                <c:pt idx="2108">
                  <c:v>7.6944478008935998E-3</c:v>
                </c:pt>
                <c:pt idx="2109">
                  <c:v>7.349136310909667E-3</c:v>
                </c:pt>
                <c:pt idx="2110">
                  <c:v>7.4545942787289871E-3</c:v>
                </c:pt>
                <c:pt idx="2111">
                  <c:v>9.108254453260009E-3</c:v>
                </c:pt>
                <c:pt idx="2112">
                  <c:v>8.5776048937135554E-3</c:v>
                </c:pt>
                <c:pt idx="2113">
                  <c:v>1.0462362584898721E-2</c:v>
                </c:pt>
                <c:pt idx="2114">
                  <c:v>9.973689137716537E-3</c:v>
                </c:pt>
                <c:pt idx="2115">
                  <c:v>9.3548474554718195E-3</c:v>
                </c:pt>
                <c:pt idx="2116">
                  <c:v>9.9028028005668373E-3</c:v>
                </c:pt>
                <c:pt idx="2117">
                  <c:v>6.6016578717005689E-3</c:v>
                </c:pt>
                <c:pt idx="2118">
                  <c:v>5.329829203469417E-3</c:v>
                </c:pt>
                <c:pt idx="2119">
                  <c:v>6.8573727360600406E-3</c:v>
                </c:pt>
                <c:pt idx="2120">
                  <c:v>5.875171137367673E-3</c:v>
                </c:pt>
                <c:pt idx="2121">
                  <c:v>8.4012874814540558E-3</c:v>
                </c:pt>
                <c:pt idx="2122">
                  <c:v>1.079419421797888E-2</c:v>
                </c:pt>
                <c:pt idx="2123">
                  <c:v>7.9704141662399509E-3</c:v>
                </c:pt>
                <c:pt idx="2124">
                  <c:v>1.0000003276115346E-2</c:v>
                </c:pt>
                <c:pt idx="2125">
                  <c:v>8.5290608634862805E-3</c:v>
                </c:pt>
                <c:pt idx="2126">
                  <c:v>8.5588692443210237E-3</c:v>
                </c:pt>
                <c:pt idx="2127">
                  <c:v>1.0436500429630916E-2</c:v>
                </c:pt>
                <c:pt idx="2128">
                  <c:v>6.3731831574647211E-3</c:v>
                </c:pt>
                <c:pt idx="2129">
                  <c:v>8.0590956377022439E-3</c:v>
                </c:pt>
                <c:pt idx="2130">
                  <c:v>5.9150159846082457E-3</c:v>
                </c:pt>
                <c:pt idx="2131">
                  <c:v>6.2070998852903772E-3</c:v>
                </c:pt>
                <c:pt idx="2132">
                  <c:v>8.2099830573983609E-3</c:v>
                </c:pt>
                <c:pt idx="2133">
                  <c:v>8.3126758640199288E-3</c:v>
                </c:pt>
                <c:pt idx="2134">
                  <c:v>1.3728510594276124E-2</c:v>
                </c:pt>
                <c:pt idx="2135">
                  <c:v>1.1387722383322982E-2</c:v>
                </c:pt>
                <c:pt idx="2136">
                  <c:v>1.8064398985076429E-2</c:v>
                </c:pt>
                <c:pt idx="2137">
                  <c:v>1.1452867930555475E-2</c:v>
                </c:pt>
                <c:pt idx="2138">
                  <c:v>7.1137916008788445E-3</c:v>
                </c:pt>
                <c:pt idx="2139">
                  <c:v>7.9388596596198843E-3</c:v>
                </c:pt>
                <c:pt idx="2140">
                  <c:v>9.0185108747086393E-3</c:v>
                </c:pt>
                <c:pt idx="2141">
                  <c:v>8.3966017429124521E-3</c:v>
                </c:pt>
                <c:pt idx="2142">
                  <c:v>7.2637264774829931E-3</c:v>
                </c:pt>
                <c:pt idx="2143">
                  <c:v>1.1069891985550541E-2</c:v>
                </c:pt>
                <c:pt idx="2144">
                  <c:v>1.0957685904299883E-2</c:v>
                </c:pt>
                <c:pt idx="2145">
                  <c:v>1.028511233644926E-2</c:v>
                </c:pt>
                <c:pt idx="2146">
                  <c:v>9.6845530541375072E-3</c:v>
                </c:pt>
                <c:pt idx="2147">
                  <c:v>7.9900279743396821E-3</c:v>
                </c:pt>
                <c:pt idx="2148">
                  <c:v>8.4115107355195173E-3</c:v>
                </c:pt>
                <c:pt idx="2149">
                  <c:v>4.5848804764765548E-3</c:v>
                </c:pt>
                <c:pt idx="2150">
                  <c:v>4.62828141329548E-3</c:v>
                </c:pt>
                <c:pt idx="2151">
                  <c:v>4.29557334409308E-3</c:v>
                </c:pt>
                <c:pt idx="2152">
                  <c:v>4.543194305255455E-3</c:v>
                </c:pt>
                <c:pt idx="2153">
                  <c:v>4.5131090154326963E-3</c:v>
                </c:pt>
                <c:pt idx="2154">
                  <c:v>4.8641176037407712E-3</c:v>
                </c:pt>
                <c:pt idx="2155">
                  <c:v>5.9848427598597305E-3</c:v>
                </c:pt>
                <c:pt idx="2156">
                  <c:v>8.8764143967441974E-3</c:v>
                </c:pt>
                <c:pt idx="2157">
                  <c:v>9.9371862414104027E-3</c:v>
                </c:pt>
                <c:pt idx="2158">
                  <c:v>8.9691442494920601E-2</c:v>
                </c:pt>
                <c:pt idx="2159">
                  <c:v>8.8513086894366801E-3</c:v>
                </c:pt>
                <c:pt idx="2160">
                  <c:v>1.5383649332474757E-2</c:v>
                </c:pt>
                <c:pt idx="2161">
                  <c:v>1.1737870536352923E-2</c:v>
                </c:pt>
                <c:pt idx="2162">
                  <c:v>8.5345968603415066E-3</c:v>
                </c:pt>
                <c:pt idx="2163">
                  <c:v>6.8907157512015753E-3</c:v>
                </c:pt>
                <c:pt idx="2164">
                  <c:v>4.5371774140187376E-3</c:v>
                </c:pt>
                <c:pt idx="2165">
                  <c:v>4.7597468904326829E-3</c:v>
                </c:pt>
                <c:pt idx="2166">
                  <c:v>4.1686988891206887E-3</c:v>
                </c:pt>
                <c:pt idx="2167">
                  <c:v>6.4660422492316813E-3</c:v>
                </c:pt>
                <c:pt idx="2168">
                  <c:v>6.4442200078042959E-3</c:v>
                </c:pt>
                <c:pt idx="2169">
                  <c:v>7.5335642463314045E-3</c:v>
                </c:pt>
                <c:pt idx="2170">
                  <c:v>4.3927470105438017E-3</c:v>
                </c:pt>
                <c:pt idx="2171">
                  <c:v>1.0849686638185127E-2</c:v>
                </c:pt>
                <c:pt idx="2172">
                  <c:v>9.7270226886230632E-3</c:v>
                </c:pt>
                <c:pt idx="2173">
                  <c:v>1.0875100646517791E-2</c:v>
                </c:pt>
                <c:pt idx="2174">
                  <c:v>1.1414374015598815E-2</c:v>
                </c:pt>
                <c:pt idx="2175">
                  <c:v>1.0770046447094632E-2</c:v>
                </c:pt>
                <c:pt idx="2176">
                  <c:v>1.3018494275047934E-2</c:v>
                </c:pt>
                <c:pt idx="2177">
                  <c:v>1.0903477865048479E-2</c:v>
                </c:pt>
                <c:pt idx="2178">
                  <c:v>7.1680475184232768E-3</c:v>
                </c:pt>
                <c:pt idx="2179">
                  <c:v>7.6748206388199914E-3</c:v>
                </c:pt>
                <c:pt idx="2180">
                  <c:v>9.591530045072013E-3</c:v>
                </c:pt>
                <c:pt idx="2181">
                  <c:v>9.58643231804494E-3</c:v>
                </c:pt>
                <c:pt idx="2182">
                  <c:v>1.1036444903617774E-2</c:v>
                </c:pt>
                <c:pt idx="2183">
                  <c:v>9.9448266363797739E-3</c:v>
                </c:pt>
                <c:pt idx="2184">
                  <c:v>1.0951333749684742E-2</c:v>
                </c:pt>
                <c:pt idx="2185">
                  <c:v>1.0309711191478759E-2</c:v>
                </c:pt>
                <c:pt idx="2186">
                  <c:v>1.4677175731531397E-2</c:v>
                </c:pt>
                <c:pt idx="2187">
                  <c:v>1.5105643962003361E-2</c:v>
                </c:pt>
                <c:pt idx="2188">
                  <c:v>1.113169880154922E-2</c:v>
                </c:pt>
                <c:pt idx="2189">
                  <c:v>7.0838838665945999E-3</c:v>
                </c:pt>
                <c:pt idx="2190">
                  <c:v>1.6211578724922068E-2</c:v>
                </c:pt>
                <c:pt idx="2191">
                  <c:v>1.6689525975264762E-2</c:v>
                </c:pt>
                <c:pt idx="2192">
                  <c:v>8.3258835497147399E-3</c:v>
                </c:pt>
                <c:pt idx="2193">
                  <c:v>1.1896359294221419E-2</c:v>
                </c:pt>
                <c:pt idx="2194">
                  <c:v>1.4266355915214104E-2</c:v>
                </c:pt>
                <c:pt idx="2195">
                  <c:v>1.6652747319952723E-2</c:v>
                </c:pt>
                <c:pt idx="2196">
                  <c:v>7.080038437041942E-3</c:v>
                </c:pt>
                <c:pt idx="2197">
                  <c:v>3.9372188095512994E-3</c:v>
                </c:pt>
                <c:pt idx="2198">
                  <c:v>7.6014242597093737E-3</c:v>
                </c:pt>
                <c:pt idx="2199">
                  <c:v>5.5631410122796215E-3</c:v>
                </c:pt>
                <c:pt idx="2200">
                  <c:v>6.025534168837797E-3</c:v>
                </c:pt>
                <c:pt idx="2201">
                  <c:v>4.6751151824259872E-3</c:v>
                </c:pt>
                <c:pt idx="2202">
                  <c:v>4.3549120614667603E-3</c:v>
                </c:pt>
                <c:pt idx="2203">
                  <c:v>5.053896348689621E-3</c:v>
                </c:pt>
                <c:pt idx="2204">
                  <c:v>4.3226637643363677E-3</c:v>
                </c:pt>
                <c:pt idx="2205">
                  <c:v>5.8027555509263069E-3</c:v>
                </c:pt>
                <c:pt idx="2206">
                  <c:v>4.4047847122347184E-3</c:v>
                </c:pt>
                <c:pt idx="2207">
                  <c:v>5.0302858636184179E-3</c:v>
                </c:pt>
                <c:pt idx="2208">
                  <c:v>5.3624317687361563E-3</c:v>
                </c:pt>
                <c:pt idx="2209">
                  <c:v>5.1058348980598514E-3</c:v>
                </c:pt>
                <c:pt idx="2210">
                  <c:v>4.6798412455523984E-3</c:v>
                </c:pt>
                <c:pt idx="2211">
                  <c:v>6.1874053884283095E-3</c:v>
                </c:pt>
                <c:pt idx="2212">
                  <c:v>6.3432243758309668E-3</c:v>
                </c:pt>
                <c:pt idx="2213">
                  <c:v>5.242734034336392E-3</c:v>
                </c:pt>
                <c:pt idx="2214">
                  <c:v>5.318675132405846E-3</c:v>
                </c:pt>
                <c:pt idx="2215">
                  <c:v>6.4069913003543958E-3</c:v>
                </c:pt>
                <c:pt idx="2216">
                  <c:v>6.4887191030341554E-3</c:v>
                </c:pt>
                <c:pt idx="2217">
                  <c:v>5.0002342987984384E-3</c:v>
                </c:pt>
                <c:pt idx="2218">
                  <c:v>5.7834712583601424E-3</c:v>
                </c:pt>
                <c:pt idx="2219">
                  <c:v>1.2710712741786968E-2</c:v>
                </c:pt>
                <c:pt idx="2220">
                  <c:v>1.3223701274764106E-2</c:v>
                </c:pt>
                <c:pt idx="2221">
                  <c:v>1.3281832654426021E-2</c:v>
                </c:pt>
                <c:pt idx="2222">
                  <c:v>1.227818525700349E-2</c:v>
                </c:pt>
                <c:pt idx="2223">
                  <c:v>1.0705222106544848E-2</c:v>
                </c:pt>
                <c:pt idx="2224">
                  <c:v>1.0311407612882205E-2</c:v>
                </c:pt>
                <c:pt idx="2225">
                  <c:v>1.1679109341078979E-2</c:v>
                </c:pt>
                <c:pt idx="2226">
                  <c:v>1.0764115210255056E-2</c:v>
                </c:pt>
                <c:pt idx="2227">
                  <c:v>8.1464803344905214E-3</c:v>
                </c:pt>
                <c:pt idx="2228">
                  <c:v>1.1028400284445747E-2</c:v>
                </c:pt>
                <c:pt idx="2229">
                  <c:v>7.0445734261451601E-3</c:v>
                </c:pt>
                <c:pt idx="2230">
                  <c:v>1.0297411938126892E-2</c:v>
                </c:pt>
                <c:pt idx="2231">
                  <c:v>6.4442200078042959E-3</c:v>
                </c:pt>
                <c:pt idx="2232">
                  <c:v>1.3038302874517049E-2</c:v>
                </c:pt>
                <c:pt idx="2233">
                  <c:v>1.6031637299789236E-2</c:v>
                </c:pt>
                <c:pt idx="2234">
                  <c:v>1.2988990430653382E-2</c:v>
                </c:pt>
                <c:pt idx="2235">
                  <c:v>1.3199688216635336E-2</c:v>
                </c:pt>
                <c:pt idx="2236">
                  <c:v>1.1974525781667505E-2</c:v>
                </c:pt>
                <c:pt idx="2237">
                  <c:v>1.19428383607706E-2</c:v>
                </c:pt>
                <c:pt idx="2238">
                  <c:v>1.2709447436024455E-2</c:v>
                </c:pt>
                <c:pt idx="2239">
                  <c:v>9.9129907705379494E-3</c:v>
                </c:pt>
                <c:pt idx="2240">
                  <c:v>1.3542064733349417E-2</c:v>
                </c:pt>
                <c:pt idx="2241">
                  <c:v>7.256038768518513E-3</c:v>
                </c:pt>
                <c:pt idx="2242">
                  <c:v>9.7342421134774954E-3</c:v>
                </c:pt>
                <c:pt idx="2243">
                  <c:v>8.7415073575602686E-3</c:v>
                </c:pt>
                <c:pt idx="2244">
                  <c:v>6.412126484223582E-3</c:v>
                </c:pt>
                <c:pt idx="2245">
                  <c:v>4.0959981766690969E-3</c:v>
                </c:pt>
                <c:pt idx="2246">
                  <c:v>4.025867023087301E-3</c:v>
                </c:pt>
                <c:pt idx="2247">
                  <c:v>3.8080870967718145E-3</c:v>
                </c:pt>
                <c:pt idx="2248">
                  <c:v>3.7198250050525794E-3</c:v>
                </c:pt>
                <c:pt idx="2249">
                  <c:v>3.2032398326967458E-3</c:v>
                </c:pt>
                <c:pt idx="2250">
                  <c:v>4.6209766086886973E-3</c:v>
                </c:pt>
                <c:pt idx="2251">
                  <c:v>4.2456881496286082E-3</c:v>
                </c:pt>
                <c:pt idx="2252">
                  <c:v>5.4134756063947175E-3</c:v>
                </c:pt>
                <c:pt idx="2253">
                  <c:v>4.5552278376534338E-3</c:v>
                </c:pt>
                <c:pt idx="2254">
                  <c:v>5.4096153577847901E-3</c:v>
                </c:pt>
                <c:pt idx="2255">
                  <c:v>5.304088607212311E-3</c:v>
                </c:pt>
                <c:pt idx="2256">
                  <c:v>0.14195401472735142</c:v>
                </c:pt>
                <c:pt idx="2257">
                  <c:v>1.1342453164421874E-2</c:v>
                </c:pt>
                <c:pt idx="2258">
                  <c:v>7.697861129840603E-3</c:v>
                </c:pt>
                <c:pt idx="2259">
                  <c:v>7.7840387963188894E-3</c:v>
                </c:pt>
                <c:pt idx="2260">
                  <c:v>8.29989385024784E-3</c:v>
                </c:pt>
                <c:pt idx="2261">
                  <c:v>4.8787189133543737E-3</c:v>
                </c:pt>
                <c:pt idx="2262">
                  <c:v>6.9719252053060564E-3</c:v>
                </c:pt>
                <c:pt idx="2263">
                  <c:v>5.5897237415555986E-3</c:v>
                </c:pt>
                <c:pt idx="2264">
                  <c:v>5.0860903962438005E-3</c:v>
                </c:pt>
                <c:pt idx="2265">
                  <c:v>5.6711768122397989E-3</c:v>
                </c:pt>
                <c:pt idx="2266">
                  <c:v>5.3161010753236364E-3</c:v>
                </c:pt>
                <c:pt idx="2267">
                  <c:v>1.2242719997284879E-2</c:v>
                </c:pt>
                <c:pt idx="2268">
                  <c:v>8.2500404016728132E-3</c:v>
                </c:pt>
                <c:pt idx="2269">
                  <c:v>1.0095060427814532E-2</c:v>
                </c:pt>
                <c:pt idx="2270">
                  <c:v>1.0207489573090419E-2</c:v>
                </c:pt>
                <c:pt idx="2271">
                  <c:v>8.2091307333346363E-3</c:v>
                </c:pt>
                <c:pt idx="2272">
                  <c:v>8.7244814093421046E-3</c:v>
                </c:pt>
                <c:pt idx="2273">
                  <c:v>7.9034647146564076E-3</c:v>
                </c:pt>
                <c:pt idx="2274">
                  <c:v>5.6947524818184514E-3</c:v>
                </c:pt>
                <c:pt idx="2275">
                  <c:v>9.3803490868234873E-3</c:v>
                </c:pt>
                <c:pt idx="2276">
                  <c:v>9.6501496055117885E-3</c:v>
                </c:pt>
                <c:pt idx="2277">
                  <c:v>7.1022560045102441E-3</c:v>
                </c:pt>
                <c:pt idx="2278">
                  <c:v>9.5222808053313478E-3</c:v>
                </c:pt>
                <c:pt idx="2279">
                  <c:v>1.0434380512544953E-2</c:v>
                </c:pt>
                <c:pt idx="2280">
                  <c:v>9.319992804075472E-3</c:v>
                </c:pt>
                <c:pt idx="2281">
                  <c:v>1.0617503183031826E-2</c:v>
                </c:pt>
                <c:pt idx="2282">
                  <c:v>1.064123565457701E-2</c:v>
                </c:pt>
                <c:pt idx="2283">
                  <c:v>9.3748238604376838E-3</c:v>
                </c:pt>
                <c:pt idx="2284">
                  <c:v>1.3202637260202479E-2</c:v>
                </c:pt>
                <c:pt idx="2285">
                  <c:v>6.6149176944088938E-3</c:v>
                </c:pt>
                <c:pt idx="2286">
                  <c:v>6.5049873534011898E-2</c:v>
                </c:pt>
                <c:pt idx="2287">
                  <c:v>4.9890717593620536E-3</c:v>
                </c:pt>
                <c:pt idx="2288">
                  <c:v>3.264452148381614E-3</c:v>
                </c:pt>
                <c:pt idx="2289">
                  <c:v>1.0109911228513579E-2</c:v>
                </c:pt>
                <c:pt idx="2290">
                  <c:v>5.8271810923161416E-3</c:v>
                </c:pt>
                <c:pt idx="2291">
                  <c:v>2.5284707723076971E-3</c:v>
                </c:pt>
                <c:pt idx="2292">
                  <c:v>1.0206641160232755E-2</c:v>
                </c:pt>
                <c:pt idx="2293">
                  <c:v>2.1118151670194447E-2</c:v>
                </c:pt>
                <c:pt idx="2294">
                  <c:v>6.3338083319065125E-3</c:v>
                </c:pt>
                <c:pt idx="2295">
                  <c:v>4.0542650509349173E-3</c:v>
                </c:pt>
                <c:pt idx="2296">
                  <c:v>4.1777318554347609E-3</c:v>
                </c:pt>
                <c:pt idx="2297">
                  <c:v>3.9669136732181304E-3</c:v>
                </c:pt>
                <c:pt idx="2298">
                  <c:v>4.5775749418262533E-3</c:v>
                </c:pt>
                <c:pt idx="2299">
                  <c:v>5.4799522823325364E-3</c:v>
                </c:pt>
                <c:pt idx="2300">
                  <c:v>1.2450403905589448E-2</c:v>
                </c:pt>
                <c:pt idx="2301">
                  <c:v>1.3353011934829774E-2</c:v>
                </c:pt>
                <c:pt idx="2302">
                  <c:v>8.1183486438906466E-3</c:v>
                </c:pt>
                <c:pt idx="2303">
                  <c:v>1.1812684437182582E-2</c:v>
                </c:pt>
                <c:pt idx="2304">
                  <c:v>1.4323507501312534E-2</c:v>
                </c:pt>
                <c:pt idx="2305">
                  <c:v>8.9372578019797592E-3</c:v>
                </c:pt>
                <c:pt idx="2306">
                  <c:v>9.4389971567418775E-3</c:v>
                </c:pt>
                <c:pt idx="2307">
                  <c:v>9.8246870897891973E-3</c:v>
                </c:pt>
                <c:pt idx="2308">
                  <c:v>6.4724603468602308E-3</c:v>
                </c:pt>
                <c:pt idx="2309">
                  <c:v>9.6221151507237916E-3</c:v>
                </c:pt>
                <c:pt idx="2310">
                  <c:v>5.036295927055655E-3</c:v>
                </c:pt>
                <c:pt idx="2311">
                  <c:v>2.670155677219601E-2</c:v>
                </c:pt>
                <c:pt idx="2312">
                  <c:v>1.4451650997790423E-2</c:v>
                </c:pt>
                <c:pt idx="2313">
                  <c:v>0.12635710377819717</c:v>
                </c:pt>
                <c:pt idx="2314">
                  <c:v>5.7046110187012116E-3</c:v>
                </c:pt>
                <c:pt idx="2315">
                  <c:v>6.5815534972973504E-3</c:v>
                </c:pt>
                <c:pt idx="2316">
                  <c:v>1.5130810144090661E-2</c:v>
                </c:pt>
                <c:pt idx="2317">
                  <c:v>1.042759670833099E-2</c:v>
                </c:pt>
                <c:pt idx="2318">
                  <c:v>9.300438969936509E-3</c:v>
                </c:pt>
                <c:pt idx="2319">
                  <c:v>1.0234637909459023E-2</c:v>
                </c:pt>
                <c:pt idx="2320">
                  <c:v>7.8561247973336478E-3</c:v>
                </c:pt>
                <c:pt idx="2321">
                  <c:v>8.6414703519124229E-3</c:v>
                </c:pt>
                <c:pt idx="2322">
                  <c:v>6.0786414304585881E-3</c:v>
                </c:pt>
                <c:pt idx="2323">
                  <c:v>6.2259372640082085E-3</c:v>
                </c:pt>
                <c:pt idx="2324">
                  <c:v>7.8710523553259058E-3</c:v>
                </c:pt>
                <c:pt idx="2325">
                  <c:v>6.5447643600246705E-3</c:v>
                </c:pt>
                <c:pt idx="2326">
                  <c:v>1.1044065984327145E-2</c:v>
                </c:pt>
                <c:pt idx="2327">
                  <c:v>1.2197117550227898E-2</c:v>
                </c:pt>
                <c:pt idx="2328">
                  <c:v>1.1042795813496112E-2</c:v>
                </c:pt>
                <c:pt idx="2329">
                  <c:v>8.3109716172525498E-3</c:v>
                </c:pt>
                <c:pt idx="2330">
                  <c:v>7.9942917284536192E-3</c:v>
                </c:pt>
                <c:pt idx="2331">
                  <c:v>9.8089773423481203E-3</c:v>
                </c:pt>
                <c:pt idx="2332">
                  <c:v>8.9151339135823907E-3</c:v>
                </c:pt>
                <c:pt idx="2333">
                  <c:v>1.1649091561829349E-2</c:v>
                </c:pt>
                <c:pt idx="2334">
                  <c:v>9.6849777710408449E-3</c:v>
                </c:pt>
                <c:pt idx="2335">
                  <c:v>9.7253239829807846E-3</c:v>
                </c:pt>
                <c:pt idx="2336">
                  <c:v>9.6161682155375024E-3</c:v>
                </c:pt>
                <c:pt idx="2337">
                  <c:v>9.4521706338538646E-3</c:v>
                </c:pt>
                <c:pt idx="2338">
                  <c:v>8.4046952595486692E-3</c:v>
                </c:pt>
                <c:pt idx="2339">
                  <c:v>2.8015830291426035E-2</c:v>
                </c:pt>
                <c:pt idx="2340">
                  <c:v>5.2770593390685152E-3</c:v>
                </c:pt>
                <c:pt idx="2341">
                  <c:v>5.575146317307063E-3</c:v>
                </c:pt>
                <c:pt idx="2342">
                  <c:v>7.7213270401642062E-3</c:v>
                </c:pt>
                <c:pt idx="2343">
                  <c:v>8.5499269448921014E-3</c:v>
                </c:pt>
                <c:pt idx="2344">
                  <c:v>6.6059352780988316E-3</c:v>
                </c:pt>
                <c:pt idx="2345">
                  <c:v>6.6085017017161827E-3</c:v>
                </c:pt>
                <c:pt idx="2346">
                  <c:v>6.9261933280142128E-3</c:v>
                </c:pt>
                <c:pt idx="2347">
                  <c:v>6.0122563386568843E-3</c:v>
                </c:pt>
                <c:pt idx="2348">
                  <c:v>1.0246090604884584E-2</c:v>
                </c:pt>
                <c:pt idx="2349">
                  <c:v>1.0196884293241688E-2</c:v>
                </c:pt>
                <c:pt idx="2350">
                  <c:v>1.161695755520159E-2</c:v>
                </c:pt>
                <c:pt idx="2351">
                  <c:v>1.0642083218861207E-2</c:v>
                </c:pt>
                <c:pt idx="2352">
                  <c:v>1.1507853319660442E-2</c:v>
                </c:pt>
                <c:pt idx="2353">
                  <c:v>1.0015281721622233E-2</c:v>
                </c:pt>
                <c:pt idx="2354">
                  <c:v>1.4027582664387372E-2</c:v>
                </c:pt>
                <c:pt idx="2355">
                  <c:v>7.2744036252918049E-3</c:v>
                </c:pt>
                <c:pt idx="2356">
                  <c:v>7.1637756447662133E-3</c:v>
                </c:pt>
                <c:pt idx="2357">
                  <c:v>1.1262903293054101E-2</c:v>
                </c:pt>
                <c:pt idx="2358">
                  <c:v>8.2155231230399695E-3</c:v>
                </c:pt>
                <c:pt idx="2359">
                  <c:v>7.9171113001897803E-3</c:v>
                </c:pt>
                <c:pt idx="2360">
                  <c:v>6.0657934949327552E-3</c:v>
                </c:pt>
                <c:pt idx="2361">
                  <c:v>7.2902053223279925E-3</c:v>
                </c:pt>
                <c:pt idx="2362">
                  <c:v>0.15217302694786211</c:v>
                </c:pt>
                <c:pt idx="2363">
                  <c:v>1.0606484094671478E-2</c:v>
                </c:pt>
                <c:pt idx="2364">
                  <c:v>8.8108811954218016E-3</c:v>
                </c:pt>
                <c:pt idx="2365">
                  <c:v>9.5796352555946665E-3</c:v>
                </c:pt>
                <c:pt idx="2366">
                  <c:v>9.5817593490379032E-3</c:v>
                </c:pt>
                <c:pt idx="2367">
                  <c:v>1.0022496356278533E-2</c:v>
                </c:pt>
                <c:pt idx="2368">
                  <c:v>9.3561225726043994E-3</c:v>
                </c:pt>
                <c:pt idx="2369">
                  <c:v>7.7575900442032582E-3</c:v>
                </c:pt>
                <c:pt idx="2370">
                  <c:v>6.3736111250872413E-3</c:v>
                </c:pt>
                <c:pt idx="2371">
                  <c:v>6.3770348508853858E-3</c:v>
                </c:pt>
                <c:pt idx="2372">
                  <c:v>7.6445247996073202E-3</c:v>
                </c:pt>
                <c:pt idx="2373">
                  <c:v>6.5246573516716515E-3</c:v>
                </c:pt>
                <c:pt idx="2374">
                  <c:v>9.9838754449438211E-3</c:v>
                </c:pt>
                <c:pt idx="2375">
                  <c:v>1.1937345639368487E-2</c:v>
                </c:pt>
                <c:pt idx="2376">
                  <c:v>1.0349999409731773E-2</c:v>
                </c:pt>
                <c:pt idx="2377">
                  <c:v>1.484508828572071E-2</c:v>
                </c:pt>
                <c:pt idx="2378">
                  <c:v>1.2751622308322651E-2</c:v>
                </c:pt>
                <c:pt idx="2379">
                  <c:v>8.160971706396283E-3</c:v>
                </c:pt>
                <c:pt idx="2380">
                  <c:v>1.405995926629932E-2</c:v>
                </c:pt>
                <c:pt idx="2381">
                  <c:v>1.727923068499301E-2</c:v>
                </c:pt>
                <c:pt idx="2382">
                  <c:v>1.1871427563392857E-2</c:v>
                </c:pt>
                <c:pt idx="2383">
                  <c:v>8.7206504790042112E-3</c:v>
                </c:pt>
                <c:pt idx="2384">
                  <c:v>1.2275652120210222E-2</c:v>
                </c:pt>
                <c:pt idx="2385">
                  <c:v>1.0539092047816948E-2</c:v>
                </c:pt>
                <c:pt idx="2386">
                  <c:v>1.0968272622198263E-2</c:v>
                </c:pt>
                <c:pt idx="2387">
                  <c:v>1.0887807093015272E-2</c:v>
                </c:pt>
                <c:pt idx="2388">
                  <c:v>6.5024102150886744E-3</c:v>
                </c:pt>
                <c:pt idx="2389">
                  <c:v>7.1099464361341425E-3</c:v>
                </c:pt>
                <c:pt idx="2390">
                  <c:v>5.6038719501205567E-3</c:v>
                </c:pt>
                <c:pt idx="2391">
                  <c:v>3.5070611685553248E-3</c:v>
                </c:pt>
                <c:pt idx="2392">
                  <c:v>5.095962759358386E-3</c:v>
                </c:pt>
                <c:pt idx="2393">
                  <c:v>4.7296765988404437E-3</c:v>
                </c:pt>
                <c:pt idx="2394">
                  <c:v>6.0854935073290867E-3</c:v>
                </c:pt>
                <c:pt idx="2395">
                  <c:v>7.6833542965382608E-3</c:v>
                </c:pt>
                <c:pt idx="2396">
                  <c:v>9.1346210795042494E-3</c:v>
                </c:pt>
              </c:numCache>
            </c:numRef>
          </c:val>
        </c:ser>
        <c:ser>
          <c:idx val="1"/>
          <c:order val="1"/>
          <c:tx>
            <c:strRef>
              <c:f>stat.3600!$D$1</c:f>
              <c:strCache>
                <c:ptCount val="1"/>
                <c:pt idx="0">
                  <c:v>Valid (log10)</c:v>
                </c:pt>
              </c:strCache>
            </c:strRef>
          </c:tx>
          <c:marker>
            <c:symbol val="none"/>
          </c:marker>
          <c:val>
            <c:numRef>
              <c:f>stat.3600!$D$2:$D$2398</c:f>
              <c:numCache>
                <c:formatCode>General</c:formatCode>
                <c:ptCount val="2397"/>
                <c:pt idx="0">
                  <c:v>0.58825982662433263</c:v>
                </c:pt>
                <c:pt idx="1">
                  <c:v>0.65468006998313366</c:v>
                </c:pt>
                <c:pt idx="2">
                  <c:v>0.70415867051341219</c:v>
                </c:pt>
                <c:pt idx="3">
                  <c:v>0.60765228750535827</c:v>
                </c:pt>
                <c:pt idx="4">
                  <c:v>0.67908441377875561</c:v>
                </c:pt>
                <c:pt idx="5">
                  <c:v>0.58319968111019627</c:v>
                </c:pt>
                <c:pt idx="6">
                  <c:v>0.61887602463092894</c:v>
                </c:pt>
                <c:pt idx="7">
                  <c:v>0.45549337913856103</c:v>
                </c:pt>
                <c:pt idx="8">
                  <c:v>0.6450946563301051</c:v>
                </c:pt>
                <c:pt idx="9">
                  <c:v>0.44163466004673707</c:v>
                </c:pt>
                <c:pt idx="10">
                  <c:v>0.67407898221557905</c:v>
                </c:pt>
                <c:pt idx="11">
                  <c:v>0.4711772535128953</c:v>
                </c:pt>
                <c:pt idx="12">
                  <c:v>0.65774864061250293</c:v>
                </c:pt>
                <c:pt idx="13">
                  <c:v>0.45417171549733898</c:v>
                </c:pt>
                <c:pt idx="14">
                  <c:v>0.61098820825403399</c:v>
                </c:pt>
                <c:pt idx="15">
                  <c:v>0.54776941508287535</c:v>
                </c:pt>
                <c:pt idx="16">
                  <c:v>0.46061763995676969</c:v>
                </c:pt>
                <c:pt idx="17">
                  <c:v>0.56402764386088466</c:v>
                </c:pt>
                <c:pt idx="18">
                  <c:v>0.5781767094485154</c:v>
                </c:pt>
                <c:pt idx="19">
                  <c:v>0.52370433560273122</c:v>
                </c:pt>
                <c:pt idx="20">
                  <c:v>0.49846535562677818</c:v>
                </c:pt>
                <c:pt idx="21">
                  <c:v>0.56508619176532038</c:v>
                </c:pt>
                <c:pt idx="22">
                  <c:v>0.56400026708279716</c:v>
                </c:pt>
                <c:pt idx="23">
                  <c:v>0.53668038140171026</c:v>
                </c:pt>
                <c:pt idx="24">
                  <c:v>0.43725781881387793</c:v>
                </c:pt>
                <c:pt idx="25">
                  <c:v>0.58117522132887911</c:v>
                </c:pt>
                <c:pt idx="26">
                  <c:v>0.50631936903935337</c:v>
                </c:pt>
                <c:pt idx="27">
                  <c:v>0.43845041734676243</c:v>
                </c:pt>
                <c:pt idx="28">
                  <c:v>0.50537412499330536</c:v>
                </c:pt>
                <c:pt idx="29">
                  <c:v>0.59663425645045864</c:v>
                </c:pt>
                <c:pt idx="30">
                  <c:v>0.57985502075674633</c:v>
                </c:pt>
                <c:pt idx="31">
                  <c:v>0.46970231086760361</c:v>
                </c:pt>
                <c:pt idx="32">
                  <c:v>0.59052730864566705</c:v>
                </c:pt>
                <c:pt idx="33">
                  <c:v>0.5846616826662413</c:v>
                </c:pt>
                <c:pt idx="34">
                  <c:v>0.4489773216408286</c:v>
                </c:pt>
                <c:pt idx="35">
                  <c:v>0.46809184876428317</c:v>
                </c:pt>
                <c:pt idx="36">
                  <c:v>0.60663950009974388</c:v>
                </c:pt>
                <c:pt idx="37">
                  <c:v>0.55226098060857365</c:v>
                </c:pt>
                <c:pt idx="38">
                  <c:v>0.56220921009312386</c:v>
                </c:pt>
                <c:pt idx="39">
                  <c:v>0.53916709027142418</c:v>
                </c:pt>
                <c:pt idx="40">
                  <c:v>0.58362684759105588</c:v>
                </c:pt>
                <c:pt idx="41">
                  <c:v>0.43718973908397246</c:v>
                </c:pt>
                <c:pt idx="42">
                  <c:v>0.60298058781077168</c:v>
                </c:pt>
                <c:pt idx="43">
                  <c:v>0.42535224820493212</c:v>
                </c:pt>
                <c:pt idx="44">
                  <c:v>0.61613897597789846</c:v>
                </c:pt>
                <c:pt idx="45">
                  <c:v>0.41113312466239466</c:v>
                </c:pt>
                <c:pt idx="46">
                  <c:v>0.62430056069544682</c:v>
                </c:pt>
                <c:pt idx="47">
                  <c:v>0.41505318400240365</c:v>
                </c:pt>
                <c:pt idx="48">
                  <c:v>0.63913203606838032</c:v>
                </c:pt>
                <c:pt idx="49">
                  <c:v>0.4425866832812016</c:v>
                </c:pt>
                <c:pt idx="50">
                  <c:v>0.60691229868981367</c:v>
                </c:pt>
                <c:pt idx="51">
                  <c:v>0.43788447605461223</c:v>
                </c:pt>
                <c:pt idx="52">
                  <c:v>0.6084907323447285</c:v>
                </c:pt>
                <c:pt idx="53">
                  <c:v>0.39273563363668612</c:v>
                </c:pt>
                <c:pt idx="54">
                  <c:v>0.4037413072174299</c:v>
                </c:pt>
                <c:pt idx="55">
                  <c:v>0.57397961256551655</c:v>
                </c:pt>
                <c:pt idx="56">
                  <c:v>0.62904069995022815</c:v>
                </c:pt>
                <c:pt idx="57">
                  <c:v>0.58945931993598522</c:v>
                </c:pt>
                <c:pt idx="58">
                  <c:v>0.5831459297019046</c:v>
                </c:pt>
                <c:pt idx="59">
                  <c:v>0.59011982479562697</c:v>
                </c:pt>
                <c:pt idx="60">
                  <c:v>0.66188269686909385</c:v>
                </c:pt>
                <c:pt idx="61">
                  <c:v>0.67731160505870336</c:v>
                </c:pt>
                <c:pt idx="62">
                  <c:v>0.69902984599262963</c:v>
                </c:pt>
                <c:pt idx="63">
                  <c:v>0.66883060779731374</c:v>
                </c:pt>
                <c:pt idx="64">
                  <c:v>0.65144016556887518</c:v>
                </c:pt>
                <c:pt idx="65">
                  <c:v>0.67020678337301798</c:v>
                </c:pt>
                <c:pt idx="66">
                  <c:v>0.69430161313039274</c:v>
                </c:pt>
                <c:pt idx="67">
                  <c:v>0.65661482967163998</c:v>
                </c:pt>
                <c:pt idx="68">
                  <c:v>0.62753042711357143</c:v>
                </c:pt>
                <c:pt idx="69">
                  <c:v>0.61360051536047777</c:v>
                </c:pt>
                <c:pt idx="70">
                  <c:v>0.64662552249201533</c:v>
                </c:pt>
                <c:pt idx="71">
                  <c:v>0.67019564647244512</c:v>
                </c:pt>
                <c:pt idx="72">
                  <c:v>0.66276698953387636</c:v>
                </c:pt>
                <c:pt idx="73">
                  <c:v>0.64982467300394742</c:v>
                </c:pt>
                <c:pt idx="74">
                  <c:v>0.65445166837796531</c:v>
                </c:pt>
                <c:pt idx="75">
                  <c:v>0.56939860867972381</c:v>
                </c:pt>
                <c:pt idx="76">
                  <c:v>0.59409728448905597</c:v>
                </c:pt>
                <c:pt idx="77">
                  <c:v>0.54180619086391935</c:v>
                </c:pt>
                <c:pt idx="78">
                  <c:v>0.56692395945230589</c:v>
                </c:pt>
                <c:pt idx="79">
                  <c:v>0.64887783011052624</c:v>
                </c:pt>
                <c:pt idx="80">
                  <c:v>0.57102413300189314</c:v>
                </c:pt>
                <c:pt idx="81">
                  <c:v>0.61043039460115267</c:v>
                </c:pt>
                <c:pt idx="82">
                  <c:v>0.57112382870583434</c:v>
                </c:pt>
                <c:pt idx="83">
                  <c:v>0.60069873560923293</c:v>
                </c:pt>
                <c:pt idx="84">
                  <c:v>0.66685985286481853</c:v>
                </c:pt>
                <c:pt idx="85">
                  <c:v>0.61865568377498303</c:v>
                </c:pt>
                <c:pt idx="86">
                  <c:v>0.63502377445885017</c:v>
                </c:pt>
                <c:pt idx="87">
                  <c:v>0.60023930929028357</c:v>
                </c:pt>
                <c:pt idx="88">
                  <c:v>0.58946278479009284</c:v>
                </c:pt>
                <c:pt idx="89">
                  <c:v>0.63380263272908532</c:v>
                </c:pt>
                <c:pt idx="90">
                  <c:v>0.67805579579347486</c:v>
                </c:pt>
                <c:pt idx="91">
                  <c:v>0.68887745889722674</c:v>
                </c:pt>
                <c:pt idx="92">
                  <c:v>0.70309568652217858</c:v>
                </c:pt>
                <c:pt idx="93">
                  <c:v>0.64904380337645395</c:v>
                </c:pt>
                <c:pt idx="94">
                  <c:v>0.67365639292578905</c:v>
                </c:pt>
                <c:pt idx="95">
                  <c:v>0.67971227545654234</c:v>
                </c:pt>
                <c:pt idx="96">
                  <c:v>0.69807426087337543</c:v>
                </c:pt>
                <c:pt idx="97">
                  <c:v>0.635572607242466</c:v>
                </c:pt>
                <c:pt idx="98">
                  <c:v>0.62286714998528103</c:v>
                </c:pt>
                <c:pt idx="99">
                  <c:v>0.63617595489487022</c:v>
                </c:pt>
                <c:pt idx="100">
                  <c:v>0.69077861871367208</c:v>
                </c:pt>
                <c:pt idx="101">
                  <c:v>0.68479546875134889</c:v>
                </c:pt>
                <c:pt idx="102">
                  <c:v>0.67248707006322339</c:v>
                </c:pt>
                <c:pt idx="103">
                  <c:v>0.67954136166485046</c:v>
                </c:pt>
                <c:pt idx="104">
                  <c:v>0.6481502302462897</c:v>
                </c:pt>
                <c:pt idx="105">
                  <c:v>0.6352298314986784</c:v>
                </c:pt>
                <c:pt idx="106">
                  <c:v>0.64030977225360375</c:v>
                </c:pt>
                <c:pt idx="107">
                  <c:v>0.64876142581446916</c:v>
                </c:pt>
                <c:pt idx="108">
                  <c:v>0.65439286486734738</c:v>
                </c:pt>
                <c:pt idx="109">
                  <c:v>0.64894206334311366</c:v>
                </c:pt>
                <c:pt idx="110">
                  <c:v>0.62672151678753873</c:v>
                </c:pt>
                <c:pt idx="111">
                  <c:v>0.59758517265800426</c:v>
                </c:pt>
                <c:pt idx="112">
                  <c:v>0.6592902511042531</c:v>
                </c:pt>
                <c:pt idx="113">
                  <c:v>0.67564308461075528</c:v>
                </c:pt>
                <c:pt idx="114">
                  <c:v>0.6767816481926423</c:v>
                </c:pt>
                <c:pt idx="115">
                  <c:v>0.7106643331668645</c:v>
                </c:pt>
                <c:pt idx="116">
                  <c:v>0.69996574151891378</c:v>
                </c:pt>
                <c:pt idx="117">
                  <c:v>0.70483523511379531</c:v>
                </c:pt>
                <c:pt idx="118">
                  <c:v>0.69523775515464192</c:v>
                </c:pt>
                <c:pt idx="119">
                  <c:v>0.69796135761470846</c:v>
                </c:pt>
                <c:pt idx="120">
                  <c:v>0.66459384328408566</c:v>
                </c:pt>
                <c:pt idx="121">
                  <c:v>0.65834562703967925</c:v>
                </c:pt>
                <c:pt idx="122">
                  <c:v>0.68811250334572494</c:v>
                </c:pt>
                <c:pt idx="123">
                  <c:v>0.69392690692193859</c:v>
                </c:pt>
                <c:pt idx="124">
                  <c:v>0.70851786191342414</c:v>
                </c:pt>
                <c:pt idx="125">
                  <c:v>0.7054519632933075</c:v>
                </c:pt>
                <c:pt idx="126">
                  <c:v>0.70553923809720276</c:v>
                </c:pt>
                <c:pt idx="127">
                  <c:v>0.70106052253219286</c:v>
                </c:pt>
                <c:pt idx="128">
                  <c:v>0.6765902809622224</c:v>
                </c:pt>
                <c:pt idx="129">
                  <c:v>0.66305399504172946</c:v>
                </c:pt>
                <c:pt idx="130">
                  <c:v>0.68104775228116365</c:v>
                </c:pt>
                <c:pt idx="131">
                  <c:v>0.68229484151363096</c:v>
                </c:pt>
                <c:pt idx="132">
                  <c:v>0.68163029948256793</c:v>
                </c:pt>
                <c:pt idx="133">
                  <c:v>0.66095479314272609</c:v>
                </c:pt>
                <c:pt idx="134">
                  <c:v>0.63724990072910825</c:v>
                </c:pt>
                <c:pt idx="135">
                  <c:v>0.60957979022142927</c:v>
                </c:pt>
                <c:pt idx="136">
                  <c:v>0.67125237891981626</c:v>
                </c:pt>
                <c:pt idx="137">
                  <c:v>0.68262163584031743</c:v>
                </c:pt>
                <c:pt idx="138">
                  <c:v>0.68162008450157718</c:v>
                </c:pt>
                <c:pt idx="139">
                  <c:v>0.71536245366100371</c:v>
                </c:pt>
                <c:pt idx="140">
                  <c:v>0.70372854845476229</c:v>
                </c:pt>
                <c:pt idx="141">
                  <c:v>0.70530680870404583</c:v>
                </c:pt>
                <c:pt idx="142">
                  <c:v>0.70232238020630988</c:v>
                </c:pt>
                <c:pt idx="143">
                  <c:v>0.70592705652459242</c:v>
                </c:pt>
                <c:pt idx="144">
                  <c:v>0.66852522272535442</c:v>
                </c:pt>
                <c:pt idx="145">
                  <c:v>0.66548558583363171</c:v>
                </c:pt>
                <c:pt idx="146">
                  <c:v>0.70024296494661686</c:v>
                </c:pt>
                <c:pt idx="147">
                  <c:v>0.71500942669153511</c:v>
                </c:pt>
                <c:pt idx="148">
                  <c:v>0.73285298442134394</c:v>
                </c:pt>
                <c:pt idx="149">
                  <c:v>0.7295264970762978</c:v>
                </c:pt>
                <c:pt idx="150">
                  <c:v>0.73751164446704498</c:v>
                </c:pt>
                <c:pt idx="151">
                  <c:v>0.74511915609040558</c:v>
                </c:pt>
                <c:pt idx="152">
                  <c:v>0.70845421459799152</c:v>
                </c:pt>
                <c:pt idx="153">
                  <c:v>0.74729098107666303</c:v>
                </c:pt>
                <c:pt idx="154">
                  <c:v>0.75880951091751925</c:v>
                </c:pt>
                <c:pt idx="155">
                  <c:v>0.74221239267298678</c:v>
                </c:pt>
                <c:pt idx="156">
                  <c:v>0.71773655733094555</c:v>
                </c:pt>
                <c:pt idx="157">
                  <c:v>0.71097401846709529</c:v>
                </c:pt>
                <c:pt idx="158">
                  <c:v>0.65031208951523389</c:v>
                </c:pt>
                <c:pt idx="159">
                  <c:v>0.66336221321766309</c:v>
                </c:pt>
                <c:pt idx="160">
                  <c:v>0.68455920730796416</c:v>
                </c:pt>
                <c:pt idx="161">
                  <c:v>0.68089547374703896</c:v>
                </c:pt>
                <c:pt idx="162">
                  <c:v>0.67459800528955638</c:v>
                </c:pt>
                <c:pt idx="163">
                  <c:v>0.65068374867538925</c:v>
                </c:pt>
                <c:pt idx="164">
                  <c:v>0.67440760339977013</c:v>
                </c:pt>
                <c:pt idx="165">
                  <c:v>0.67767692688714187</c:v>
                </c:pt>
                <c:pt idx="166">
                  <c:v>0.65639644934350572</c:v>
                </c:pt>
                <c:pt idx="167">
                  <c:v>0.60654064887301273</c:v>
                </c:pt>
                <c:pt idx="168">
                  <c:v>0.58238112291094801</c:v>
                </c:pt>
                <c:pt idx="169">
                  <c:v>0.61102713586259116</c:v>
                </c:pt>
                <c:pt idx="170">
                  <c:v>0.61099661095663993</c:v>
                </c:pt>
                <c:pt idx="171">
                  <c:v>0.60903608345092486</c:v>
                </c:pt>
                <c:pt idx="172">
                  <c:v>0.62474379111770761</c:v>
                </c:pt>
                <c:pt idx="173">
                  <c:v>0.62188211176626829</c:v>
                </c:pt>
                <c:pt idx="174">
                  <c:v>0.60785246202941456</c:v>
                </c:pt>
                <c:pt idx="175">
                  <c:v>0.40660029625431371</c:v>
                </c:pt>
                <c:pt idx="176">
                  <c:v>0.76908666514320712</c:v>
                </c:pt>
                <c:pt idx="177">
                  <c:v>0.73442223719133959</c:v>
                </c:pt>
                <c:pt idx="178">
                  <c:v>0.77897309840171258</c:v>
                </c:pt>
                <c:pt idx="179">
                  <c:v>0.78272603200033231</c:v>
                </c:pt>
                <c:pt idx="180">
                  <c:v>0.75518103060433939</c:v>
                </c:pt>
                <c:pt idx="181">
                  <c:v>0.7362450704630279</c:v>
                </c:pt>
                <c:pt idx="182">
                  <c:v>0.72003685646344029</c:v>
                </c:pt>
                <c:pt idx="183">
                  <c:v>0.66031106693087238</c:v>
                </c:pt>
                <c:pt idx="184">
                  <c:v>0.67570082143701204</c:v>
                </c:pt>
                <c:pt idx="185">
                  <c:v>0.69436973873289232</c:v>
                </c:pt>
                <c:pt idx="186">
                  <c:v>0.68409798366711561</c:v>
                </c:pt>
                <c:pt idx="187">
                  <c:v>0.67831711840800035</c:v>
                </c:pt>
                <c:pt idx="188">
                  <c:v>0.65195335941864696</c:v>
                </c:pt>
                <c:pt idx="189">
                  <c:v>0.68043532620782787</c:v>
                </c:pt>
                <c:pt idx="190">
                  <c:v>0.67653970496561111</c:v>
                </c:pt>
                <c:pt idx="191">
                  <c:v>0.64864586808144065</c:v>
                </c:pt>
                <c:pt idx="192">
                  <c:v>0.59759669080664135</c:v>
                </c:pt>
                <c:pt idx="193">
                  <c:v>0.5839398437406127</c:v>
                </c:pt>
                <c:pt idx="194">
                  <c:v>0.62536164077357115</c:v>
                </c:pt>
                <c:pt idx="195">
                  <c:v>0.6280777615660994</c:v>
                </c:pt>
                <c:pt idx="196">
                  <c:v>0.62879452492192767</c:v>
                </c:pt>
                <c:pt idx="197">
                  <c:v>0.65637259326050945</c:v>
                </c:pt>
                <c:pt idx="198">
                  <c:v>0.64965734379916207</c:v>
                </c:pt>
                <c:pt idx="199">
                  <c:v>0.58125689600249819</c:v>
                </c:pt>
                <c:pt idx="200">
                  <c:v>0.56818106524353396</c:v>
                </c:pt>
                <c:pt idx="201">
                  <c:v>0.62550423915618247</c:v>
                </c:pt>
                <c:pt idx="202">
                  <c:v>0.62652574998632571</c:v>
                </c:pt>
                <c:pt idx="203">
                  <c:v>0.62761724442393052</c:v>
                </c:pt>
                <c:pt idx="204">
                  <c:v>0.61300772548212357</c:v>
                </c:pt>
                <c:pt idx="205">
                  <c:v>0.61888720063307101</c:v>
                </c:pt>
                <c:pt idx="206">
                  <c:v>0.60102970944401291</c:v>
                </c:pt>
                <c:pt idx="207">
                  <c:v>0.60456028797485339</c:v>
                </c:pt>
                <c:pt idx="208">
                  <c:v>0.6112806117676336</c:v>
                </c:pt>
                <c:pt idx="209">
                  <c:v>0.61446428700821498</c:v>
                </c:pt>
                <c:pt idx="210">
                  <c:v>0.58926703308900941</c:v>
                </c:pt>
                <c:pt idx="211">
                  <c:v>0.59680495748660389</c:v>
                </c:pt>
                <c:pt idx="212">
                  <c:v>0.59796511036285649</c:v>
                </c:pt>
                <c:pt idx="213">
                  <c:v>0.61763547797784113</c:v>
                </c:pt>
                <c:pt idx="214">
                  <c:v>0.6147337978040035</c:v>
                </c:pt>
                <c:pt idx="215">
                  <c:v>0.6056482509962009</c:v>
                </c:pt>
                <c:pt idx="216">
                  <c:v>0.60331664830209342</c:v>
                </c:pt>
                <c:pt idx="217">
                  <c:v>0.57655349213387153</c:v>
                </c:pt>
                <c:pt idx="218">
                  <c:v>0.5846346720784743</c:v>
                </c:pt>
                <c:pt idx="219">
                  <c:v>0.61999762107431799</c:v>
                </c:pt>
                <c:pt idx="220">
                  <c:v>0.63508405223481157</c:v>
                </c:pt>
                <c:pt idx="221">
                  <c:v>0.61301937112446836</c:v>
                </c:pt>
                <c:pt idx="222">
                  <c:v>0.62639816678949556</c:v>
                </c:pt>
                <c:pt idx="223">
                  <c:v>0.50394871570956312</c:v>
                </c:pt>
                <c:pt idx="224">
                  <c:v>0.62300705197785822</c:v>
                </c:pt>
                <c:pt idx="225">
                  <c:v>0.60622019475589572</c:v>
                </c:pt>
                <c:pt idx="226">
                  <c:v>0.67289807017281034</c:v>
                </c:pt>
                <c:pt idx="227">
                  <c:v>0.66603090458975378</c:v>
                </c:pt>
                <c:pt idx="228">
                  <c:v>0.66333072237295898</c:v>
                </c:pt>
                <c:pt idx="229">
                  <c:v>0.64405720801403143</c:v>
                </c:pt>
                <c:pt idx="230">
                  <c:v>0.65122828055482074</c:v>
                </c:pt>
                <c:pt idx="231">
                  <c:v>0.63965857922015257</c:v>
                </c:pt>
                <c:pt idx="232">
                  <c:v>0.63405304651996586</c:v>
                </c:pt>
                <c:pt idx="233">
                  <c:v>0.63765190921681847</c:v>
                </c:pt>
                <c:pt idx="234">
                  <c:v>0.63634865908391736</c:v>
                </c:pt>
                <c:pt idx="235">
                  <c:v>0.61101703203719404</c:v>
                </c:pt>
                <c:pt idx="236">
                  <c:v>0.60934240264184991</c:v>
                </c:pt>
                <c:pt idx="237">
                  <c:v>0.61598002009632569</c:v>
                </c:pt>
                <c:pt idx="238">
                  <c:v>0.62926939926581971</c:v>
                </c:pt>
                <c:pt idx="239">
                  <c:v>0.62600347884803131</c:v>
                </c:pt>
                <c:pt idx="240">
                  <c:v>0.61741786031882429</c:v>
                </c:pt>
                <c:pt idx="241">
                  <c:v>0.61758027187993514</c:v>
                </c:pt>
                <c:pt idx="242">
                  <c:v>0.59355575547752881</c:v>
                </c:pt>
                <c:pt idx="243">
                  <c:v>0.61065633106283956</c:v>
                </c:pt>
                <c:pt idx="244">
                  <c:v>0.65644291224948936</c:v>
                </c:pt>
                <c:pt idx="245">
                  <c:v>0.67313919246725751</c:v>
                </c:pt>
                <c:pt idx="246">
                  <c:v>0.6511843591529578</c:v>
                </c:pt>
                <c:pt idx="247">
                  <c:v>0.66437548893017739</c:v>
                </c:pt>
                <c:pt idx="248">
                  <c:v>0.63115905046571108</c:v>
                </c:pt>
                <c:pt idx="249">
                  <c:v>0.60011925094626661</c:v>
                </c:pt>
                <c:pt idx="250">
                  <c:v>0.64671801031104048</c:v>
                </c:pt>
                <c:pt idx="251">
                  <c:v>0.64528586767293805</c:v>
                </c:pt>
                <c:pt idx="252">
                  <c:v>0.64605477799990207</c:v>
                </c:pt>
                <c:pt idx="253">
                  <c:v>0.62814729292165483</c:v>
                </c:pt>
                <c:pt idx="254">
                  <c:v>0.61740098699024848</c:v>
                </c:pt>
                <c:pt idx="255">
                  <c:v>0.59483844018430043</c:v>
                </c:pt>
                <c:pt idx="256">
                  <c:v>0.59057324232684227</c:v>
                </c:pt>
                <c:pt idx="257">
                  <c:v>0.59702249580666666</c:v>
                </c:pt>
                <c:pt idx="258">
                  <c:v>0.60531916317646139</c:v>
                </c:pt>
                <c:pt idx="259">
                  <c:v>0.60295783503459721</c:v>
                </c:pt>
                <c:pt idx="260">
                  <c:v>0.60606359041669611</c:v>
                </c:pt>
                <c:pt idx="261">
                  <c:v>0.6031188123922856</c:v>
                </c:pt>
                <c:pt idx="262">
                  <c:v>0.60178966747336371</c:v>
                </c:pt>
                <c:pt idx="263">
                  <c:v>0.61772188709671538</c:v>
                </c:pt>
                <c:pt idx="264">
                  <c:v>0.60119216448031088</c:v>
                </c:pt>
                <c:pt idx="265">
                  <c:v>0.60681383171829273</c:v>
                </c:pt>
                <c:pt idx="266">
                  <c:v>0.607592903227402</c:v>
                </c:pt>
                <c:pt idx="267">
                  <c:v>0.60630976511842671</c:v>
                </c:pt>
                <c:pt idx="268">
                  <c:v>0.59942103385920764</c:v>
                </c:pt>
                <c:pt idx="269">
                  <c:v>0.60210179016030896</c:v>
                </c:pt>
                <c:pt idx="270">
                  <c:v>0.5965596017502256</c:v>
                </c:pt>
                <c:pt idx="271">
                  <c:v>0.57648428674817542</c:v>
                </c:pt>
                <c:pt idx="272">
                  <c:v>0.66157853864968941</c:v>
                </c:pt>
                <c:pt idx="273">
                  <c:v>0.64086090613296609</c:v>
                </c:pt>
                <c:pt idx="274">
                  <c:v>0.68419981122369944</c:v>
                </c:pt>
                <c:pt idx="275">
                  <c:v>0.67922823880507965</c:v>
                </c:pt>
                <c:pt idx="276">
                  <c:v>0.6803608087447901</c:v>
                </c:pt>
                <c:pt idx="277">
                  <c:v>0.66612750161951051</c:v>
                </c:pt>
                <c:pt idx="278">
                  <c:v>0.64464603616753702</c:v>
                </c:pt>
                <c:pt idx="279">
                  <c:v>0.63217911291623885</c:v>
                </c:pt>
                <c:pt idx="280">
                  <c:v>0.61414983980117399</c:v>
                </c:pt>
                <c:pt idx="281">
                  <c:v>0.62957625056963218</c:v>
                </c:pt>
                <c:pt idx="282">
                  <c:v>0.62244416914518519</c:v>
                </c:pt>
                <c:pt idx="283">
                  <c:v>0.61485726331959178</c:v>
                </c:pt>
                <c:pt idx="284">
                  <c:v>0.6200348119419985</c:v>
                </c:pt>
                <c:pt idx="285">
                  <c:v>0.61489384285901039</c:v>
                </c:pt>
                <c:pt idx="286">
                  <c:v>0.61159703631757645</c:v>
                </c:pt>
                <c:pt idx="287">
                  <c:v>0.6219114662169527</c:v>
                </c:pt>
                <c:pt idx="288">
                  <c:v>0.61553332867948507</c:v>
                </c:pt>
                <c:pt idx="289">
                  <c:v>0.61243744819745694</c:v>
                </c:pt>
                <c:pt idx="290">
                  <c:v>0.62569954146707851</c:v>
                </c:pt>
                <c:pt idx="291">
                  <c:v>0.63464460755508423</c:v>
                </c:pt>
                <c:pt idx="292">
                  <c:v>0.63854506270590405</c:v>
                </c:pt>
                <c:pt idx="293">
                  <c:v>0.63737984110873014</c:v>
                </c:pt>
                <c:pt idx="294">
                  <c:v>0.6366704021012789</c:v>
                </c:pt>
                <c:pt idx="295">
                  <c:v>0.6071114193678393</c:v>
                </c:pt>
                <c:pt idx="296">
                  <c:v>0.5773766620707077</c:v>
                </c:pt>
                <c:pt idx="297">
                  <c:v>0.58628837120721666</c:v>
                </c:pt>
                <c:pt idx="298">
                  <c:v>0.59410900609268003</c:v>
                </c:pt>
                <c:pt idx="299">
                  <c:v>0.61621548954637839</c:v>
                </c:pt>
                <c:pt idx="300">
                  <c:v>0.60412211246531011</c:v>
                </c:pt>
                <c:pt idx="301">
                  <c:v>0.58202550260639296</c:v>
                </c:pt>
                <c:pt idx="302">
                  <c:v>0.57726091900270393</c:v>
                </c:pt>
                <c:pt idx="303">
                  <c:v>0.57570534025398101</c:v>
                </c:pt>
                <c:pt idx="304">
                  <c:v>0.57745733065335847</c:v>
                </c:pt>
                <c:pt idx="305">
                  <c:v>0.58488166033066169</c:v>
                </c:pt>
                <c:pt idx="306">
                  <c:v>0.6141303046863883</c:v>
                </c:pt>
                <c:pt idx="307">
                  <c:v>0.6046129645470808</c:v>
                </c:pt>
                <c:pt idx="308">
                  <c:v>0.62451073655784828</c:v>
                </c:pt>
                <c:pt idx="309">
                  <c:v>0.63220818475887175</c:v>
                </c:pt>
                <c:pt idx="310">
                  <c:v>0.62358398176377661</c:v>
                </c:pt>
                <c:pt idx="311">
                  <c:v>0.66212878227472227</c:v>
                </c:pt>
                <c:pt idx="312">
                  <c:v>0.69132369190385712</c:v>
                </c:pt>
                <c:pt idx="313">
                  <c:v>0.71974839057650719</c:v>
                </c:pt>
                <c:pt idx="314">
                  <c:v>0.741919644189871</c:v>
                </c:pt>
                <c:pt idx="315">
                  <c:v>0.72512281882069374</c:v>
                </c:pt>
                <c:pt idx="316">
                  <c:v>0.7621376466410078</c:v>
                </c:pt>
                <c:pt idx="317">
                  <c:v>0.74539609747911939</c:v>
                </c:pt>
                <c:pt idx="318">
                  <c:v>0.73786885178991568</c:v>
                </c:pt>
                <c:pt idx="319">
                  <c:v>0.62356259321250096</c:v>
                </c:pt>
                <c:pt idx="320">
                  <c:v>0.64444095296879178</c:v>
                </c:pt>
                <c:pt idx="321">
                  <c:v>0.61698890664705619</c:v>
                </c:pt>
                <c:pt idx="322">
                  <c:v>0.62337563103278149</c:v>
                </c:pt>
                <c:pt idx="323">
                  <c:v>0.62513766886920441</c:v>
                </c:pt>
                <c:pt idx="324">
                  <c:v>0.63122301420257987</c:v>
                </c:pt>
                <c:pt idx="325">
                  <c:v>0.6182863177591833</c:v>
                </c:pt>
                <c:pt idx="326">
                  <c:v>0.60404624820241248</c:v>
                </c:pt>
                <c:pt idx="327">
                  <c:v>0.5893754843948652</c:v>
                </c:pt>
                <c:pt idx="328">
                  <c:v>0.58140220932440689</c:v>
                </c:pt>
                <c:pt idx="329">
                  <c:v>0.58441581307516466</c:v>
                </c:pt>
                <c:pt idx="330">
                  <c:v>0.586347363833438</c:v>
                </c:pt>
                <c:pt idx="331">
                  <c:v>0.61584088595868036</c:v>
                </c:pt>
                <c:pt idx="332">
                  <c:v>0.60697521136777688</c:v>
                </c:pt>
                <c:pt idx="333">
                  <c:v>0.62355184687612364</c:v>
                </c:pt>
                <c:pt idx="334">
                  <c:v>0.62780597124156479</c:v>
                </c:pt>
                <c:pt idx="335">
                  <c:v>0.61983871665204215</c:v>
                </c:pt>
                <c:pt idx="336">
                  <c:v>0.65899055670802098</c:v>
                </c:pt>
                <c:pt idx="337">
                  <c:v>0.68765753615199554</c:v>
                </c:pt>
                <c:pt idx="338">
                  <c:v>0.72661132738515066</c:v>
                </c:pt>
                <c:pt idx="339">
                  <c:v>0.75993800510517406</c:v>
                </c:pt>
                <c:pt idx="340">
                  <c:v>0.7490173575365483</c:v>
                </c:pt>
                <c:pt idx="341">
                  <c:v>0.78440772529839176</c:v>
                </c:pt>
                <c:pt idx="342">
                  <c:v>0.76515223460372428</c:v>
                </c:pt>
                <c:pt idx="343">
                  <c:v>0.75842625527728025</c:v>
                </c:pt>
                <c:pt idx="344">
                  <c:v>0.74446385025309159</c:v>
                </c:pt>
                <c:pt idx="345">
                  <c:v>0.75966784468963044</c:v>
                </c:pt>
                <c:pt idx="346">
                  <c:v>0.76007475787183587</c:v>
                </c:pt>
                <c:pt idx="347">
                  <c:v>0.75601891087751116</c:v>
                </c:pt>
                <c:pt idx="348">
                  <c:v>0.75181071222460549</c:v>
                </c:pt>
                <c:pt idx="349">
                  <c:v>0.73419491537232318</c:v>
                </c:pt>
                <c:pt idx="350">
                  <c:v>0.69760330285973116</c:v>
                </c:pt>
                <c:pt idx="351">
                  <c:v>0.67545176506898819</c:v>
                </c:pt>
                <c:pt idx="352">
                  <c:v>0.63500002332127126</c:v>
                </c:pt>
                <c:pt idx="353">
                  <c:v>0.60032205498458835</c:v>
                </c:pt>
                <c:pt idx="354">
                  <c:v>0.59948886372569798</c:v>
                </c:pt>
                <c:pt idx="355">
                  <c:v>0.58139241700774014</c:v>
                </c:pt>
                <c:pt idx="356">
                  <c:v>0.58363285144794141</c:v>
                </c:pt>
                <c:pt idx="357">
                  <c:v>0.57569322662335276</c:v>
                </c:pt>
                <c:pt idx="358">
                  <c:v>0.59902673370995063</c:v>
                </c:pt>
                <c:pt idx="359">
                  <c:v>0.58323324401643495</c:v>
                </c:pt>
                <c:pt idx="360">
                  <c:v>0.58289874636109507</c:v>
                </c:pt>
                <c:pt idx="361">
                  <c:v>0.56328382819166001</c:v>
                </c:pt>
                <c:pt idx="362">
                  <c:v>0.58937336035095877</c:v>
                </c:pt>
                <c:pt idx="363">
                  <c:v>0.59905078665349243</c:v>
                </c:pt>
                <c:pt idx="364">
                  <c:v>0.60133085059665381</c:v>
                </c:pt>
                <c:pt idx="365">
                  <c:v>0.60277240964712575</c:v>
                </c:pt>
                <c:pt idx="366">
                  <c:v>0.60396312812054909</c:v>
                </c:pt>
                <c:pt idx="367">
                  <c:v>0.60023015069501473</c:v>
                </c:pt>
                <c:pt idx="368">
                  <c:v>0.35125387295153054</c:v>
                </c:pt>
                <c:pt idx="369">
                  <c:v>0.71948301490310507</c:v>
                </c:pt>
                <c:pt idx="370">
                  <c:v>0.69372009158821668</c:v>
                </c:pt>
                <c:pt idx="371">
                  <c:v>0.65234711658196398</c:v>
                </c:pt>
                <c:pt idx="372">
                  <c:v>0.619501438268382</c:v>
                </c:pt>
                <c:pt idx="373">
                  <c:v>0.60316213392657003</c:v>
                </c:pt>
                <c:pt idx="374">
                  <c:v>0.58654758628768411</c:v>
                </c:pt>
                <c:pt idx="375">
                  <c:v>0.58187129862108489</c:v>
                </c:pt>
                <c:pt idx="376">
                  <c:v>0.58308684083676587</c:v>
                </c:pt>
                <c:pt idx="377">
                  <c:v>0.59977131961912011</c:v>
                </c:pt>
                <c:pt idx="378">
                  <c:v>0.57909881464399648</c:v>
                </c:pt>
                <c:pt idx="379">
                  <c:v>0.58971251678246328</c:v>
                </c:pt>
                <c:pt idx="380">
                  <c:v>0.57059990810964623</c:v>
                </c:pt>
                <c:pt idx="381">
                  <c:v>0.59049608880776427</c:v>
                </c:pt>
                <c:pt idx="382">
                  <c:v>0.60128419174111358</c:v>
                </c:pt>
                <c:pt idx="383">
                  <c:v>0.62858896599746639</c:v>
                </c:pt>
                <c:pt idx="384">
                  <c:v>0.62795063355843539</c:v>
                </c:pt>
                <c:pt idx="385">
                  <c:v>0.62705159641535069</c:v>
                </c:pt>
                <c:pt idx="386">
                  <c:v>0.62646848074965222</c:v>
                </c:pt>
                <c:pt idx="387">
                  <c:v>0.54992521984218334</c:v>
                </c:pt>
                <c:pt idx="388">
                  <c:v>0.75938119127994719</c:v>
                </c:pt>
                <c:pt idx="389">
                  <c:v>0.77890958990368298</c:v>
                </c:pt>
                <c:pt idx="390">
                  <c:v>0.78165278289720697</c:v>
                </c:pt>
                <c:pt idx="391">
                  <c:v>0.77018577896947371</c:v>
                </c:pt>
                <c:pt idx="392">
                  <c:v>0.7722385812600695</c:v>
                </c:pt>
                <c:pt idx="393">
                  <c:v>0.6239934674847557</c:v>
                </c:pt>
                <c:pt idx="394">
                  <c:v>0.59883010561328287</c:v>
                </c:pt>
                <c:pt idx="395">
                  <c:v>0.61130675900039388</c:v>
                </c:pt>
                <c:pt idx="396">
                  <c:v>0.61535698741053568</c:v>
                </c:pt>
                <c:pt idx="397">
                  <c:v>0.60133204691165254</c:v>
                </c:pt>
                <c:pt idx="398">
                  <c:v>0.60745459428163517</c:v>
                </c:pt>
                <c:pt idx="399">
                  <c:v>0.58547528094995593</c:v>
                </c:pt>
                <c:pt idx="400">
                  <c:v>0.56976810750820872</c:v>
                </c:pt>
                <c:pt idx="401">
                  <c:v>0.59020809148462228</c:v>
                </c:pt>
                <c:pt idx="402">
                  <c:v>0.59303272855626143</c:v>
                </c:pt>
                <c:pt idx="403">
                  <c:v>0.58231556701170284</c:v>
                </c:pt>
                <c:pt idx="404">
                  <c:v>0.57960035426587242</c:v>
                </c:pt>
                <c:pt idx="405">
                  <c:v>0.59411165999674687</c:v>
                </c:pt>
                <c:pt idx="406">
                  <c:v>0.61653432608755498</c:v>
                </c:pt>
                <c:pt idx="407">
                  <c:v>0.59447387628170689</c:v>
                </c:pt>
                <c:pt idx="408">
                  <c:v>0.59881271319281104</c:v>
                </c:pt>
                <c:pt idx="409">
                  <c:v>0.59332927274060177</c:v>
                </c:pt>
                <c:pt idx="410">
                  <c:v>0.59779508410004256</c:v>
                </c:pt>
                <c:pt idx="411">
                  <c:v>0.5928995724256434</c:v>
                </c:pt>
                <c:pt idx="412">
                  <c:v>0.60654827841023884</c:v>
                </c:pt>
                <c:pt idx="413">
                  <c:v>0.59665085685615671</c:v>
                </c:pt>
                <c:pt idx="414">
                  <c:v>0.61626351384263311</c:v>
                </c:pt>
                <c:pt idx="415">
                  <c:v>0.60833547984005587</c:v>
                </c:pt>
                <c:pt idx="416">
                  <c:v>0.5945626985933804</c:v>
                </c:pt>
                <c:pt idx="417">
                  <c:v>0.64461040216040788</c:v>
                </c:pt>
                <c:pt idx="418">
                  <c:v>0.61975085141173336</c:v>
                </c:pt>
                <c:pt idx="419">
                  <c:v>0.6270267902014689</c:v>
                </c:pt>
                <c:pt idx="420">
                  <c:v>0.63349562338460985</c:v>
                </c:pt>
                <c:pt idx="421">
                  <c:v>0.62127009171845482</c:v>
                </c:pt>
                <c:pt idx="422">
                  <c:v>0.62250601114881432</c:v>
                </c:pt>
                <c:pt idx="423">
                  <c:v>0.60085750387943404</c:v>
                </c:pt>
                <c:pt idx="424">
                  <c:v>0.58620178163901138</c:v>
                </c:pt>
                <c:pt idx="425">
                  <c:v>0.59724706120527493</c:v>
                </c:pt>
                <c:pt idx="426">
                  <c:v>0.59761775177417609</c:v>
                </c:pt>
                <c:pt idx="427">
                  <c:v>0.58353768621222213</c:v>
                </c:pt>
                <c:pt idx="428">
                  <c:v>0.574822814897333</c:v>
                </c:pt>
                <c:pt idx="429">
                  <c:v>0.5894921790532387</c:v>
                </c:pt>
                <c:pt idx="430">
                  <c:v>0.61465871023390783</c:v>
                </c:pt>
                <c:pt idx="431">
                  <c:v>0.59603875091786818</c:v>
                </c:pt>
                <c:pt idx="432">
                  <c:v>0.60228902126582962</c:v>
                </c:pt>
                <c:pt idx="433">
                  <c:v>0.59603522804232889</c:v>
                </c:pt>
                <c:pt idx="434">
                  <c:v>0.60525126788691064</c:v>
                </c:pt>
                <c:pt idx="435">
                  <c:v>0.61090842766175468</c:v>
                </c:pt>
                <c:pt idx="436">
                  <c:v>0.6326215641301437</c:v>
                </c:pt>
                <c:pt idx="437">
                  <c:v>0.62473750513042314</c:v>
                </c:pt>
                <c:pt idx="438">
                  <c:v>0.64463924427568764</c:v>
                </c:pt>
                <c:pt idx="439">
                  <c:v>0.63661936838343647</c:v>
                </c:pt>
                <c:pt idx="440">
                  <c:v>0.60624374505656475</c:v>
                </c:pt>
                <c:pt idx="441">
                  <c:v>0.59336693575913468</c:v>
                </c:pt>
                <c:pt idx="442">
                  <c:v>0.62513612454430512</c:v>
                </c:pt>
                <c:pt idx="443">
                  <c:v>0.61281351484238011</c:v>
                </c:pt>
                <c:pt idx="444">
                  <c:v>0.60311653789233943</c:v>
                </c:pt>
                <c:pt idx="445">
                  <c:v>0.59894527180143542</c:v>
                </c:pt>
                <c:pt idx="446">
                  <c:v>0.59391943116158186</c:v>
                </c:pt>
                <c:pt idx="447">
                  <c:v>0.57617635608341689</c:v>
                </c:pt>
                <c:pt idx="448">
                  <c:v>0.58680574710544253</c:v>
                </c:pt>
                <c:pt idx="449">
                  <c:v>0.59182217951920779</c:v>
                </c:pt>
                <c:pt idx="450">
                  <c:v>0.58729453850217506</c:v>
                </c:pt>
                <c:pt idx="451">
                  <c:v>0.59195411052810276</c:v>
                </c:pt>
                <c:pt idx="452">
                  <c:v>0.55669343107489067</c:v>
                </c:pt>
                <c:pt idx="453">
                  <c:v>0.57787847143921556</c:v>
                </c:pt>
                <c:pt idx="454">
                  <c:v>0.58835597981388488</c:v>
                </c:pt>
                <c:pt idx="455">
                  <c:v>0.59830189685151958</c:v>
                </c:pt>
                <c:pt idx="456">
                  <c:v>0.58003667083389998</c:v>
                </c:pt>
                <c:pt idx="457">
                  <c:v>0.59882802731037243</c:v>
                </c:pt>
                <c:pt idx="458">
                  <c:v>0.62266549594075082</c:v>
                </c:pt>
                <c:pt idx="459">
                  <c:v>0.60581641498693473</c:v>
                </c:pt>
                <c:pt idx="460">
                  <c:v>0.61934423023784879</c:v>
                </c:pt>
                <c:pt idx="461">
                  <c:v>0.62691606750933715</c:v>
                </c:pt>
                <c:pt idx="462">
                  <c:v>0.62348002558978977</c:v>
                </c:pt>
                <c:pt idx="463">
                  <c:v>0.6108671487491294</c:v>
                </c:pt>
                <c:pt idx="464">
                  <c:v>0.63514502591324662</c:v>
                </c:pt>
                <c:pt idx="465">
                  <c:v>0.62438792287874778</c:v>
                </c:pt>
                <c:pt idx="466">
                  <c:v>0.6527002268120522</c:v>
                </c:pt>
                <c:pt idx="467">
                  <c:v>0.63409238125275946</c:v>
                </c:pt>
                <c:pt idx="468">
                  <c:v>0.62108577701189371</c:v>
                </c:pt>
                <c:pt idx="469">
                  <c:v>0.6131468175625977</c:v>
                </c:pt>
                <c:pt idx="470">
                  <c:v>0.60471797479428213</c:v>
                </c:pt>
                <c:pt idx="471">
                  <c:v>0.58991376217893321</c:v>
                </c:pt>
                <c:pt idx="472">
                  <c:v>0.59964348932142053</c:v>
                </c:pt>
                <c:pt idx="473">
                  <c:v>0.60000581384583518</c:v>
                </c:pt>
                <c:pt idx="474">
                  <c:v>0.59550459899874497</c:v>
                </c:pt>
                <c:pt idx="475">
                  <c:v>0.59777545718368852</c:v>
                </c:pt>
                <c:pt idx="476">
                  <c:v>0.56813610543016946</c:v>
                </c:pt>
                <c:pt idx="477">
                  <c:v>0.58684993965098053</c:v>
                </c:pt>
                <c:pt idx="478">
                  <c:v>0.60051822682740041</c:v>
                </c:pt>
                <c:pt idx="479">
                  <c:v>0.60417343760566045</c:v>
                </c:pt>
                <c:pt idx="480">
                  <c:v>0.59106560924337792</c:v>
                </c:pt>
                <c:pt idx="481">
                  <c:v>0.60668784305027035</c:v>
                </c:pt>
                <c:pt idx="482">
                  <c:v>0.63315312413486857</c:v>
                </c:pt>
                <c:pt idx="483">
                  <c:v>0.6355979351656762</c:v>
                </c:pt>
                <c:pt idx="484">
                  <c:v>0.6552043426451809</c:v>
                </c:pt>
                <c:pt idx="485">
                  <c:v>0.6673002224937542</c:v>
                </c:pt>
                <c:pt idx="486">
                  <c:v>0.66515230063280062</c:v>
                </c:pt>
                <c:pt idx="487">
                  <c:v>0.62906426909405477</c:v>
                </c:pt>
                <c:pt idx="488">
                  <c:v>0.58857174269285595</c:v>
                </c:pt>
                <c:pt idx="489">
                  <c:v>0.63457217983616632</c:v>
                </c:pt>
                <c:pt idx="490">
                  <c:v>0.64050498960228675</c:v>
                </c:pt>
                <c:pt idx="491">
                  <c:v>0.62168041482848402</c:v>
                </c:pt>
                <c:pt idx="492">
                  <c:v>0.6208041668405696</c:v>
                </c:pt>
                <c:pt idx="493">
                  <c:v>0.63057410695245275</c:v>
                </c:pt>
                <c:pt idx="494">
                  <c:v>0.61242175843301516</c:v>
                </c:pt>
                <c:pt idx="495">
                  <c:v>0.61409218228325479</c:v>
                </c:pt>
                <c:pt idx="496">
                  <c:v>0.60784828373974231</c:v>
                </c:pt>
                <c:pt idx="497">
                  <c:v>0.60502508923475662</c:v>
                </c:pt>
                <c:pt idx="498">
                  <c:v>0.6091872407373542</c:v>
                </c:pt>
                <c:pt idx="499">
                  <c:v>0.61512768934178752</c:v>
                </c:pt>
                <c:pt idx="500">
                  <c:v>0.61011535673975947</c:v>
                </c:pt>
                <c:pt idx="501">
                  <c:v>0.61399258359466125</c:v>
                </c:pt>
                <c:pt idx="502">
                  <c:v>0.61494264591947689</c:v>
                </c:pt>
                <c:pt idx="503">
                  <c:v>0.62188584601148345</c:v>
                </c:pt>
                <c:pt idx="504">
                  <c:v>0.63678608305920581</c:v>
                </c:pt>
                <c:pt idx="505">
                  <c:v>0.62115456650805378</c:v>
                </c:pt>
                <c:pt idx="506">
                  <c:v>0.62817346654792061</c:v>
                </c:pt>
                <c:pt idx="507">
                  <c:v>0.62997564792887029</c:v>
                </c:pt>
                <c:pt idx="508">
                  <c:v>0.64145824557571907</c:v>
                </c:pt>
                <c:pt idx="509">
                  <c:v>0.63448321521851658</c:v>
                </c:pt>
                <c:pt idx="510">
                  <c:v>0.63124423183759137</c:v>
                </c:pt>
                <c:pt idx="511">
                  <c:v>0.46446048420210179</c:v>
                </c:pt>
                <c:pt idx="512">
                  <c:v>0.65868045812085274</c:v>
                </c:pt>
                <c:pt idx="513">
                  <c:v>0.61983288036639173</c:v>
                </c:pt>
                <c:pt idx="514">
                  <c:v>0.66835161911914687</c:v>
                </c:pt>
                <c:pt idx="515">
                  <c:v>0.67478529326043912</c:v>
                </c:pt>
                <c:pt idx="516">
                  <c:v>0.64267390060815333</c:v>
                </c:pt>
                <c:pt idx="517">
                  <c:v>0.63955461636188082</c:v>
                </c:pt>
                <c:pt idx="518">
                  <c:v>0.65291409922066046</c:v>
                </c:pt>
                <c:pt idx="519">
                  <c:v>0.65025379165418418</c:v>
                </c:pt>
                <c:pt idx="520">
                  <c:v>0.64729052597795256</c:v>
                </c:pt>
                <c:pt idx="521">
                  <c:v>0.63149135615173102</c:v>
                </c:pt>
                <c:pt idx="522">
                  <c:v>0.62492326403874987</c:v>
                </c:pt>
                <c:pt idx="523">
                  <c:v>0.61738390338724713</c:v>
                </c:pt>
                <c:pt idx="524">
                  <c:v>0.63192984583232181</c:v>
                </c:pt>
                <c:pt idx="525">
                  <c:v>0.62035012917150267</c:v>
                </c:pt>
                <c:pt idx="526">
                  <c:v>0.63117336697749971</c:v>
                </c:pt>
                <c:pt idx="527">
                  <c:v>0.61740811369346804</c:v>
                </c:pt>
                <c:pt idx="528">
                  <c:v>0.63257055842144805</c:v>
                </c:pt>
                <c:pt idx="529">
                  <c:v>0.64198455262513276</c:v>
                </c:pt>
                <c:pt idx="530">
                  <c:v>0.63674729227241011</c:v>
                </c:pt>
                <c:pt idx="531">
                  <c:v>0.65161911139177586</c:v>
                </c:pt>
                <c:pt idx="532">
                  <c:v>0.67024910099079671</c:v>
                </c:pt>
                <c:pt idx="533">
                  <c:v>0.68716237614664311</c:v>
                </c:pt>
                <c:pt idx="534">
                  <c:v>0.95584686628242299</c:v>
                </c:pt>
                <c:pt idx="535">
                  <c:v>0.97024080056655582</c:v>
                </c:pt>
                <c:pt idx="536">
                  <c:v>0.59215198746457831</c:v>
                </c:pt>
                <c:pt idx="537">
                  <c:v>0.6030670374906214</c:v>
                </c:pt>
                <c:pt idx="538">
                  <c:v>0.59070488453054792</c:v>
                </c:pt>
                <c:pt idx="539">
                  <c:v>0.61354902350960294</c:v>
                </c:pt>
                <c:pt idx="540">
                  <c:v>0.62424000539975277</c:v>
                </c:pt>
                <c:pt idx="541">
                  <c:v>0.62415901109922556</c:v>
                </c:pt>
                <c:pt idx="542">
                  <c:v>0.62128733475251552</c:v>
                </c:pt>
                <c:pt idx="543">
                  <c:v>0.62500452789325245</c:v>
                </c:pt>
                <c:pt idx="544">
                  <c:v>0.62206930312935182</c:v>
                </c:pt>
                <c:pt idx="545">
                  <c:v>0.62840487091991071</c:v>
                </c:pt>
                <c:pt idx="546">
                  <c:v>0.63785582350925629</c:v>
                </c:pt>
                <c:pt idx="547">
                  <c:v>0.64621055457125642</c:v>
                </c:pt>
                <c:pt idx="548">
                  <c:v>0.4795401851703836</c:v>
                </c:pt>
                <c:pt idx="549">
                  <c:v>0.64366118647870607</c:v>
                </c:pt>
                <c:pt idx="550">
                  <c:v>0.59372257942500817</c:v>
                </c:pt>
                <c:pt idx="551">
                  <c:v>0.61673034423951834</c:v>
                </c:pt>
                <c:pt idx="552">
                  <c:v>0.6461247274150983</c:v>
                </c:pt>
                <c:pt idx="553">
                  <c:v>0.62440545508389111</c:v>
                </c:pt>
                <c:pt idx="554">
                  <c:v>0.60301720644264023</c:v>
                </c:pt>
                <c:pt idx="555">
                  <c:v>0.62483106419571677</c:v>
                </c:pt>
                <c:pt idx="556">
                  <c:v>0.59358575973230066</c:v>
                </c:pt>
                <c:pt idx="557">
                  <c:v>0.59067222850139822</c:v>
                </c:pt>
                <c:pt idx="558">
                  <c:v>0.60324854747940604</c:v>
                </c:pt>
                <c:pt idx="559">
                  <c:v>0.59498082523261531</c:v>
                </c:pt>
                <c:pt idx="560">
                  <c:v>0.5710371938587735</c:v>
                </c:pt>
                <c:pt idx="561">
                  <c:v>0.99281070481505806</c:v>
                </c:pt>
                <c:pt idx="562">
                  <c:v>0.92257381760668666</c:v>
                </c:pt>
                <c:pt idx="563">
                  <c:v>0.93988076458712055</c:v>
                </c:pt>
                <c:pt idx="564">
                  <c:v>0.98589702662674727</c:v>
                </c:pt>
                <c:pt idx="565">
                  <c:v>0.94548055022312927</c:v>
                </c:pt>
                <c:pt idx="566">
                  <c:v>0.90114390264269728</c:v>
                </c:pt>
                <c:pt idx="567">
                  <c:v>0.95279418602848176</c:v>
                </c:pt>
                <c:pt idx="568">
                  <c:v>0.90914882102976391</c:v>
                </c:pt>
                <c:pt idx="569">
                  <c:v>0.88399557140701046</c:v>
                </c:pt>
                <c:pt idx="570">
                  <c:v>0.90305269035186275</c:v>
                </c:pt>
                <c:pt idx="571">
                  <c:v>0.88963136097452655</c:v>
                </c:pt>
                <c:pt idx="572">
                  <c:v>0.86892120557322905</c:v>
                </c:pt>
                <c:pt idx="573">
                  <c:v>0.8921865186283896</c:v>
                </c:pt>
                <c:pt idx="574">
                  <c:v>0.92189836989246499</c:v>
                </c:pt>
                <c:pt idx="575">
                  <c:v>0.89614367150449337</c:v>
                </c:pt>
                <c:pt idx="576">
                  <c:v>0.94033809869837992</c:v>
                </c:pt>
                <c:pt idx="577">
                  <c:v>0.93429696257048112</c:v>
                </c:pt>
                <c:pt idx="578">
                  <c:v>0.93784053418265811</c:v>
                </c:pt>
                <c:pt idx="579">
                  <c:v>0.95007686841243533</c:v>
                </c:pt>
                <c:pt idx="580">
                  <c:v>0.98315073822453125</c:v>
                </c:pt>
                <c:pt idx="581">
                  <c:v>0.99143435414556158</c:v>
                </c:pt>
                <c:pt idx="582">
                  <c:v>0.99945792289945279</c:v>
                </c:pt>
                <c:pt idx="583">
                  <c:v>0.99867773391068637</c:v>
                </c:pt>
                <c:pt idx="584">
                  <c:v>1.0208403584155397</c:v>
                </c:pt>
                <c:pt idx="585">
                  <c:v>0.63756267285126755</c:v>
                </c:pt>
                <c:pt idx="586">
                  <c:v>0.61675238681011824</c:v>
                </c:pt>
                <c:pt idx="587">
                  <c:v>0.61533392615387483</c:v>
                </c:pt>
                <c:pt idx="588">
                  <c:v>0.62747912712601162</c:v>
                </c:pt>
                <c:pt idx="589">
                  <c:v>0.63489906649290373</c:v>
                </c:pt>
                <c:pt idx="590">
                  <c:v>0.63761589674686336</c:v>
                </c:pt>
                <c:pt idx="591">
                  <c:v>0.62289623095878099</c:v>
                </c:pt>
                <c:pt idx="592">
                  <c:v>0.6176546465753634</c:v>
                </c:pt>
                <c:pt idx="593">
                  <c:v>0.58945775515410148</c:v>
                </c:pt>
                <c:pt idx="594">
                  <c:v>0.58632833846110866</c:v>
                </c:pt>
                <c:pt idx="595">
                  <c:v>0.60300171432135463</c:v>
                </c:pt>
                <c:pt idx="596">
                  <c:v>0.5896567725151004</c:v>
                </c:pt>
                <c:pt idx="597">
                  <c:v>0.58762903611018236</c:v>
                </c:pt>
                <c:pt idx="598">
                  <c:v>0.60522669364226744</c:v>
                </c:pt>
                <c:pt idx="599">
                  <c:v>0.59723860779004467</c:v>
                </c:pt>
                <c:pt idx="600">
                  <c:v>0.59407129678676951</c:v>
                </c:pt>
                <c:pt idx="601">
                  <c:v>0.60184800389165116</c:v>
                </c:pt>
                <c:pt idx="602">
                  <c:v>0.60240555222056091</c:v>
                </c:pt>
                <c:pt idx="603">
                  <c:v>0.61801063065642003</c:v>
                </c:pt>
                <c:pt idx="604">
                  <c:v>0.6175143715430671</c:v>
                </c:pt>
                <c:pt idx="605">
                  <c:v>0.61994688217747329</c:v>
                </c:pt>
                <c:pt idx="606">
                  <c:v>0.62604457680893211</c:v>
                </c:pt>
                <c:pt idx="607">
                  <c:v>0.62288753791808171</c:v>
                </c:pt>
                <c:pt idx="608">
                  <c:v>0.62515970063974802</c:v>
                </c:pt>
                <c:pt idx="609">
                  <c:v>0.38855107810586748</c:v>
                </c:pt>
                <c:pt idx="610">
                  <c:v>1.0308775734390099</c:v>
                </c:pt>
                <c:pt idx="611">
                  <c:v>0.96675508663285858</c:v>
                </c:pt>
                <c:pt idx="612">
                  <c:v>1.0329245125399018</c:v>
                </c:pt>
                <c:pt idx="613">
                  <c:v>1.0273933204747552</c:v>
                </c:pt>
                <c:pt idx="614">
                  <c:v>1.0267157687621706</c:v>
                </c:pt>
                <c:pt idx="615">
                  <c:v>1.0013805968846443</c:v>
                </c:pt>
                <c:pt idx="616">
                  <c:v>0.98216499885545117</c:v>
                </c:pt>
                <c:pt idx="617">
                  <c:v>0.9585866245598107</c:v>
                </c:pt>
                <c:pt idx="618">
                  <c:v>0.90879727692221635</c:v>
                </c:pt>
                <c:pt idx="619">
                  <c:v>0.91455718351669035</c:v>
                </c:pt>
                <c:pt idx="620">
                  <c:v>0.90932255995611999</c:v>
                </c:pt>
                <c:pt idx="621">
                  <c:v>0.8821614116245069</c:v>
                </c:pt>
                <c:pt idx="622">
                  <c:v>0.89127669121166886</c:v>
                </c:pt>
                <c:pt idx="623">
                  <c:v>0.94381205800853363</c:v>
                </c:pt>
                <c:pt idx="624">
                  <c:v>0.9000202100857454</c:v>
                </c:pt>
                <c:pt idx="625">
                  <c:v>0.91134998788835009</c:v>
                </c:pt>
                <c:pt idx="626">
                  <c:v>0.91041798593319545</c:v>
                </c:pt>
                <c:pt idx="627">
                  <c:v>0.94206011560576897</c:v>
                </c:pt>
                <c:pt idx="628">
                  <c:v>0.97847378359201609</c:v>
                </c:pt>
                <c:pt idx="629">
                  <c:v>0.98343466822654968</c:v>
                </c:pt>
                <c:pt idx="630">
                  <c:v>0.9878763465087208</c:v>
                </c:pt>
                <c:pt idx="631">
                  <c:v>0.98318694499908665</c:v>
                </c:pt>
                <c:pt idx="632">
                  <c:v>1.004802142464384</c:v>
                </c:pt>
                <c:pt idx="633">
                  <c:v>0.61650303058738265</c:v>
                </c:pt>
                <c:pt idx="634">
                  <c:v>0.57462856182291644</c:v>
                </c:pt>
                <c:pt idx="635">
                  <c:v>0.57066398843484767</c:v>
                </c:pt>
                <c:pt idx="636">
                  <c:v>0.59887331018445045</c:v>
                </c:pt>
                <c:pt idx="637">
                  <c:v>0.61537383504311671</c:v>
                </c:pt>
                <c:pt idx="638">
                  <c:v>0.57228548993461414</c:v>
                </c:pt>
                <c:pt idx="639">
                  <c:v>0.57028228498846556</c:v>
                </c:pt>
                <c:pt idx="640">
                  <c:v>0.57870096935645887</c:v>
                </c:pt>
                <c:pt idx="641">
                  <c:v>0.58217101367187452</c:v>
                </c:pt>
                <c:pt idx="642">
                  <c:v>0.55546289816962224</c:v>
                </c:pt>
                <c:pt idx="643">
                  <c:v>0.56153236211288005</c:v>
                </c:pt>
                <c:pt idx="644">
                  <c:v>0.56562801949536556</c:v>
                </c:pt>
                <c:pt idx="645">
                  <c:v>0.55661881733040353</c:v>
                </c:pt>
                <c:pt idx="646">
                  <c:v>0.54804405666436862</c:v>
                </c:pt>
                <c:pt idx="647">
                  <c:v>0.55927458392119866</c:v>
                </c:pt>
                <c:pt idx="648">
                  <c:v>0.57082303952521096</c:v>
                </c:pt>
                <c:pt idx="649">
                  <c:v>0.58421143757420835</c:v>
                </c:pt>
                <c:pt idx="650">
                  <c:v>0.59391401035800884</c:v>
                </c:pt>
                <c:pt idx="651">
                  <c:v>0.59756487803378011</c:v>
                </c:pt>
                <c:pt idx="652">
                  <c:v>0.60270032054921374</c:v>
                </c:pt>
                <c:pt idx="653">
                  <c:v>0.60011128950123049</c:v>
                </c:pt>
                <c:pt idx="654">
                  <c:v>0.61155444187445629</c:v>
                </c:pt>
                <c:pt idx="655">
                  <c:v>0.62037854645896051</c:v>
                </c:pt>
                <c:pt idx="656">
                  <c:v>0.5899127573004177</c:v>
                </c:pt>
                <c:pt idx="657">
                  <c:v>1.0007179031050211</c:v>
                </c:pt>
                <c:pt idx="658">
                  <c:v>0.9048278632116532</c:v>
                </c:pt>
                <c:pt idx="659">
                  <c:v>0.93047466313996197</c:v>
                </c:pt>
                <c:pt idx="660">
                  <c:v>0.99112777220437831</c:v>
                </c:pt>
                <c:pt idx="661">
                  <c:v>0.96745600649683816</c:v>
                </c:pt>
                <c:pt idx="662">
                  <c:v>0.92453606430138191</c:v>
                </c:pt>
                <c:pt idx="663">
                  <c:v>0.90928670456356708</c:v>
                </c:pt>
                <c:pt idx="664">
                  <c:v>0.91375940327215266</c:v>
                </c:pt>
                <c:pt idx="665">
                  <c:v>0.90254194171397095</c:v>
                </c:pt>
                <c:pt idx="666">
                  <c:v>0.86362628429877408</c:v>
                </c:pt>
                <c:pt idx="667">
                  <c:v>0.86036663911157962</c:v>
                </c:pt>
                <c:pt idx="668">
                  <c:v>0.87111516747364848</c:v>
                </c:pt>
                <c:pt idx="669">
                  <c:v>0.86819539618623964</c:v>
                </c:pt>
                <c:pt idx="670">
                  <c:v>0.84939637776436649</c:v>
                </c:pt>
                <c:pt idx="671">
                  <c:v>0.85073461644857662</c:v>
                </c:pt>
                <c:pt idx="672">
                  <c:v>0.88156974889950657</c:v>
                </c:pt>
                <c:pt idx="673">
                  <c:v>0.90913886345872863</c:v>
                </c:pt>
                <c:pt idx="674">
                  <c:v>0.93084444168527936</c:v>
                </c:pt>
                <c:pt idx="675">
                  <c:v>0.94674840788146708</c:v>
                </c:pt>
                <c:pt idx="676">
                  <c:v>0.98287055285924063</c:v>
                </c:pt>
                <c:pt idx="677">
                  <c:v>0.98961340374003637</c:v>
                </c:pt>
                <c:pt idx="678">
                  <c:v>1.0179678202234421</c:v>
                </c:pt>
                <c:pt idx="679">
                  <c:v>1.016020294307513</c:v>
                </c:pt>
                <c:pt idx="680">
                  <c:v>0.98836883340283421</c:v>
                </c:pt>
                <c:pt idx="681">
                  <c:v>0.62351133906417255</c:v>
                </c:pt>
                <c:pt idx="682">
                  <c:v>0.58836337533138816</c:v>
                </c:pt>
                <c:pt idx="683">
                  <c:v>0.60072846824128034</c:v>
                </c:pt>
                <c:pt idx="684">
                  <c:v>0.6067357509765704</c:v>
                </c:pt>
                <c:pt idx="685">
                  <c:v>0.60318779989704496</c:v>
                </c:pt>
                <c:pt idx="686">
                  <c:v>0.5938674329104765</c:v>
                </c:pt>
                <c:pt idx="687">
                  <c:v>0.59402517861013215</c:v>
                </c:pt>
                <c:pt idx="688">
                  <c:v>0.60064492852880391</c:v>
                </c:pt>
                <c:pt idx="689">
                  <c:v>0.60438094543169341</c:v>
                </c:pt>
                <c:pt idx="690">
                  <c:v>0.53604822571190591</c:v>
                </c:pt>
                <c:pt idx="691">
                  <c:v>0.57036801940928461</c:v>
                </c:pt>
                <c:pt idx="692">
                  <c:v>0.57291781610620029</c:v>
                </c:pt>
                <c:pt idx="693">
                  <c:v>0.57728919672078916</c:v>
                </c:pt>
                <c:pt idx="694">
                  <c:v>0.59714121697108291</c:v>
                </c:pt>
                <c:pt idx="695">
                  <c:v>0.60886723785591579</c:v>
                </c:pt>
                <c:pt idx="696">
                  <c:v>0.59808138271211064</c:v>
                </c:pt>
                <c:pt idx="697">
                  <c:v>0.59113531332069646</c:v>
                </c:pt>
                <c:pt idx="698">
                  <c:v>0.58553404576463686</c:v>
                </c:pt>
                <c:pt idx="699">
                  <c:v>0.59427882326676784</c:v>
                </c:pt>
                <c:pt idx="700">
                  <c:v>1.012073544632659</c:v>
                </c:pt>
                <c:pt idx="701">
                  <c:v>0.96672217247150916</c:v>
                </c:pt>
                <c:pt idx="702">
                  <c:v>0.99289066100262069</c:v>
                </c:pt>
                <c:pt idx="703">
                  <c:v>0.98756299600861597</c:v>
                </c:pt>
                <c:pt idx="704">
                  <c:v>0.96606787292147289</c:v>
                </c:pt>
                <c:pt idx="705">
                  <c:v>0.94550034360107671</c:v>
                </c:pt>
                <c:pt idx="706">
                  <c:v>0.96815626428439727</c:v>
                </c:pt>
                <c:pt idx="707">
                  <c:v>0.94720092471888728</c:v>
                </c:pt>
                <c:pt idx="708">
                  <c:v>0.85216727444319662</c:v>
                </c:pt>
                <c:pt idx="709">
                  <c:v>0.55397557730947977</c:v>
                </c:pt>
                <c:pt idx="710">
                  <c:v>0.57264917254074121</c:v>
                </c:pt>
                <c:pt idx="711">
                  <c:v>0.58214680310232325</c:v>
                </c:pt>
                <c:pt idx="712">
                  <c:v>0.58660204343127464</c:v>
                </c:pt>
                <c:pt idx="713">
                  <c:v>0.60464545244398393</c:v>
                </c:pt>
                <c:pt idx="714">
                  <c:v>0.60862518259958354</c:v>
                </c:pt>
                <c:pt idx="715">
                  <c:v>0.59712606288472714</c:v>
                </c:pt>
                <c:pt idx="716">
                  <c:v>0.58974289942241997</c:v>
                </c:pt>
                <c:pt idx="717">
                  <c:v>0.6021143833055943</c:v>
                </c:pt>
                <c:pt idx="718">
                  <c:v>0.60999511972880327</c:v>
                </c:pt>
                <c:pt idx="719">
                  <c:v>0.60654043395453017</c:v>
                </c:pt>
                <c:pt idx="720">
                  <c:v>0.62435502230120787</c:v>
                </c:pt>
                <c:pt idx="721">
                  <c:v>0.6134336469126076</c:v>
                </c:pt>
                <c:pt idx="722">
                  <c:v>0.59519938925515892</c:v>
                </c:pt>
                <c:pt idx="723">
                  <c:v>0.62084243246724713</c:v>
                </c:pt>
                <c:pt idx="724">
                  <c:v>0.5841547563867715</c:v>
                </c:pt>
                <c:pt idx="725">
                  <c:v>0.58597481027851694</c:v>
                </c:pt>
                <c:pt idx="726">
                  <c:v>0.66087382244650084</c:v>
                </c:pt>
                <c:pt idx="727">
                  <c:v>0.68851103206427422</c:v>
                </c:pt>
                <c:pt idx="728">
                  <c:v>0.66594094041074114</c:v>
                </c:pt>
                <c:pt idx="729">
                  <c:v>0.65528983498993754</c:v>
                </c:pt>
                <c:pt idx="730">
                  <c:v>0.6726031011879634</c:v>
                </c:pt>
                <c:pt idx="731">
                  <c:v>0.69279529418740327</c:v>
                </c:pt>
                <c:pt idx="732">
                  <c:v>0.69147368368544548</c:v>
                </c:pt>
                <c:pt idx="733">
                  <c:v>0.62521971610225779</c:v>
                </c:pt>
                <c:pt idx="734">
                  <c:v>0.59078835243492733</c:v>
                </c:pt>
                <c:pt idx="735">
                  <c:v>0.59622938393789737</c:v>
                </c:pt>
                <c:pt idx="736">
                  <c:v>0.60485791301304903</c:v>
                </c:pt>
                <c:pt idx="737">
                  <c:v>0.62068508510090004</c:v>
                </c:pt>
                <c:pt idx="738">
                  <c:v>0.62340457461226306</c:v>
                </c:pt>
                <c:pt idx="739">
                  <c:v>0.65344282179311663</c:v>
                </c:pt>
                <c:pt idx="740">
                  <c:v>0.65695578141052968</c:v>
                </c:pt>
                <c:pt idx="741">
                  <c:v>0.66050698972790889</c:v>
                </c:pt>
                <c:pt idx="742">
                  <c:v>0.57115775500663268</c:v>
                </c:pt>
                <c:pt idx="743">
                  <c:v>0.64579597514780773</c:v>
                </c:pt>
                <c:pt idx="744">
                  <c:v>0.64806703178881975</c:v>
                </c:pt>
                <c:pt idx="745">
                  <c:v>0.66712444601118581</c:v>
                </c:pt>
                <c:pt idx="746">
                  <c:v>0.64029466012352898</c:v>
                </c:pt>
                <c:pt idx="747">
                  <c:v>0.61528158624724349</c:v>
                </c:pt>
                <c:pt idx="748">
                  <c:v>0.63349683529170486</c:v>
                </c:pt>
                <c:pt idx="749">
                  <c:v>0.59669581768221347</c:v>
                </c:pt>
                <c:pt idx="750">
                  <c:v>0.6068926500303139</c:v>
                </c:pt>
                <c:pt idx="751">
                  <c:v>0.67304681649390363</c:v>
                </c:pt>
                <c:pt idx="752">
                  <c:v>0.6947053821852649</c:v>
                </c:pt>
                <c:pt idx="753">
                  <c:v>0.66920117728856998</c:v>
                </c:pt>
                <c:pt idx="754">
                  <c:v>0.65672685064234682</c:v>
                </c:pt>
                <c:pt idx="755">
                  <c:v>0.68037649292282987</c:v>
                </c:pt>
                <c:pt idx="756">
                  <c:v>0.70432274138708562</c:v>
                </c:pt>
                <c:pt idx="757">
                  <c:v>0.70652712873199852</c:v>
                </c:pt>
                <c:pt idx="758">
                  <c:v>0.60648562626971569</c:v>
                </c:pt>
                <c:pt idx="759">
                  <c:v>0.60265814558921149</c:v>
                </c:pt>
                <c:pt idx="760">
                  <c:v>0.60569099795212711</c:v>
                </c:pt>
                <c:pt idx="761">
                  <c:v>0.62785979043369189</c:v>
                </c:pt>
                <c:pt idx="762">
                  <c:v>0.64242910252814001</c:v>
                </c:pt>
                <c:pt idx="763">
                  <c:v>0.64797697981720737</c:v>
                </c:pt>
                <c:pt idx="764">
                  <c:v>0.67132144045507658</c:v>
                </c:pt>
                <c:pt idx="765">
                  <c:v>0.6899060694947744</c:v>
                </c:pt>
                <c:pt idx="766">
                  <c:v>0.68419504841924561</c:v>
                </c:pt>
                <c:pt idx="767">
                  <c:v>0.65648965753838973</c:v>
                </c:pt>
                <c:pt idx="768">
                  <c:v>0.67880935899380968</c:v>
                </c:pt>
                <c:pt idx="769">
                  <c:v>0.6946702066358591</c:v>
                </c:pt>
                <c:pt idx="770">
                  <c:v>0.64317276246870159</c:v>
                </c:pt>
                <c:pt idx="771">
                  <c:v>0.63148800797349447</c:v>
                </c:pt>
                <c:pt idx="772">
                  <c:v>0.61101075691151319</c:v>
                </c:pt>
                <c:pt idx="773">
                  <c:v>0.6126563037083006</c:v>
                </c:pt>
                <c:pt idx="774">
                  <c:v>0.67908977852552355</c:v>
                </c:pt>
                <c:pt idx="775">
                  <c:v>0.69110731905128242</c:v>
                </c:pt>
                <c:pt idx="776">
                  <c:v>0.69537554156430004</c:v>
                </c:pt>
                <c:pt idx="777">
                  <c:v>0.67277676686488108</c:v>
                </c:pt>
                <c:pt idx="778">
                  <c:v>0.66381847987180165</c:v>
                </c:pt>
                <c:pt idx="779">
                  <c:v>0.6728265837300984</c:v>
                </c:pt>
                <c:pt idx="780">
                  <c:v>0.66441734398408858</c:v>
                </c:pt>
                <c:pt idx="781">
                  <c:v>0.64670439310810246</c:v>
                </c:pt>
                <c:pt idx="782">
                  <c:v>0.59479350746045945</c:v>
                </c:pt>
                <c:pt idx="783">
                  <c:v>0.58371383876414873</c:v>
                </c:pt>
                <c:pt idx="784">
                  <c:v>0.59286175795501861</c:v>
                </c:pt>
                <c:pt idx="785">
                  <c:v>0.5929329484455943</c:v>
                </c:pt>
                <c:pt idx="786">
                  <c:v>0.60560614597697082</c:v>
                </c:pt>
                <c:pt idx="787">
                  <c:v>0.58855124646660717</c:v>
                </c:pt>
                <c:pt idx="788">
                  <c:v>0.59990184017339698</c:v>
                </c:pt>
                <c:pt idx="789">
                  <c:v>0.61498396085456675</c:v>
                </c:pt>
                <c:pt idx="790">
                  <c:v>0.6810871259721909</c:v>
                </c:pt>
                <c:pt idx="791">
                  <c:v>0.67984545439794941</c:v>
                </c:pt>
                <c:pt idx="792">
                  <c:v>0.70111238451392999</c:v>
                </c:pt>
                <c:pt idx="793">
                  <c:v>0.71714970306613601</c:v>
                </c:pt>
                <c:pt idx="794">
                  <c:v>0.65386298557798705</c:v>
                </c:pt>
                <c:pt idx="795">
                  <c:v>0.6208295389914098</c:v>
                </c:pt>
                <c:pt idx="796">
                  <c:v>0.61828108813340543</c:v>
                </c:pt>
                <c:pt idx="797">
                  <c:v>0.62219039006986365</c:v>
                </c:pt>
                <c:pt idx="798">
                  <c:v>0.6849183062234715</c:v>
                </c:pt>
                <c:pt idx="799">
                  <c:v>0.69748818535070423</c:v>
                </c:pt>
                <c:pt idx="800">
                  <c:v>0.69994650257787494</c:v>
                </c:pt>
                <c:pt idx="801">
                  <c:v>0.67929422600486888</c:v>
                </c:pt>
                <c:pt idx="802">
                  <c:v>0.65613990378537879</c:v>
                </c:pt>
                <c:pt idx="803">
                  <c:v>0.67675504651950424</c:v>
                </c:pt>
                <c:pt idx="804">
                  <c:v>0.66329357155449897</c:v>
                </c:pt>
                <c:pt idx="805">
                  <c:v>0.65616712760982787</c:v>
                </c:pt>
                <c:pt idx="806">
                  <c:v>0.60484216277474367</c:v>
                </c:pt>
                <c:pt idx="807">
                  <c:v>0.59597929856510379</c:v>
                </c:pt>
                <c:pt idx="808">
                  <c:v>0.6109727851489789</c:v>
                </c:pt>
                <c:pt idx="809">
                  <c:v>0.62708993050462303</c:v>
                </c:pt>
                <c:pt idx="810">
                  <c:v>0.6385304880137056</c:v>
                </c:pt>
                <c:pt idx="811">
                  <c:v>0.63223745722640468</c:v>
                </c:pt>
                <c:pt idx="812">
                  <c:v>0.64217535600705289</c:v>
                </c:pt>
                <c:pt idx="813">
                  <c:v>0.6454921242232754</c:v>
                </c:pt>
                <c:pt idx="814">
                  <c:v>0.58918942346974323</c:v>
                </c:pt>
                <c:pt idx="815">
                  <c:v>0.6163365384262367</c:v>
                </c:pt>
                <c:pt idx="816">
                  <c:v>0.60270292246916657</c:v>
                </c:pt>
                <c:pt idx="817">
                  <c:v>0.59132788783460222</c:v>
                </c:pt>
                <c:pt idx="818">
                  <c:v>0.61240055514805147</c:v>
                </c:pt>
                <c:pt idx="819">
                  <c:v>0.59305190588430079</c:v>
                </c:pt>
                <c:pt idx="820">
                  <c:v>0.59240584006547459</c:v>
                </c:pt>
                <c:pt idx="821">
                  <c:v>0.66801754215678821</c:v>
                </c:pt>
                <c:pt idx="822">
                  <c:v>0.69730904330879839</c:v>
                </c:pt>
                <c:pt idx="823">
                  <c:v>0.69292848498240311</c:v>
                </c:pt>
                <c:pt idx="824">
                  <c:v>0.70268182028313986</c:v>
                </c:pt>
                <c:pt idx="825">
                  <c:v>0.67453433286662101</c:v>
                </c:pt>
                <c:pt idx="826">
                  <c:v>0.69421380664367283</c:v>
                </c:pt>
                <c:pt idx="827">
                  <c:v>0.67476876299649113</c:v>
                </c:pt>
                <c:pt idx="828">
                  <c:v>0.64655114564691785</c:v>
                </c:pt>
                <c:pt idx="829">
                  <c:v>0.60666399453387854</c:v>
                </c:pt>
                <c:pt idx="830">
                  <c:v>0.59300135572565471</c:v>
                </c:pt>
                <c:pt idx="831">
                  <c:v>0.59820540146064416</c:v>
                </c:pt>
                <c:pt idx="832">
                  <c:v>0.58881157744469947</c:v>
                </c:pt>
                <c:pt idx="833">
                  <c:v>0.61028414402785758</c:v>
                </c:pt>
                <c:pt idx="834">
                  <c:v>0.60038167880091997</c:v>
                </c:pt>
                <c:pt idx="835">
                  <c:v>0.59538256289040181</c:v>
                </c:pt>
                <c:pt idx="836">
                  <c:v>0.60467081505959841</c:v>
                </c:pt>
                <c:pt idx="837">
                  <c:v>0.5087935821107713</c:v>
                </c:pt>
                <c:pt idx="838">
                  <c:v>0.6817837664678813</c:v>
                </c:pt>
                <c:pt idx="839">
                  <c:v>0.62415952703429212</c:v>
                </c:pt>
                <c:pt idx="840">
                  <c:v>0.63673025129656446</c:v>
                </c:pt>
                <c:pt idx="841">
                  <c:v>0.6370898744909137</c:v>
                </c:pt>
                <c:pt idx="842">
                  <c:v>0.61633927004291078</c:v>
                </c:pt>
                <c:pt idx="843">
                  <c:v>0.63159128231704742</c:v>
                </c:pt>
                <c:pt idx="844">
                  <c:v>0.60767458131106133</c:v>
                </c:pt>
                <c:pt idx="845">
                  <c:v>0.60967176437484427</c:v>
                </c:pt>
                <c:pt idx="846">
                  <c:v>0.66984831028769931</c:v>
                </c:pt>
                <c:pt idx="847">
                  <c:v>0.70358599641927566</c:v>
                </c:pt>
                <c:pt idx="848">
                  <c:v>0.70588517000479245</c:v>
                </c:pt>
                <c:pt idx="849">
                  <c:v>0.69696790252482543</c:v>
                </c:pt>
                <c:pt idx="850">
                  <c:v>0.68867569557236052</c:v>
                </c:pt>
                <c:pt idx="851">
                  <c:v>0.70541054440683304</c:v>
                </c:pt>
                <c:pt idx="852">
                  <c:v>0.68013981014282288</c:v>
                </c:pt>
                <c:pt idx="853">
                  <c:v>0.65139791313205297</c:v>
                </c:pt>
                <c:pt idx="854">
                  <c:v>0.61070561260960288</c:v>
                </c:pt>
                <c:pt idx="855">
                  <c:v>0.60128963009424852</c:v>
                </c:pt>
                <c:pt idx="856">
                  <c:v>0.62397942846543641</c:v>
                </c:pt>
                <c:pt idx="857">
                  <c:v>0.61449562425262971</c:v>
                </c:pt>
                <c:pt idx="858">
                  <c:v>0.6489522968958098</c:v>
                </c:pt>
                <c:pt idx="859">
                  <c:v>0.63474149473860553</c:v>
                </c:pt>
                <c:pt idx="860">
                  <c:v>0.62894008307313032</c:v>
                </c:pt>
                <c:pt idx="861">
                  <c:v>0.64082803854509907</c:v>
                </c:pt>
                <c:pt idx="862">
                  <c:v>0.60025435513465986</c:v>
                </c:pt>
                <c:pt idx="863">
                  <c:v>0.61470110677787404</c:v>
                </c:pt>
                <c:pt idx="864">
                  <c:v>0.6308884710441498</c:v>
                </c:pt>
                <c:pt idx="865">
                  <c:v>0.60096516757081742</c:v>
                </c:pt>
                <c:pt idx="866">
                  <c:v>0.62416963923786184</c:v>
                </c:pt>
                <c:pt idx="867">
                  <c:v>0.60361112366032643</c:v>
                </c:pt>
                <c:pt idx="868">
                  <c:v>0.60528877326384456</c:v>
                </c:pt>
                <c:pt idx="869">
                  <c:v>0.60563608295734717</c:v>
                </c:pt>
                <c:pt idx="870">
                  <c:v>0.67744606973757282</c:v>
                </c:pt>
                <c:pt idx="871">
                  <c:v>0.69118337574017497</c:v>
                </c:pt>
                <c:pt idx="872">
                  <c:v>0.68569714277617322</c:v>
                </c:pt>
                <c:pt idx="873">
                  <c:v>0.67948722191074107</c:v>
                </c:pt>
                <c:pt idx="874">
                  <c:v>0.6795197429080474</c:v>
                </c:pt>
                <c:pt idx="875">
                  <c:v>0.70016475388127519</c:v>
                </c:pt>
                <c:pt idx="876">
                  <c:v>0.72002005868333996</c:v>
                </c:pt>
                <c:pt idx="877">
                  <c:v>0.6383581501199922</c:v>
                </c:pt>
                <c:pt idx="878">
                  <c:v>0.58651124022089962</c:v>
                </c:pt>
                <c:pt idx="879">
                  <c:v>0.57835654010999404</c:v>
                </c:pt>
                <c:pt idx="880">
                  <c:v>0.60853587462144254</c:v>
                </c:pt>
                <c:pt idx="881">
                  <c:v>0.61439369078953887</c:v>
                </c:pt>
                <c:pt idx="882">
                  <c:v>0.62091749816797137</c:v>
                </c:pt>
                <c:pt idx="883">
                  <c:v>0.64273322482294148</c:v>
                </c:pt>
                <c:pt idx="884">
                  <c:v>0.61744688929409952</c:v>
                </c:pt>
                <c:pt idx="885">
                  <c:v>0.67257919595795168</c:v>
                </c:pt>
                <c:pt idx="886">
                  <c:v>0.41689318987630136</c:v>
                </c:pt>
                <c:pt idx="887">
                  <c:v>0.63896073460121017</c:v>
                </c:pt>
                <c:pt idx="888">
                  <c:v>0.64691957334462746</c:v>
                </c:pt>
                <c:pt idx="889">
                  <c:v>0.68404090305878473</c:v>
                </c:pt>
                <c:pt idx="890">
                  <c:v>0.62836450668565413</c:v>
                </c:pt>
                <c:pt idx="891">
                  <c:v>0.65273520321685941</c:v>
                </c:pt>
                <c:pt idx="892">
                  <c:v>0.63838611224747499</c:v>
                </c:pt>
                <c:pt idx="893">
                  <c:v>0.64252990681223954</c:v>
                </c:pt>
                <c:pt idx="894">
                  <c:v>0.62667196780972279</c:v>
                </c:pt>
                <c:pt idx="895">
                  <c:v>0.68235828880272587</c:v>
                </c:pt>
                <c:pt idx="896">
                  <c:v>0.69995083574706429</c:v>
                </c:pt>
                <c:pt idx="897">
                  <c:v>0.6917660938115815</c:v>
                </c:pt>
                <c:pt idx="898">
                  <c:v>0.68504335120157878</c:v>
                </c:pt>
                <c:pt idx="899">
                  <c:v>0.68103996763454722</c:v>
                </c:pt>
                <c:pt idx="900">
                  <c:v>0.69909671297994591</c:v>
                </c:pt>
                <c:pt idx="901">
                  <c:v>0.7203028036814747</c:v>
                </c:pt>
                <c:pt idx="902">
                  <c:v>0.66260410199464237</c:v>
                </c:pt>
                <c:pt idx="903">
                  <c:v>0.59207566942263301</c:v>
                </c:pt>
                <c:pt idx="904">
                  <c:v>0.59903088840446772</c:v>
                </c:pt>
                <c:pt idx="905">
                  <c:v>0.61886610177117185</c:v>
                </c:pt>
                <c:pt idx="906">
                  <c:v>0.6591824115985131</c:v>
                </c:pt>
                <c:pt idx="907">
                  <c:v>0.65592847763119166</c:v>
                </c:pt>
                <c:pt idx="908">
                  <c:v>0.68202298725207577</c:v>
                </c:pt>
                <c:pt idx="909">
                  <c:v>0.6639318596563093</c:v>
                </c:pt>
                <c:pt idx="910">
                  <c:v>0.63215388873039402</c:v>
                </c:pt>
                <c:pt idx="911">
                  <c:v>0.62995009179450367</c:v>
                </c:pt>
                <c:pt idx="912">
                  <c:v>0.67780215888358675</c:v>
                </c:pt>
                <c:pt idx="913">
                  <c:v>0.64003090856170686</c:v>
                </c:pt>
                <c:pt idx="914">
                  <c:v>0.6533038990208917</c:v>
                </c:pt>
                <c:pt idx="915">
                  <c:v>0.63825787111581722</c:v>
                </c:pt>
                <c:pt idx="916">
                  <c:v>0.63179714902963113</c:v>
                </c:pt>
                <c:pt idx="917">
                  <c:v>0.63747291778782089</c:v>
                </c:pt>
                <c:pt idx="918">
                  <c:v>0.63513979418418465</c:v>
                </c:pt>
                <c:pt idx="919">
                  <c:v>0.62908375603486144</c:v>
                </c:pt>
                <c:pt idx="920">
                  <c:v>0.63076358607694549</c:v>
                </c:pt>
                <c:pt idx="921">
                  <c:v>0.62047148818894804</c:v>
                </c:pt>
                <c:pt idx="922">
                  <c:v>0.62132420761833873</c:v>
                </c:pt>
                <c:pt idx="923">
                  <c:v>0.60810469197120476</c:v>
                </c:pt>
                <c:pt idx="924">
                  <c:v>0.61728830665575896</c:v>
                </c:pt>
                <c:pt idx="925">
                  <c:v>0.61862715352745468</c:v>
                </c:pt>
                <c:pt idx="926">
                  <c:v>0.62338421093785035</c:v>
                </c:pt>
                <c:pt idx="927">
                  <c:v>0.63617143817528743</c:v>
                </c:pt>
                <c:pt idx="928">
                  <c:v>0.63385379667788722</c:v>
                </c:pt>
                <c:pt idx="929">
                  <c:v>0.66258171788897391</c:v>
                </c:pt>
                <c:pt idx="930">
                  <c:v>0.65091821488042489</c:v>
                </c:pt>
                <c:pt idx="931">
                  <c:v>0.6752340331389669</c:v>
                </c:pt>
                <c:pt idx="932">
                  <c:v>0.64717017238160801</c:v>
                </c:pt>
                <c:pt idx="933">
                  <c:v>0.62541679259806215</c:v>
                </c:pt>
                <c:pt idx="934">
                  <c:v>0.69486902944683104</c:v>
                </c:pt>
                <c:pt idx="935">
                  <c:v>0.65292597793351337</c:v>
                </c:pt>
                <c:pt idx="936">
                  <c:v>0.71074329684542115</c:v>
                </c:pt>
                <c:pt idx="937">
                  <c:v>0.6897495021332648</c:v>
                </c:pt>
                <c:pt idx="938">
                  <c:v>0.68627259647091943</c:v>
                </c:pt>
                <c:pt idx="939">
                  <c:v>0.66162321991162909</c:v>
                </c:pt>
                <c:pt idx="940">
                  <c:v>0.67200165567384784</c:v>
                </c:pt>
                <c:pt idx="941">
                  <c:v>0.67179938584625998</c:v>
                </c:pt>
                <c:pt idx="942">
                  <c:v>0.67067019639195347</c:v>
                </c:pt>
                <c:pt idx="943">
                  <c:v>0.65502139012944161</c:v>
                </c:pt>
                <c:pt idx="944">
                  <c:v>0.64747402546999488</c:v>
                </c:pt>
                <c:pt idx="945">
                  <c:v>0.63236961456537344</c:v>
                </c:pt>
                <c:pt idx="946">
                  <c:v>0.63107182123576866</c:v>
                </c:pt>
                <c:pt idx="947">
                  <c:v>0.61991604003342804</c:v>
                </c:pt>
                <c:pt idx="948">
                  <c:v>0.62114615025138131</c:v>
                </c:pt>
                <c:pt idx="949">
                  <c:v>0.6240508575792777</c:v>
                </c:pt>
                <c:pt idx="950">
                  <c:v>0.62917587355670412</c:v>
                </c:pt>
                <c:pt idx="951">
                  <c:v>0.63054380702293278</c:v>
                </c:pt>
                <c:pt idx="952">
                  <c:v>0.66435742887465787</c:v>
                </c:pt>
                <c:pt idx="953">
                  <c:v>0.68379577568200245</c:v>
                </c:pt>
                <c:pt idx="954">
                  <c:v>0.69700149641833764</c:v>
                </c:pt>
                <c:pt idx="955">
                  <c:v>0.71025491224280024</c:v>
                </c:pt>
                <c:pt idx="956">
                  <c:v>0.69286629912596254</c:v>
                </c:pt>
                <c:pt idx="957">
                  <c:v>0.67937301576663067</c:v>
                </c:pt>
                <c:pt idx="958">
                  <c:v>0.66340416603512975</c:v>
                </c:pt>
                <c:pt idx="959">
                  <c:v>0.69075011668220476</c:v>
                </c:pt>
                <c:pt idx="960">
                  <c:v>0.66054817542850996</c:v>
                </c:pt>
                <c:pt idx="961">
                  <c:v>0.66402562986965563</c:v>
                </c:pt>
                <c:pt idx="962">
                  <c:v>0.65533209465229036</c:v>
                </c:pt>
                <c:pt idx="963">
                  <c:v>0.65162104867994786</c:v>
                </c:pt>
                <c:pt idx="964">
                  <c:v>0.63211762006428063</c:v>
                </c:pt>
                <c:pt idx="965">
                  <c:v>0.61733914744953944</c:v>
                </c:pt>
                <c:pt idx="966">
                  <c:v>0.63140348328743467</c:v>
                </c:pt>
                <c:pt idx="967">
                  <c:v>0.60539555962757474</c:v>
                </c:pt>
                <c:pt idx="968">
                  <c:v>0.64716743223663709</c:v>
                </c:pt>
                <c:pt idx="969">
                  <c:v>0.67882346160716267</c:v>
                </c:pt>
                <c:pt idx="970">
                  <c:v>0.62787748996532633</c:v>
                </c:pt>
                <c:pt idx="971">
                  <c:v>0.60762774155909849</c:v>
                </c:pt>
                <c:pt idx="972">
                  <c:v>0.5946471954978092</c:v>
                </c:pt>
                <c:pt idx="973">
                  <c:v>0.58255411115675937</c:v>
                </c:pt>
                <c:pt idx="974">
                  <c:v>0.5904946392607705</c:v>
                </c:pt>
                <c:pt idx="975">
                  <c:v>0.60137532954691997</c:v>
                </c:pt>
                <c:pt idx="976">
                  <c:v>0.61338552020810655</c:v>
                </c:pt>
                <c:pt idx="977">
                  <c:v>0.59193799642047418</c:v>
                </c:pt>
                <c:pt idx="978">
                  <c:v>0.58488572666532446</c:v>
                </c:pt>
                <c:pt idx="979">
                  <c:v>0.60106921348059184</c:v>
                </c:pt>
                <c:pt idx="980">
                  <c:v>0.60474603078805023</c:v>
                </c:pt>
                <c:pt idx="981">
                  <c:v>0.60275322319116209</c:v>
                </c:pt>
                <c:pt idx="982">
                  <c:v>0.41878107079563254</c:v>
                </c:pt>
                <c:pt idx="983">
                  <c:v>0.69961488690695772</c:v>
                </c:pt>
                <c:pt idx="984">
                  <c:v>0.6751981620161438</c:v>
                </c:pt>
                <c:pt idx="985">
                  <c:v>0.69644559781308002</c:v>
                </c:pt>
                <c:pt idx="986">
                  <c:v>0.69541468840506493</c:v>
                </c:pt>
                <c:pt idx="987">
                  <c:v>0.68386062290404903</c:v>
                </c:pt>
                <c:pt idx="988">
                  <c:v>0.67304220639965506</c:v>
                </c:pt>
                <c:pt idx="989">
                  <c:v>0.67031396144049149</c:v>
                </c:pt>
                <c:pt idx="990">
                  <c:v>0.64988040266415925</c:v>
                </c:pt>
                <c:pt idx="991">
                  <c:v>0.65127171280481522</c:v>
                </c:pt>
                <c:pt idx="992">
                  <c:v>0.63478791638412346</c:v>
                </c:pt>
                <c:pt idx="993">
                  <c:v>0.67060900523766276</c:v>
                </c:pt>
                <c:pt idx="994">
                  <c:v>0.6993723220565996</c:v>
                </c:pt>
                <c:pt idx="995">
                  <c:v>0.62406840339654979</c:v>
                </c:pt>
                <c:pt idx="996">
                  <c:v>0.62076350591763585</c:v>
                </c:pt>
                <c:pt idx="997">
                  <c:v>0.59898999573414236</c:v>
                </c:pt>
                <c:pt idx="998">
                  <c:v>0.58681721735853642</c:v>
                </c:pt>
                <c:pt idx="999">
                  <c:v>0.60579424087662481</c:v>
                </c:pt>
                <c:pt idx="1000">
                  <c:v>0.61635114186962403</c:v>
                </c:pt>
                <c:pt idx="1001">
                  <c:v>0.64113695524987979</c:v>
                </c:pt>
                <c:pt idx="1002">
                  <c:v>0.62743386342252161</c:v>
                </c:pt>
                <c:pt idx="1003">
                  <c:v>0.62597943473771589</c:v>
                </c:pt>
                <c:pt idx="1004">
                  <c:v>0.65291129850119178</c:v>
                </c:pt>
                <c:pt idx="1005">
                  <c:v>0.63536037759734409</c:v>
                </c:pt>
                <c:pt idx="1006">
                  <c:v>0.59824056287704985</c:v>
                </c:pt>
                <c:pt idx="1007">
                  <c:v>0.58711792226834247</c:v>
                </c:pt>
                <c:pt idx="1008">
                  <c:v>0.60127646916264987</c:v>
                </c:pt>
                <c:pt idx="1009">
                  <c:v>0.61945356208779634</c:v>
                </c:pt>
                <c:pt idx="1010">
                  <c:v>0.62500277712130148</c:v>
                </c:pt>
                <c:pt idx="1011">
                  <c:v>0.61110210953858946</c:v>
                </c:pt>
                <c:pt idx="1012">
                  <c:v>0.60614007115657598</c:v>
                </c:pt>
                <c:pt idx="1013">
                  <c:v>0.6119638553865524</c:v>
                </c:pt>
                <c:pt idx="1014">
                  <c:v>0.68881131148461205</c:v>
                </c:pt>
                <c:pt idx="1015">
                  <c:v>0.70106251068898273</c:v>
                </c:pt>
                <c:pt idx="1016">
                  <c:v>0.70263307379925555</c:v>
                </c:pt>
                <c:pt idx="1017">
                  <c:v>0.68594701734730779</c:v>
                </c:pt>
                <c:pt idx="1018">
                  <c:v>0.68463686820102987</c:v>
                </c:pt>
                <c:pt idx="1019">
                  <c:v>0.6956114200964385</c:v>
                </c:pt>
                <c:pt idx="1020">
                  <c:v>0.71073171527712908</c:v>
                </c:pt>
                <c:pt idx="1021">
                  <c:v>0.66561034945818887</c:v>
                </c:pt>
                <c:pt idx="1022">
                  <c:v>0.64284463357177712</c:v>
                </c:pt>
                <c:pt idx="1023">
                  <c:v>0.64065521937002723</c:v>
                </c:pt>
                <c:pt idx="1024">
                  <c:v>0.63169311233627889</c:v>
                </c:pt>
                <c:pt idx="1025">
                  <c:v>0.65147311186438761</c:v>
                </c:pt>
                <c:pt idx="1026">
                  <c:v>0.64956158692880495</c:v>
                </c:pt>
                <c:pt idx="1027">
                  <c:v>0.63548284203379901</c:v>
                </c:pt>
                <c:pt idx="1028">
                  <c:v>0.64124788133743593</c:v>
                </c:pt>
                <c:pt idx="1029">
                  <c:v>0.65076470040583223</c:v>
                </c:pt>
                <c:pt idx="1030">
                  <c:v>0.63249818885364995</c:v>
                </c:pt>
                <c:pt idx="1031">
                  <c:v>0.61867909180910152</c:v>
                </c:pt>
                <c:pt idx="1032">
                  <c:v>0.63278769595340822</c:v>
                </c:pt>
                <c:pt idx="1033">
                  <c:v>0.64699153747712246</c:v>
                </c:pt>
                <c:pt idx="1034">
                  <c:v>0.64906942953113655</c:v>
                </c:pt>
                <c:pt idx="1035">
                  <c:v>0.62810802952438238</c:v>
                </c:pt>
                <c:pt idx="1036">
                  <c:v>0.63458487318834844</c:v>
                </c:pt>
                <c:pt idx="1037">
                  <c:v>0.62646375929282405</c:v>
                </c:pt>
                <c:pt idx="1038">
                  <c:v>0.69501429584050867</c:v>
                </c:pt>
                <c:pt idx="1039">
                  <c:v>0.70699388536475871</c:v>
                </c:pt>
                <c:pt idx="1040">
                  <c:v>0.70293313095117782</c:v>
                </c:pt>
                <c:pt idx="1041">
                  <c:v>0.6866932778413295</c:v>
                </c:pt>
                <c:pt idx="1042">
                  <c:v>0.68660177454468363</c:v>
                </c:pt>
                <c:pt idx="1043">
                  <c:v>0.7003347562031953</c:v>
                </c:pt>
                <c:pt idx="1044">
                  <c:v>0.71529628818770674</c:v>
                </c:pt>
                <c:pt idx="1045">
                  <c:v>0.66602546978285926</c:v>
                </c:pt>
                <c:pt idx="1046">
                  <c:v>0.64441259010838903</c:v>
                </c:pt>
                <c:pt idx="1047">
                  <c:v>0.64034695380873552</c:v>
                </c:pt>
                <c:pt idx="1048">
                  <c:v>0.64073051341862486</c:v>
                </c:pt>
                <c:pt idx="1049">
                  <c:v>0.66841900009533184</c:v>
                </c:pt>
                <c:pt idx="1050">
                  <c:v>0.67518843685341234</c:v>
                </c:pt>
                <c:pt idx="1051">
                  <c:v>0.66020860892074207</c:v>
                </c:pt>
                <c:pt idx="1052">
                  <c:v>0.66384381396969205</c:v>
                </c:pt>
                <c:pt idx="1053">
                  <c:v>0.66273451133002637</c:v>
                </c:pt>
                <c:pt idx="1054">
                  <c:v>0.6521247408712515</c:v>
                </c:pt>
                <c:pt idx="1055">
                  <c:v>0.6857241873778338</c:v>
                </c:pt>
                <c:pt idx="1056">
                  <c:v>0.68887301382236776</c:v>
                </c:pt>
                <c:pt idx="1057">
                  <c:v>0.67862334361621324</c:v>
                </c:pt>
                <c:pt idx="1058">
                  <c:v>0.67367379419884421</c:v>
                </c:pt>
                <c:pt idx="1059">
                  <c:v>0.65709028893971888</c:v>
                </c:pt>
                <c:pt idx="1060">
                  <c:v>0.62118261951907716</c:v>
                </c:pt>
                <c:pt idx="1061">
                  <c:v>0.6477097417793819</c:v>
                </c:pt>
                <c:pt idx="1062">
                  <c:v>0.69186455018976056</c:v>
                </c:pt>
                <c:pt idx="1063">
                  <c:v>0.69458054434499961</c:v>
                </c:pt>
                <c:pt idx="1064">
                  <c:v>0.67866020720042453</c:v>
                </c:pt>
                <c:pt idx="1065">
                  <c:v>0.66998436249678228</c:v>
                </c:pt>
                <c:pt idx="1066">
                  <c:v>0.69777674936043066</c:v>
                </c:pt>
                <c:pt idx="1067">
                  <c:v>0.68976964172194533</c:v>
                </c:pt>
                <c:pt idx="1068">
                  <c:v>0.66212235291601829</c:v>
                </c:pt>
                <c:pt idx="1069">
                  <c:v>0.6156217355595871</c:v>
                </c:pt>
                <c:pt idx="1070">
                  <c:v>0.61170515008340076</c:v>
                </c:pt>
                <c:pt idx="1071">
                  <c:v>0.63052316525633589</c:v>
                </c:pt>
                <c:pt idx="1072">
                  <c:v>0.62054901114664729</c:v>
                </c:pt>
                <c:pt idx="1073">
                  <c:v>0.62828305147841024</c:v>
                </c:pt>
                <c:pt idx="1074">
                  <c:v>0.62004231223527728</c:v>
                </c:pt>
                <c:pt idx="1075">
                  <c:v>0.61734407397303681</c:v>
                </c:pt>
                <c:pt idx="1076">
                  <c:v>0.61322333096837256</c:v>
                </c:pt>
                <c:pt idx="1077">
                  <c:v>0.47474700309723433</c:v>
                </c:pt>
                <c:pt idx="1078">
                  <c:v>0.68350037798247654</c:v>
                </c:pt>
                <c:pt idx="1079">
                  <c:v>0.67847931809432038</c:v>
                </c:pt>
                <c:pt idx="1080">
                  <c:v>0.70928616189357796</c:v>
                </c:pt>
                <c:pt idx="1081">
                  <c:v>0.70970073364487407</c:v>
                </c:pt>
                <c:pt idx="1082">
                  <c:v>0.69528041842915189</c:v>
                </c:pt>
                <c:pt idx="1083">
                  <c:v>0.69287079160378684</c:v>
                </c:pt>
                <c:pt idx="1084">
                  <c:v>0.67397714562118582</c:v>
                </c:pt>
                <c:pt idx="1085">
                  <c:v>0.63141992275027281</c:v>
                </c:pt>
                <c:pt idx="1086">
                  <c:v>0.65396145989637655</c:v>
                </c:pt>
                <c:pt idx="1087">
                  <c:v>0.69684921237969921</c:v>
                </c:pt>
                <c:pt idx="1088">
                  <c:v>0.6950314756165068</c:v>
                </c:pt>
                <c:pt idx="1089">
                  <c:v>0.68064856405485319</c:v>
                </c:pt>
                <c:pt idx="1090">
                  <c:v>0.67140696525738131</c:v>
                </c:pt>
                <c:pt idx="1091">
                  <c:v>0.70211685223187859</c:v>
                </c:pt>
                <c:pt idx="1092">
                  <c:v>0.69127436095334305</c:v>
                </c:pt>
                <c:pt idx="1093">
                  <c:v>0.66440314193479777</c:v>
                </c:pt>
                <c:pt idx="1094">
                  <c:v>0.6177551892942843</c:v>
                </c:pt>
                <c:pt idx="1095">
                  <c:v>0.61605645654187624</c:v>
                </c:pt>
                <c:pt idx="1096">
                  <c:v>0.65090259420592478</c:v>
                </c:pt>
                <c:pt idx="1097">
                  <c:v>0.64606920047031835</c:v>
                </c:pt>
                <c:pt idx="1098">
                  <c:v>0.65572059477159039</c:v>
                </c:pt>
                <c:pt idx="1099">
                  <c:v>0.64541961641089596</c:v>
                </c:pt>
                <c:pt idx="1100">
                  <c:v>0.65258261973268106</c:v>
                </c:pt>
                <c:pt idx="1101">
                  <c:v>0.63526936153969826</c:v>
                </c:pt>
                <c:pt idx="1102">
                  <c:v>0.61971519994584257</c:v>
                </c:pt>
                <c:pt idx="1103">
                  <c:v>0.67643021016350946</c:v>
                </c:pt>
                <c:pt idx="1104">
                  <c:v>0.65834019057891313</c:v>
                </c:pt>
                <c:pt idx="1105">
                  <c:v>0.64785662091514318</c:v>
                </c:pt>
                <c:pt idx="1106">
                  <c:v>0.64837991975478082</c:v>
                </c:pt>
                <c:pt idx="1107">
                  <c:v>0.60924993153939067</c:v>
                </c:pt>
                <c:pt idx="1108">
                  <c:v>0.6021462987797217</c:v>
                </c:pt>
                <c:pt idx="1109">
                  <c:v>0.68941160335273455</c:v>
                </c:pt>
                <c:pt idx="1110">
                  <c:v>0.70023369814731173</c:v>
                </c:pt>
                <c:pt idx="1111">
                  <c:v>0.68626177459634696</c:v>
                </c:pt>
                <c:pt idx="1112">
                  <c:v>0.68067501890898263</c:v>
                </c:pt>
                <c:pt idx="1113">
                  <c:v>0.68348066565504983</c:v>
                </c:pt>
                <c:pt idx="1114">
                  <c:v>0.69159005293044951</c:v>
                </c:pt>
                <c:pt idx="1115">
                  <c:v>0.70630487837301814</c:v>
                </c:pt>
                <c:pt idx="1116">
                  <c:v>0.65312612883760046</c:v>
                </c:pt>
                <c:pt idx="1117">
                  <c:v>0.62308277892976671</c:v>
                </c:pt>
                <c:pt idx="1118">
                  <c:v>0.62724886812533931</c:v>
                </c:pt>
                <c:pt idx="1119">
                  <c:v>0.63237285469999704</c:v>
                </c:pt>
                <c:pt idx="1120">
                  <c:v>0.62319386261283793</c:v>
                </c:pt>
                <c:pt idx="1121">
                  <c:v>0.63601934786395709</c:v>
                </c:pt>
                <c:pt idx="1122">
                  <c:v>0.62825116020951444</c:v>
                </c:pt>
                <c:pt idx="1123">
                  <c:v>0.62678921432649592</c:v>
                </c:pt>
                <c:pt idx="1124">
                  <c:v>0.64223514427875128</c:v>
                </c:pt>
                <c:pt idx="1125">
                  <c:v>0.38378198503906713</c:v>
                </c:pt>
                <c:pt idx="1126">
                  <c:v>0.66966696491270472</c:v>
                </c:pt>
                <c:pt idx="1127">
                  <c:v>0.65834152585628325</c:v>
                </c:pt>
                <c:pt idx="1128">
                  <c:v>0.70783399371664324</c:v>
                </c:pt>
                <c:pt idx="1129">
                  <c:v>0.69715651820198832</c:v>
                </c:pt>
                <c:pt idx="1130">
                  <c:v>0.67347174917488817</c:v>
                </c:pt>
                <c:pt idx="1131">
                  <c:v>0.67166667598970053</c:v>
                </c:pt>
                <c:pt idx="1132">
                  <c:v>0.64216713942576864</c:v>
                </c:pt>
                <c:pt idx="1133">
                  <c:v>0.62675187941312638</c:v>
                </c:pt>
                <c:pt idx="1134">
                  <c:v>0.69458238690712748</c:v>
                </c:pt>
                <c:pt idx="1135">
                  <c:v>0.7084225999140944</c:v>
                </c:pt>
                <c:pt idx="1136">
                  <c:v>0.69278718866711408</c:v>
                </c:pt>
                <c:pt idx="1137">
                  <c:v>0.68729418255489638</c:v>
                </c:pt>
                <c:pt idx="1138">
                  <c:v>0.68793337123571063</c:v>
                </c:pt>
                <c:pt idx="1139">
                  <c:v>0.6978695857725109</c:v>
                </c:pt>
                <c:pt idx="1140">
                  <c:v>0.71588322789784287</c:v>
                </c:pt>
                <c:pt idx="1141">
                  <c:v>0.66267880177801519</c:v>
                </c:pt>
                <c:pt idx="1142">
                  <c:v>0.6298153626889722</c:v>
                </c:pt>
                <c:pt idx="1143">
                  <c:v>0.63146487440039012</c:v>
                </c:pt>
                <c:pt idx="1144">
                  <c:v>0.65430825468599529</c:v>
                </c:pt>
                <c:pt idx="1145">
                  <c:v>0.65447322446275347</c:v>
                </c:pt>
                <c:pt idx="1146">
                  <c:v>0.66635115697382952</c:v>
                </c:pt>
                <c:pt idx="1147">
                  <c:v>0.6672829376897409</c:v>
                </c:pt>
                <c:pt idx="1148">
                  <c:v>0.65950090347263424</c:v>
                </c:pt>
                <c:pt idx="1149">
                  <c:v>0.63371542820373628</c:v>
                </c:pt>
                <c:pt idx="1150">
                  <c:v>0.64103036808024394</c:v>
                </c:pt>
                <c:pt idx="1151">
                  <c:v>0.64567078760556329</c:v>
                </c:pt>
                <c:pt idx="1152">
                  <c:v>0.65739464256226932</c:v>
                </c:pt>
                <c:pt idx="1153">
                  <c:v>0.63813039146863459</c:v>
                </c:pt>
                <c:pt idx="1154">
                  <c:v>0.60232059838385454</c:v>
                </c:pt>
                <c:pt idx="1155">
                  <c:v>0.60578272280944823</c:v>
                </c:pt>
                <c:pt idx="1156">
                  <c:v>0.59959151680313671</c:v>
                </c:pt>
                <c:pt idx="1157">
                  <c:v>0.67031628101965435</c:v>
                </c:pt>
                <c:pt idx="1158">
                  <c:v>0.69413863018614042</c:v>
                </c:pt>
                <c:pt idx="1159">
                  <c:v>0.67381666082826075</c:v>
                </c:pt>
                <c:pt idx="1160">
                  <c:v>0.66972801020716344</c:v>
                </c:pt>
                <c:pt idx="1161">
                  <c:v>0.67297102033285661</c:v>
                </c:pt>
                <c:pt idx="1162">
                  <c:v>0.69783684273679192</c:v>
                </c:pt>
                <c:pt idx="1163">
                  <c:v>0.68580155071301108</c:v>
                </c:pt>
                <c:pt idx="1164">
                  <c:v>0.6407886140180904</c:v>
                </c:pt>
                <c:pt idx="1165">
                  <c:v>0.61631331899078712</c:v>
                </c:pt>
                <c:pt idx="1166">
                  <c:v>0.60828378802190086</c:v>
                </c:pt>
                <c:pt idx="1167">
                  <c:v>0.60667935656615291</c:v>
                </c:pt>
                <c:pt idx="1168">
                  <c:v>0.61187279001253136</c:v>
                </c:pt>
                <c:pt idx="1169">
                  <c:v>0.62660845888691918</c:v>
                </c:pt>
                <c:pt idx="1170">
                  <c:v>0.61875965178301851</c:v>
                </c:pt>
                <c:pt idx="1171">
                  <c:v>0.61414065312691468</c:v>
                </c:pt>
                <c:pt idx="1172">
                  <c:v>0.6368010170895565</c:v>
                </c:pt>
                <c:pt idx="1173">
                  <c:v>0.68476091725601507</c:v>
                </c:pt>
                <c:pt idx="1174">
                  <c:v>0.6648474178086714</c:v>
                </c:pt>
                <c:pt idx="1175">
                  <c:v>0.69093516949798395</c:v>
                </c:pt>
                <c:pt idx="1176">
                  <c:v>0.69584288376417414</c:v>
                </c:pt>
                <c:pt idx="1177">
                  <c:v>0.67490787308413713</c:v>
                </c:pt>
                <c:pt idx="1178">
                  <c:v>0.64411545660973291</c:v>
                </c:pt>
                <c:pt idx="1179">
                  <c:v>0.63205358530422717</c:v>
                </c:pt>
                <c:pt idx="1180">
                  <c:v>0.61928861483370345</c:v>
                </c:pt>
                <c:pt idx="1181">
                  <c:v>0.67424920850475689</c:v>
                </c:pt>
                <c:pt idx="1182">
                  <c:v>0.7141898071801781</c:v>
                </c:pt>
                <c:pt idx="1183">
                  <c:v>0.69153721791246381</c:v>
                </c:pt>
                <c:pt idx="1184">
                  <c:v>0.67867932041969725</c:v>
                </c:pt>
                <c:pt idx="1185">
                  <c:v>0.67324684744934005</c:v>
                </c:pt>
                <c:pt idx="1186">
                  <c:v>0.70894887154309894</c:v>
                </c:pt>
                <c:pt idx="1187">
                  <c:v>0.69488305849640797</c:v>
                </c:pt>
                <c:pt idx="1188">
                  <c:v>0.65812019527178245</c:v>
                </c:pt>
                <c:pt idx="1189">
                  <c:v>0.63126818926073935</c:v>
                </c:pt>
                <c:pt idx="1190">
                  <c:v>0.61743986802310735</c:v>
                </c:pt>
                <c:pt idx="1191">
                  <c:v>0.62755315690725511</c:v>
                </c:pt>
                <c:pt idx="1192">
                  <c:v>0.63639199996425211</c:v>
                </c:pt>
                <c:pt idx="1193">
                  <c:v>0.64710871068943632</c:v>
                </c:pt>
                <c:pt idx="1194">
                  <c:v>0.66551692082105252</c:v>
                </c:pt>
                <c:pt idx="1195">
                  <c:v>0.66421499149541519</c:v>
                </c:pt>
                <c:pt idx="1196">
                  <c:v>0.68292231834813388</c:v>
                </c:pt>
                <c:pt idx="1197">
                  <c:v>0.63850872489161703</c:v>
                </c:pt>
                <c:pt idx="1198">
                  <c:v>0.61923664503629139</c:v>
                </c:pt>
                <c:pt idx="1199">
                  <c:v>0.65148105736158979</c:v>
                </c:pt>
                <c:pt idx="1200">
                  <c:v>0.62355246686429655</c:v>
                </c:pt>
                <c:pt idx="1201">
                  <c:v>0.60788952919809314</c:v>
                </c:pt>
                <c:pt idx="1202">
                  <c:v>0.60411368375716923</c:v>
                </c:pt>
                <c:pt idx="1203">
                  <c:v>0.59063232462732929</c:v>
                </c:pt>
                <c:pt idx="1204">
                  <c:v>0.58685072675479688</c:v>
                </c:pt>
                <c:pt idx="1205">
                  <c:v>0.67883820062331202</c:v>
                </c:pt>
                <c:pt idx="1206">
                  <c:v>0.69585766874411481</c:v>
                </c:pt>
                <c:pt idx="1207">
                  <c:v>0.69390344409176741</c:v>
                </c:pt>
                <c:pt idx="1208">
                  <c:v>0.69364526926472403</c:v>
                </c:pt>
                <c:pt idx="1209">
                  <c:v>0.67748805289345704</c:v>
                </c:pt>
                <c:pt idx="1210">
                  <c:v>0.70050694236381028</c:v>
                </c:pt>
                <c:pt idx="1211">
                  <c:v>0.71307352104046107</c:v>
                </c:pt>
                <c:pt idx="1212">
                  <c:v>0.64562119354150926</c:v>
                </c:pt>
                <c:pt idx="1213">
                  <c:v>0.66386989995367829</c:v>
                </c:pt>
                <c:pt idx="1214">
                  <c:v>0.66467778927369814</c:v>
                </c:pt>
                <c:pt idx="1215">
                  <c:v>0.67630696118744915</c:v>
                </c:pt>
                <c:pt idx="1216">
                  <c:v>0.61650040502342396</c:v>
                </c:pt>
                <c:pt idx="1217">
                  <c:v>0.6248925672702037</c:v>
                </c:pt>
                <c:pt idx="1218">
                  <c:v>0.59402285598249871</c:v>
                </c:pt>
                <c:pt idx="1219">
                  <c:v>0.6111181660473568</c:v>
                </c:pt>
                <c:pt idx="1220">
                  <c:v>0.63525809634751862</c:v>
                </c:pt>
                <c:pt idx="1221">
                  <c:v>0.70910163924965219</c:v>
                </c:pt>
                <c:pt idx="1222">
                  <c:v>0.72033836126053064</c:v>
                </c:pt>
                <c:pt idx="1223">
                  <c:v>0.72451327364634266</c:v>
                </c:pt>
                <c:pt idx="1224">
                  <c:v>0.7120099930070708</c:v>
                </c:pt>
                <c:pt idx="1225">
                  <c:v>0.69967550695689062</c:v>
                </c:pt>
                <c:pt idx="1226">
                  <c:v>0.72586420017601294</c:v>
                </c:pt>
                <c:pt idx="1227">
                  <c:v>0.70583199394994112</c:v>
                </c:pt>
                <c:pt idx="1228">
                  <c:v>0.67575809245086627</c:v>
                </c:pt>
                <c:pt idx="1229">
                  <c:v>0.65644319963343956</c:v>
                </c:pt>
                <c:pt idx="1230">
                  <c:v>0.64491634595599134</c:v>
                </c:pt>
                <c:pt idx="1231">
                  <c:v>0.63888822521284694</c:v>
                </c:pt>
                <c:pt idx="1232">
                  <c:v>0.644579490736364</c:v>
                </c:pt>
                <c:pt idx="1233">
                  <c:v>0.65847283986726401</c:v>
                </c:pt>
                <c:pt idx="1234">
                  <c:v>0.65025991329731558</c:v>
                </c:pt>
                <c:pt idx="1235">
                  <c:v>0.66026454126611622</c:v>
                </c:pt>
                <c:pt idx="1236">
                  <c:v>0.63737693839692322</c:v>
                </c:pt>
                <c:pt idx="1237">
                  <c:v>0.69527165834510563</c:v>
                </c:pt>
                <c:pt idx="1238">
                  <c:v>0.72445536820129441</c:v>
                </c:pt>
                <c:pt idx="1239">
                  <c:v>0.6900783614079703</c:v>
                </c:pt>
                <c:pt idx="1240">
                  <c:v>0.68595695205984808</c:v>
                </c:pt>
                <c:pt idx="1241">
                  <c:v>0.65459705498855669</c:v>
                </c:pt>
                <c:pt idx="1242">
                  <c:v>0.62592702629481733</c:v>
                </c:pt>
                <c:pt idx="1243">
                  <c:v>0.63801266934984935</c:v>
                </c:pt>
                <c:pt idx="1244">
                  <c:v>0.6536804310647053</c:v>
                </c:pt>
                <c:pt idx="1245">
                  <c:v>0.70258165152509255</c:v>
                </c:pt>
                <c:pt idx="1246">
                  <c:v>0.72831635802449712</c:v>
                </c:pt>
                <c:pt idx="1247">
                  <c:v>0.73276829790262343</c:v>
                </c:pt>
                <c:pt idx="1248">
                  <c:v>0.72112806373815352</c:v>
                </c:pt>
                <c:pt idx="1249">
                  <c:v>0.70349944562452804</c:v>
                </c:pt>
                <c:pt idx="1250">
                  <c:v>0.72814543305418877</c:v>
                </c:pt>
                <c:pt idx="1251">
                  <c:v>0.71945409870567012</c:v>
                </c:pt>
                <c:pt idx="1252">
                  <c:v>0.68925032755917082</c:v>
                </c:pt>
                <c:pt idx="1253">
                  <c:v>0.64199099001625315</c:v>
                </c:pt>
                <c:pt idx="1254">
                  <c:v>0.63854087003634463</c:v>
                </c:pt>
                <c:pt idx="1255">
                  <c:v>0.62788772057948961</c:v>
                </c:pt>
                <c:pt idx="1256">
                  <c:v>0.64314174854573947</c:v>
                </c:pt>
                <c:pt idx="1257">
                  <c:v>0.66136358783235927</c:v>
                </c:pt>
                <c:pt idx="1258">
                  <c:v>0.65717158552405308</c:v>
                </c:pt>
                <c:pt idx="1259">
                  <c:v>0.6683141496552073</c:v>
                </c:pt>
                <c:pt idx="1260">
                  <c:v>0.68009663109677876</c:v>
                </c:pt>
                <c:pt idx="1261">
                  <c:v>0.65755462235509632</c:v>
                </c:pt>
                <c:pt idx="1262">
                  <c:v>0.68533241350166607</c:v>
                </c:pt>
                <c:pt idx="1263">
                  <c:v>0.67673447709848211</c:v>
                </c:pt>
                <c:pt idx="1264">
                  <c:v>0.66785157364535297</c:v>
                </c:pt>
                <c:pt idx="1265">
                  <c:v>0.65702858902175598</c:v>
                </c:pt>
                <c:pt idx="1266">
                  <c:v>0.64912447680368524</c:v>
                </c:pt>
                <c:pt idx="1267">
                  <c:v>0.62918719562461467</c:v>
                </c:pt>
                <c:pt idx="1268">
                  <c:v>0.64992290023403532</c:v>
                </c:pt>
                <c:pt idx="1269">
                  <c:v>0.71252427677758989</c:v>
                </c:pt>
                <c:pt idx="1270">
                  <c:v>0.74695310925202762</c:v>
                </c:pt>
                <c:pt idx="1271">
                  <c:v>0.7418588202465688</c:v>
                </c:pt>
                <c:pt idx="1272">
                  <c:v>0.76058290147584917</c:v>
                </c:pt>
                <c:pt idx="1273">
                  <c:v>0.73745862626332215</c:v>
                </c:pt>
                <c:pt idx="1274">
                  <c:v>0.75344133474943498</c:v>
                </c:pt>
                <c:pt idx="1275">
                  <c:v>0.73812045251726066</c:v>
                </c:pt>
                <c:pt idx="1276">
                  <c:v>0.71081649873723429</c:v>
                </c:pt>
                <c:pt idx="1277">
                  <c:v>0.65765025715381442</c:v>
                </c:pt>
                <c:pt idx="1278">
                  <c:v>0.67661799008673595</c:v>
                </c:pt>
                <c:pt idx="1279">
                  <c:v>0.83839826056018829</c:v>
                </c:pt>
                <c:pt idx="1280">
                  <c:v>0.83123443392846141</c:v>
                </c:pt>
                <c:pt idx="1281">
                  <c:v>0.80630237349110345</c:v>
                </c:pt>
                <c:pt idx="1282">
                  <c:v>0.79423694769021402</c:v>
                </c:pt>
                <c:pt idx="1283">
                  <c:v>0.71178825459593487</c:v>
                </c:pt>
                <c:pt idx="1284">
                  <c:v>0.67999828296022835</c:v>
                </c:pt>
                <c:pt idx="1285">
                  <c:v>0.43993618055731987</c:v>
                </c:pt>
                <c:pt idx="1286">
                  <c:v>0.68280666812549895</c:v>
                </c:pt>
                <c:pt idx="1287">
                  <c:v>0.70389278187277871</c:v>
                </c:pt>
                <c:pt idx="1288">
                  <c:v>0.67860404587503009</c:v>
                </c:pt>
                <c:pt idx="1289">
                  <c:v>0.67031043565643667</c:v>
                </c:pt>
                <c:pt idx="1290">
                  <c:v>0.66160381441976357</c:v>
                </c:pt>
                <c:pt idx="1291">
                  <c:v>0.65820406612381943</c:v>
                </c:pt>
                <c:pt idx="1292">
                  <c:v>0.6289188546284018</c:v>
                </c:pt>
                <c:pt idx="1293">
                  <c:v>0.65178723583372855</c:v>
                </c:pt>
                <c:pt idx="1294">
                  <c:v>0.71738370741072388</c:v>
                </c:pt>
                <c:pt idx="1295">
                  <c:v>0.74264352653766363</c:v>
                </c:pt>
                <c:pt idx="1296">
                  <c:v>0.72684069742658419</c:v>
                </c:pt>
                <c:pt idx="1297">
                  <c:v>0.71558663867302308</c:v>
                </c:pt>
                <c:pt idx="1298">
                  <c:v>0.7157065021553447</c:v>
                </c:pt>
                <c:pt idx="1299">
                  <c:v>0.73782318440555827</c:v>
                </c:pt>
                <c:pt idx="1300">
                  <c:v>0.72787026903165275</c:v>
                </c:pt>
                <c:pt idx="1301">
                  <c:v>0.68083588770703463</c:v>
                </c:pt>
                <c:pt idx="1302">
                  <c:v>0.63444855136263034</c:v>
                </c:pt>
                <c:pt idx="1303">
                  <c:v>0.65321917290634635</c:v>
                </c:pt>
                <c:pt idx="1304">
                  <c:v>0.74485915302524319</c:v>
                </c:pt>
                <c:pt idx="1305">
                  <c:v>0.71861643374084483</c:v>
                </c:pt>
                <c:pt idx="1306">
                  <c:v>0.70985747259528542</c:v>
                </c:pt>
                <c:pt idx="1307">
                  <c:v>0.70148534899990589</c:v>
                </c:pt>
                <c:pt idx="1308">
                  <c:v>0.67928413770208917</c:v>
                </c:pt>
                <c:pt idx="1309">
                  <c:v>0.67317975055926682</c:v>
                </c:pt>
                <c:pt idx="1310">
                  <c:v>0.68469001077408842</c:v>
                </c:pt>
                <c:pt idx="1311">
                  <c:v>0.68691784384940491</c:v>
                </c:pt>
                <c:pt idx="1312">
                  <c:v>0.64674671280075713</c:v>
                </c:pt>
                <c:pt idx="1313">
                  <c:v>0.64828768760842737</c:v>
                </c:pt>
                <c:pt idx="1314">
                  <c:v>0.64177533499560646</c:v>
                </c:pt>
                <c:pt idx="1315">
                  <c:v>0.65028935428027757</c:v>
                </c:pt>
                <c:pt idx="1316">
                  <c:v>0.64419971105848728</c:v>
                </c:pt>
                <c:pt idx="1317">
                  <c:v>0.70774283769441515</c:v>
                </c:pt>
                <c:pt idx="1318">
                  <c:v>0.73833835161782135</c:v>
                </c:pt>
                <c:pt idx="1319">
                  <c:v>0.7355169827564253</c:v>
                </c:pt>
                <c:pt idx="1320">
                  <c:v>0.74184504908970372</c:v>
                </c:pt>
                <c:pt idx="1321">
                  <c:v>0.72084131309655097</c:v>
                </c:pt>
                <c:pt idx="1322">
                  <c:v>0.72490047651177569</c:v>
                </c:pt>
                <c:pt idx="1323">
                  <c:v>0.73889529851022229</c:v>
                </c:pt>
                <c:pt idx="1324">
                  <c:v>0.70147325881221334</c:v>
                </c:pt>
                <c:pt idx="1325">
                  <c:v>0.64362596488916979</c:v>
                </c:pt>
                <c:pt idx="1326">
                  <c:v>0.61120694463480119</c:v>
                </c:pt>
                <c:pt idx="1327">
                  <c:v>0.62489988112671579</c:v>
                </c:pt>
                <c:pt idx="1328">
                  <c:v>0.64809037193170105</c:v>
                </c:pt>
                <c:pt idx="1329">
                  <c:v>0.65972276766224447</c:v>
                </c:pt>
                <c:pt idx="1330">
                  <c:v>0.64368298888844755</c:v>
                </c:pt>
                <c:pt idx="1331">
                  <c:v>0.64777180256429978</c:v>
                </c:pt>
                <c:pt idx="1332">
                  <c:v>0.62969465146510473</c:v>
                </c:pt>
                <c:pt idx="1333">
                  <c:v>0.68519032720153106</c:v>
                </c:pt>
                <c:pt idx="1334">
                  <c:v>0.7017431353195025</c:v>
                </c:pt>
                <c:pt idx="1335">
                  <c:v>0.71630006582199124</c:v>
                </c:pt>
                <c:pt idx="1336">
                  <c:v>0.66281475829235448</c:v>
                </c:pt>
                <c:pt idx="1337">
                  <c:v>0.66314918121962974</c:v>
                </c:pt>
                <c:pt idx="1338">
                  <c:v>0.64706241293895261</c:v>
                </c:pt>
                <c:pt idx="1339">
                  <c:v>0.66041929103078734</c:v>
                </c:pt>
                <c:pt idx="1340">
                  <c:v>0.65106081245227976</c:v>
                </c:pt>
                <c:pt idx="1341">
                  <c:v>0.70934510777698179</c:v>
                </c:pt>
                <c:pt idx="1342">
                  <c:v>0.72485596165383848</c:v>
                </c:pt>
                <c:pt idx="1343">
                  <c:v>0.72097773522727926</c:v>
                </c:pt>
                <c:pt idx="1344">
                  <c:v>0.72331690550619188</c:v>
                </c:pt>
                <c:pt idx="1345">
                  <c:v>0.70025898651633434</c:v>
                </c:pt>
                <c:pt idx="1346">
                  <c:v>0.7101819542052985</c:v>
                </c:pt>
                <c:pt idx="1347">
                  <c:v>0.7304314694799573</c:v>
                </c:pt>
                <c:pt idx="1348">
                  <c:v>0.70088950699025065</c:v>
                </c:pt>
                <c:pt idx="1349">
                  <c:v>0.7792108657149831</c:v>
                </c:pt>
                <c:pt idx="1350">
                  <c:v>0.81159323513292592</c:v>
                </c:pt>
                <c:pt idx="1351">
                  <c:v>0.84717118306158379</c:v>
                </c:pt>
                <c:pt idx="1352">
                  <c:v>0.88938754423452682</c:v>
                </c:pt>
                <c:pt idx="1353">
                  <c:v>0.93046059535360837</c:v>
                </c:pt>
                <c:pt idx="1354">
                  <c:v>0.92521160414463688</c:v>
                </c:pt>
                <c:pt idx="1355">
                  <c:v>0.96181164105273897</c:v>
                </c:pt>
                <c:pt idx="1356">
                  <c:v>0.75957682213420463</c:v>
                </c:pt>
                <c:pt idx="1357">
                  <c:v>0.67669927827374032</c:v>
                </c:pt>
                <c:pt idx="1358">
                  <c:v>0.68596205358067686</c:v>
                </c:pt>
                <c:pt idx="1359">
                  <c:v>0.64492470742742403</c:v>
                </c:pt>
                <c:pt idx="1360">
                  <c:v>0.64923980987809249</c:v>
                </c:pt>
                <c:pt idx="1361">
                  <c:v>0.63536480220124492</c:v>
                </c:pt>
                <c:pt idx="1362">
                  <c:v>0.63527418938975377</c:v>
                </c:pt>
                <c:pt idx="1363">
                  <c:v>0.64562080069463179</c:v>
                </c:pt>
                <c:pt idx="1364">
                  <c:v>0.62160195182600797</c:v>
                </c:pt>
                <c:pt idx="1365">
                  <c:v>0.61863070684727306</c:v>
                </c:pt>
                <c:pt idx="1366">
                  <c:v>0.62214985873154172</c:v>
                </c:pt>
                <c:pt idx="1367">
                  <c:v>0.61269773076238276</c:v>
                </c:pt>
                <c:pt idx="1368">
                  <c:v>0.61685471266373004</c:v>
                </c:pt>
                <c:pt idx="1369">
                  <c:v>0.60514239772942746</c:v>
                </c:pt>
                <c:pt idx="1370">
                  <c:v>0.61973750851573328</c:v>
                </c:pt>
                <c:pt idx="1371">
                  <c:v>0.62879360609702928</c:v>
                </c:pt>
                <c:pt idx="1372">
                  <c:v>0.63457892952200623</c:v>
                </c:pt>
                <c:pt idx="1373">
                  <c:v>0.62159779994950759</c:v>
                </c:pt>
                <c:pt idx="1374">
                  <c:v>0.65852260865814438</c:v>
                </c:pt>
                <c:pt idx="1375">
                  <c:v>0.66870620723013319</c:v>
                </c:pt>
                <c:pt idx="1376">
                  <c:v>0.64902411990389652</c:v>
                </c:pt>
                <c:pt idx="1377">
                  <c:v>0.3426906762568605</c:v>
                </c:pt>
                <c:pt idx="1378">
                  <c:v>0.65402205579056361</c:v>
                </c:pt>
                <c:pt idx="1379">
                  <c:v>0.67190154943041935</c:v>
                </c:pt>
                <c:pt idx="1380">
                  <c:v>0.54494988300903746</c:v>
                </c:pt>
                <c:pt idx="1381">
                  <c:v>1.0015590515140904</c:v>
                </c:pt>
                <c:pt idx="1382">
                  <c:v>1.0199474283162784</c:v>
                </c:pt>
                <c:pt idx="1383">
                  <c:v>1.0651817590399768</c:v>
                </c:pt>
                <c:pt idx="1384">
                  <c:v>0.98817755559017273</c:v>
                </c:pt>
                <c:pt idx="1385">
                  <c:v>1.0035362685310152</c:v>
                </c:pt>
                <c:pt idx="1386">
                  <c:v>0.99640312875036907</c:v>
                </c:pt>
                <c:pt idx="1387">
                  <c:v>0.98483287713116552</c:v>
                </c:pt>
                <c:pt idx="1388">
                  <c:v>1.0304918027720091</c:v>
                </c:pt>
                <c:pt idx="1389">
                  <c:v>0.95515949444994785</c:v>
                </c:pt>
                <c:pt idx="1390">
                  <c:v>0.95076940692841438</c:v>
                </c:pt>
                <c:pt idx="1391">
                  <c:v>0.9137629522062628</c:v>
                </c:pt>
                <c:pt idx="1392">
                  <c:v>0.89304950110564829</c:v>
                </c:pt>
                <c:pt idx="1393">
                  <c:v>0.89665439260434987</c:v>
                </c:pt>
                <c:pt idx="1394">
                  <c:v>0.86256176180980781</c:v>
                </c:pt>
                <c:pt idx="1395">
                  <c:v>0.87747270781846165</c:v>
                </c:pt>
                <c:pt idx="1396">
                  <c:v>0.89242882512505495</c:v>
                </c:pt>
                <c:pt idx="1397">
                  <c:v>0.88763738317838892</c:v>
                </c:pt>
                <c:pt idx="1398">
                  <c:v>0.8907047545862925</c:v>
                </c:pt>
                <c:pt idx="1399">
                  <c:v>0.94376776834228582</c:v>
                </c:pt>
                <c:pt idx="1400">
                  <c:v>0.97215190533601381</c:v>
                </c:pt>
                <c:pt idx="1401">
                  <c:v>0.98296821373551002</c:v>
                </c:pt>
                <c:pt idx="1402">
                  <c:v>0.60433752929990736</c:v>
                </c:pt>
                <c:pt idx="1403">
                  <c:v>0.99106859323548513</c:v>
                </c:pt>
                <c:pt idx="1404">
                  <c:v>0.71390632587160086</c:v>
                </c:pt>
                <c:pt idx="1405">
                  <c:v>0.65473460306392206</c:v>
                </c:pt>
                <c:pt idx="1406">
                  <c:v>0.69849636517047931</c:v>
                </c:pt>
                <c:pt idx="1407">
                  <c:v>0.67020669056669324</c:v>
                </c:pt>
                <c:pt idx="1408">
                  <c:v>0.68273336797972639</c:v>
                </c:pt>
                <c:pt idx="1409">
                  <c:v>0.65589999195548743</c:v>
                </c:pt>
                <c:pt idx="1410">
                  <c:v>0.64865864432995324</c:v>
                </c:pt>
                <c:pt idx="1411">
                  <c:v>0.65767862826317647</c:v>
                </c:pt>
                <c:pt idx="1412">
                  <c:v>0.66034306230165818</c:v>
                </c:pt>
                <c:pt idx="1413">
                  <c:v>0.60276417149868711</c:v>
                </c:pt>
                <c:pt idx="1414">
                  <c:v>0.60008151458445746</c:v>
                </c:pt>
                <c:pt idx="1415">
                  <c:v>0.62001668569846036</c:v>
                </c:pt>
                <c:pt idx="1416">
                  <c:v>0.61524567131417707</c:v>
                </c:pt>
                <c:pt idx="1417">
                  <c:v>0.60937293727273123</c:v>
                </c:pt>
                <c:pt idx="1418">
                  <c:v>0.63622633822644559</c:v>
                </c:pt>
                <c:pt idx="1419">
                  <c:v>0.61817344844877753</c:v>
                </c:pt>
                <c:pt idx="1420">
                  <c:v>0.61380430820214016</c:v>
                </c:pt>
                <c:pt idx="1421">
                  <c:v>0.61739773801320574</c:v>
                </c:pt>
                <c:pt idx="1422">
                  <c:v>0.60548594653311427</c:v>
                </c:pt>
                <c:pt idx="1423">
                  <c:v>0.62686971963163385</c:v>
                </c:pt>
                <c:pt idx="1424">
                  <c:v>0.63079224471213513</c:v>
                </c:pt>
                <c:pt idx="1425">
                  <c:v>0.6407391545126333</c:v>
                </c:pt>
                <c:pt idx="1426">
                  <c:v>0.63794879824403317</c:v>
                </c:pt>
                <c:pt idx="1427">
                  <c:v>0.65077566752520988</c:v>
                </c:pt>
                <c:pt idx="1428">
                  <c:v>1.0599524804811185</c:v>
                </c:pt>
                <c:pt idx="1429">
                  <c:v>1.0075454725251933</c:v>
                </c:pt>
                <c:pt idx="1430">
                  <c:v>1.0743120299136364</c:v>
                </c:pt>
                <c:pt idx="1431">
                  <c:v>1.0416420170493847</c:v>
                </c:pt>
                <c:pt idx="1432">
                  <c:v>1.0594373519747513</c:v>
                </c:pt>
                <c:pt idx="1433">
                  <c:v>1.0232177970226295</c:v>
                </c:pt>
                <c:pt idx="1434">
                  <c:v>1.0131675423429478</c:v>
                </c:pt>
                <c:pt idx="1435">
                  <c:v>1.0111256878398274</c:v>
                </c:pt>
                <c:pt idx="1436">
                  <c:v>0.9948063933201946</c:v>
                </c:pt>
                <c:pt idx="1437">
                  <c:v>0.96041293117489457</c:v>
                </c:pt>
                <c:pt idx="1438">
                  <c:v>0.62648900822609643</c:v>
                </c:pt>
                <c:pt idx="1439">
                  <c:v>0.60472941322596208</c:v>
                </c:pt>
                <c:pt idx="1440">
                  <c:v>0.63050069206981763</c:v>
                </c:pt>
                <c:pt idx="1441">
                  <c:v>0.61025292758626037</c:v>
                </c:pt>
                <c:pt idx="1442">
                  <c:v>0.62004418728835797</c:v>
                </c:pt>
                <c:pt idx="1443">
                  <c:v>0.59713814227168349</c:v>
                </c:pt>
                <c:pt idx="1444">
                  <c:v>0.59848573734922439</c:v>
                </c:pt>
                <c:pt idx="1445">
                  <c:v>0.60751153143747572</c:v>
                </c:pt>
                <c:pt idx="1446">
                  <c:v>0.60178662550848094</c:v>
                </c:pt>
                <c:pt idx="1447">
                  <c:v>0.62816089113530038</c:v>
                </c:pt>
                <c:pt idx="1448">
                  <c:v>0.64647891246111233</c:v>
                </c:pt>
                <c:pt idx="1449">
                  <c:v>0.64875508800161452</c:v>
                </c:pt>
                <c:pt idx="1450">
                  <c:v>0.65438728245090583</c:v>
                </c:pt>
                <c:pt idx="1451">
                  <c:v>0.65583630004966342</c:v>
                </c:pt>
                <c:pt idx="1452">
                  <c:v>0.62605166581390026</c:v>
                </c:pt>
                <c:pt idx="1453">
                  <c:v>0.6326819738571422</c:v>
                </c:pt>
                <c:pt idx="1454">
                  <c:v>0.6395496366732385</c:v>
                </c:pt>
                <c:pt idx="1455">
                  <c:v>0.64508678979336709</c:v>
                </c:pt>
                <c:pt idx="1456">
                  <c:v>0.610184200891002</c:v>
                </c:pt>
                <c:pt idx="1457">
                  <c:v>0.61557532419147865</c:v>
                </c:pt>
                <c:pt idx="1458">
                  <c:v>0.60181943414819061</c:v>
                </c:pt>
                <c:pt idx="1459">
                  <c:v>0.61752191549068558</c:v>
                </c:pt>
                <c:pt idx="1460">
                  <c:v>0.6198871756375397</c:v>
                </c:pt>
                <c:pt idx="1461">
                  <c:v>0.6236045427113367</c:v>
                </c:pt>
                <c:pt idx="1462">
                  <c:v>0.61653443110221551</c:v>
                </c:pt>
                <c:pt idx="1463">
                  <c:v>0.63712162405918416</c:v>
                </c:pt>
                <c:pt idx="1464">
                  <c:v>0.64745045658090028</c:v>
                </c:pt>
                <c:pt idx="1465">
                  <c:v>0.63596211197443286</c:v>
                </c:pt>
                <c:pt idx="1466">
                  <c:v>0.63235300849600407</c:v>
                </c:pt>
                <c:pt idx="1467">
                  <c:v>0.61910888560726296</c:v>
                </c:pt>
                <c:pt idx="1468">
                  <c:v>0.62207313944924703</c:v>
                </c:pt>
                <c:pt idx="1469">
                  <c:v>0.65126221237127113</c:v>
                </c:pt>
                <c:pt idx="1470">
                  <c:v>0.65428851956537215</c:v>
                </c:pt>
                <c:pt idx="1471">
                  <c:v>0.6783901658541508</c:v>
                </c:pt>
                <c:pt idx="1472">
                  <c:v>0.67307512139995673</c:v>
                </c:pt>
                <c:pt idx="1473">
                  <c:v>0.6817562042497658</c:v>
                </c:pt>
                <c:pt idx="1474">
                  <c:v>0.6883831546092406</c:v>
                </c:pt>
                <c:pt idx="1475">
                  <c:v>0.6021252391722467</c:v>
                </c:pt>
                <c:pt idx="1476">
                  <c:v>0.6826164047371579</c:v>
                </c:pt>
                <c:pt idx="1477">
                  <c:v>0.64446557200558729</c:v>
                </c:pt>
                <c:pt idx="1478">
                  <c:v>0.65369595214678922</c:v>
                </c:pt>
                <c:pt idx="1479">
                  <c:v>0.66590063791158438</c:v>
                </c:pt>
                <c:pt idx="1480">
                  <c:v>0.65994404344056956</c:v>
                </c:pt>
                <c:pt idx="1481">
                  <c:v>0.62871223133840881</c:v>
                </c:pt>
                <c:pt idx="1482">
                  <c:v>0.61803679444356974</c:v>
                </c:pt>
                <c:pt idx="1483">
                  <c:v>0.61691641137246822</c:v>
                </c:pt>
                <c:pt idx="1484">
                  <c:v>0.61289495833954066</c:v>
                </c:pt>
                <c:pt idx="1485">
                  <c:v>0.60285012238332603</c:v>
                </c:pt>
                <c:pt idx="1486">
                  <c:v>0.59903077907091073</c:v>
                </c:pt>
                <c:pt idx="1487">
                  <c:v>0.59985786480313819</c:v>
                </c:pt>
                <c:pt idx="1488">
                  <c:v>0.60184832977141967</c:v>
                </c:pt>
                <c:pt idx="1489">
                  <c:v>0.61286053999933732</c:v>
                </c:pt>
                <c:pt idx="1490">
                  <c:v>0.61575767864296038</c:v>
                </c:pt>
                <c:pt idx="1491">
                  <c:v>0.6169344576371858</c:v>
                </c:pt>
                <c:pt idx="1492">
                  <c:v>0.58360566350840215</c:v>
                </c:pt>
                <c:pt idx="1493">
                  <c:v>0.59966849069120276</c:v>
                </c:pt>
                <c:pt idx="1494">
                  <c:v>0.6301705785078564</c:v>
                </c:pt>
                <c:pt idx="1495">
                  <c:v>0.65148406110925261</c:v>
                </c:pt>
                <c:pt idx="1496">
                  <c:v>0.68935681537561977</c:v>
                </c:pt>
                <c:pt idx="1497">
                  <c:v>0.68628207656920714</c:v>
                </c:pt>
                <c:pt idx="1498">
                  <c:v>0.70142005798749263</c:v>
                </c:pt>
                <c:pt idx="1499">
                  <c:v>0.69784293870173242</c:v>
                </c:pt>
                <c:pt idx="1500">
                  <c:v>0.70197653042413</c:v>
                </c:pt>
                <c:pt idx="1501">
                  <c:v>0.66830687908622022</c:v>
                </c:pt>
                <c:pt idx="1502">
                  <c:v>0.66331516467585139</c:v>
                </c:pt>
                <c:pt idx="1503">
                  <c:v>0.66397055644491332</c:v>
                </c:pt>
                <c:pt idx="1504">
                  <c:v>0.62769841519437874</c:v>
                </c:pt>
                <c:pt idx="1505">
                  <c:v>0.6236444219752425</c:v>
                </c:pt>
                <c:pt idx="1506">
                  <c:v>0.62285379899292992</c:v>
                </c:pt>
                <c:pt idx="1507">
                  <c:v>0.62423030751523068</c:v>
                </c:pt>
                <c:pt idx="1508">
                  <c:v>0.6132236484233029</c:v>
                </c:pt>
                <c:pt idx="1509">
                  <c:v>0.46556634671624741</c:v>
                </c:pt>
                <c:pt idx="1510">
                  <c:v>0.61717276585628422</c:v>
                </c:pt>
                <c:pt idx="1511">
                  <c:v>0.62160485811594168</c:v>
                </c:pt>
                <c:pt idx="1512">
                  <c:v>0.61907746188460788</c:v>
                </c:pt>
                <c:pt idx="1513">
                  <c:v>0.62857813903517912</c:v>
                </c:pt>
                <c:pt idx="1514">
                  <c:v>0.63907560777440053</c:v>
                </c:pt>
                <c:pt idx="1515">
                  <c:v>0.62220935868070293</c:v>
                </c:pt>
                <c:pt idx="1516">
                  <c:v>0.6086879545818783</c:v>
                </c:pt>
                <c:pt idx="1517">
                  <c:v>0.62310108797274699</c:v>
                </c:pt>
                <c:pt idx="1518">
                  <c:v>0.6236358472094039</c:v>
                </c:pt>
                <c:pt idx="1519">
                  <c:v>0.63595156769830374</c:v>
                </c:pt>
                <c:pt idx="1520">
                  <c:v>0.64672320236950998</c:v>
                </c:pt>
                <c:pt idx="1521">
                  <c:v>0.64018796545478796</c:v>
                </c:pt>
                <c:pt idx="1522">
                  <c:v>0.64824288206884395</c:v>
                </c:pt>
                <c:pt idx="1523">
                  <c:v>0.62663688002148177</c:v>
                </c:pt>
                <c:pt idx="1524">
                  <c:v>0.73683647066756275</c:v>
                </c:pt>
                <c:pt idx="1525">
                  <c:v>0.67409047987905701</c:v>
                </c:pt>
                <c:pt idx="1526">
                  <c:v>0.67567937722613425</c:v>
                </c:pt>
                <c:pt idx="1527">
                  <c:v>0.67174390233757941</c:v>
                </c:pt>
                <c:pt idx="1528">
                  <c:v>0.66260891867666627</c:v>
                </c:pt>
                <c:pt idx="1529">
                  <c:v>0.63036175959146457</c:v>
                </c:pt>
                <c:pt idx="1530">
                  <c:v>0.64253237963606658</c:v>
                </c:pt>
                <c:pt idx="1531">
                  <c:v>0.60993701456282301</c:v>
                </c:pt>
                <c:pt idx="1532">
                  <c:v>0.613523539657719</c:v>
                </c:pt>
                <c:pt idx="1533">
                  <c:v>0.45140691428194341</c:v>
                </c:pt>
                <c:pt idx="1534">
                  <c:v>0.59005040400090347</c:v>
                </c:pt>
                <c:pt idx="1535">
                  <c:v>0.59464520752419936</c:v>
                </c:pt>
                <c:pt idx="1536">
                  <c:v>0.60186809935332053</c:v>
                </c:pt>
                <c:pt idx="1537">
                  <c:v>0.60489631530941934</c:v>
                </c:pt>
                <c:pt idx="1538">
                  <c:v>0.61079468838633277</c:v>
                </c:pt>
                <c:pt idx="1539">
                  <c:v>0.60666904365338625</c:v>
                </c:pt>
                <c:pt idx="1540">
                  <c:v>0.57931441952487395</c:v>
                </c:pt>
                <c:pt idx="1541">
                  <c:v>0.6002021285552448</c:v>
                </c:pt>
                <c:pt idx="1542">
                  <c:v>0.60923572811308035</c:v>
                </c:pt>
                <c:pt idx="1543">
                  <c:v>0.64640558888163857</c:v>
                </c:pt>
                <c:pt idx="1544">
                  <c:v>0.65959420865408436</c:v>
                </c:pt>
                <c:pt idx="1545">
                  <c:v>0.66139787346370271</c:v>
                </c:pt>
                <c:pt idx="1546">
                  <c:v>0.66593081827429157</c:v>
                </c:pt>
                <c:pt idx="1547">
                  <c:v>0.65642921339394811</c:v>
                </c:pt>
                <c:pt idx="1548">
                  <c:v>0.65481278405341448</c:v>
                </c:pt>
                <c:pt idx="1549">
                  <c:v>0.64178702689682965</c:v>
                </c:pt>
                <c:pt idx="1550">
                  <c:v>0.62838187909442689</c:v>
                </c:pt>
                <c:pt idx="1551">
                  <c:v>0.62803777599532284</c:v>
                </c:pt>
                <c:pt idx="1552">
                  <c:v>0.61865348920709795</c:v>
                </c:pt>
                <c:pt idx="1553">
                  <c:v>0.59907680606513336</c:v>
                </c:pt>
                <c:pt idx="1554">
                  <c:v>0.58665019405989594</c:v>
                </c:pt>
                <c:pt idx="1555">
                  <c:v>0.59826192122614175</c:v>
                </c:pt>
                <c:pt idx="1556">
                  <c:v>0.60696887756875728</c:v>
                </c:pt>
                <c:pt idx="1557">
                  <c:v>0.60968317976125408</c:v>
                </c:pt>
                <c:pt idx="1558">
                  <c:v>0.61587612066166497</c:v>
                </c:pt>
                <c:pt idx="1559">
                  <c:v>0.61449520221722143</c:v>
                </c:pt>
                <c:pt idx="1560">
                  <c:v>0.61510177115066289</c:v>
                </c:pt>
                <c:pt idx="1561">
                  <c:v>0.61947202476957119</c:v>
                </c:pt>
                <c:pt idx="1562">
                  <c:v>0.61784199339651902</c:v>
                </c:pt>
                <c:pt idx="1563">
                  <c:v>0.62448217593830369</c:v>
                </c:pt>
                <c:pt idx="1564">
                  <c:v>0.61608631251744839</c:v>
                </c:pt>
                <c:pt idx="1565">
                  <c:v>0.63440763639133357</c:v>
                </c:pt>
                <c:pt idx="1566">
                  <c:v>0.60834564624381038</c:v>
                </c:pt>
                <c:pt idx="1567">
                  <c:v>0.62519171678130647</c:v>
                </c:pt>
                <c:pt idx="1568">
                  <c:v>0.62090668617988676</c:v>
                </c:pt>
                <c:pt idx="1569">
                  <c:v>0.60159732992525872</c:v>
                </c:pt>
                <c:pt idx="1570">
                  <c:v>0.63896292864433968</c:v>
                </c:pt>
                <c:pt idx="1571">
                  <c:v>0.6274889575330812</c:v>
                </c:pt>
                <c:pt idx="1572">
                  <c:v>0.66622089267239348</c:v>
                </c:pt>
                <c:pt idx="1573">
                  <c:v>0.64904204943985699</c:v>
                </c:pt>
                <c:pt idx="1574">
                  <c:v>0.64137117646366737</c:v>
                </c:pt>
                <c:pt idx="1575">
                  <c:v>0.63493500296935468</c:v>
                </c:pt>
                <c:pt idx="1576">
                  <c:v>0.61014285308121208</c:v>
                </c:pt>
                <c:pt idx="1577">
                  <c:v>0.59281994750821676</c:v>
                </c:pt>
                <c:pt idx="1578">
                  <c:v>0.59183729748927572</c:v>
                </c:pt>
                <c:pt idx="1579">
                  <c:v>0.60152863282466607</c:v>
                </c:pt>
                <c:pt idx="1580">
                  <c:v>0.59795436921617928</c:v>
                </c:pt>
                <c:pt idx="1581">
                  <c:v>0.58825029979963672</c:v>
                </c:pt>
                <c:pt idx="1582">
                  <c:v>0.5962524919543476</c:v>
                </c:pt>
                <c:pt idx="1583">
                  <c:v>0.59486813518251735</c:v>
                </c:pt>
                <c:pt idx="1584">
                  <c:v>0.59753032013996243</c:v>
                </c:pt>
                <c:pt idx="1585">
                  <c:v>0.59689418335210598</c:v>
                </c:pt>
                <c:pt idx="1586">
                  <c:v>0.59662040397063776</c:v>
                </c:pt>
                <c:pt idx="1587">
                  <c:v>0.60007933319161866</c:v>
                </c:pt>
                <c:pt idx="1588">
                  <c:v>0.60254526134330932</c:v>
                </c:pt>
                <c:pt idx="1589">
                  <c:v>0.59542236343822985</c:v>
                </c:pt>
                <c:pt idx="1590">
                  <c:v>0.6051867036314027</c:v>
                </c:pt>
                <c:pt idx="1591">
                  <c:v>0.62795237248695246</c:v>
                </c:pt>
                <c:pt idx="1592">
                  <c:v>0.63422972230337615</c:v>
                </c:pt>
                <c:pt idx="1593">
                  <c:v>0.61334437029076128</c:v>
                </c:pt>
                <c:pt idx="1594">
                  <c:v>0.63559220635993163</c:v>
                </c:pt>
                <c:pt idx="1595">
                  <c:v>0.64404202858577686</c:v>
                </c:pt>
                <c:pt idx="1596">
                  <c:v>0.63543388051164729</c:v>
                </c:pt>
                <c:pt idx="1597">
                  <c:v>0.62371580291244111</c:v>
                </c:pt>
                <c:pt idx="1598">
                  <c:v>0.60521322033025204</c:v>
                </c:pt>
                <c:pt idx="1599">
                  <c:v>0.59645853908406499</c:v>
                </c:pt>
                <c:pt idx="1600">
                  <c:v>0.58661059393272308</c:v>
                </c:pt>
                <c:pt idx="1601">
                  <c:v>0.58243746808074626</c:v>
                </c:pt>
                <c:pt idx="1602">
                  <c:v>0.58729139329413815</c:v>
                </c:pt>
                <c:pt idx="1603">
                  <c:v>0.60210634978956667</c:v>
                </c:pt>
                <c:pt idx="1604">
                  <c:v>0.58768313336964184</c:v>
                </c:pt>
                <c:pt idx="1605">
                  <c:v>0.58974234093718558</c:v>
                </c:pt>
                <c:pt idx="1606">
                  <c:v>0.59982436196699473</c:v>
                </c:pt>
                <c:pt idx="1607">
                  <c:v>0.60355951561973831</c:v>
                </c:pt>
                <c:pt idx="1608">
                  <c:v>0.61393342615994972</c:v>
                </c:pt>
                <c:pt idx="1609">
                  <c:v>0.6139302567842444</c:v>
                </c:pt>
                <c:pt idx="1610">
                  <c:v>0.63453712007888319</c:v>
                </c:pt>
                <c:pt idx="1611">
                  <c:v>0.62799134311716476</c:v>
                </c:pt>
                <c:pt idx="1612">
                  <c:v>0.59748533590490871</c:v>
                </c:pt>
                <c:pt idx="1613">
                  <c:v>0.60772956066158001</c:v>
                </c:pt>
                <c:pt idx="1614">
                  <c:v>0.64094043341810791</c:v>
                </c:pt>
                <c:pt idx="1615">
                  <c:v>0.64754726667524776</c:v>
                </c:pt>
                <c:pt idx="1616">
                  <c:v>0.64689450548597993</c:v>
                </c:pt>
                <c:pt idx="1617">
                  <c:v>0.66416737651128488</c:v>
                </c:pt>
                <c:pt idx="1618">
                  <c:v>0.64723955100595698</c:v>
                </c:pt>
                <c:pt idx="1619">
                  <c:v>0.57902154162049768</c:v>
                </c:pt>
                <c:pt idx="1620">
                  <c:v>0.64607616625388908</c:v>
                </c:pt>
                <c:pt idx="1621">
                  <c:v>0.63477905536859647</c:v>
                </c:pt>
                <c:pt idx="1622">
                  <c:v>0.62816733224579047</c:v>
                </c:pt>
                <c:pt idx="1623">
                  <c:v>0.62488927084390267</c:v>
                </c:pt>
                <c:pt idx="1624">
                  <c:v>0.63148374661840623</c:v>
                </c:pt>
                <c:pt idx="1625">
                  <c:v>0.60354923655643899</c:v>
                </c:pt>
                <c:pt idx="1626">
                  <c:v>0.59750640227312402</c:v>
                </c:pt>
                <c:pt idx="1627">
                  <c:v>0.59267052821870192</c:v>
                </c:pt>
                <c:pt idx="1628">
                  <c:v>0.59872891353081881</c:v>
                </c:pt>
                <c:pt idx="1629">
                  <c:v>0.58972681476015598</c:v>
                </c:pt>
                <c:pt idx="1630">
                  <c:v>0.57226886181373926</c:v>
                </c:pt>
                <c:pt idx="1631">
                  <c:v>0.58322065823055325</c:v>
                </c:pt>
                <c:pt idx="1632">
                  <c:v>0.58523145175423508</c:v>
                </c:pt>
                <c:pt idx="1633">
                  <c:v>0.59089976655909426</c:v>
                </c:pt>
                <c:pt idx="1634">
                  <c:v>0.59043531518703407</c:v>
                </c:pt>
                <c:pt idx="1635">
                  <c:v>0.59661754546742574</c:v>
                </c:pt>
                <c:pt idx="1636">
                  <c:v>0.59767116746046611</c:v>
                </c:pt>
                <c:pt idx="1637">
                  <c:v>0.59176025704686819</c:v>
                </c:pt>
                <c:pt idx="1638">
                  <c:v>0.59795327316586711</c:v>
                </c:pt>
                <c:pt idx="1639">
                  <c:v>0.64700250239324963</c:v>
                </c:pt>
                <c:pt idx="1640">
                  <c:v>0.66208604416273498</c:v>
                </c:pt>
                <c:pt idx="1641">
                  <c:v>0.66378777560129709</c:v>
                </c:pt>
                <c:pt idx="1642">
                  <c:v>0.67941808398995795</c:v>
                </c:pt>
                <c:pt idx="1643">
                  <c:v>0.6548830676151467</c:v>
                </c:pt>
                <c:pt idx="1644">
                  <c:v>0.64432552031370349</c:v>
                </c:pt>
                <c:pt idx="1645">
                  <c:v>0.64065323254290008</c:v>
                </c:pt>
                <c:pt idx="1646">
                  <c:v>0.63375832613648153</c:v>
                </c:pt>
                <c:pt idx="1647">
                  <c:v>0.62431768383030284</c:v>
                </c:pt>
                <c:pt idx="1648">
                  <c:v>0.62883321589485885</c:v>
                </c:pt>
                <c:pt idx="1649">
                  <c:v>0.62937157118392539</c:v>
                </c:pt>
                <c:pt idx="1650">
                  <c:v>0.60804494117548091</c:v>
                </c:pt>
                <c:pt idx="1651">
                  <c:v>0.615748210302272</c:v>
                </c:pt>
                <c:pt idx="1652">
                  <c:v>0.61441775177645586</c:v>
                </c:pt>
                <c:pt idx="1653">
                  <c:v>0.6003908342012878</c:v>
                </c:pt>
                <c:pt idx="1654">
                  <c:v>0.60884329493874123</c:v>
                </c:pt>
                <c:pt idx="1655">
                  <c:v>0.61703558677904602</c:v>
                </c:pt>
                <c:pt idx="1656">
                  <c:v>0.60262214726794894</c:v>
                </c:pt>
                <c:pt idx="1657">
                  <c:v>0.61036585016478606</c:v>
                </c:pt>
                <c:pt idx="1658">
                  <c:v>0.62521590747717215</c:v>
                </c:pt>
                <c:pt idx="1659">
                  <c:v>0.61988925977370235</c:v>
                </c:pt>
                <c:pt idx="1660">
                  <c:v>0.61808493169396372</c:v>
                </c:pt>
                <c:pt idx="1661">
                  <c:v>0.62550567930505174</c:v>
                </c:pt>
                <c:pt idx="1662">
                  <c:v>0.63069264273892078</c:v>
                </c:pt>
                <c:pt idx="1663">
                  <c:v>0.64688383162257734</c:v>
                </c:pt>
                <c:pt idx="1664">
                  <c:v>0.64291460777272402</c:v>
                </c:pt>
                <c:pt idx="1665">
                  <c:v>0.66460493674170562</c:v>
                </c:pt>
                <c:pt idx="1666">
                  <c:v>0.63676122527932855</c:v>
                </c:pt>
                <c:pt idx="1667">
                  <c:v>0.66403457275814048</c:v>
                </c:pt>
                <c:pt idx="1668">
                  <c:v>0.66352481671907282</c:v>
                </c:pt>
                <c:pt idx="1669">
                  <c:v>0.6514660383116414</c:v>
                </c:pt>
                <c:pt idx="1670">
                  <c:v>0.63966086930948129</c:v>
                </c:pt>
                <c:pt idx="1671">
                  <c:v>0.62442721466004614</c:v>
                </c:pt>
                <c:pt idx="1672">
                  <c:v>0.62555032155145118</c:v>
                </c:pt>
                <c:pt idx="1673">
                  <c:v>0.62326686862832525</c:v>
                </c:pt>
                <c:pt idx="1674">
                  <c:v>0.61287240139691934</c:v>
                </c:pt>
                <c:pt idx="1675">
                  <c:v>0.6171653207034612</c:v>
                </c:pt>
                <c:pt idx="1676">
                  <c:v>0.61025676317439692</c:v>
                </c:pt>
                <c:pt idx="1677">
                  <c:v>0.60200255208447706</c:v>
                </c:pt>
                <c:pt idx="1678">
                  <c:v>0.59517446019959086</c:v>
                </c:pt>
                <c:pt idx="1679">
                  <c:v>0.60712333151128761</c:v>
                </c:pt>
                <c:pt idx="1680">
                  <c:v>0.58979639897810865</c:v>
                </c:pt>
                <c:pt idx="1681">
                  <c:v>0.58822597742875993</c:v>
                </c:pt>
                <c:pt idx="1682">
                  <c:v>0.5992168249529396</c:v>
                </c:pt>
                <c:pt idx="1683">
                  <c:v>0.59657532538274149</c:v>
                </c:pt>
                <c:pt idx="1684">
                  <c:v>0.59811129506800464</c:v>
                </c:pt>
                <c:pt idx="1685">
                  <c:v>0.60772345218855262</c:v>
                </c:pt>
                <c:pt idx="1686">
                  <c:v>0.60335995010742305</c:v>
                </c:pt>
                <c:pt idx="1687">
                  <c:v>0.62247835425578857</c:v>
                </c:pt>
                <c:pt idx="1688">
                  <c:v>0.65355614600117762</c:v>
                </c:pt>
                <c:pt idx="1689">
                  <c:v>0.66447311310205437</c:v>
                </c:pt>
                <c:pt idx="1690">
                  <c:v>0.65659491180705198</c:v>
                </c:pt>
                <c:pt idx="1691">
                  <c:v>0.67179614950292899</c:v>
                </c:pt>
                <c:pt idx="1692">
                  <c:v>0.65917698560252436</c:v>
                </c:pt>
                <c:pt idx="1693">
                  <c:v>0.64803431441432369</c:v>
                </c:pt>
                <c:pt idx="1694">
                  <c:v>0.65060909275915069</c:v>
                </c:pt>
                <c:pt idx="1695">
                  <c:v>0.64597912576943606</c:v>
                </c:pt>
                <c:pt idx="1696">
                  <c:v>0.64684622619711196</c:v>
                </c:pt>
                <c:pt idx="1697">
                  <c:v>0.64914863694305369</c:v>
                </c:pt>
                <c:pt idx="1698">
                  <c:v>0.62427786634387183</c:v>
                </c:pt>
                <c:pt idx="1699">
                  <c:v>0.62360743563086718</c:v>
                </c:pt>
                <c:pt idx="1700">
                  <c:v>0.64123607570400343</c:v>
                </c:pt>
                <c:pt idx="1701">
                  <c:v>0.63657103622983624</c:v>
                </c:pt>
                <c:pt idx="1702">
                  <c:v>0.63206797368346734</c:v>
                </c:pt>
                <c:pt idx="1703">
                  <c:v>0.6417750377397774</c:v>
                </c:pt>
                <c:pt idx="1704">
                  <c:v>0.62227050867049971</c:v>
                </c:pt>
                <c:pt idx="1705">
                  <c:v>0.62632352915381884</c:v>
                </c:pt>
                <c:pt idx="1706">
                  <c:v>0.61234160457615228</c:v>
                </c:pt>
                <c:pt idx="1707">
                  <c:v>0.6217490064484098</c:v>
                </c:pt>
                <c:pt idx="1708">
                  <c:v>0.62606697356034435</c:v>
                </c:pt>
                <c:pt idx="1709">
                  <c:v>0.63648248017593823</c:v>
                </c:pt>
                <c:pt idx="1710">
                  <c:v>0.63022807395191949</c:v>
                </c:pt>
                <c:pt idx="1711">
                  <c:v>0.65752060530141732</c:v>
                </c:pt>
                <c:pt idx="1712">
                  <c:v>0.65330293412402818</c:v>
                </c:pt>
                <c:pt idx="1713">
                  <c:v>0.66775153275632515</c:v>
                </c:pt>
                <c:pt idx="1714">
                  <c:v>0.65203039750743874</c:v>
                </c:pt>
                <c:pt idx="1715">
                  <c:v>0.53677137140878972</c:v>
                </c:pt>
                <c:pt idx="1716">
                  <c:v>0.67829461877698505</c:v>
                </c:pt>
                <c:pt idx="1717">
                  <c:v>0.66156632623370093</c:v>
                </c:pt>
                <c:pt idx="1718">
                  <c:v>0.65596693512487669</c:v>
                </c:pt>
                <c:pt idx="1719">
                  <c:v>0.65773698858966001</c:v>
                </c:pt>
                <c:pt idx="1720">
                  <c:v>0.65654156956503085</c:v>
                </c:pt>
                <c:pt idx="1721">
                  <c:v>0.66006280910334503</c:v>
                </c:pt>
                <c:pt idx="1722">
                  <c:v>0.65489729600790458</c:v>
                </c:pt>
                <c:pt idx="1723">
                  <c:v>0.63376640056761746</c:v>
                </c:pt>
                <c:pt idx="1724">
                  <c:v>0.63174016515583864</c:v>
                </c:pt>
                <c:pt idx="1725">
                  <c:v>0.64390124861256104</c:v>
                </c:pt>
                <c:pt idx="1726">
                  <c:v>0.63054492551428376</c:v>
                </c:pt>
                <c:pt idx="1727">
                  <c:v>0.62483662764617665</c:v>
                </c:pt>
                <c:pt idx="1728">
                  <c:v>0.6184934648752699</c:v>
                </c:pt>
                <c:pt idx="1729">
                  <c:v>0.60829823666512917</c:v>
                </c:pt>
                <c:pt idx="1730">
                  <c:v>0.60697456725684151</c:v>
                </c:pt>
                <c:pt idx="1731">
                  <c:v>0.59906128206593656</c:v>
                </c:pt>
                <c:pt idx="1732">
                  <c:v>0.60866720981976563</c:v>
                </c:pt>
                <c:pt idx="1733">
                  <c:v>0.61386686441249227</c:v>
                </c:pt>
                <c:pt idx="1734">
                  <c:v>0.62154714385993159</c:v>
                </c:pt>
                <c:pt idx="1735">
                  <c:v>0.62157112319618091</c:v>
                </c:pt>
                <c:pt idx="1736">
                  <c:v>0.6634548811090869</c:v>
                </c:pt>
                <c:pt idx="1737">
                  <c:v>0.66138489828067937</c:v>
                </c:pt>
                <c:pt idx="1738">
                  <c:v>0.67976429908576319</c:v>
                </c:pt>
                <c:pt idx="1739">
                  <c:v>0.70997943566532473</c:v>
                </c:pt>
                <c:pt idx="1740">
                  <c:v>0.67044068509413934</c:v>
                </c:pt>
                <c:pt idx="1741">
                  <c:v>0.68686550908775479</c:v>
                </c:pt>
                <c:pt idx="1742">
                  <c:v>0.66901965449705725</c:v>
                </c:pt>
                <c:pt idx="1743">
                  <c:v>0.66553587082413246</c:v>
                </c:pt>
                <c:pt idx="1744">
                  <c:v>0.65518599321803062</c:v>
                </c:pt>
                <c:pt idx="1745">
                  <c:v>0.6596408061826996</c:v>
                </c:pt>
                <c:pt idx="1746">
                  <c:v>0.64047507654699487</c:v>
                </c:pt>
                <c:pt idx="1747">
                  <c:v>0.64168733838600656</c:v>
                </c:pt>
                <c:pt idx="1748">
                  <c:v>0.65542898821729634</c:v>
                </c:pt>
                <c:pt idx="1749">
                  <c:v>0.62971849077051667</c:v>
                </c:pt>
                <c:pt idx="1750">
                  <c:v>0.62296421695354154</c:v>
                </c:pt>
                <c:pt idx="1751">
                  <c:v>0.62548212198442488</c:v>
                </c:pt>
                <c:pt idx="1752">
                  <c:v>0.6363214684997397</c:v>
                </c:pt>
                <c:pt idx="1753">
                  <c:v>0.62635792360562348</c:v>
                </c:pt>
                <c:pt idx="1754">
                  <c:v>0.6332130557406821</c:v>
                </c:pt>
                <c:pt idx="1755">
                  <c:v>0.62463516470361025</c:v>
                </c:pt>
                <c:pt idx="1756">
                  <c:v>0.63493631152443031</c:v>
                </c:pt>
                <c:pt idx="1757">
                  <c:v>0.64773446942265223</c:v>
                </c:pt>
                <c:pt idx="1758">
                  <c:v>0.62966347501416975</c:v>
                </c:pt>
                <c:pt idx="1759">
                  <c:v>0.65291458210150211</c:v>
                </c:pt>
                <c:pt idx="1760">
                  <c:v>0.64432916498773751</c:v>
                </c:pt>
                <c:pt idx="1761">
                  <c:v>0.64669204908757383</c:v>
                </c:pt>
                <c:pt idx="1762">
                  <c:v>0.65604527813616587</c:v>
                </c:pt>
                <c:pt idx="1763">
                  <c:v>0.69134084149515218</c:v>
                </c:pt>
                <c:pt idx="1764">
                  <c:v>0.70371935573254629</c:v>
                </c:pt>
                <c:pt idx="1765">
                  <c:v>0.68799047706153249</c:v>
                </c:pt>
                <c:pt idx="1766">
                  <c:v>0.67859412358940685</c:v>
                </c:pt>
                <c:pt idx="1767">
                  <c:v>0.66993096824681253</c:v>
                </c:pt>
                <c:pt idx="1768">
                  <c:v>0.65562472600537314</c:v>
                </c:pt>
                <c:pt idx="1769">
                  <c:v>0.67837559377860379</c:v>
                </c:pt>
                <c:pt idx="1770">
                  <c:v>0.64246897198506481</c:v>
                </c:pt>
                <c:pt idx="1771">
                  <c:v>0.64690664791070318</c:v>
                </c:pt>
                <c:pt idx="1772">
                  <c:v>0.6613746693959871</c:v>
                </c:pt>
                <c:pt idx="1773">
                  <c:v>0.63534680182676617</c:v>
                </c:pt>
                <c:pt idx="1774">
                  <c:v>0.6147532003461369</c:v>
                </c:pt>
                <c:pt idx="1775">
                  <c:v>0.60859181458192868</c:v>
                </c:pt>
                <c:pt idx="1776">
                  <c:v>0.62713604992437955</c:v>
                </c:pt>
                <c:pt idx="1777">
                  <c:v>0.60752536250095635</c:v>
                </c:pt>
                <c:pt idx="1778">
                  <c:v>0.61272400469757449</c:v>
                </c:pt>
                <c:pt idx="1779">
                  <c:v>0.60540838084610182</c:v>
                </c:pt>
                <c:pt idx="1780">
                  <c:v>0.60242540493621888</c:v>
                </c:pt>
                <c:pt idx="1781">
                  <c:v>0.62655099531595637</c:v>
                </c:pt>
                <c:pt idx="1782">
                  <c:v>0.63506191445779292</c:v>
                </c:pt>
                <c:pt idx="1783">
                  <c:v>0.65064880081941834</c:v>
                </c:pt>
                <c:pt idx="1784">
                  <c:v>0.6287568515069778</c:v>
                </c:pt>
                <c:pt idx="1785">
                  <c:v>0.65249552938446798</c:v>
                </c:pt>
                <c:pt idx="1786">
                  <c:v>0.65153589670737533</c:v>
                </c:pt>
                <c:pt idx="1787">
                  <c:v>0.65318249816393181</c:v>
                </c:pt>
                <c:pt idx="1788">
                  <c:v>0.66294029144211941</c:v>
                </c:pt>
                <c:pt idx="1789">
                  <c:v>0.65709889753374795</c:v>
                </c:pt>
                <c:pt idx="1790">
                  <c:v>0.6362231267143863</c:v>
                </c:pt>
                <c:pt idx="1791">
                  <c:v>0.62952661856259484</c:v>
                </c:pt>
                <c:pt idx="1792">
                  <c:v>0.62087944709356946</c:v>
                </c:pt>
                <c:pt idx="1793">
                  <c:v>0.61652025389336196</c:v>
                </c:pt>
                <c:pt idx="1794">
                  <c:v>0.66271506101026578</c:v>
                </c:pt>
                <c:pt idx="1795">
                  <c:v>0.71097241313571025</c:v>
                </c:pt>
                <c:pt idx="1796">
                  <c:v>0.73086057077335198</c:v>
                </c:pt>
                <c:pt idx="1797">
                  <c:v>0.72634399716327447</c:v>
                </c:pt>
                <c:pt idx="1798">
                  <c:v>0.73188727024859734</c:v>
                </c:pt>
                <c:pt idx="1799">
                  <c:v>0.73111344018135371</c:v>
                </c:pt>
                <c:pt idx="1800">
                  <c:v>0.74227450359183322</c:v>
                </c:pt>
                <c:pt idx="1801">
                  <c:v>0.74026697623671089</c:v>
                </c:pt>
                <c:pt idx="1802">
                  <c:v>0.68434842042448707</c:v>
                </c:pt>
                <c:pt idx="1803">
                  <c:v>0.63944226069774335</c:v>
                </c:pt>
                <c:pt idx="1804">
                  <c:v>0.63891934489267721</c:v>
                </c:pt>
                <c:pt idx="1805">
                  <c:v>0.65780259877344127</c:v>
                </c:pt>
                <c:pt idx="1806">
                  <c:v>0.65782484859378387</c:v>
                </c:pt>
                <c:pt idx="1807">
                  <c:v>0.66524543224394961</c:v>
                </c:pt>
                <c:pt idx="1808">
                  <c:v>0.64141272984609521</c:v>
                </c:pt>
                <c:pt idx="1809">
                  <c:v>0.63889171631361741</c:v>
                </c:pt>
                <c:pt idx="1810">
                  <c:v>0.61338076013431919</c:v>
                </c:pt>
                <c:pt idx="1811">
                  <c:v>0.66784569501400215</c:v>
                </c:pt>
                <c:pt idx="1812">
                  <c:v>0.65297571047984482</c:v>
                </c:pt>
                <c:pt idx="1813">
                  <c:v>0.66615953973013176</c:v>
                </c:pt>
                <c:pt idx="1814">
                  <c:v>0.64875294287477536</c:v>
                </c:pt>
                <c:pt idx="1815">
                  <c:v>0.62830799045437202</c:v>
                </c:pt>
                <c:pt idx="1816">
                  <c:v>0.62338173001886532</c:v>
                </c:pt>
                <c:pt idx="1817">
                  <c:v>0.61550617152473197</c:v>
                </c:pt>
                <c:pt idx="1818">
                  <c:v>0.63069376084702333</c:v>
                </c:pt>
                <c:pt idx="1819">
                  <c:v>0.69311789438249771</c:v>
                </c:pt>
                <c:pt idx="1820">
                  <c:v>0.71019278865629176</c:v>
                </c:pt>
                <c:pt idx="1821">
                  <c:v>0.70586157500266655</c:v>
                </c:pt>
                <c:pt idx="1822">
                  <c:v>0.71354522547478927</c:v>
                </c:pt>
                <c:pt idx="1823">
                  <c:v>0.69889538613414071</c:v>
                </c:pt>
                <c:pt idx="1824">
                  <c:v>0.71814638534542252</c:v>
                </c:pt>
                <c:pt idx="1825">
                  <c:v>0.72053908293334945</c:v>
                </c:pt>
                <c:pt idx="1826">
                  <c:v>0.68933328195069921</c:v>
                </c:pt>
                <c:pt idx="1827">
                  <c:v>0.62685259427495787</c:v>
                </c:pt>
                <c:pt idx="1828">
                  <c:v>0.61369766713341967</c:v>
                </c:pt>
                <c:pt idx="1829">
                  <c:v>0.61305028349677249</c:v>
                </c:pt>
                <c:pt idx="1830">
                  <c:v>0.62428952313621822</c:v>
                </c:pt>
                <c:pt idx="1831">
                  <c:v>0.6375527676846432</c:v>
                </c:pt>
                <c:pt idx="1832">
                  <c:v>0.64656368967054267</c:v>
                </c:pt>
                <c:pt idx="1833">
                  <c:v>0.63488869771304757</c:v>
                </c:pt>
                <c:pt idx="1834">
                  <c:v>0.6437972116798002</c:v>
                </c:pt>
                <c:pt idx="1835">
                  <c:v>0.64376209975372778</c:v>
                </c:pt>
                <c:pt idx="1836">
                  <c:v>0.64817327300979666</c:v>
                </c:pt>
                <c:pt idx="1837">
                  <c:v>0.63588749316388216</c:v>
                </c:pt>
                <c:pt idx="1838">
                  <c:v>0.66286129473737032</c:v>
                </c:pt>
                <c:pt idx="1839">
                  <c:v>0.65815244786877181</c:v>
                </c:pt>
                <c:pt idx="1840">
                  <c:v>0.62520417258448069</c:v>
                </c:pt>
                <c:pt idx="1841">
                  <c:v>0.61668835529549937</c:v>
                </c:pt>
                <c:pt idx="1842">
                  <c:v>0.64086179977886726</c:v>
                </c:pt>
                <c:pt idx="1843">
                  <c:v>0.70284705254464064</c:v>
                </c:pt>
                <c:pt idx="1844">
                  <c:v>0.72693664653176915</c:v>
                </c:pt>
                <c:pt idx="1845">
                  <c:v>0.72638053140188485</c:v>
                </c:pt>
                <c:pt idx="1846">
                  <c:v>0.72481389746673142</c:v>
                </c:pt>
                <c:pt idx="1847">
                  <c:v>0.72104609533404818</c:v>
                </c:pt>
                <c:pt idx="1848">
                  <c:v>0.73417144776838517</c:v>
                </c:pt>
                <c:pt idx="1849">
                  <c:v>0.73781333550536321</c:v>
                </c:pt>
                <c:pt idx="1850">
                  <c:v>0.70564497112680624</c:v>
                </c:pt>
                <c:pt idx="1851">
                  <c:v>0.65359683905375765</c:v>
                </c:pt>
                <c:pt idx="1852">
                  <c:v>0.6325816911308213</c:v>
                </c:pt>
                <c:pt idx="1853">
                  <c:v>0.63400745411562209</c:v>
                </c:pt>
                <c:pt idx="1854">
                  <c:v>0.65878575451083576</c:v>
                </c:pt>
                <c:pt idx="1855">
                  <c:v>0.64704146476624691</c:v>
                </c:pt>
                <c:pt idx="1856">
                  <c:v>0.64725960905054025</c:v>
                </c:pt>
                <c:pt idx="1857">
                  <c:v>0.64192948427258034</c:v>
                </c:pt>
                <c:pt idx="1858">
                  <c:v>0.64054861325526569</c:v>
                </c:pt>
                <c:pt idx="1859">
                  <c:v>0.52752769432812396</c:v>
                </c:pt>
                <c:pt idx="1860">
                  <c:v>0.64219931189887525</c:v>
                </c:pt>
                <c:pt idx="1861">
                  <c:v>0.63719593100967642</c:v>
                </c:pt>
                <c:pt idx="1862">
                  <c:v>0.64175323842442533</c:v>
                </c:pt>
                <c:pt idx="1863">
                  <c:v>0.65443684794900603</c:v>
                </c:pt>
                <c:pt idx="1864">
                  <c:v>0.64668342765879094</c:v>
                </c:pt>
                <c:pt idx="1865">
                  <c:v>0.61750357927906485</c:v>
                </c:pt>
                <c:pt idx="1866">
                  <c:v>0.60956677142425042</c:v>
                </c:pt>
                <c:pt idx="1867">
                  <c:v>0.63888064444025705</c:v>
                </c:pt>
                <c:pt idx="1868">
                  <c:v>0.69747345577640874</c:v>
                </c:pt>
                <c:pt idx="1869">
                  <c:v>0.71171681891573291</c:v>
                </c:pt>
                <c:pt idx="1870">
                  <c:v>0.70704512892268412</c:v>
                </c:pt>
                <c:pt idx="1871">
                  <c:v>0.71003820286034325</c:v>
                </c:pt>
                <c:pt idx="1872">
                  <c:v>0.70784743995115562</c:v>
                </c:pt>
                <c:pt idx="1873">
                  <c:v>0.71465116961216302</c:v>
                </c:pt>
                <c:pt idx="1874">
                  <c:v>0.71636649579833789</c:v>
                </c:pt>
                <c:pt idx="1875">
                  <c:v>0.66666518517775553</c:v>
                </c:pt>
                <c:pt idx="1876">
                  <c:v>0.61520101048038855</c:v>
                </c:pt>
                <c:pt idx="1877">
                  <c:v>0.59936695898553516</c:v>
                </c:pt>
                <c:pt idx="1878">
                  <c:v>0.6064247923874676</c:v>
                </c:pt>
                <c:pt idx="1879">
                  <c:v>0.63079905340062636</c:v>
                </c:pt>
                <c:pt idx="1880">
                  <c:v>0.66166420524716729</c:v>
                </c:pt>
                <c:pt idx="1881">
                  <c:v>0.65549542799905725</c:v>
                </c:pt>
                <c:pt idx="1882">
                  <c:v>0.66946806684454085</c:v>
                </c:pt>
                <c:pt idx="1883">
                  <c:v>0.64508610146462309</c:v>
                </c:pt>
                <c:pt idx="1884">
                  <c:v>0.62851501042745039</c:v>
                </c:pt>
                <c:pt idx="1885">
                  <c:v>0.64028849581421332</c:v>
                </c:pt>
                <c:pt idx="1886">
                  <c:v>0.65367599636793827</c:v>
                </c:pt>
                <c:pt idx="1887">
                  <c:v>0.6489205233633184</c:v>
                </c:pt>
                <c:pt idx="1888">
                  <c:v>0.61195695716304577</c:v>
                </c:pt>
                <c:pt idx="1889">
                  <c:v>0.6263876957077078</c:v>
                </c:pt>
                <c:pt idx="1890">
                  <c:v>0.64924828331338502</c:v>
                </c:pt>
                <c:pt idx="1891">
                  <c:v>0.71389172312546967</c:v>
                </c:pt>
                <c:pt idx="1892">
                  <c:v>0.75246816542663442</c:v>
                </c:pt>
                <c:pt idx="1893">
                  <c:v>0.74149511521732836</c:v>
                </c:pt>
                <c:pt idx="1894">
                  <c:v>0.7392858054419148</c:v>
                </c:pt>
                <c:pt idx="1895">
                  <c:v>0.73992770346991876</c:v>
                </c:pt>
                <c:pt idx="1896">
                  <c:v>0.74333311048976214</c:v>
                </c:pt>
                <c:pt idx="1897">
                  <c:v>0.73800908021053957</c:v>
                </c:pt>
                <c:pt idx="1898">
                  <c:v>0.68358749755386605</c:v>
                </c:pt>
                <c:pt idx="1899">
                  <c:v>0.65397591119531107</c:v>
                </c:pt>
                <c:pt idx="1900">
                  <c:v>0.65168526489176981</c:v>
                </c:pt>
                <c:pt idx="1901">
                  <c:v>0.64160388368777366</c:v>
                </c:pt>
                <c:pt idx="1902">
                  <c:v>0.66218030825560614</c:v>
                </c:pt>
                <c:pt idx="1903">
                  <c:v>0.67194129890043786</c:v>
                </c:pt>
                <c:pt idx="1904">
                  <c:v>0.65442010218045077</c:v>
                </c:pt>
                <c:pt idx="1905">
                  <c:v>0.65201065537994451</c:v>
                </c:pt>
                <c:pt idx="1906">
                  <c:v>0.63677946782124017</c:v>
                </c:pt>
                <c:pt idx="1907">
                  <c:v>0.64973440106937608</c:v>
                </c:pt>
                <c:pt idx="1908">
                  <c:v>0.61646700646472363</c:v>
                </c:pt>
                <c:pt idx="1909">
                  <c:v>0.64015693654946781</c:v>
                </c:pt>
                <c:pt idx="1910">
                  <c:v>0.64880559292659379</c:v>
                </c:pt>
                <c:pt idx="1911">
                  <c:v>0.64715412271513562</c:v>
                </c:pt>
                <c:pt idx="1912">
                  <c:v>0.61992802288335302</c:v>
                </c:pt>
                <c:pt idx="1913">
                  <c:v>0.60372427202897427</c:v>
                </c:pt>
                <c:pt idx="1914">
                  <c:v>0.64124748451463376</c:v>
                </c:pt>
                <c:pt idx="1915">
                  <c:v>0.69842662272281997</c:v>
                </c:pt>
                <c:pt idx="1916">
                  <c:v>0.73616287667380276</c:v>
                </c:pt>
                <c:pt idx="1917">
                  <c:v>0.71776109636709362</c:v>
                </c:pt>
                <c:pt idx="1918">
                  <c:v>0.71798629164128724</c:v>
                </c:pt>
                <c:pt idx="1919">
                  <c:v>0.70494345281811366</c:v>
                </c:pt>
                <c:pt idx="1920">
                  <c:v>0.72562557314886311</c:v>
                </c:pt>
                <c:pt idx="1921">
                  <c:v>0.72237861724549601</c:v>
                </c:pt>
                <c:pt idx="1922">
                  <c:v>0.67613561720225679</c:v>
                </c:pt>
                <c:pt idx="1923">
                  <c:v>0.63281682823752905</c:v>
                </c:pt>
                <c:pt idx="1924">
                  <c:v>0.64126038107011418</c:v>
                </c:pt>
                <c:pt idx="1925">
                  <c:v>0.63679540435985937</c:v>
                </c:pt>
                <c:pt idx="1926">
                  <c:v>0.64804154174794959</c:v>
                </c:pt>
                <c:pt idx="1927">
                  <c:v>0.66765193558695657</c:v>
                </c:pt>
                <c:pt idx="1928">
                  <c:v>0.65261654254475943</c:v>
                </c:pt>
                <c:pt idx="1929">
                  <c:v>0.63890518172514421</c:v>
                </c:pt>
                <c:pt idx="1930">
                  <c:v>0.66916592072561187</c:v>
                </c:pt>
                <c:pt idx="1931">
                  <c:v>0.66139522163299658</c:v>
                </c:pt>
                <c:pt idx="1932">
                  <c:v>0.64025339735353015</c:v>
                </c:pt>
                <c:pt idx="1933">
                  <c:v>0.6416746527196362</c:v>
                </c:pt>
                <c:pt idx="1934">
                  <c:v>0.637226271027997</c:v>
                </c:pt>
                <c:pt idx="1935">
                  <c:v>0.61224520951424499</c:v>
                </c:pt>
                <c:pt idx="1936">
                  <c:v>0.62230905983194962</c:v>
                </c:pt>
                <c:pt idx="1937">
                  <c:v>0.62983593627662537</c:v>
                </c:pt>
                <c:pt idx="1938">
                  <c:v>0.71195014322249206</c:v>
                </c:pt>
                <c:pt idx="1939">
                  <c:v>0.74124089196706278</c:v>
                </c:pt>
                <c:pt idx="1940">
                  <c:v>0.74132055461591662</c:v>
                </c:pt>
                <c:pt idx="1941">
                  <c:v>0.74231601074775899</c:v>
                </c:pt>
                <c:pt idx="1942">
                  <c:v>0.72930275350484375</c:v>
                </c:pt>
                <c:pt idx="1943">
                  <c:v>0.74547788905955792</c:v>
                </c:pt>
                <c:pt idx="1944">
                  <c:v>0.74566880620380072</c:v>
                </c:pt>
                <c:pt idx="1945">
                  <c:v>0.71510367339118297</c:v>
                </c:pt>
                <c:pt idx="1946">
                  <c:v>0.64999135439357403</c:v>
                </c:pt>
                <c:pt idx="1947">
                  <c:v>0.64886164846586791</c:v>
                </c:pt>
                <c:pt idx="1948">
                  <c:v>0.66726079344912936</c:v>
                </c:pt>
                <c:pt idx="1949">
                  <c:v>0.66148423852645599</c:v>
                </c:pt>
                <c:pt idx="1950">
                  <c:v>0.676295339026589</c:v>
                </c:pt>
                <c:pt idx="1951">
                  <c:v>0.68642505785751173</c:v>
                </c:pt>
                <c:pt idx="1952">
                  <c:v>0.67166584353509373</c:v>
                </c:pt>
                <c:pt idx="1953">
                  <c:v>0.68282118243106837</c:v>
                </c:pt>
                <c:pt idx="1954">
                  <c:v>0.55413722074014349</c:v>
                </c:pt>
                <c:pt idx="1955">
                  <c:v>0.66045441060035226</c:v>
                </c:pt>
                <c:pt idx="1956">
                  <c:v>0.65679251787918635</c:v>
                </c:pt>
                <c:pt idx="1957">
                  <c:v>0.64035391256969221</c:v>
                </c:pt>
                <c:pt idx="1958">
                  <c:v>0.64112703203678523</c:v>
                </c:pt>
                <c:pt idx="1959">
                  <c:v>0.63193207568428289</c:v>
                </c:pt>
                <c:pt idx="1960">
                  <c:v>0.60710884372629526</c:v>
                </c:pt>
                <c:pt idx="1961">
                  <c:v>0.61765977900706148</c:v>
                </c:pt>
                <c:pt idx="1962">
                  <c:v>0.62652872613807298</c:v>
                </c:pt>
                <c:pt idx="1963">
                  <c:v>0.69580150064138047</c:v>
                </c:pt>
                <c:pt idx="1964">
                  <c:v>0.72838836184999201</c:v>
                </c:pt>
                <c:pt idx="1965">
                  <c:v>0.72209326787466532</c:v>
                </c:pt>
                <c:pt idx="1966">
                  <c:v>0.72697223516482856</c:v>
                </c:pt>
                <c:pt idx="1967">
                  <c:v>0.71252099335876917</c:v>
                </c:pt>
                <c:pt idx="1968">
                  <c:v>0.72747000737043832</c:v>
                </c:pt>
                <c:pt idx="1969">
                  <c:v>0.72413613540806598</c:v>
                </c:pt>
                <c:pt idx="1970">
                  <c:v>0.69036294113458552</c:v>
                </c:pt>
                <c:pt idx="1971">
                  <c:v>0.62750349793555837</c:v>
                </c:pt>
                <c:pt idx="1972">
                  <c:v>0.61382882454745269</c:v>
                </c:pt>
                <c:pt idx="1973">
                  <c:v>0.63327297907721769</c:v>
                </c:pt>
                <c:pt idx="1974">
                  <c:v>0.62368997903636603</c:v>
                </c:pt>
                <c:pt idx="1975">
                  <c:v>0.63851251854184032</c:v>
                </c:pt>
                <c:pt idx="1976">
                  <c:v>0.65025971896076462</c:v>
                </c:pt>
                <c:pt idx="1977">
                  <c:v>0.64463560220297456</c:v>
                </c:pt>
                <c:pt idx="1978">
                  <c:v>0.66710463048386981</c:v>
                </c:pt>
                <c:pt idx="1979">
                  <c:v>0.637830326959405</c:v>
                </c:pt>
                <c:pt idx="1980">
                  <c:v>0.64956246284951702</c:v>
                </c:pt>
                <c:pt idx="1981">
                  <c:v>0.65180466436806084</c:v>
                </c:pt>
                <c:pt idx="1982">
                  <c:v>0.66651273903812458</c:v>
                </c:pt>
                <c:pt idx="1983">
                  <c:v>0.60608144788467988</c:v>
                </c:pt>
                <c:pt idx="1984">
                  <c:v>0.63458497392775493</c:v>
                </c:pt>
                <c:pt idx="1985">
                  <c:v>0.6165640442232635</c:v>
                </c:pt>
                <c:pt idx="1986">
                  <c:v>0.64017662822717747</c:v>
                </c:pt>
                <c:pt idx="1987">
                  <c:v>0.69056835010713846</c:v>
                </c:pt>
                <c:pt idx="1988">
                  <c:v>0.72049742510812509</c:v>
                </c:pt>
                <c:pt idx="1989">
                  <c:v>0.70749761731176275</c:v>
                </c:pt>
                <c:pt idx="1990">
                  <c:v>0.72857793376554358</c:v>
                </c:pt>
                <c:pt idx="1991">
                  <c:v>0.7060647406757079</c:v>
                </c:pt>
                <c:pt idx="1992">
                  <c:v>0.75296495598564872</c:v>
                </c:pt>
                <c:pt idx="1993">
                  <c:v>0.73186577120938134</c:v>
                </c:pt>
                <c:pt idx="1994">
                  <c:v>0.65079624225864807</c:v>
                </c:pt>
                <c:pt idx="1995">
                  <c:v>0.61611879432861161</c:v>
                </c:pt>
                <c:pt idx="1996">
                  <c:v>0.61019432411051122</c:v>
                </c:pt>
                <c:pt idx="1997">
                  <c:v>0.59594175131243243</c:v>
                </c:pt>
                <c:pt idx="1998">
                  <c:v>0.60866389484327499</c:v>
                </c:pt>
                <c:pt idx="1999">
                  <c:v>0.63342855925400587</c:v>
                </c:pt>
                <c:pt idx="2000">
                  <c:v>0.62032160592163033</c:v>
                </c:pt>
                <c:pt idx="2001">
                  <c:v>0.64028024345670809</c:v>
                </c:pt>
                <c:pt idx="2002">
                  <c:v>0.62634026470493998</c:v>
                </c:pt>
                <c:pt idx="2003">
                  <c:v>0.52504117709764753</c:v>
                </c:pt>
                <c:pt idx="2004">
                  <c:v>0.61529106476646722</c:v>
                </c:pt>
                <c:pt idx="2005">
                  <c:v>0.63143078057276369</c:v>
                </c:pt>
                <c:pt idx="2006">
                  <c:v>0.63124758189573182</c:v>
                </c:pt>
                <c:pt idx="2007">
                  <c:v>0.64442312791514067</c:v>
                </c:pt>
                <c:pt idx="2008">
                  <c:v>0.58706869960479557</c:v>
                </c:pt>
                <c:pt idx="2009">
                  <c:v>0.6070645188347652</c:v>
                </c:pt>
                <c:pt idx="2010">
                  <c:v>0.59111516041608569</c:v>
                </c:pt>
                <c:pt idx="2011">
                  <c:v>0.62768674719005368</c:v>
                </c:pt>
                <c:pt idx="2012">
                  <c:v>0.67754079988847837</c:v>
                </c:pt>
                <c:pt idx="2013">
                  <c:v>0.7124399945020824</c:v>
                </c:pt>
                <c:pt idx="2014">
                  <c:v>0.6912585349630761</c:v>
                </c:pt>
                <c:pt idx="2015">
                  <c:v>0.71632827476680538</c:v>
                </c:pt>
                <c:pt idx="2016">
                  <c:v>0.68886439024739343</c:v>
                </c:pt>
                <c:pt idx="2017">
                  <c:v>0.73641283781690081</c:v>
                </c:pt>
                <c:pt idx="2018">
                  <c:v>0.72213921964697136</c:v>
                </c:pt>
                <c:pt idx="2019">
                  <c:v>0.64999534073800724</c:v>
                </c:pt>
                <c:pt idx="2020">
                  <c:v>0.60961340252433249</c:v>
                </c:pt>
                <c:pt idx="2021">
                  <c:v>0.60069241852412847</c:v>
                </c:pt>
                <c:pt idx="2022">
                  <c:v>0.59311286864322688</c:v>
                </c:pt>
                <c:pt idx="2023">
                  <c:v>0.61545353654484281</c:v>
                </c:pt>
                <c:pt idx="2024">
                  <c:v>0.64374395090382264</c:v>
                </c:pt>
                <c:pt idx="2025">
                  <c:v>0.62530380615135084</c:v>
                </c:pt>
                <c:pt idx="2026">
                  <c:v>0.64773515356667954</c:v>
                </c:pt>
                <c:pt idx="2027">
                  <c:v>0.63265303490244262</c:v>
                </c:pt>
                <c:pt idx="2028">
                  <c:v>0.63159402108617535</c:v>
                </c:pt>
                <c:pt idx="2029">
                  <c:v>0.61975866932439394</c:v>
                </c:pt>
                <c:pt idx="2030">
                  <c:v>0.60763202916062886</c:v>
                </c:pt>
                <c:pt idx="2031">
                  <c:v>0.58957967947439294</c:v>
                </c:pt>
                <c:pt idx="2032">
                  <c:v>0.58748287247381104</c:v>
                </c:pt>
                <c:pt idx="2033">
                  <c:v>0.61740130140609184</c:v>
                </c:pt>
                <c:pt idx="2034">
                  <c:v>0.628803917242724</c:v>
                </c:pt>
                <c:pt idx="2035">
                  <c:v>0.63688239351979092</c:v>
                </c:pt>
                <c:pt idx="2036">
                  <c:v>0.7072264365252795</c:v>
                </c:pt>
                <c:pt idx="2037">
                  <c:v>0.73367504723305621</c:v>
                </c:pt>
                <c:pt idx="2038">
                  <c:v>0.70837644854208548</c:v>
                </c:pt>
                <c:pt idx="2039">
                  <c:v>0.70050348026792897</c:v>
                </c:pt>
                <c:pt idx="2040">
                  <c:v>0.70045483490262861</c:v>
                </c:pt>
                <c:pt idx="2041">
                  <c:v>0.72468309600784309</c:v>
                </c:pt>
                <c:pt idx="2042">
                  <c:v>0.71807523987376187</c:v>
                </c:pt>
                <c:pt idx="2043">
                  <c:v>0.66721136193591801</c:v>
                </c:pt>
                <c:pt idx="2044">
                  <c:v>0.63946836008384433</c:v>
                </c:pt>
                <c:pt idx="2045">
                  <c:v>0.60149993334948415</c:v>
                </c:pt>
                <c:pt idx="2046">
                  <c:v>0.62426424916366896</c:v>
                </c:pt>
                <c:pt idx="2047">
                  <c:v>0.62002366543353071</c:v>
                </c:pt>
                <c:pt idx="2048">
                  <c:v>0.61394969525780685</c:v>
                </c:pt>
                <c:pt idx="2049">
                  <c:v>0.63568586787651948</c:v>
                </c:pt>
                <c:pt idx="2050">
                  <c:v>0.6756051390879837</c:v>
                </c:pt>
                <c:pt idx="2051">
                  <c:v>0.70670959124374566</c:v>
                </c:pt>
                <c:pt idx="2052">
                  <c:v>0.63892592761613431</c:v>
                </c:pt>
                <c:pt idx="2053">
                  <c:v>0.62335412883925723</c:v>
                </c:pt>
                <c:pt idx="2054">
                  <c:v>0.61106691074368868</c:v>
                </c:pt>
                <c:pt idx="2055">
                  <c:v>0.59435199222850699</c:v>
                </c:pt>
                <c:pt idx="2056">
                  <c:v>0.58306460954709982</c:v>
                </c:pt>
                <c:pt idx="2057">
                  <c:v>0.61822481337542601</c:v>
                </c:pt>
                <c:pt idx="2058">
                  <c:v>0.75220015535583784</c:v>
                </c:pt>
                <c:pt idx="2059">
                  <c:v>0.64430916815644501</c:v>
                </c:pt>
                <c:pt idx="2060">
                  <c:v>0.69511631270853957</c:v>
                </c:pt>
                <c:pt idx="2061">
                  <c:v>0.72352856827996892</c:v>
                </c:pt>
                <c:pt idx="2062">
                  <c:v>0.69905841769235999</c:v>
                </c:pt>
                <c:pt idx="2063">
                  <c:v>0.69645686778382754</c:v>
                </c:pt>
                <c:pt idx="2064">
                  <c:v>0.68840113269869607</c:v>
                </c:pt>
                <c:pt idx="2065">
                  <c:v>0.72014300671678189</c:v>
                </c:pt>
                <c:pt idx="2066">
                  <c:v>0.71191212168097584</c:v>
                </c:pt>
                <c:pt idx="2067">
                  <c:v>0.6628033358063512</c:v>
                </c:pt>
                <c:pt idx="2068">
                  <c:v>0.63494476670833644</c:v>
                </c:pt>
                <c:pt idx="2069">
                  <c:v>0.59558373326662895</c:v>
                </c:pt>
                <c:pt idx="2070">
                  <c:v>0.62053829403183303</c:v>
                </c:pt>
                <c:pt idx="2071">
                  <c:v>0.62005127074916</c:v>
                </c:pt>
                <c:pt idx="2072">
                  <c:v>0.61173774885515764</c:v>
                </c:pt>
                <c:pt idx="2073">
                  <c:v>0.63636872484398554</c:v>
                </c:pt>
                <c:pt idx="2074">
                  <c:v>0.67158018467648872</c:v>
                </c:pt>
                <c:pt idx="2075">
                  <c:v>0.76203211668604143</c:v>
                </c:pt>
                <c:pt idx="2076">
                  <c:v>0.62532253635623414</c:v>
                </c:pt>
                <c:pt idx="2077">
                  <c:v>0.61764333406274985</c:v>
                </c:pt>
                <c:pt idx="2078">
                  <c:v>0.62500823538702666</c:v>
                </c:pt>
                <c:pt idx="2079">
                  <c:v>0.57742929369959772</c:v>
                </c:pt>
                <c:pt idx="2080">
                  <c:v>0.59556808390065297</c:v>
                </c:pt>
                <c:pt idx="2081">
                  <c:v>0.58430928289413753</c:v>
                </c:pt>
                <c:pt idx="2082">
                  <c:v>0.62870559407955917</c:v>
                </c:pt>
                <c:pt idx="2083">
                  <c:v>0.698577659248381</c:v>
                </c:pt>
                <c:pt idx="2084">
                  <c:v>0.73481398591858327</c:v>
                </c:pt>
                <c:pt idx="2085">
                  <c:v>0.72104584767192337</c:v>
                </c:pt>
                <c:pt idx="2086">
                  <c:v>0.71728487469290636</c:v>
                </c:pt>
                <c:pt idx="2087">
                  <c:v>0.70265658647897733</c:v>
                </c:pt>
                <c:pt idx="2088">
                  <c:v>0.74409527544969889</c:v>
                </c:pt>
                <c:pt idx="2089">
                  <c:v>0.73128320124513091</c:v>
                </c:pt>
                <c:pt idx="2090">
                  <c:v>0.69282886000342103</c:v>
                </c:pt>
                <c:pt idx="2091">
                  <c:v>0.64128686741003205</c:v>
                </c:pt>
                <c:pt idx="2092">
                  <c:v>0.62680459865921379</c:v>
                </c:pt>
                <c:pt idx="2093">
                  <c:v>0.6504225425006418</c:v>
                </c:pt>
                <c:pt idx="2094">
                  <c:v>0.65992351744258293</c:v>
                </c:pt>
                <c:pt idx="2095">
                  <c:v>0.6529619018196493</c:v>
                </c:pt>
                <c:pt idx="2096">
                  <c:v>0.65089357082737476</c:v>
                </c:pt>
                <c:pt idx="2097">
                  <c:v>0.66309267578693953</c:v>
                </c:pt>
                <c:pt idx="2098">
                  <c:v>0.6599915536031844</c:v>
                </c:pt>
                <c:pt idx="2099">
                  <c:v>0.56115029867932731</c:v>
                </c:pt>
                <c:pt idx="2100">
                  <c:v>0.7438591763143747</c:v>
                </c:pt>
                <c:pt idx="2101">
                  <c:v>0.63155273484526531</c:v>
                </c:pt>
                <c:pt idx="2102">
                  <c:v>0.62168217904521239</c:v>
                </c:pt>
                <c:pt idx="2103">
                  <c:v>0.60428978814490297</c:v>
                </c:pt>
                <c:pt idx="2104">
                  <c:v>0.57584790959925303</c:v>
                </c:pt>
                <c:pt idx="2105">
                  <c:v>0.59097840772156907</c:v>
                </c:pt>
                <c:pt idx="2106">
                  <c:v>0.59051348299432305</c:v>
                </c:pt>
                <c:pt idx="2107">
                  <c:v>0.62883127632392977</c:v>
                </c:pt>
                <c:pt idx="2108">
                  <c:v>0.70209581116261921</c:v>
                </c:pt>
                <c:pt idx="2109">
                  <c:v>0.72054619081397997</c:v>
                </c:pt>
                <c:pt idx="2110">
                  <c:v>0.71098829720618817</c:v>
                </c:pt>
                <c:pt idx="2111">
                  <c:v>0.70716617953763483</c:v>
                </c:pt>
                <c:pt idx="2112">
                  <c:v>0.7021642771331984</c:v>
                </c:pt>
                <c:pt idx="2113">
                  <c:v>0.73628492605987905</c:v>
                </c:pt>
                <c:pt idx="2114">
                  <c:v>0.72433183262346423</c:v>
                </c:pt>
                <c:pt idx="2115">
                  <c:v>0.67293680629689767</c:v>
                </c:pt>
                <c:pt idx="2116">
                  <c:v>0.63338067882492177</c:v>
                </c:pt>
                <c:pt idx="2117">
                  <c:v>0.62668120096706315</c:v>
                </c:pt>
                <c:pt idx="2118">
                  <c:v>0.64779789476581073</c:v>
                </c:pt>
                <c:pt idx="2119">
                  <c:v>0.66082915884627424</c:v>
                </c:pt>
                <c:pt idx="2120">
                  <c:v>0.65726242840710469</c:v>
                </c:pt>
                <c:pt idx="2121">
                  <c:v>0.65705269607957317</c:v>
                </c:pt>
                <c:pt idx="2122">
                  <c:v>0.67048093948214449</c:v>
                </c:pt>
                <c:pt idx="2123">
                  <c:v>0.67087929380382527</c:v>
                </c:pt>
                <c:pt idx="2124">
                  <c:v>0.66659940313710908</c:v>
                </c:pt>
                <c:pt idx="2125">
                  <c:v>0.6702367587782162</c:v>
                </c:pt>
                <c:pt idx="2126">
                  <c:v>0.65304667813494566</c:v>
                </c:pt>
                <c:pt idx="2127">
                  <c:v>0.65158046068670272</c:v>
                </c:pt>
                <c:pt idx="2128">
                  <c:v>0.65741777351223518</c:v>
                </c:pt>
                <c:pt idx="2129">
                  <c:v>0.65062715115353553</c:v>
                </c:pt>
                <c:pt idx="2130">
                  <c:v>0.65173455867848229</c:v>
                </c:pt>
                <c:pt idx="2131">
                  <c:v>0.70542064276395111</c:v>
                </c:pt>
                <c:pt idx="2132">
                  <c:v>0.72171641171500189</c:v>
                </c:pt>
                <c:pt idx="2133">
                  <c:v>0.72646728790305237</c:v>
                </c:pt>
                <c:pt idx="2134">
                  <c:v>0.72795006586019606</c:v>
                </c:pt>
                <c:pt idx="2135">
                  <c:v>0.71062214004886926</c:v>
                </c:pt>
                <c:pt idx="2136">
                  <c:v>0.73021102083815093</c:v>
                </c:pt>
                <c:pt idx="2137">
                  <c:v>0.71626058691452854</c:v>
                </c:pt>
                <c:pt idx="2138">
                  <c:v>0.66938634352847981</c:v>
                </c:pt>
                <c:pt idx="2139">
                  <c:v>0.63563029647369029</c:v>
                </c:pt>
                <c:pt idx="2140">
                  <c:v>0.64070001990843661</c:v>
                </c:pt>
                <c:pt idx="2141">
                  <c:v>0.6473981310312259</c:v>
                </c:pt>
                <c:pt idx="2142">
                  <c:v>0.64347014661736945</c:v>
                </c:pt>
                <c:pt idx="2143">
                  <c:v>0.66038293453875319</c:v>
                </c:pt>
                <c:pt idx="2144">
                  <c:v>0.68496513503042089</c:v>
                </c:pt>
                <c:pt idx="2145">
                  <c:v>0.6792730493872573</c:v>
                </c:pt>
                <c:pt idx="2146">
                  <c:v>0.65972704596897935</c:v>
                </c:pt>
                <c:pt idx="2147">
                  <c:v>0.68273877800742566</c:v>
                </c:pt>
                <c:pt idx="2148">
                  <c:v>0.67486462977037409</c:v>
                </c:pt>
                <c:pt idx="2149">
                  <c:v>0.66905501598838402</c:v>
                </c:pt>
                <c:pt idx="2150">
                  <c:v>0.69452122721620646</c:v>
                </c:pt>
                <c:pt idx="2151">
                  <c:v>0.63541286658442542</c:v>
                </c:pt>
                <c:pt idx="2152">
                  <c:v>0.66546316210452461</c:v>
                </c:pt>
                <c:pt idx="2153">
                  <c:v>0.64868994942644376</c:v>
                </c:pt>
                <c:pt idx="2154">
                  <c:v>0.65659337962578479</c:v>
                </c:pt>
                <c:pt idx="2155">
                  <c:v>0.69028514557961629</c:v>
                </c:pt>
                <c:pt idx="2156">
                  <c:v>0.72098062506313643</c:v>
                </c:pt>
                <c:pt idx="2157">
                  <c:v>0.71815477907750325</c:v>
                </c:pt>
                <c:pt idx="2158">
                  <c:v>0.72934730086502619</c:v>
                </c:pt>
                <c:pt idx="2159">
                  <c:v>0.69792409396794297</c:v>
                </c:pt>
                <c:pt idx="2160">
                  <c:v>0.72309412946903551</c:v>
                </c:pt>
                <c:pt idx="2161">
                  <c:v>0.72174369409490391</c:v>
                </c:pt>
                <c:pt idx="2162">
                  <c:v>0.68460167562104879</c:v>
                </c:pt>
                <c:pt idx="2163">
                  <c:v>0.63473474757885651</c:v>
                </c:pt>
                <c:pt idx="2164">
                  <c:v>0.63796019377764956</c:v>
                </c:pt>
                <c:pt idx="2165">
                  <c:v>0.64586370865438436</c:v>
                </c:pt>
                <c:pt idx="2166">
                  <c:v>0.64689607226953694</c:v>
                </c:pt>
                <c:pt idx="2167">
                  <c:v>0.65758175764471827</c:v>
                </c:pt>
                <c:pt idx="2168">
                  <c:v>0.67472330152615467</c:v>
                </c:pt>
                <c:pt idx="2169">
                  <c:v>0.68483531173846823</c:v>
                </c:pt>
                <c:pt idx="2170">
                  <c:v>0.67699805760809739</c:v>
                </c:pt>
                <c:pt idx="2171">
                  <c:v>0.66847640081304993</c:v>
                </c:pt>
                <c:pt idx="2172">
                  <c:v>0.70058033230263839</c:v>
                </c:pt>
                <c:pt idx="2173">
                  <c:v>0.67598004935049649</c:v>
                </c:pt>
                <c:pt idx="2174">
                  <c:v>0.65814481433436933</c:v>
                </c:pt>
                <c:pt idx="2175">
                  <c:v>0.6282263201950361</c:v>
                </c:pt>
                <c:pt idx="2176">
                  <c:v>0.67780790427775417</c:v>
                </c:pt>
                <c:pt idx="2177">
                  <c:v>0.65476595408086191</c:v>
                </c:pt>
                <c:pt idx="2178">
                  <c:v>0.68353547991194652</c:v>
                </c:pt>
                <c:pt idx="2179">
                  <c:v>0.65022940139383123</c:v>
                </c:pt>
                <c:pt idx="2180">
                  <c:v>0.62824390257441931</c:v>
                </c:pt>
                <c:pt idx="2181">
                  <c:v>0.6295617793997903</c:v>
                </c:pt>
                <c:pt idx="2182">
                  <c:v>0.60803455354963731</c:v>
                </c:pt>
                <c:pt idx="2183">
                  <c:v>0.62743437548174852</c:v>
                </c:pt>
                <c:pt idx="2184">
                  <c:v>0.6212648978993347</c:v>
                </c:pt>
                <c:pt idx="2185">
                  <c:v>0.61714571102819171</c:v>
                </c:pt>
                <c:pt idx="2186">
                  <c:v>0.60956453044438219</c:v>
                </c:pt>
                <c:pt idx="2187">
                  <c:v>0.62519367267487014</c:v>
                </c:pt>
                <c:pt idx="2188">
                  <c:v>0.63385995209194335</c:v>
                </c:pt>
                <c:pt idx="2189">
                  <c:v>0.6234188389525559</c:v>
                </c:pt>
                <c:pt idx="2190">
                  <c:v>0.65569449446128647</c:v>
                </c:pt>
                <c:pt idx="2191">
                  <c:v>0.65502696440106978</c:v>
                </c:pt>
                <c:pt idx="2192">
                  <c:v>0.65643362006595007</c:v>
                </c:pt>
                <c:pt idx="2193">
                  <c:v>0.66837258942308675</c:v>
                </c:pt>
                <c:pt idx="2194">
                  <c:v>0.68099479582639455</c:v>
                </c:pt>
                <c:pt idx="2195">
                  <c:v>0.58866334788054619</c:v>
                </c:pt>
                <c:pt idx="2196">
                  <c:v>0.67718403965919793</c:v>
                </c:pt>
                <c:pt idx="2197">
                  <c:v>0.70559185119607415</c:v>
                </c:pt>
                <c:pt idx="2198">
                  <c:v>0.66210864293619676</c:v>
                </c:pt>
                <c:pt idx="2199">
                  <c:v>0.65552182826956995</c:v>
                </c:pt>
                <c:pt idx="2200">
                  <c:v>0.64631225005450377</c:v>
                </c:pt>
                <c:pt idx="2201">
                  <c:v>0.66705116143683385</c:v>
                </c:pt>
                <c:pt idx="2202">
                  <c:v>0.6616299406359254</c:v>
                </c:pt>
                <c:pt idx="2203">
                  <c:v>0.67918924165560524</c:v>
                </c:pt>
                <c:pt idx="2204">
                  <c:v>0.6461771085194109</c:v>
                </c:pt>
                <c:pt idx="2205">
                  <c:v>0.63355035781551927</c:v>
                </c:pt>
                <c:pt idx="2206">
                  <c:v>0.62333665752309941</c:v>
                </c:pt>
                <c:pt idx="2207">
                  <c:v>0.60591639970285005</c:v>
                </c:pt>
                <c:pt idx="2208">
                  <c:v>0.62324391338531437</c:v>
                </c:pt>
                <c:pt idx="2209">
                  <c:v>0.61044210955938039</c:v>
                </c:pt>
                <c:pt idx="2210">
                  <c:v>0.60951597304085536</c:v>
                </c:pt>
                <c:pt idx="2211">
                  <c:v>0.60608940820608237</c:v>
                </c:pt>
                <c:pt idx="2212">
                  <c:v>0.62603368622804367</c:v>
                </c:pt>
                <c:pt idx="2213">
                  <c:v>0.61823788901596999</c:v>
                </c:pt>
                <c:pt idx="2214">
                  <c:v>0.63015704307523035</c:v>
                </c:pt>
                <c:pt idx="2215">
                  <c:v>0.64957959161060463</c:v>
                </c:pt>
                <c:pt idx="2216">
                  <c:v>0.65169727410972633</c:v>
                </c:pt>
                <c:pt idx="2217">
                  <c:v>0.65156767323002074</c:v>
                </c:pt>
                <c:pt idx="2218">
                  <c:v>0.66171162225260771</c:v>
                </c:pt>
                <c:pt idx="2219">
                  <c:v>0.67426649409879902</c:v>
                </c:pt>
                <c:pt idx="2220">
                  <c:v>0.67223135986681248</c:v>
                </c:pt>
                <c:pt idx="2221">
                  <c:v>0.68380755862942477</c:v>
                </c:pt>
                <c:pt idx="2222">
                  <c:v>0.65291815540304277</c:v>
                </c:pt>
                <c:pt idx="2223">
                  <c:v>0.68395828019757698</c:v>
                </c:pt>
                <c:pt idx="2224">
                  <c:v>0.67643194839187593</c:v>
                </c:pt>
                <c:pt idx="2225">
                  <c:v>0.658956651945653</c:v>
                </c:pt>
                <c:pt idx="2226">
                  <c:v>0.657052026457147</c:v>
                </c:pt>
                <c:pt idx="2227">
                  <c:v>0.63934462313179274</c:v>
                </c:pt>
                <c:pt idx="2228">
                  <c:v>0.64938373843441433</c:v>
                </c:pt>
                <c:pt idx="2229">
                  <c:v>0.62762092968046579</c:v>
                </c:pt>
                <c:pt idx="2230">
                  <c:v>0.62736882699294594</c:v>
                </c:pt>
                <c:pt idx="2231">
                  <c:v>0.62923849823330824</c:v>
                </c:pt>
                <c:pt idx="2232">
                  <c:v>0.66589951313703255</c:v>
                </c:pt>
                <c:pt idx="2233">
                  <c:v>0.62644774701353745</c:v>
                </c:pt>
                <c:pt idx="2234">
                  <c:v>0.63679299888206931</c:v>
                </c:pt>
                <c:pt idx="2235">
                  <c:v>0.63802486276543169</c:v>
                </c:pt>
                <c:pt idx="2236">
                  <c:v>0.65015223752507401</c:v>
                </c:pt>
                <c:pt idx="2237">
                  <c:v>0.63674699155510261</c:v>
                </c:pt>
                <c:pt idx="2238">
                  <c:v>0.65010062532160573</c:v>
                </c:pt>
                <c:pt idx="2239">
                  <c:v>0.65655823373389799</c:v>
                </c:pt>
                <c:pt idx="2240">
                  <c:v>0.64661043256794182</c:v>
                </c:pt>
                <c:pt idx="2241">
                  <c:v>0.63731467556232346</c:v>
                </c:pt>
                <c:pt idx="2242">
                  <c:v>0.64353942801427055</c:v>
                </c:pt>
                <c:pt idx="2243">
                  <c:v>0.67238910716940781</c:v>
                </c:pt>
                <c:pt idx="2244">
                  <c:v>0.67465202305601857</c:v>
                </c:pt>
                <c:pt idx="2245">
                  <c:v>0.67223108274268129</c:v>
                </c:pt>
                <c:pt idx="2246">
                  <c:v>0.69310600919252185</c:v>
                </c:pt>
                <c:pt idx="2247">
                  <c:v>0.64427084653246769</c:v>
                </c:pt>
                <c:pt idx="2248">
                  <c:v>0.67768869457691805</c:v>
                </c:pt>
                <c:pt idx="2249">
                  <c:v>0.64761433657001821</c:v>
                </c:pt>
                <c:pt idx="2250">
                  <c:v>0.66054997839990015</c:v>
                </c:pt>
                <c:pt idx="2251">
                  <c:v>0.63400261216322373</c:v>
                </c:pt>
                <c:pt idx="2252">
                  <c:v>0.65565102244791296</c:v>
                </c:pt>
                <c:pt idx="2253">
                  <c:v>0.62695010749021096</c:v>
                </c:pt>
                <c:pt idx="2254">
                  <c:v>0.62744758640107889</c:v>
                </c:pt>
                <c:pt idx="2255">
                  <c:v>0.61801711942261395</c:v>
                </c:pt>
                <c:pt idx="2256">
                  <c:v>0.6490660192935932</c:v>
                </c:pt>
                <c:pt idx="2257">
                  <c:v>0.62863492651163966</c:v>
                </c:pt>
                <c:pt idx="2258">
                  <c:v>0.61833244033161106</c:v>
                </c:pt>
                <c:pt idx="2259">
                  <c:v>0.64755019997761476</c:v>
                </c:pt>
                <c:pt idx="2260">
                  <c:v>0.62093329982023093</c:v>
                </c:pt>
                <c:pt idx="2261">
                  <c:v>0.64205268509459457</c:v>
                </c:pt>
                <c:pt idx="2262">
                  <c:v>0.63846289897245079</c:v>
                </c:pt>
                <c:pt idx="2263">
                  <c:v>0.63923639912114671</c:v>
                </c:pt>
                <c:pt idx="2264">
                  <c:v>0.65368515493101709</c:v>
                </c:pt>
                <c:pt idx="2265">
                  <c:v>0.63803515693993873</c:v>
                </c:pt>
                <c:pt idx="2266">
                  <c:v>0.64234054560439235</c:v>
                </c:pt>
                <c:pt idx="2267">
                  <c:v>0.63713043740787179</c:v>
                </c:pt>
                <c:pt idx="2268">
                  <c:v>0.36175974604849592</c:v>
                </c:pt>
                <c:pt idx="2269">
                  <c:v>0.64565340577624863</c:v>
                </c:pt>
                <c:pt idx="2270">
                  <c:v>0.60101719364154871</c:v>
                </c:pt>
                <c:pt idx="2271">
                  <c:v>0.59224206326694462</c:v>
                </c:pt>
                <c:pt idx="2272">
                  <c:v>0.61652981043313126</c:v>
                </c:pt>
                <c:pt idx="2273">
                  <c:v>0.60730379806913803</c:v>
                </c:pt>
                <c:pt idx="2274">
                  <c:v>0.63103393859348678</c:v>
                </c:pt>
                <c:pt idx="2275">
                  <c:v>0.7190381221627864</c:v>
                </c:pt>
                <c:pt idx="2276">
                  <c:v>0.7371387104809034</c:v>
                </c:pt>
                <c:pt idx="2277">
                  <c:v>0.72056850549726648</c:v>
                </c:pt>
                <c:pt idx="2278">
                  <c:v>0.71775660457940316</c:v>
                </c:pt>
                <c:pt idx="2279">
                  <c:v>0.7162164297198389</c:v>
                </c:pt>
                <c:pt idx="2280">
                  <c:v>0.73058324569964905</c:v>
                </c:pt>
                <c:pt idx="2281">
                  <c:v>0.75086925699607598</c:v>
                </c:pt>
                <c:pt idx="2282">
                  <c:v>0.68331933298745728</c:v>
                </c:pt>
                <c:pt idx="2283">
                  <c:v>0.62052622395480883</c:v>
                </c:pt>
                <c:pt idx="2284">
                  <c:v>0.63046469187249321</c:v>
                </c:pt>
                <c:pt idx="2285">
                  <c:v>0.63360902304217559</c:v>
                </c:pt>
                <c:pt idx="2286">
                  <c:v>0.7315633030198847</c:v>
                </c:pt>
                <c:pt idx="2287">
                  <c:v>0.73897547175081024</c:v>
                </c:pt>
                <c:pt idx="2288">
                  <c:v>0.73101332666666974</c:v>
                </c:pt>
                <c:pt idx="2289">
                  <c:v>0.64702325665514149</c:v>
                </c:pt>
                <c:pt idx="2290">
                  <c:v>0.66294076330279827</c:v>
                </c:pt>
                <c:pt idx="2291">
                  <c:v>0.4290904859889364</c:v>
                </c:pt>
                <c:pt idx="2292">
                  <c:v>0.6365786574245359</c:v>
                </c:pt>
                <c:pt idx="2293">
                  <c:v>0.3737912946609725</c:v>
                </c:pt>
                <c:pt idx="2294">
                  <c:v>0.63603962964976724</c:v>
                </c:pt>
                <c:pt idx="2295">
                  <c:v>0.62095315502869097</c:v>
                </c:pt>
                <c:pt idx="2296">
                  <c:v>0.57256597897149619</c:v>
                </c:pt>
                <c:pt idx="2297">
                  <c:v>0.60593781431833138</c:v>
                </c:pt>
                <c:pt idx="2298">
                  <c:v>0.6000824962076603</c:v>
                </c:pt>
                <c:pt idx="2299">
                  <c:v>0.61279889787790964</c:v>
                </c:pt>
                <c:pt idx="2300">
                  <c:v>0.70419746273745309</c:v>
                </c:pt>
                <c:pt idx="2301">
                  <c:v>0.72740858989456014</c:v>
                </c:pt>
                <c:pt idx="2302">
                  <c:v>0.71254978557053061</c:v>
                </c:pt>
                <c:pt idx="2303">
                  <c:v>0.71090811051018643</c:v>
                </c:pt>
                <c:pt idx="2304">
                  <c:v>0.70212383695163028</c:v>
                </c:pt>
                <c:pt idx="2305">
                  <c:v>0.71807299560968607</c:v>
                </c:pt>
                <c:pt idx="2306">
                  <c:v>0.73733308959981358</c:v>
                </c:pt>
                <c:pt idx="2307">
                  <c:v>0.69512595223864382</c:v>
                </c:pt>
                <c:pt idx="2308">
                  <c:v>0.61962147058253469</c:v>
                </c:pt>
                <c:pt idx="2309">
                  <c:v>0.62503593760261222</c:v>
                </c:pt>
                <c:pt idx="2310">
                  <c:v>0.61822617326038509</c:v>
                </c:pt>
                <c:pt idx="2311">
                  <c:v>0.764646425640371</c:v>
                </c:pt>
                <c:pt idx="2312">
                  <c:v>0.79886960170300381</c:v>
                </c:pt>
                <c:pt idx="2313">
                  <c:v>0.80535409756005616</c:v>
                </c:pt>
                <c:pt idx="2314">
                  <c:v>0.64511884503787142</c:v>
                </c:pt>
                <c:pt idx="2315">
                  <c:v>0.65527331418575663</c:v>
                </c:pt>
                <c:pt idx="2316">
                  <c:v>0.63569571523153734</c:v>
                </c:pt>
                <c:pt idx="2317">
                  <c:v>0.64669557598638383</c:v>
                </c:pt>
                <c:pt idx="2318">
                  <c:v>0.6282729323871199</c:v>
                </c:pt>
                <c:pt idx="2319">
                  <c:v>0.61703883846647867</c:v>
                </c:pt>
                <c:pt idx="2320">
                  <c:v>0.63747672049678783</c:v>
                </c:pt>
                <c:pt idx="2321">
                  <c:v>0.6275508020739593</c:v>
                </c:pt>
                <c:pt idx="2322">
                  <c:v>0.64879096855244134</c:v>
                </c:pt>
                <c:pt idx="2323">
                  <c:v>0.72089342612362972</c:v>
                </c:pt>
                <c:pt idx="2324">
                  <c:v>0.72286589555741598</c:v>
                </c:pt>
                <c:pt idx="2325">
                  <c:v>0.70441153005177959</c:v>
                </c:pt>
                <c:pt idx="2326">
                  <c:v>0.70241985129111284</c:v>
                </c:pt>
                <c:pt idx="2327">
                  <c:v>0.69323760852714011</c:v>
                </c:pt>
                <c:pt idx="2328">
                  <c:v>0.70764468101493561</c:v>
                </c:pt>
                <c:pt idx="2329">
                  <c:v>0.7038286248489436</c:v>
                </c:pt>
                <c:pt idx="2330">
                  <c:v>0.63571601213644491</c:v>
                </c:pt>
                <c:pt idx="2331">
                  <c:v>0.57010538966728086</c:v>
                </c:pt>
                <c:pt idx="2332">
                  <c:v>0.56977746375163729</c:v>
                </c:pt>
                <c:pt idx="2333">
                  <c:v>0.56684072150073972</c:v>
                </c:pt>
                <c:pt idx="2334">
                  <c:v>0.57838245344165862</c:v>
                </c:pt>
                <c:pt idx="2335">
                  <c:v>0.5539072882277416</c:v>
                </c:pt>
                <c:pt idx="2336">
                  <c:v>0.56797136953421989</c:v>
                </c:pt>
                <c:pt idx="2337">
                  <c:v>0.56304538583403885</c:v>
                </c:pt>
                <c:pt idx="2338">
                  <c:v>0.52484239160885571</c:v>
                </c:pt>
                <c:pt idx="2339">
                  <c:v>0.65756054640101824</c:v>
                </c:pt>
                <c:pt idx="2340">
                  <c:v>0.63917340551266466</c:v>
                </c:pt>
                <c:pt idx="2341">
                  <c:v>0.64228502753112471</c:v>
                </c:pt>
                <c:pt idx="2342">
                  <c:v>0.65338918743369856</c:v>
                </c:pt>
                <c:pt idx="2343">
                  <c:v>0.59859508498240555</c:v>
                </c:pt>
                <c:pt idx="2344">
                  <c:v>0.63412858622976698</c:v>
                </c:pt>
                <c:pt idx="2345">
                  <c:v>0.61399311174974924</c:v>
                </c:pt>
                <c:pt idx="2346">
                  <c:v>0.63604525215537677</c:v>
                </c:pt>
                <c:pt idx="2347">
                  <c:v>0.6991185076562092</c:v>
                </c:pt>
                <c:pt idx="2348">
                  <c:v>0.71991992050399034</c:v>
                </c:pt>
                <c:pt idx="2349">
                  <c:v>0.69558130762577353</c:v>
                </c:pt>
                <c:pt idx="2350">
                  <c:v>0.699966434798177</c:v>
                </c:pt>
                <c:pt idx="2351">
                  <c:v>0.68023286634691327</c:v>
                </c:pt>
                <c:pt idx="2352">
                  <c:v>0.69815972400565474</c:v>
                </c:pt>
                <c:pt idx="2353">
                  <c:v>0.69402223909124428</c:v>
                </c:pt>
                <c:pt idx="2354">
                  <c:v>0.65747808023708021</c:v>
                </c:pt>
                <c:pt idx="2355">
                  <c:v>0.58297907652570902</c:v>
                </c:pt>
                <c:pt idx="2356">
                  <c:v>0.55986391132962188</c:v>
                </c:pt>
                <c:pt idx="2357">
                  <c:v>0.57072957635270194</c:v>
                </c:pt>
                <c:pt idx="2358">
                  <c:v>0.58124858115223221</c:v>
                </c:pt>
                <c:pt idx="2359">
                  <c:v>0.56549575586329814</c:v>
                </c:pt>
                <c:pt idx="2360">
                  <c:v>0.56233486405628341</c:v>
                </c:pt>
                <c:pt idx="2361">
                  <c:v>0.58050712249675529</c:v>
                </c:pt>
                <c:pt idx="2362">
                  <c:v>0.5515246511694204</c:v>
                </c:pt>
                <c:pt idx="2363">
                  <c:v>0.55545286577696384</c:v>
                </c:pt>
                <c:pt idx="2364">
                  <c:v>0.55069530492595975</c:v>
                </c:pt>
                <c:pt idx="2365">
                  <c:v>0.55400068267372027</c:v>
                </c:pt>
                <c:pt idx="2366">
                  <c:v>0.54129548708389175</c:v>
                </c:pt>
                <c:pt idx="2367">
                  <c:v>0.52725536984628407</c:v>
                </c:pt>
                <c:pt idx="2368">
                  <c:v>0.5561860701130269</c:v>
                </c:pt>
                <c:pt idx="2369">
                  <c:v>0.5518331304025359</c:v>
                </c:pt>
                <c:pt idx="2370">
                  <c:v>0.57719964429639903</c:v>
                </c:pt>
                <c:pt idx="2371">
                  <c:v>0.65095217093028646</c:v>
                </c:pt>
                <c:pt idx="2372">
                  <c:v>0.70235763089560455</c:v>
                </c:pt>
                <c:pt idx="2373">
                  <c:v>0.69118797408970711</c:v>
                </c:pt>
                <c:pt idx="2374">
                  <c:v>0.6909365851888063</c:v>
                </c:pt>
                <c:pt idx="2375">
                  <c:v>0.66201105319649733</c:v>
                </c:pt>
                <c:pt idx="2376">
                  <c:v>0.70555882973574746</c:v>
                </c:pt>
                <c:pt idx="2377">
                  <c:v>0.69781759634309071</c:v>
                </c:pt>
                <c:pt idx="2378">
                  <c:v>0.65404180302321879</c:v>
                </c:pt>
                <c:pt idx="2379">
                  <c:v>0.57737976498558663</c:v>
                </c:pt>
                <c:pt idx="2380">
                  <c:v>0.5522824107621509</c:v>
                </c:pt>
                <c:pt idx="2381">
                  <c:v>0.56275523110424641</c:v>
                </c:pt>
                <c:pt idx="2382">
                  <c:v>0.56239517932243965</c:v>
                </c:pt>
                <c:pt idx="2383">
                  <c:v>0.56249081002899015</c:v>
                </c:pt>
                <c:pt idx="2384">
                  <c:v>0.54765436576966608</c:v>
                </c:pt>
                <c:pt idx="2385">
                  <c:v>0.55132127646097639</c:v>
                </c:pt>
                <c:pt idx="2386">
                  <c:v>0.5511781128556551</c:v>
                </c:pt>
                <c:pt idx="2387">
                  <c:v>0.42728579407540535</c:v>
                </c:pt>
                <c:pt idx="2388">
                  <c:v>0.5629882494739753</c:v>
                </c:pt>
                <c:pt idx="2389">
                  <c:v>0.56193385798695017</c:v>
                </c:pt>
                <c:pt idx="2390">
                  <c:v>0.55594587099322323</c:v>
                </c:pt>
                <c:pt idx="2391">
                  <c:v>0.54567135036603942</c:v>
                </c:pt>
                <c:pt idx="2392">
                  <c:v>0.53265490015427608</c:v>
                </c:pt>
                <c:pt idx="2393">
                  <c:v>0.55481382063216877</c:v>
                </c:pt>
                <c:pt idx="2394">
                  <c:v>0.55025538857427914</c:v>
                </c:pt>
                <c:pt idx="2395">
                  <c:v>0.57785229842305619</c:v>
                </c:pt>
                <c:pt idx="2396">
                  <c:v>0.65601641656566823</c:v>
                </c:pt>
              </c:numCache>
            </c:numRef>
          </c:val>
        </c:ser>
        <c:marker val="1"/>
        <c:axId val="127552128"/>
        <c:axId val="127558016"/>
      </c:lineChart>
      <c:catAx>
        <c:axId val="127552128"/>
        <c:scaling>
          <c:orientation val="minMax"/>
        </c:scaling>
        <c:axPos val="b"/>
        <c:tickLblPos val="nextTo"/>
        <c:crossAx val="127558016"/>
        <c:crosses val="autoZero"/>
        <c:auto val="1"/>
        <c:lblAlgn val="ctr"/>
        <c:lblOffset val="100"/>
      </c:catAx>
      <c:valAx>
        <c:axId val="127558016"/>
        <c:scaling>
          <c:orientation val="minMax"/>
        </c:scaling>
        <c:axPos val="l"/>
        <c:majorGridlines/>
        <c:numFmt formatCode="General" sourceLinked="1"/>
        <c:tickLblPos val="nextTo"/>
        <c:crossAx val="127552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103</xdr:col>
      <xdr:colOff>600075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98"/>
  <sheetViews>
    <sheetView tabSelected="1" topLeftCell="BU1" workbookViewId="0">
      <selection activeCell="C1" sqref="C1:D104857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1.0599940000000001</v>
      </c>
      <c r="B2">
        <v>3.8748939999999998</v>
      </c>
      <c r="C2">
        <f>LOG10(1.059994)</f>
        <v>2.5303406987160604E-2</v>
      </c>
      <c r="D2">
        <f>LOG10(3.874894)</f>
        <v>0.58825982662433263</v>
      </c>
    </row>
    <row r="3" spans="1:4">
      <c r="A3">
        <v>1.0449949999999999</v>
      </c>
      <c r="B3">
        <v>4.5152320000000001</v>
      </c>
      <c r="C3">
        <f>LOG10(1.044995)</f>
        <v>1.9114212478073298E-2</v>
      </c>
      <c r="D3">
        <f>LOG10(4.515232)</f>
        <v>0.65468006998313366</v>
      </c>
    </row>
    <row r="4" spans="1:4">
      <c r="A4">
        <v>1.051175</v>
      </c>
      <c r="B4">
        <v>5.0600949999999996</v>
      </c>
      <c r="C4">
        <f>LOG10(1.051175)</f>
        <v>2.1675023552124507E-2</v>
      </c>
      <c r="D4">
        <f>LOG10(5.060095)</f>
        <v>0.70415867051341219</v>
      </c>
    </row>
    <row r="5" spans="1:4">
      <c r="A5">
        <v>1.0492090000000001</v>
      </c>
      <c r="B5">
        <v>4.0518400000000003</v>
      </c>
      <c r="C5">
        <f>LOG10(1.049209)</f>
        <v>2.0862007264840082E-2</v>
      </c>
      <c r="D5">
        <f>LOG10(4.05184)</f>
        <v>0.60765228750535827</v>
      </c>
    </row>
    <row r="6" spans="1:4">
      <c r="A6">
        <v>1.029596</v>
      </c>
      <c r="B6">
        <v>4.7762209999999996</v>
      </c>
      <c r="C6">
        <f>LOG10(1.029596)</f>
        <v>1.2666846657303355E-2</v>
      </c>
      <c r="D6">
        <f>LOG10(4.776221)</f>
        <v>0.67908441377875561</v>
      </c>
    </row>
    <row r="7" spans="1:4">
      <c r="A7">
        <v>1.045828</v>
      </c>
      <c r="B7">
        <v>3.8300079999999999</v>
      </c>
      <c r="C7">
        <f>LOG10(1.045828)</f>
        <v>1.9460265034952955E-2</v>
      </c>
      <c r="D7">
        <f>LOG10(3.830008)</f>
        <v>0.58319968111019627</v>
      </c>
    </row>
    <row r="8" spans="1:4">
      <c r="A8">
        <v>1.0459290000000001</v>
      </c>
      <c r="B8">
        <v>4.1579189999999997</v>
      </c>
      <c r="C8">
        <f>LOG10(1.045929)</f>
        <v>1.9502204650985192E-2</v>
      </c>
      <c r="D8">
        <f>LOG10(4.157919)</f>
        <v>0.61887602463092894</v>
      </c>
    </row>
    <row r="9" spans="1:4">
      <c r="A9">
        <v>1.039954</v>
      </c>
      <c r="B9">
        <v>2.8542589999999999</v>
      </c>
      <c r="C9">
        <f>LOG10(1.039954)</f>
        <v>1.7014129694942204E-2</v>
      </c>
      <c r="D9">
        <f>LOG10(2.854259)</f>
        <v>0.45549337913856103</v>
      </c>
    </row>
    <row r="10" spans="1:4">
      <c r="A10">
        <v>1.0458989999999999</v>
      </c>
      <c r="B10">
        <v>4.4166670000000003</v>
      </c>
      <c r="C10">
        <f>LOG10(1.045899)</f>
        <v>1.9489747762122363E-2</v>
      </c>
      <c r="D10">
        <f>LOG10(4.416667)</f>
        <v>0.6450946563301051</v>
      </c>
    </row>
    <row r="11" spans="1:4">
      <c r="A11">
        <v>1.04674</v>
      </c>
      <c r="B11">
        <v>2.764615</v>
      </c>
      <c r="C11">
        <f>LOG10(1.04674)</f>
        <v>1.9838820563445717E-2</v>
      </c>
      <c r="D11">
        <f>LOG10(2.764615)</f>
        <v>0.44163466004673707</v>
      </c>
    </row>
    <row r="12" spans="1:4">
      <c r="A12">
        <v>1.039652</v>
      </c>
      <c r="B12">
        <v>4.721489</v>
      </c>
      <c r="C12">
        <f>LOG10(1.039652)</f>
        <v>1.6887993364832779E-2</v>
      </c>
      <c r="D12">
        <f>LOG10(4.721489)</f>
        <v>0.67407898221557905</v>
      </c>
    </row>
    <row r="13" spans="1:4">
      <c r="A13">
        <v>1.042367</v>
      </c>
      <c r="B13">
        <v>2.9592200000000002</v>
      </c>
      <c r="C13">
        <f>LOG10(1.042367)</f>
        <v>1.8020653716843815E-2</v>
      </c>
      <c r="D13">
        <f>LOG10(2.95922)</f>
        <v>0.4711772535128953</v>
      </c>
    </row>
    <row r="14" spans="1:4">
      <c r="A14">
        <v>1.0516369999999999</v>
      </c>
      <c r="B14">
        <v>4.5472479999999997</v>
      </c>
      <c r="C14">
        <f>LOG10(1.051637)</f>
        <v>2.1865857591370708E-2</v>
      </c>
      <c r="D14">
        <f>LOG10(4.547248)</f>
        <v>0.65774864061250293</v>
      </c>
    </row>
    <row r="15" spans="1:4">
      <c r="A15">
        <v>1.0450200000000001</v>
      </c>
      <c r="B15">
        <v>2.8455859999999999</v>
      </c>
      <c r="C15">
        <f>LOG10(1.04502)</f>
        <v>1.9124602223647535E-2</v>
      </c>
      <c r="D15">
        <f>LOG10(2.845586)</f>
        <v>0.45417171549733898</v>
      </c>
    </row>
    <row r="16" spans="1:4">
      <c r="A16">
        <v>1.0543070000000001</v>
      </c>
      <c r="B16">
        <v>4.0830830000000002</v>
      </c>
      <c r="C16">
        <f>LOG10(1.054307)</f>
        <v>2.2967089996396673E-2</v>
      </c>
      <c r="D16">
        <f>LOG10(4.083083)</f>
        <v>0.61098820825403399</v>
      </c>
    </row>
    <row r="17" spans="1:4">
      <c r="A17">
        <v>1.046278</v>
      </c>
      <c r="B17">
        <v>3.529957</v>
      </c>
      <c r="C17">
        <f>LOG10(1.046278)</f>
        <v>1.9647093541606462E-2</v>
      </c>
      <c r="D17">
        <f>LOG10(3.529957)</f>
        <v>0.54776941508287535</v>
      </c>
    </row>
    <row r="18" spans="1:4">
      <c r="A18">
        <v>1.040456</v>
      </c>
      <c r="B18">
        <v>2.8881359999999998</v>
      </c>
      <c r="C18">
        <f>LOG10(1.040456)</f>
        <v>1.7223718991423918E-2</v>
      </c>
      <c r="D18">
        <f>LOG10(2.888136)</f>
        <v>0.46061763995676969</v>
      </c>
    </row>
    <row r="19" spans="1:4">
      <c r="A19">
        <v>1.0652189999999999</v>
      </c>
      <c r="B19">
        <v>3.664609</v>
      </c>
      <c r="C19">
        <f>LOG10(1.065219)</f>
        <v>2.7438904219743505E-2</v>
      </c>
      <c r="D19">
        <f>LOG10(3.664609)</f>
        <v>0.56402764386088466</v>
      </c>
    </row>
    <row r="20" spans="1:4">
      <c r="A20">
        <v>1.1026750000000001</v>
      </c>
      <c r="B20">
        <v>3.7859660000000002</v>
      </c>
      <c r="C20">
        <f>LOG10(1.102675)</f>
        <v>4.2447528301421282E-2</v>
      </c>
      <c r="D20">
        <f>LOG10(3.785966)</f>
        <v>0.5781767094485154</v>
      </c>
    </row>
    <row r="21" spans="1:4">
      <c r="A21">
        <v>1.1203559999999999</v>
      </c>
      <c r="B21">
        <v>3.3396759999999999</v>
      </c>
      <c r="C21">
        <f>LOG10(1.120356)</f>
        <v>4.9356044338933203E-2</v>
      </c>
      <c r="D21">
        <f>LOG10(3.339676)</f>
        <v>0.52370433560273122</v>
      </c>
    </row>
    <row r="22" spans="1:4">
      <c r="A22">
        <v>1.0611489999999999</v>
      </c>
      <c r="B22">
        <v>3.1511230000000001</v>
      </c>
      <c r="C22">
        <f>LOG10(1.061149)</f>
        <v>2.5776369136505467E-2</v>
      </c>
      <c r="D22">
        <f>LOG10(3.151123)</f>
        <v>0.49846535562677818</v>
      </c>
    </row>
    <row r="23" spans="1:4">
      <c r="A23">
        <v>1.123319</v>
      </c>
      <c r="B23">
        <v>3.6735519999999999</v>
      </c>
      <c r="C23">
        <f>LOG10(1.123319)</f>
        <v>5.0503104673378284E-2</v>
      </c>
      <c r="D23">
        <f>LOG10(3.673552)</f>
        <v>0.56508619176532038</v>
      </c>
    </row>
    <row r="24" spans="1:4">
      <c r="A24">
        <v>1.089262</v>
      </c>
      <c r="B24">
        <v>3.6643780000000001</v>
      </c>
      <c r="C24">
        <f>LOG10(1.089262)</f>
        <v>3.713235309718875E-2</v>
      </c>
      <c r="D24">
        <f>LOG10(3.664378)</f>
        <v>0.56400026708279716</v>
      </c>
    </row>
    <row r="25" spans="1:4">
      <c r="A25">
        <v>1.1039589999999999</v>
      </c>
      <c r="B25">
        <v>3.440966</v>
      </c>
      <c r="C25">
        <f>LOG10(1.103959)</f>
        <v>4.2952944403683357E-2</v>
      </c>
      <c r="D25">
        <f>LOG10(3.440966)</f>
        <v>0.53668038140171026</v>
      </c>
    </row>
    <row r="26" spans="1:4">
      <c r="A26">
        <v>1.045852</v>
      </c>
      <c r="B26">
        <v>2.7368929999999998</v>
      </c>
      <c r="C26">
        <f>LOG10(1.045852)</f>
        <v>1.9470231251167813E-2</v>
      </c>
      <c r="D26">
        <f>LOG10(2.736893)</f>
        <v>0.43725781881387793</v>
      </c>
    </row>
    <row r="27" spans="1:4">
      <c r="A27">
        <v>1.1204810000000001</v>
      </c>
      <c r="B27">
        <v>3.8121960000000001</v>
      </c>
      <c r="C27">
        <f>LOG10(1.120481)</f>
        <v>4.9404496600560698E-2</v>
      </c>
      <c r="D27">
        <f>LOG10(3.812196)</f>
        <v>0.58117522132887911</v>
      </c>
    </row>
    <row r="28" spans="1:4">
      <c r="A28">
        <v>1.1343110000000001</v>
      </c>
      <c r="B28">
        <v>3.208628</v>
      </c>
      <c r="C28">
        <f>LOG10(1.134311)</f>
        <v>5.4732143680661607E-2</v>
      </c>
      <c r="D28">
        <f>LOG10(3.208628)</f>
        <v>0.50631936903935337</v>
      </c>
    </row>
    <row r="29" spans="1:4">
      <c r="A29">
        <v>1.0621160000000001</v>
      </c>
      <c r="B29">
        <v>2.7444190000000002</v>
      </c>
      <c r="C29">
        <f>LOG10(1.062116)</f>
        <v>2.6171951216967713E-2</v>
      </c>
      <c r="D29">
        <f>LOG10(2.744419)</f>
        <v>0.43845041734676243</v>
      </c>
    </row>
    <row r="30" spans="1:4">
      <c r="A30">
        <v>1.014516</v>
      </c>
      <c r="B30">
        <v>3.2016520000000002</v>
      </c>
      <c r="C30">
        <f>LOG10(1.014516)</f>
        <v>6.2589007108294088E-3</v>
      </c>
      <c r="D30">
        <f>LOG10(3.201652)</f>
        <v>0.50537412499330536</v>
      </c>
    </row>
    <row r="31" spans="1:4">
      <c r="A31">
        <v>1.0153449999999999</v>
      </c>
      <c r="B31">
        <v>3.9503379999999999</v>
      </c>
      <c r="C31">
        <f>LOG10(1.015345)</f>
        <v>6.6136345034531951E-3</v>
      </c>
      <c r="D31">
        <f>LOG10(3.950338)</f>
        <v>0.59663425645045864</v>
      </c>
    </row>
    <row r="32" spans="1:4">
      <c r="A32">
        <v>1.0189550000000001</v>
      </c>
      <c r="B32">
        <v>3.8006250000000001</v>
      </c>
      <c r="C32">
        <f>LOG10(1.018955)</f>
        <v>8.1550047294661095E-3</v>
      </c>
      <c r="D32">
        <f>LOG10(3.800625)</f>
        <v>0.57985502075674633</v>
      </c>
    </row>
    <row r="33" spans="1:4">
      <c r="A33">
        <v>1.0034540000000001</v>
      </c>
      <c r="B33">
        <v>2.9491869999999998</v>
      </c>
      <c r="C33">
        <f>LOG10(1.003454)</f>
        <v>1.4974684985790997E-3</v>
      </c>
      <c r="D33">
        <f>LOG10(2.949187)</f>
        <v>0.46970231086760361</v>
      </c>
    </row>
    <row r="34" spans="1:4">
      <c r="A34">
        <v>1.015323</v>
      </c>
      <c r="B34">
        <v>3.895178</v>
      </c>
      <c r="C34">
        <f>LOG10(1.015323)</f>
        <v>6.6042243205949131E-3</v>
      </c>
      <c r="D34">
        <f>LOG10(3.895178)</f>
        <v>0.59052730864566705</v>
      </c>
    </row>
    <row r="35" spans="1:4">
      <c r="A35">
        <v>1.0164629999999999</v>
      </c>
      <c r="B35">
        <v>3.8429229999999999</v>
      </c>
      <c r="C35">
        <f>LOG10(1.016463)</f>
        <v>7.0915746235539886E-3</v>
      </c>
      <c r="D35">
        <f>LOG10(3.842923)</f>
        <v>0.5846616826662413</v>
      </c>
    </row>
    <row r="36" spans="1:4">
      <c r="A36">
        <v>1.006845</v>
      </c>
      <c r="B36">
        <v>2.8117540000000001</v>
      </c>
      <c r="C36">
        <f>LOG10(1.006845)</f>
        <v>2.9626176976852684E-3</v>
      </c>
      <c r="D36">
        <f>LOG10(2.811754)</f>
        <v>0.4489773216408286</v>
      </c>
    </row>
    <row r="37" spans="1:4">
      <c r="A37">
        <v>1.0092920000000001</v>
      </c>
      <c r="B37">
        <v>2.9382709999999999</v>
      </c>
      <c r="C37">
        <f>LOG10(1.009292)</f>
        <v>4.0168308975251209E-3</v>
      </c>
      <c r="D37">
        <f>LOG10(2.938271)</f>
        <v>0.46809184876428317</v>
      </c>
    </row>
    <row r="38" spans="1:4">
      <c r="A38">
        <v>1.015226</v>
      </c>
      <c r="B38">
        <v>4.0424020000000001</v>
      </c>
      <c r="C38">
        <f>LOG10(1.015226)</f>
        <v>6.5627315373361344E-3</v>
      </c>
      <c r="D38">
        <f>LOG10(4.042402)</f>
        <v>0.60663950009974388</v>
      </c>
    </row>
    <row r="39" spans="1:4">
      <c r="A39">
        <v>1.014583</v>
      </c>
      <c r="B39">
        <v>3.5666540000000002</v>
      </c>
      <c r="C39">
        <f>LOG10(1.014583)</f>
        <v>6.2875811550049858E-3</v>
      </c>
      <c r="D39">
        <f>LOG10(3.566654)</f>
        <v>0.55226098060857365</v>
      </c>
    </row>
    <row r="40" spans="1:4">
      <c r="A40">
        <v>1.013965</v>
      </c>
      <c r="B40">
        <v>3.6492969999999998</v>
      </c>
      <c r="C40">
        <f>LOG10(1.013965)</f>
        <v>6.0229642979036007E-3</v>
      </c>
      <c r="D40">
        <f>LOG10(3.649297)</f>
        <v>0.56220921009312386</v>
      </c>
    </row>
    <row r="41" spans="1:4">
      <c r="A41">
        <v>1.0119610000000001</v>
      </c>
      <c r="B41">
        <v>3.4607250000000001</v>
      </c>
      <c r="C41">
        <f>LOG10(1.011961)</f>
        <v>5.1637755362238455E-3</v>
      </c>
      <c r="D41">
        <f>LOG10(3.460725)</f>
        <v>0.53916709027142418</v>
      </c>
    </row>
    <row r="42" spans="1:4">
      <c r="A42">
        <v>1.028958</v>
      </c>
      <c r="B42">
        <v>3.833777</v>
      </c>
      <c r="C42">
        <f>LOG10(1.028958)</f>
        <v>1.2397648095277962E-2</v>
      </c>
      <c r="D42">
        <f>LOG10(3.833777)</f>
        <v>0.58362684759105588</v>
      </c>
    </row>
    <row r="43" spans="1:4">
      <c r="A43">
        <v>1.0250269999999999</v>
      </c>
      <c r="B43">
        <v>2.7364639999999998</v>
      </c>
      <c r="C43">
        <f>LOG10(1.025027)</f>
        <v>1.0735305193309402E-2</v>
      </c>
      <c r="D43">
        <f>LOG10(2.736464)</f>
        <v>0.43718973908397246</v>
      </c>
    </row>
    <row r="44" spans="1:4">
      <c r="A44">
        <v>1.0265409999999999</v>
      </c>
      <c r="B44">
        <v>4.0084879999999998</v>
      </c>
      <c r="C44">
        <f>LOG10(1.026541)</f>
        <v>1.1376299754507792E-2</v>
      </c>
      <c r="D44">
        <f>LOG10(4.008488)</f>
        <v>0.60298058781077168</v>
      </c>
    </row>
    <row r="45" spans="1:4">
      <c r="A45">
        <v>1.0078050000000001</v>
      </c>
      <c r="B45">
        <v>2.662884</v>
      </c>
      <c r="C45">
        <f>LOG10(1.007805)</f>
        <v>3.3765086804195764E-3</v>
      </c>
      <c r="D45">
        <f>LOG10(2.662884)</f>
        <v>0.42535224820493212</v>
      </c>
    </row>
    <row r="46" spans="1:4">
      <c r="A46">
        <v>1.0139359999999999</v>
      </c>
      <c r="B46">
        <v>4.1317969999999997</v>
      </c>
      <c r="C46">
        <f>LOG10(1.013936)</f>
        <v>6.0105430406764701E-3</v>
      </c>
      <c r="D46">
        <f>LOG10(4.131797)</f>
        <v>0.61613897597789846</v>
      </c>
    </row>
    <row r="47" spans="1:4">
      <c r="A47">
        <v>1.0178240000000001</v>
      </c>
      <c r="B47">
        <v>2.5771109999999999</v>
      </c>
      <c r="C47">
        <f>LOG10(1.017824)</f>
        <v>7.67268719818985E-3</v>
      </c>
      <c r="D47">
        <f>LOG10(2.577111)</f>
        <v>0.41113312466239466</v>
      </c>
    </row>
    <row r="48" spans="1:4">
      <c r="A48">
        <v>1.0253060000000001</v>
      </c>
      <c r="B48">
        <v>4.2101790000000001</v>
      </c>
      <c r="C48">
        <f>LOG10(1.025306)</f>
        <v>1.0853498834243767E-2</v>
      </c>
      <c r="D48">
        <f>LOG10(4.210179)</f>
        <v>0.62430056069544682</v>
      </c>
    </row>
    <row r="49" spans="1:4">
      <c r="A49">
        <v>1.0281849999999999</v>
      </c>
      <c r="B49">
        <v>2.6004779999999998</v>
      </c>
      <c r="C49">
        <f>LOG10(1.028185)</f>
        <v>1.2071263735695923E-2</v>
      </c>
      <c r="D49">
        <f>LOG10(2.600478)</f>
        <v>0.41505318400240365</v>
      </c>
    </row>
    <row r="50" spans="1:4">
      <c r="A50">
        <v>1.024532</v>
      </c>
      <c r="B50">
        <v>4.3564429999999996</v>
      </c>
      <c r="C50">
        <f>LOG10(1.024532)</f>
        <v>1.0525527604353054E-2</v>
      </c>
      <c r="D50">
        <f>LOG10(4.356443)</f>
        <v>0.63913203606838032</v>
      </c>
    </row>
    <row r="51" spans="1:4">
      <c r="A51">
        <v>1.007071</v>
      </c>
      <c r="B51">
        <v>2.7706819999999999</v>
      </c>
      <c r="C51">
        <f>LOG10(1.007071)</f>
        <v>3.0600900384603245E-3</v>
      </c>
      <c r="D51">
        <f>LOG10(2.770682)</f>
        <v>0.4425866832812016</v>
      </c>
    </row>
    <row r="52" spans="1:4">
      <c r="A52">
        <v>1.023801</v>
      </c>
      <c r="B52">
        <v>4.0449419999999998</v>
      </c>
      <c r="C52">
        <f>LOG10(1.023801)</f>
        <v>1.02155494125757E-2</v>
      </c>
      <c r="D52">
        <f>LOG10(4.044942)</f>
        <v>0.60691229868981367</v>
      </c>
    </row>
    <row r="53" spans="1:4">
      <c r="A53">
        <v>1.0041530000000001</v>
      </c>
      <c r="B53">
        <v>2.7408450000000002</v>
      </c>
      <c r="C53">
        <f>LOG10(1.004153)</f>
        <v>1.7998900931614483E-3</v>
      </c>
      <c r="D53">
        <f>LOG10(2.740845)</f>
        <v>0.43788447605461223</v>
      </c>
    </row>
    <row r="54" spans="1:4">
      <c r="A54">
        <v>1.0209980000000001</v>
      </c>
      <c r="B54">
        <v>4.0596699999999997</v>
      </c>
      <c r="C54">
        <f>LOG10(1.020998)</f>
        <v>9.0248913623123036E-3</v>
      </c>
      <c r="D54">
        <f>LOG10(4.05967)</f>
        <v>0.6084907323447285</v>
      </c>
    </row>
    <row r="55" spans="1:4">
      <c r="A55">
        <v>1.014648</v>
      </c>
      <c r="B55">
        <v>2.4702199999999999</v>
      </c>
      <c r="C55">
        <f>LOG10(1.014648)</f>
        <v>6.3154036565667678E-3</v>
      </c>
      <c r="D55">
        <f>LOG10(2.47022)</f>
        <v>0.39273563363668612</v>
      </c>
    </row>
    <row r="56" spans="1:4">
      <c r="A56">
        <v>1.004697</v>
      </c>
      <c r="B56">
        <v>2.5336189999999998</v>
      </c>
      <c r="C56">
        <f>LOG10(1.004697)</f>
        <v>2.0351054690536112E-3</v>
      </c>
      <c r="D56">
        <f>LOG10(2.533619)</f>
        <v>0.4037413072174299</v>
      </c>
    </row>
    <row r="57" spans="1:4">
      <c r="A57">
        <v>1.022184</v>
      </c>
      <c r="B57">
        <v>3.7495539999999998</v>
      </c>
      <c r="C57">
        <f>LOG10(1.022184)</f>
        <v>9.5290787654777418E-3</v>
      </c>
      <c r="D57">
        <f>LOG10(3.749554)</f>
        <v>0.57397961256551655</v>
      </c>
    </row>
    <row r="58" spans="1:4">
      <c r="A58">
        <v>1.1016330000000001</v>
      </c>
      <c r="B58">
        <v>4.2563829999999996</v>
      </c>
      <c r="C58">
        <f>LOG10(1.101633)</f>
        <v>4.2036936964956223E-2</v>
      </c>
      <c r="D58">
        <f>LOG10(4.256383)</f>
        <v>0.62904069995022815</v>
      </c>
    </row>
    <row r="59" spans="1:4">
      <c r="A59">
        <v>1.112657</v>
      </c>
      <c r="B59">
        <v>3.8856109999999999</v>
      </c>
      <c r="C59">
        <f>LOG10(1.112657)</f>
        <v>4.6361304527494422E-2</v>
      </c>
      <c r="D59">
        <f>LOG10(3.885611)</f>
        <v>0.58945931993598522</v>
      </c>
    </row>
    <row r="60" spans="1:4">
      <c r="A60">
        <v>1.1172519999999999</v>
      </c>
      <c r="B60">
        <v>3.8295340000000002</v>
      </c>
      <c r="C60">
        <f>LOG10(1.117252)</f>
        <v>4.8151140766441343E-2</v>
      </c>
      <c r="D60">
        <f>LOG10(3.829534)</f>
        <v>0.5831459297019046</v>
      </c>
    </row>
    <row r="61" spans="1:4">
      <c r="A61">
        <v>1.0898129999999999</v>
      </c>
      <c r="B61">
        <v>3.8915250000000001</v>
      </c>
      <c r="C61">
        <f>LOG10(1.089813)</f>
        <v>3.7351984146720058E-2</v>
      </c>
      <c r="D61">
        <f>LOG10(3.891525)</f>
        <v>0.59011982479562697</v>
      </c>
    </row>
    <row r="62" spans="1:4">
      <c r="A62">
        <v>1.0530569999999999</v>
      </c>
      <c r="B62">
        <v>4.5907400000000003</v>
      </c>
      <c r="C62">
        <f>LOG10(1.053057)</f>
        <v>2.2451879367339611E-2</v>
      </c>
      <c r="D62">
        <f>LOG10(4.59074)</f>
        <v>0.66188269686909385</v>
      </c>
    </row>
    <row r="63" spans="1:4">
      <c r="A63">
        <v>1.0526979999999999</v>
      </c>
      <c r="B63">
        <v>4.7567640000000004</v>
      </c>
      <c r="C63">
        <f>LOG10(1.052698)</f>
        <v>2.2303797828401035E-2</v>
      </c>
      <c r="D63">
        <f>LOG10(4.756764)</f>
        <v>0.67731160505870336</v>
      </c>
    </row>
    <row r="64" spans="1:4">
      <c r="A64">
        <v>1.0504720000000001</v>
      </c>
      <c r="B64">
        <v>5.0006890000000004</v>
      </c>
      <c r="C64">
        <f>LOG10(1.050472)</f>
        <v>2.138448091374142E-2</v>
      </c>
      <c r="D64">
        <f>LOG10(5.000689)</f>
        <v>0.69902984599262963</v>
      </c>
    </row>
    <row r="65" spans="1:4">
      <c r="A65">
        <v>1.0611379999999999</v>
      </c>
      <c r="B65">
        <v>4.6647740000000004</v>
      </c>
      <c r="C65">
        <f>LOG10(1.061138)</f>
        <v>2.5771867163585715E-2</v>
      </c>
      <c r="D65">
        <f>LOG10(4.664774)</f>
        <v>0.66883060779731374</v>
      </c>
    </row>
    <row r="66" spans="1:4">
      <c r="A66">
        <v>1.052503</v>
      </c>
      <c r="B66">
        <v>4.4816729999999998</v>
      </c>
      <c r="C66">
        <f>LOG10(1.052503)</f>
        <v>2.2223342399951863E-2</v>
      </c>
      <c r="D66">
        <f>LOG10(4.481673)</f>
        <v>0.65144016556887518</v>
      </c>
    </row>
    <row r="67" spans="1:4">
      <c r="A67">
        <v>1.052468</v>
      </c>
      <c r="B67">
        <v>4.6795790000000004</v>
      </c>
      <c r="C67">
        <f>LOG10(1.052468)</f>
        <v>2.2208900104197651E-2</v>
      </c>
      <c r="D67">
        <f>LOG10(4.679579)</f>
        <v>0.67020678337301798</v>
      </c>
    </row>
    <row r="68" spans="1:4">
      <c r="A68">
        <v>1.052303</v>
      </c>
      <c r="B68">
        <v>4.9465409999999999</v>
      </c>
      <c r="C68">
        <f>LOG10(1.052303)</f>
        <v>2.2140808525911163E-2</v>
      </c>
      <c r="D68">
        <f>LOG10(4.946541)</f>
        <v>0.69430161313039274</v>
      </c>
    </row>
    <row r="69" spans="1:4">
      <c r="A69">
        <v>1.053404</v>
      </c>
      <c r="B69">
        <v>4.5353919999999999</v>
      </c>
      <c r="C69">
        <f>LOG10(1.053404)</f>
        <v>2.25949631335082E-2</v>
      </c>
      <c r="D69">
        <f>LOG10(4.535392)</f>
        <v>0.65661482967163998</v>
      </c>
    </row>
    <row r="70" spans="1:4">
      <c r="A70">
        <v>1.091431</v>
      </c>
      <c r="B70">
        <v>4.2416070000000001</v>
      </c>
      <c r="C70">
        <f>LOG10(1.091431)</f>
        <v>3.7996284922425037E-2</v>
      </c>
      <c r="D70">
        <f>LOG10(4.241607)</f>
        <v>0.62753042711357143</v>
      </c>
    </row>
    <row r="71" spans="1:4">
      <c r="A71">
        <v>1.12659</v>
      </c>
      <c r="B71">
        <v>4.1077170000000001</v>
      </c>
      <c r="C71">
        <f>LOG10(1.12659)</f>
        <v>5.1765891969371286E-2</v>
      </c>
      <c r="D71">
        <f>LOG10(4.107717)</f>
        <v>0.61360051536047777</v>
      </c>
    </row>
    <row r="72" spans="1:4">
      <c r="A72">
        <v>1.1240049999999999</v>
      </c>
      <c r="B72">
        <v>4.4322629999999998</v>
      </c>
      <c r="C72">
        <f>LOG10(1.124005)</f>
        <v>5.0768243143700389E-2</v>
      </c>
      <c r="D72">
        <f>LOG10(4.432263)</f>
        <v>0.64662552249201533</v>
      </c>
    </row>
    <row r="73" spans="1:4">
      <c r="A73">
        <v>1.1106389999999999</v>
      </c>
      <c r="B73">
        <v>4.6794589999999996</v>
      </c>
      <c r="C73">
        <f>LOG10(1.110639)</f>
        <v>4.5572919620440695E-2</v>
      </c>
      <c r="D73">
        <f>LOG10(4.679459)</f>
        <v>0.67019564647244512</v>
      </c>
    </row>
    <row r="74" spans="1:4">
      <c r="A74">
        <v>1.105234</v>
      </c>
      <c r="B74">
        <v>4.6000969999999999</v>
      </c>
      <c r="C74">
        <f>LOG10(1.105234)</f>
        <v>4.3454236527916634E-2</v>
      </c>
      <c r="D74">
        <f>LOG10(4.600097)</f>
        <v>0.66276698953387636</v>
      </c>
    </row>
    <row r="75" spans="1:4">
      <c r="A75">
        <v>1.115237</v>
      </c>
      <c r="B75">
        <v>4.465033</v>
      </c>
      <c r="C75">
        <f>LOG10(1.115237)</f>
        <v>4.7367169496106171E-2</v>
      </c>
      <c r="D75">
        <f>LOG10(4.465033)</f>
        <v>0.64982467300394742</v>
      </c>
    </row>
    <row r="76" spans="1:4">
      <c r="A76">
        <v>1.0864279999999999</v>
      </c>
      <c r="B76">
        <v>4.5128579999999996</v>
      </c>
      <c r="C76">
        <f>LOG10(1.086428)</f>
        <v>3.6000949948937294E-2</v>
      </c>
      <c r="D76">
        <f>LOG10(4.512858)</f>
        <v>0.65445166837796531</v>
      </c>
    </row>
    <row r="77" spans="1:4">
      <c r="A77">
        <v>1.0945499999999999</v>
      </c>
      <c r="B77">
        <v>3.7102110000000001</v>
      </c>
      <c r="C77">
        <f>LOG10(1.09455)</f>
        <v>3.9235605308348659E-2</v>
      </c>
      <c r="D77">
        <f>LOG10(3.710211)</f>
        <v>0.56939860867972381</v>
      </c>
    </row>
    <row r="78" spans="1:4">
      <c r="A78">
        <v>1.132334</v>
      </c>
      <c r="B78">
        <v>3.9273289999999998</v>
      </c>
      <c r="C78">
        <f>LOG10(1.132334)</f>
        <v>5.3974547843243952E-2</v>
      </c>
      <c r="D78">
        <f>LOG10(3.927329)</f>
        <v>0.59409728448905597</v>
      </c>
    </row>
    <row r="79" spans="1:4">
      <c r="A79">
        <v>1.1057570000000001</v>
      </c>
      <c r="B79">
        <v>3.4818190000000002</v>
      </c>
      <c r="C79">
        <f>LOG10(1.105757)</f>
        <v>4.3659697353647539E-2</v>
      </c>
      <c r="D79">
        <f>LOG10(3.481819)</f>
        <v>0.54180619086391935</v>
      </c>
    </row>
    <row r="80" spans="1:4">
      <c r="A80">
        <v>1.140587</v>
      </c>
      <c r="B80">
        <v>3.68913</v>
      </c>
      <c r="C80">
        <f>LOG10(1.140587)</f>
        <v>5.7128417345142207E-2</v>
      </c>
      <c r="D80">
        <f>LOG10(3.68913)</f>
        <v>0.56692395945230589</v>
      </c>
    </row>
    <row r="81" spans="1:4">
      <c r="A81">
        <v>1.1663829999999999</v>
      </c>
      <c r="B81">
        <v>4.4553089999999997</v>
      </c>
      <c r="C81">
        <f>LOG10(1.166383)</f>
        <v>6.6841181189952498E-2</v>
      </c>
      <c r="D81">
        <f>LOG10(4.455309)</f>
        <v>0.64887783011052624</v>
      </c>
    </row>
    <row r="82" spans="1:4">
      <c r="A82">
        <v>1.153079</v>
      </c>
      <c r="B82">
        <v>3.7241240000000002</v>
      </c>
      <c r="C82">
        <f>LOG10(1.153079)</f>
        <v>6.1859062792306657E-2</v>
      </c>
      <c r="D82">
        <f>LOG10(3.724124)</f>
        <v>0.57102413300189314</v>
      </c>
    </row>
    <row r="83" spans="1:4">
      <c r="A83">
        <v>1.014923</v>
      </c>
      <c r="B83">
        <v>4.0778420000000004</v>
      </c>
      <c r="C83">
        <f>LOG10(1.014923)</f>
        <v>6.4330945215370456E-3</v>
      </c>
      <c r="D83">
        <f>LOG10(4.077842)</f>
        <v>0.61043039460115267</v>
      </c>
    </row>
    <row r="84" spans="1:4">
      <c r="A84">
        <v>1.0140899999999999</v>
      </c>
      <c r="B84">
        <v>3.7249789999999998</v>
      </c>
      <c r="C84">
        <f>LOG10(1.01409)</f>
        <v>6.0765001342656519E-3</v>
      </c>
      <c r="D84">
        <f>LOG10(3.724979)</f>
        <v>0.57112382870583434</v>
      </c>
    </row>
    <row r="85" spans="1:4">
      <c r="A85">
        <v>1.0148239999999999</v>
      </c>
      <c r="B85">
        <v>3.987482</v>
      </c>
      <c r="C85">
        <f>LOG10(1.014824)</f>
        <v>6.3907294841776636E-3</v>
      </c>
      <c r="D85">
        <f>LOG10(3.987482)</f>
        <v>0.60069873560923293</v>
      </c>
    </row>
    <row r="86" spans="1:4">
      <c r="A86">
        <v>1.0168779999999999</v>
      </c>
      <c r="B86">
        <v>4.6436539999999997</v>
      </c>
      <c r="C86">
        <f>LOG10(1.016878)</f>
        <v>7.2688515411909686E-3</v>
      </c>
      <c r="D86">
        <f>LOG10(4.643654)</f>
        <v>0.66685985286481853</v>
      </c>
    </row>
    <row r="87" spans="1:4">
      <c r="A87">
        <v>1.317901</v>
      </c>
      <c r="B87">
        <v>4.1558099999999998</v>
      </c>
      <c r="C87">
        <f>LOG10(1.317901)</f>
        <v>0.11988278752008956</v>
      </c>
      <c r="D87">
        <f>LOG10(4.15581)</f>
        <v>0.61865568377498303</v>
      </c>
    </row>
    <row r="88" spans="1:4">
      <c r="A88">
        <v>1.0153540000000001</v>
      </c>
      <c r="B88">
        <v>4.3154269999999997</v>
      </c>
      <c r="C88">
        <f>LOG10(1.015354)</f>
        <v>6.6174840649462765E-3</v>
      </c>
      <c r="D88">
        <f>LOG10(4.315427)</f>
        <v>0.63502377445885017</v>
      </c>
    </row>
    <row r="89" spans="1:4">
      <c r="A89">
        <v>1.0149509999999999</v>
      </c>
      <c r="B89">
        <v>3.983266</v>
      </c>
      <c r="C89">
        <f>LOG10(1.014951)</f>
        <v>6.4450758026353078E-3</v>
      </c>
      <c r="D89">
        <f>LOG10(3.983266)</f>
        <v>0.60023930929028357</v>
      </c>
    </row>
    <row r="90" spans="1:4">
      <c r="A90">
        <v>1.013727</v>
      </c>
      <c r="B90">
        <v>3.8856419999999998</v>
      </c>
      <c r="C90">
        <f>LOG10(1.013727)</f>
        <v>5.9210138170932751E-3</v>
      </c>
      <c r="D90">
        <f>LOG10(3.885642)</f>
        <v>0.58946278479009284</v>
      </c>
    </row>
    <row r="91" spans="1:4">
      <c r="A91">
        <v>1.037317</v>
      </c>
      <c r="B91">
        <v>4.3033099999999997</v>
      </c>
      <c r="C91">
        <f>LOG10(1.037317)</f>
        <v>1.591149535982999E-2</v>
      </c>
      <c r="D91">
        <f>LOG10(4.30331)</f>
        <v>0.63380263272908532</v>
      </c>
    </row>
    <row r="92" spans="1:4">
      <c r="A92">
        <v>1.0282249999999999</v>
      </c>
      <c r="B92">
        <v>4.7649220000000003</v>
      </c>
      <c r="C92">
        <f>LOG10(1.028225)</f>
        <v>1.2088158984482242E-2</v>
      </c>
      <c r="D92">
        <f>LOG10(4.764922)</f>
        <v>0.67805579579347486</v>
      </c>
    </row>
    <row r="93" spans="1:4">
      <c r="A93">
        <v>1.021539</v>
      </c>
      <c r="B93">
        <v>4.8851449999999996</v>
      </c>
      <c r="C93">
        <f>LOG10(1.021539)</f>
        <v>9.2549516453857075E-3</v>
      </c>
      <c r="D93">
        <f>LOG10(4.885145)</f>
        <v>0.68887745889722674</v>
      </c>
    </row>
    <row r="94" spans="1:4">
      <c r="A94">
        <v>1.018119</v>
      </c>
      <c r="B94">
        <v>5.0477249999999998</v>
      </c>
      <c r="C94">
        <f>LOG10(1.018119)</f>
        <v>7.7985422668808979E-3</v>
      </c>
      <c r="D94">
        <f>LOG10(5.047725)</f>
        <v>0.70309568652217858</v>
      </c>
    </row>
    <row r="95" spans="1:4">
      <c r="A95">
        <v>1.020689</v>
      </c>
      <c r="B95">
        <v>4.4570119999999998</v>
      </c>
      <c r="C95">
        <f>LOG10(1.020689)</f>
        <v>8.8934343897863789E-3</v>
      </c>
      <c r="D95">
        <f>LOG10(4.457012)</f>
        <v>0.64904380337645395</v>
      </c>
    </row>
    <row r="96" spans="1:4">
      <c r="A96">
        <v>1.0278780000000001</v>
      </c>
      <c r="B96">
        <v>4.7168970000000003</v>
      </c>
      <c r="C96">
        <f>LOG10(1.027878)</f>
        <v>1.194157081584369E-2</v>
      </c>
      <c r="D96">
        <f>LOG10(4.716897)</f>
        <v>0.67365639292578905</v>
      </c>
    </row>
    <row r="97" spans="1:4">
      <c r="A97">
        <v>1.0259609999999999</v>
      </c>
      <c r="B97">
        <v>4.783131</v>
      </c>
      <c r="C97">
        <f>LOG10(1.025961)</f>
        <v>1.1130852192255862E-2</v>
      </c>
      <c r="D97">
        <f>LOG10(4.783131)</f>
        <v>0.67971227545654234</v>
      </c>
    </row>
    <row r="98" spans="1:4">
      <c r="A98">
        <v>1.025739</v>
      </c>
      <c r="B98">
        <v>4.9896979999999997</v>
      </c>
      <c r="C98">
        <f>LOG10(1.025739)</f>
        <v>1.1036868300499013E-2</v>
      </c>
      <c r="D98">
        <f>LOG10(4.989698)</f>
        <v>0.69807426087337543</v>
      </c>
    </row>
    <row r="99" spans="1:4">
      <c r="A99">
        <v>1.0178940000000001</v>
      </c>
      <c r="B99">
        <v>4.3208840000000004</v>
      </c>
      <c r="C99">
        <f>LOG10(1.017894)</f>
        <v>7.7025544133397048E-3</v>
      </c>
      <c r="D99">
        <f>LOG10(4.320884)</f>
        <v>0.635572607242466</v>
      </c>
    </row>
    <row r="100" spans="1:4">
      <c r="A100">
        <v>1.0156590000000001</v>
      </c>
      <c r="B100">
        <v>4.1963059999999999</v>
      </c>
      <c r="C100">
        <f>LOG10(1.015659)</f>
        <v>6.7479212585794153E-3</v>
      </c>
      <c r="D100">
        <f>LOG10(4.196306)</f>
        <v>0.62286714998528103</v>
      </c>
    </row>
    <row r="101" spans="1:4">
      <c r="A101">
        <v>1.0176540000000001</v>
      </c>
      <c r="B101">
        <v>4.3268909999999998</v>
      </c>
      <c r="C101">
        <f>LOG10(1.017654)</f>
        <v>7.6001439802378824E-3</v>
      </c>
      <c r="D101">
        <f>LOG10(4.326891)</f>
        <v>0.63617595489487022</v>
      </c>
    </row>
    <row r="102" spans="1:4">
      <c r="A102">
        <v>1.017746</v>
      </c>
      <c r="B102">
        <v>4.9065770000000004</v>
      </c>
      <c r="C102">
        <f>LOG10(1.017746)</f>
        <v>7.6394041672893723E-3</v>
      </c>
      <c r="D102">
        <f>LOG10(4.906577)</f>
        <v>0.69077861871367208</v>
      </c>
    </row>
    <row r="103" spans="1:4">
      <c r="A103">
        <v>1.0203899999999999</v>
      </c>
      <c r="B103">
        <v>4.8394440000000003</v>
      </c>
      <c r="C103">
        <f>LOG10(1.02039)</f>
        <v>8.766193796925479E-3</v>
      </c>
      <c r="D103">
        <f>LOG10(4.839444)</f>
        <v>0.68479546875134889</v>
      </c>
    </row>
    <row r="104" spans="1:4">
      <c r="A104">
        <v>1.0180629999999999</v>
      </c>
      <c r="B104">
        <v>4.7042140000000003</v>
      </c>
      <c r="C104">
        <f>LOG10(1.018063)</f>
        <v>7.7746539396166964E-3</v>
      </c>
      <c r="D104">
        <f>LOG10(4.704214)</f>
        <v>0.67248707006322339</v>
      </c>
    </row>
    <row r="105" spans="1:4">
      <c r="A105">
        <v>1.0212220000000001</v>
      </c>
      <c r="B105">
        <v>4.7812489999999999</v>
      </c>
      <c r="C105">
        <f>LOG10(1.021222)</f>
        <v>9.1201621601073035E-3</v>
      </c>
      <c r="D105">
        <f>LOG10(4.781249)</f>
        <v>0.67954136166485046</v>
      </c>
    </row>
    <row r="106" spans="1:4">
      <c r="A106">
        <v>1.1500710000000001</v>
      </c>
      <c r="B106">
        <v>4.447851</v>
      </c>
      <c r="C106">
        <f>LOG10(1.150071)</f>
        <v>6.0724652489606575E-2</v>
      </c>
      <c r="D106">
        <f>LOG10(4.447851)</f>
        <v>0.6481502302462897</v>
      </c>
    </row>
    <row r="107" spans="1:4">
      <c r="A107">
        <v>1.139813</v>
      </c>
      <c r="B107">
        <v>4.317475</v>
      </c>
      <c r="C107">
        <f>LOG10(1.139813)</f>
        <v>5.6833605959506976E-2</v>
      </c>
      <c r="D107">
        <f>LOG10(4.317475)</f>
        <v>0.6352298314986784</v>
      </c>
    </row>
    <row r="108" spans="1:4">
      <c r="A108">
        <v>1.1343479999999999</v>
      </c>
      <c r="B108">
        <v>4.3682730000000003</v>
      </c>
      <c r="C108">
        <f>LOG10(1.134348)</f>
        <v>5.4746309666675173E-2</v>
      </c>
      <c r="D108">
        <f>LOG10(4.368273)</f>
        <v>0.64030977225360375</v>
      </c>
    </row>
    <row r="109" spans="1:4">
      <c r="A109">
        <v>1.131157</v>
      </c>
      <c r="B109">
        <v>4.4541149999999998</v>
      </c>
      <c r="C109">
        <f>LOG10(1.131157)</f>
        <v>5.3522887420231979E-2</v>
      </c>
      <c r="D109">
        <f>LOG10(4.454115)</f>
        <v>0.64876142581446916</v>
      </c>
    </row>
    <row r="110" spans="1:4">
      <c r="A110">
        <v>1.126687</v>
      </c>
      <c r="B110">
        <v>4.5122470000000003</v>
      </c>
      <c r="C110">
        <f>LOG10(1.126687)</f>
        <v>5.1803283346259832E-2</v>
      </c>
      <c r="D110">
        <f>LOG10(4.512247)</f>
        <v>0.65439286486734738</v>
      </c>
    </row>
    <row r="111" spans="1:4">
      <c r="A111">
        <v>1.1323669999999999</v>
      </c>
      <c r="B111">
        <v>4.4559680000000004</v>
      </c>
      <c r="C111">
        <f>LOG10(1.132367)</f>
        <v>5.3987204452574544E-2</v>
      </c>
      <c r="D111">
        <f>LOG10(4.455968)</f>
        <v>0.64894206334311366</v>
      </c>
    </row>
    <row r="112" spans="1:4">
      <c r="A112">
        <v>1.131888</v>
      </c>
      <c r="B112">
        <v>4.233714</v>
      </c>
      <c r="C112">
        <f>LOG10(1.131888)</f>
        <v>5.3803455661086942E-2</v>
      </c>
      <c r="D112">
        <f>LOG10(4.233714)</f>
        <v>0.62672151678753873</v>
      </c>
    </row>
    <row r="113" spans="1:4">
      <c r="A113">
        <v>1.1093379999999999</v>
      </c>
      <c r="B113">
        <v>3.9589970000000001</v>
      </c>
      <c r="C113">
        <f>LOG10(1.109338)</f>
        <v>4.5063889855141044E-2</v>
      </c>
      <c r="D113">
        <f>LOG10(3.958997)</f>
        <v>0.59758517265800426</v>
      </c>
    </row>
    <row r="114" spans="1:4">
      <c r="A114">
        <v>1.0741480000000001</v>
      </c>
      <c r="B114">
        <v>4.5634180000000004</v>
      </c>
      <c r="C114">
        <f>LOG10(1.074148)</f>
        <v>3.1064124152230529E-2</v>
      </c>
      <c r="D114">
        <f>LOG10(4.563418)</f>
        <v>0.6592902511042531</v>
      </c>
    </row>
    <row r="115" spans="1:4">
      <c r="A115">
        <v>1.0445169999999999</v>
      </c>
      <c r="B115">
        <v>4.738524</v>
      </c>
      <c r="C115">
        <f>LOG10(1.044517)</f>
        <v>1.8915512718539987E-2</v>
      </c>
      <c r="D115">
        <f>LOG10(4.738524)</f>
        <v>0.67564308461075528</v>
      </c>
    </row>
    <row r="116" spans="1:4">
      <c r="A116">
        <v>1.0561689999999999</v>
      </c>
      <c r="B116">
        <v>4.7509629999999996</v>
      </c>
      <c r="C116">
        <f>LOG10(1.056169)</f>
        <v>2.3733416204438036E-2</v>
      </c>
      <c r="D116">
        <f>LOG10(4.750963)</f>
        <v>0.6767816481926423</v>
      </c>
    </row>
    <row r="117" spans="1:4">
      <c r="A117">
        <v>1.0487580000000001</v>
      </c>
      <c r="B117">
        <v>5.1364650000000003</v>
      </c>
      <c r="C117">
        <f>LOG10(1.048758)</f>
        <v>2.067528667833372E-2</v>
      </c>
      <c r="D117">
        <f>LOG10(5.136465)</f>
        <v>0.7106643331668645</v>
      </c>
    </row>
    <row r="118" spans="1:4">
      <c r="A118">
        <v>1.0690539999999999</v>
      </c>
      <c r="B118">
        <v>5.0114770000000002</v>
      </c>
      <c r="C118">
        <f>LOG10(1.069054)</f>
        <v>2.8999642823101829E-2</v>
      </c>
      <c r="D118">
        <f>LOG10(5.011477)</f>
        <v>0.69996574151891378</v>
      </c>
    </row>
    <row r="119" spans="1:4">
      <c r="A119">
        <v>1.049528</v>
      </c>
      <c r="B119">
        <v>5.067984</v>
      </c>
      <c r="C119">
        <f>LOG10(1.049528)</f>
        <v>2.0994029467521037E-2</v>
      </c>
      <c r="D119">
        <f>LOG10(5.067984)</f>
        <v>0.70483523511379531</v>
      </c>
    </row>
    <row r="120" spans="1:4">
      <c r="A120">
        <v>1.0472790000000001</v>
      </c>
      <c r="B120">
        <v>4.9572149999999997</v>
      </c>
      <c r="C120">
        <f>LOG10(1.047279)</f>
        <v>2.0062395164168648E-2</v>
      </c>
      <c r="D120">
        <f>LOG10(4.957215)</f>
        <v>0.69523775515464192</v>
      </c>
    </row>
    <row r="121" spans="1:4">
      <c r="A121">
        <v>1.04965</v>
      </c>
      <c r="B121">
        <v>4.9884009999999996</v>
      </c>
      <c r="C121">
        <f>LOG10(1.04965)</f>
        <v>2.104451010980276E-2</v>
      </c>
      <c r="D121">
        <f>LOG10(4.988401)</f>
        <v>0.69796135761470846</v>
      </c>
    </row>
    <row r="122" spans="1:4">
      <c r="A122">
        <v>1.066519</v>
      </c>
      <c r="B122">
        <v>4.6194879999999996</v>
      </c>
      <c r="C122">
        <f>LOG10(1.066519)</f>
        <v>2.7968596795906783E-2</v>
      </c>
      <c r="D122">
        <f>LOG10(4.619488)</f>
        <v>0.66459384328408566</v>
      </c>
    </row>
    <row r="123" spans="1:4">
      <c r="A123">
        <v>1.09423</v>
      </c>
      <c r="B123">
        <v>4.5535030000000001</v>
      </c>
      <c r="C123">
        <f>LOG10(1.09423)</f>
        <v>3.9108617456486749E-2</v>
      </c>
      <c r="D123">
        <f>LOG10(4.553503)</f>
        <v>0.65834562703967925</v>
      </c>
    </row>
    <row r="124" spans="1:4">
      <c r="A124">
        <v>1.07043</v>
      </c>
      <c r="B124">
        <v>4.8765479999999997</v>
      </c>
      <c r="C124">
        <f>LOG10(1.07043)</f>
        <v>2.9558272183726916E-2</v>
      </c>
      <c r="D124">
        <f>LOG10(4.876548)</f>
        <v>0.68811250334572494</v>
      </c>
    </row>
    <row r="125" spans="1:4">
      <c r="A125">
        <v>1.079348</v>
      </c>
      <c r="B125">
        <v>4.9422750000000004</v>
      </c>
      <c r="C125">
        <f>LOG10(1.079348)</f>
        <v>3.3161491126776056E-2</v>
      </c>
      <c r="D125">
        <f>LOG10(4.942275)</f>
        <v>0.69392690692193859</v>
      </c>
    </row>
    <row r="126" spans="1:4">
      <c r="A126">
        <v>1.0800080000000001</v>
      </c>
      <c r="B126">
        <v>5.1111409999999999</v>
      </c>
      <c r="C126">
        <f>LOG10(1.080008)</f>
        <v>3.342697247119724E-2</v>
      </c>
      <c r="D126">
        <f>LOG10(5.111141)</f>
        <v>0.70851786191342414</v>
      </c>
    </row>
    <row r="127" spans="1:4">
      <c r="A127">
        <v>1.0762229999999999</v>
      </c>
      <c r="B127">
        <v>5.0751860000000004</v>
      </c>
      <c r="C127">
        <f>LOG10(1.076223)</f>
        <v>3.1902269132467062E-2</v>
      </c>
      <c r="D127">
        <f>LOG10(5.075186)</f>
        <v>0.7054519632933075</v>
      </c>
    </row>
    <row r="128" spans="1:4">
      <c r="A128">
        <v>1.103458</v>
      </c>
      <c r="B128">
        <v>5.076206</v>
      </c>
      <c r="C128">
        <f>LOG10(1.103458)</f>
        <v>4.2755807624208088E-2</v>
      </c>
      <c r="D128">
        <f>LOG10(5.076206)</f>
        <v>0.70553923809720276</v>
      </c>
    </row>
    <row r="129" spans="1:4">
      <c r="A129">
        <v>1.0854950000000001</v>
      </c>
      <c r="B129">
        <v>5.0241259999999999</v>
      </c>
      <c r="C129">
        <f>LOG10(1.085495)</f>
        <v>3.5627827350631781E-2</v>
      </c>
      <c r="D129">
        <f>LOG10(5.024126)</f>
        <v>0.70106052253219286</v>
      </c>
    </row>
    <row r="130" spans="1:4">
      <c r="A130">
        <v>1.0210049999999999</v>
      </c>
      <c r="B130">
        <v>4.7488700000000001</v>
      </c>
      <c r="C130">
        <f>LOG10(1.021005)</f>
        <v>9.027868891114444E-3</v>
      </c>
      <c r="D130">
        <f>LOG10(4.74887)</f>
        <v>0.6765902809622224</v>
      </c>
    </row>
    <row r="131" spans="1:4">
      <c r="A131">
        <v>1.018894</v>
      </c>
      <c r="B131">
        <v>4.6031380000000004</v>
      </c>
      <c r="C131">
        <f>LOG10(1.018894)</f>
        <v>8.1290048016951621E-3</v>
      </c>
      <c r="D131">
        <f>LOG10(4.603138)</f>
        <v>0.66305399504172946</v>
      </c>
    </row>
    <row r="132" spans="1:4">
      <c r="A132">
        <v>1.3752180000000001</v>
      </c>
      <c r="B132">
        <v>4.7978620000000003</v>
      </c>
      <c r="C132">
        <f>LOG10(1.375218)</f>
        <v>0.13837154812454164</v>
      </c>
      <c r="D132">
        <f>LOG10(4.797862)</f>
        <v>0.68104775228116365</v>
      </c>
    </row>
    <row r="133" spans="1:4">
      <c r="A133">
        <v>1.0163869999999999</v>
      </c>
      <c r="B133">
        <v>4.8116589999999997</v>
      </c>
      <c r="C133">
        <f>LOG10(1.016387)</f>
        <v>7.0591016121266731E-3</v>
      </c>
      <c r="D133">
        <f>LOG10(4.811659)</f>
        <v>0.68229484151363096</v>
      </c>
    </row>
    <row r="134" spans="1:4">
      <c r="A134">
        <v>1.0171289999999999</v>
      </c>
      <c r="B134">
        <v>4.8043019999999999</v>
      </c>
      <c r="C134">
        <f>LOG10(1.017129)</f>
        <v>7.376036929944341E-3</v>
      </c>
      <c r="D134">
        <f>LOG10(4.804302)</f>
        <v>0.68163029948256793</v>
      </c>
    </row>
    <row r="135" spans="1:4">
      <c r="A135">
        <v>1.02129</v>
      </c>
      <c r="B135">
        <v>4.5809420000000003</v>
      </c>
      <c r="C135">
        <f>LOG10(1.02129)</f>
        <v>9.1490795175380689E-3</v>
      </c>
      <c r="D135">
        <f>LOG10(4.580942)</f>
        <v>0.66095479314272609</v>
      </c>
    </row>
    <row r="136" spans="1:4">
      <c r="A136">
        <v>1.01732</v>
      </c>
      <c r="B136">
        <v>4.3376039999999998</v>
      </c>
      <c r="C136">
        <f>LOG10(1.01732)</f>
        <v>7.4575825929589969E-3</v>
      </c>
      <c r="D136">
        <f>LOG10(4.337604)</f>
        <v>0.63724990072910825</v>
      </c>
    </row>
    <row r="137" spans="1:4">
      <c r="A137">
        <v>1.0152699999999999</v>
      </c>
      <c r="B137">
        <v>4.0698629999999998</v>
      </c>
      <c r="C137">
        <f>LOG10(1.01527)</f>
        <v>6.5815534972973504E-3</v>
      </c>
      <c r="D137">
        <f>LOG10(4.069863)</f>
        <v>0.60957979022142927</v>
      </c>
    </row>
    <row r="138" spans="1:4">
      <c r="A138">
        <v>1.044511</v>
      </c>
      <c r="B138">
        <v>4.6908589999999997</v>
      </c>
      <c r="C138">
        <f>LOG10(1.044511)</f>
        <v>1.8913018001483629E-2</v>
      </c>
      <c r="D138">
        <f>LOG10(4.690859)</f>
        <v>0.67125237891981626</v>
      </c>
    </row>
    <row r="139" spans="1:4">
      <c r="A139">
        <v>1.038022</v>
      </c>
      <c r="B139">
        <v>4.8152809999999997</v>
      </c>
      <c r="C139">
        <f>LOG10(1.038022)</f>
        <v>1.6206558114897237E-2</v>
      </c>
      <c r="D139">
        <f>LOG10(4.815281)</f>
        <v>0.68262163584031743</v>
      </c>
    </row>
    <row r="140" spans="1:4">
      <c r="A140">
        <v>1.030151</v>
      </c>
      <c r="B140">
        <v>4.804189</v>
      </c>
      <c r="C140">
        <f>LOG10(1.030151)</f>
        <v>1.2900888453008982E-2</v>
      </c>
      <c r="D140">
        <f>LOG10(4.804189)</f>
        <v>0.68162008450157718</v>
      </c>
    </row>
    <row r="141" spans="1:4">
      <c r="A141">
        <v>1.0238210000000001</v>
      </c>
      <c r="B141">
        <v>5.1923320000000004</v>
      </c>
      <c r="C141">
        <f>LOG10(1.023821)</f>
        <v>1.0224033292548075E-2</v>
      </c>
      <c r="D141">
        <f>LOG10(5.192332)</f>
        <v>0.71536245366100371</v>
      </c>
    </row>
    <row r="142" spans="1:4">
      <c r="A142">
        <v>1.019209</v>
      </c>
      <c r="B142">
        <v>5.0550860000000002</v>
      </c>
      <c r="C142">
        <f>LOG10(1.019209)</f>
        <v>8.263249992334536E-3</v>
      </c>
      <c r="D142">
        <f>LOG10(5.055086)</f>
        <v>0.70372854845476229</v>
      </c>
    </row>
    <row r="143" spans="1:4">
      <c r="A143">
        <v>1.0288470000000001</v>
      </c>
      <c r="B143">
        <v>5.0734899999999996</v>
      </c>
      <c r="C143">
        <f>LOG10(1.028847)</f>
        <v>1.2350795563052601E-2</v>
      </c>
      <c r="D143">
        <f>LOG10(5.07349)</f>
        <v>0.70530680870404583</v>
      </c>
    </row>
    <row r="144" spans="1:4">
      <c r="A144">
        <v>1.020675</v>
      </c>
      <c r="B144">
        <v>5.0387449999999996</v>
      </c>
      <c r="C144">
        <f>LOG10(1.020675)</f>
        <v>8.887477468094096E-3</v>
      </c>
      <c r="D144">
        <f>LOG10(5.038745)</f>
        <v>0.70232238020630988</v>
      </c>
    </row>
    <row r="145" spans="1:4">
      <c r="A145">
        <v>1.02268</v>
      </c>
      <c r="B145">
        <v>5.0807409999999997</v>
      </c>
      <c r="C145">
        <f>LOG10(1.02268)</f>
        <v>9.7397627691558093E-3</v>
      </c>
      <c r="D145">
        <f>LOG10(5.080741)</f>
        <v>0.70592705652459242</v>
      </c>
    </row>
    <row r="146" spans="1:4">
      <c r="A146">
        <v>1.0196499999999999</v>
      </c>
      <c r="B146">
        <v>4.6614950000000004</v>
      </c>
      <c r="C146">
        <f>LOG10(1.01965)</f>
        <v>8.4511235721221375E-3</v>
      </c>
      <c r="D146">
        <f>LOG10(4.661495)</f>
        <v>0.66852522272535442</v>
      </c>
    </row>
    <row r="147" spans="1:4">
      <c r="A147">
        <v>1.0155879999999999</v>
      </c>
      <c r="B147">
        <v>4.6289829999999998</v>
      </c>
      <c r="C147">
        <f>LOG10(1.015588)</f>
        <v>6.7175606887149375E-3</v>
      </c>
      <c r="D147">
        <f>LOG10(4.628983)</f>
        <v>0.66548558583363171</v>
      </c>
    </row>
    <row r="148" spans="1:4">
      <c r="A148">
        <v>1.01471</v>
      </c>
      <c r="B148">
        <v>5.0146769999999998</v>
      </c>
      <c r="C148">
        <f>LOG10(1.01471)</f>
        <v>6.3419403818625328E-3</v>
      </c>
      <c r="D148">
        <f>LOG10(5.014677)</f>
        <v>0.70024296494661686</v>
      </c>
    </row>
    <row r="149" spans="1:4">
      <c r="A149">
        <v>1.015363</v>
      </c>
      <c r="B149">
        <v>5.1881130000000004</v>
      </c>
      <c r="C149">
        <f>LOG10(1.015363)</f>
        <v>6.6213335923172717E-3</v>
      </c>
      <c r="D149">
        <f>LOG10(5.188113)</f>
        <v>0.71500942669153511</v>
      </c>
    </row>
    <row r="150" spans="1:4">
      <c r="A150">
        <v>1.014016</v>
      </c>
      <c r="B150">
        <v>5.4057130000000004</v>
      </c>
      <c r="C150">
        <f>LOG10(1.014016)</f>
        <v>6.0448077161424744E-3</v>
      </c>
      <c r="D150">
        <f>LOG10(5.405713)</f>
        <v>0.73285298442134394</v>
      </c>
    </row>
    <row r="151" spans="1:4">
      <c r="A151">
        <v>1.013271</v>
      </c>
      <c r="B151">
        <v>5.3644660000000002</v>
      </c>
      <c r="C151">
        <f>LOG10(1.013271)</f>
        <v>5.7256132423628694E-3</v>
      </c>
      <c r="D151">
        <f>LOG10(5.364466)</f>
        <v>0.7295264970762978</v>
      </c>
    </row>
    <row r="152" spans="1:4">
      <c r="A152">
        <v>1.01603</v>
      </c>
      <c r="B152">
        <v>5.4640120000000003</v>
      </c>
      <c r="C152">
        <f>LOG10(1.01603)</f>
        <v>6.9065314145402524E-3</v>
      </c>
      <c r="D152">
        <f>LOG10(5.464012)</f>
        <v>0.73751164446704498</v>
      </c>
    </row>
    <row r="153" spans="1:4">
      <c r="A153">
        <v>1.092236</v>
      </c>
      <c r="B153">
        <v>5.560568</v>
      </c>
      <c r="C153">
        <f>LOG10(1.092236)</f>
        <v>3.8316486742363036E-2</v>
      </c>
      <c r="D153">
        <f>LOG10(5.560568)</f>
        <v>0.74511915609040558</v>
      </c>
    </row>
    <row r="154" spans="1:4">
      <c r="A154">
        <v>1.0719399999999999</v>
      </c>
      <c r="B154">
        <v>5.110392</v>
      </c>
      <c r="C154">
        <f>LOG10(1.07194)</f>
        <v>3.0170477149505635E-2</v>
      </c>
      <c r="D154">
        <f>LOG10(5.110392)</f>
        <v>0.70845421459799152</v>
      </c>
    </row>
    <row r="155" spans="1:4">
      <c r="A155">
        <v>1.078363</v>
      </c>
      <c r="B155">
        <v>5.5884450000000001</v>
      </c>
      <c r="C155">
        <f>LOG10(1.078363)</f>
        <v>3.2764978253281542E-2</v>
      </c>
      <c r="D155">
        <f>LOG10(5.588445)</f>
        <v>0.74729098107666303</v>
      </c>
    </row>
    <row r="156" spans="1:4">
      <c r="A156">
        <v>1.0970569999999999</v>
      </c>
      <c r="B156">
        <v>5.7386470000000003</v>
      </c>
      <c r="C156">
        <f>LOG10(1.097057)</f>
        <v>4.0229192882243282E-2</v>
      </c>
      <c r="D156">
        <f>LOG10(5.738647)</f>
        <v>0.75880951091751925</v>
      </c>
    </row>
    <row r="157" spans="1:4">
      <c r="A157">
        <v>1.087928</v>
      </c>
      <c r="B157">
        <v>5.5234750000000004</v>
      </c>
      <c r="C157">
        <f>LOG10(1.087928)</f>
        <v>3.6600154335152443E-2</v>
      </c>
      <c r="D157">
        <f>LOG10(5.523475)</f>
        <v>0.74221239267298678</v>
      </c>
    </row>
    <row r="158" spans="1:4">
      <c r="A158">
        <v>1.086087</v>
      </c>
      <c r="B158">
        <v>5.2207939999999997</v>
      </c>
      <c r="C158">
        <f>LOG10(1.086087)</f>
        <v>3.5864615406211317E-2</v>
      </c>
      <c r="D158">
        <f>LOG10(5.220794)</f>
        <v>0.71773655733094555</v>
      </c>
    </row>
    <row r="159" spans="1:4">
      <c r="A159">
        <v>1.0742290000000001</v>
      </c>
      <c r="B159">
        <v>5.1401289999999999</v>
      </c>
      <c r="C159">
        <f>LOG10(1.074229)</f>
        <v>3.109687245762649E-2</v>
      </c>
      <c r="D159">
        <f>LOG10(5.140129)</f>
        <v>0.71097401846709529</v>
      </c>
    </row>
    <row r="160" spans="1:4">
      <c r="A160">
        <v>1.0409660000000001</v>
      </c>
      <c r="B160">
        <v>4.4700470000000001</v>
      </c>
      <c r="C160">
        <f>LOG10(1.040966)</f>
        <v>1.7436544828955382E-2</v>
      </c>
      <c r="D160">
        <f>LOG10(4.470047)</f>
        <v>0.65031208951523389</v>
      </c>
    </row>
    <row r="161" spans="1:4">
      <c r="A161">
        <v>1.0460370000000001</v>
      </c>
      <c r="B161">
        <v>4.6064059999999998</v>
      </c>
      <c r="C161">
        <f>LOG10(1.046037)</f>
        <v>1.9547046492666385E-2</v>
      </c>
      <c r="D161">
        <f>LOG10(4.606406)</f>
        <v>0.66336221321766309</v>
      </c>
    </row>
    <row r="162" spans="1:4">
      <c r="A162">
        <v>1.050198</v>
      </c>
      <c r="B162">
        <v>4.8368120000000001</v>
      </c>
      <c r="C162">
        <f>LOG10(1.050198)</f>
        <v>2.1271186880203193E-2</v>
      </c>
      <c r="D162">
        <f>LOG10(4.836812)</f>
        <v>0.68455920730796416</v>
      </c>
    </row>
    <row r="163" spans="1:4">
      <c r="A163">
        <v>1.0484059999999999</v>
      </c>
      <c r="B163">
        <v>4.7961799999999997</v>
      </c>
      <c r="C163">
        <f>LOG10(1.048406)</f>
        <v>2.0529497737587478E-2</v>
      </c>
      <c r="D163">
        <f>LOG10(4.79618)</f>
        <v>0.68089547374703896</v>
      </c>
    </row>
    <row r="164" spans="1:4">
      <c r="A164">
        <v>1.0492680000000001</v>
      </c>
      <c r="B164">
        <v>4.7271349999999996</v>
      </c>
      <c r="C164">
        <f>LOG10(1.049268)</f>
        <v>2.0886428189576506E-2</v>
      </c>
      <c r="D164">
        <f>LOG10(4.727135)</f>
        <v>0.67459800528955638</v>
      </c>
    </row>
    <row r="165" spans="1:4">
      <c r="A165">
        <v>1.0490649999999999</v>
      </c>
      <c r="B165">
        <v>4.4738740000000004</v>
      </c>
      <c r="C165">
        <f>LOG10(1.049065)</f>
        <v>2.0802397885424134E-2</v>
      </c>
      <c r="D165">
        <f>LOG10(4.473874)</f>
        <v>0.65068374867538925</v>
      </c>
    </row>
    <row r="166" spans="1:4">
      <c r="A166">
        <v>1.063374</v>
      </c>
      <c r="B166">
        <v>4.7250629999999996</v>
      </c>
      <c r="C166">
        <f>LOG10(1.063374)</f>
        <v>2.6686037401357506E-2</v>
      </c>
      <c r="D166">
        <f>LOG10(4.725063)</f>
        <v>0.67440760339977013</v>
      </c>
    </row>
    <row r="167" spans="1:4">
      <c r="A167">
        <v>1.049955</v>
      </c>
      <c r="B167">
        <v>4.7607670000000004</v>
      </c>
      <c r="C167">
        <f>LOG10(1.049955)</f>
        <v>2.1170686050431799E-2</v>
      </c>
      <c r="D167">
        <f>LOG10(4.760767)</f>
        <v>0.67767692688714187</v>
      </c>
    </row>
    <row r="168" spans="1:4">
      <c r="A168">
        <v>1.0571630000000001</v>
      </c>
      <c r="B168">
        <v>4.533112</v>
      </c>
      <c r="C168">
        <f>LOG10(1.057163)</f>
        <v>2.4141954708417134E-2</v>
      </c>
      <c r="D168">
        <f>LOG10(4.533112)</f>
        <v>0.65639644934350572</v>
      </c>
    </row>
    <row r="169" spans="1:4">
      <c r="A169">
        <v>1.070147</v>
      </c>
      <c r="B169">
        <v>4.0414820000000002</v>
      </c>
      <c r="C169">
        <f>LOG10(1.070147)</f>
        <v>2.9443438343043107E-2</v>
      </c>
      <c r="D169">
        <f>LOG10(4.041482)</f>
        <v>0.60654064887301273</v>
      </c>
    </row>
    <row r="170" spans="1:4">
      <c r="A170">
        <v>1.0961050000000001</v>
      </c>
      <c r="B170">
        <v>3.8227959999999999</v>
      </c>
      <c r="C170">
        <f>LOG10(1.096105)</f>
        <v>3.9852158834836414E-2</v>
      </c>
      <c r="D170">
        <f>LOG10(3.822796)</f>
        <v>0.58238112291094801</v>
      </c>
    </row>
    <row r="171" spans="1:4">
      <c r="A171">
        <v>1.1270720000000001</v>
      </c>
      <c r="B171">
        <v>4.0834489999999999</v>
      </c>
      <c r="C171">
        <f>LOG10(1.127072)</f>
        <v>5.1951660681333542E-2</v>
      </c>
      <c r="D171">
        <f>LOG10(4.083449)</f>
        <v>0.61102713586259116</v>
      </c>
    </row>
    <row r="172" spans="1:4">
      <c r="A172">
        <v>1.1294169999999999</v>
      </c>
      <c r="B172">
        <v>4.0831619999999997</v>
      </c>
      <c r="C172">
        <f>LOG10(1.129417)</f>
        <v>5.2854320456489447E-2</v>
      </c>
      <c r="D172">
        <f>LOG10(4.083162)</f>
        <v>0.61099661095663993</v>
      </c>
    </row>
    <row r="173" spans="1:4">
      <c r="A173">
        <v>1.1682030000000001</v>
      </c>
      <c r="B173">
        <v>4.0647710000000004</v>
      </c>
      <c r="C173">
        <f>LOG10(1.168203)</f>
        <v>6.7518317193670865E-2</v>
      </c>
      <c r="D173">
        <f>LOG10(4.064771)</f>
        <v>0.60903608345092486</v>
      </c>
    </row>
    <row r="174" spans="1:4">
      <c r="A174">
        <v>1.160493</v>
      </c>
      <c r="B174">
        <v>4.2144779999999997</v>
      </c>
      <c r="C174">
        <f>LOG10(1.160493)</f>
        <v>6.4642525170616388E-2</v>
      </c>
      <c r="D174">
        <f>LOG10(4.214478)</f>
        <v>0.62474379111770761</v>
      </c>
    </row>
    <row r="175" spans="1:4">
      <c r="A175">
        <v>1.1410979999999999</v>
      </c>
      <c r="B175">
        <v>4.1867989999999997</v>
      </c>
      <c r="C175">
        <f>LOG10(1.141098)</f>
        <v>5.7322944182950995E-2</v>
      </c>
      <c r="D175">
        <f>LOG10(4.186799)</f>
        <v>0.62188211176626829</v>
      </c>
    </row>
    <row r="176" spans="1:4">
      <c r="A176">
        <v>1.155008</v>
      </c>
      <c r="B176">
        <v>4.0537080000000003</v>
      </c>
      <c r="C176">
        <f>LOG10(1.155008)</f>
        <v>6.2584992318053062E-2</v>
      </c>
      <c r="D176">
        <f>LOG10(4.053708)</f>
        <v>0.60785246202941456</v>
      </c>
    </row>
    <row r="177" spans="1:4">
      <c r="A177">
        <v>1.1200920000000001</v>
      </c>
      <c r="B177">
        <v>2.5503529999999999</v>
      </c>
      <c r="C177">
        <f>LOG10(1.120092)</f>
        <v>4.9253695394656856E-2</v>
      </c>
      <c r="D177">
        <f>LOG10(2.550353)</f>
        <v>0.40660029625431371</v>
      </c>
    </row>
    <row r="178" spans="1:4">
      <c r="A178">
        <v>1.0132060000000001</v>
      </c>
      <c r="B178">
        <v>5.8760659999999998</v>
      </c>
      <c r="C178">
        <f>LOG10(1.013206)</f>
        <v>5.6977529297776441E-3</v>
      </c>
      <c r="D178">
        <f>LOG10(5.876066)</f>
        <v>0.76908666514320712</v>
      </c>
    </row>
    <row r="179" spans="1:4">
      <c r="A179">
        <v>1.013817</v>
      </c>
      <c r="B179">
        <v>5.425281</v>
      </c>
      <c r="C179">
        <f>LOG10(1.013817)</f>
        <v>5.9595693339125708E-3</v>
      </c>
      <c r="D179">
        <f>LOG10(5.425281)</f>
        <v>0.73442223719133959</v>
      </c>
    </row>
    <row r="180" spans="1:4">
      <c r="A180">
        <v>1.0129349999999999</v>
      </c>
      <c r="B180">
        <v>6.0113649999999996</v>
      </c>
      <c r="C180">
        <f>LOG10(1.012935)</f>
        <v>5.5815775942035968E-3</v>
      </c>
      <c r="D180">
        <f>LOG10(6.011365)</f>
        <v>0.77897309840171258</v>
      </c>
    </row>
    <row r="181" spans="1:4">
      <c r="A181">
        <v>1.0118119999999999</v>
      </c>
      <c r="B181">
        <v>6.0635370000000002</v>
      </c>
      <c r="C181">
        <f>LOG10(1.011812)</f>
        <v>5.0998257968799723E-3</v>
      </c>
      <c r="D181">
        <f>LOG10(6.063537)</f>
        <v>0.78272603200033231</v>
      </c>
    </row>
    <row r="182" spans="1:4">
      <c r="A182">
        <v>1.0137339999999999</v>
      </c>
      <c r="B182">
        <v>5.6909010000000002</v>
      </c>
      <c r="C182">
        <f>LOG10(1.013734)</f>
        <v>5.924012702273585E-3</v>
      </c>
      <c r="D182">
        <f>LOG10(5.690901)</f>
        <v>0.75518103060433939</v>
      </c>
    </row>
    <row r="183" spans="1:4">
      <c r="A183">
        <v>1.014564</v>
      </c>
      <c r="B183">
        <v>5.4481000000000002</v>
      </c>
      <c r="C183">
        <f>LOG10(1.014564)</f>
        <v>6.279448087113503E-3</v>
      </c>
      <c r="D183">
        <f>LOG10(5.4481)</f>
        <v>0.7362450704630279</v>
      </c>
    </row>
    <row r="184" spans="1:4">
      <c r="A184">
        <v>1.020526</v>
      </c>
      <c r="B184">
        <v>5.2485200000000001</v>
      </c>
      <c r="C184">
        <f>LOG10(1.020526)</f>
        <v>8.82407373870292E-3</v>
      </c>
      <c r="D184">
        <f>LOG10(5.24852)</f>
        <v>0.72003685646344029</v>
      </c>
    </row>
    <row r="185" spans="1:4">
      <c r="A185">
        <v>1.0166470000000001</v>
      </c>
      <c r="B185">
        <v>4.5741569999999996</v>
      </c>
      <c r="C185">
        <f>LOG10(1.016647)</f>
        <v>7.1701834394945407E-3</v>
      </c>
      <c r="D185">
        <f>LOG10(4.574157)</f>
        <v>0.66031106693087238</v>
      </c>
    </row>
    <row r="186" spans="1:4">
      <c r="A186">
        <v>1.0420970000000001</v>
      </c>
      <c r="B186">
        <v>4.7391540000000001</v>
      </c>
      <c r="C186">
        <f>LOG10(1.042097)</f>
        <v>1.7908145646884664E-2</v>
      </c>
      <c r="D186">
        <f>LOG10(4.739154)</f>
        <v>0.67570082143701204</v>
      </c>
    </row>
    <row r="187" spans="1:4">
      <c r="A187">
        <v>1.031196</v>
      </c>
      <c r="B187">
        <v>4.947317</v>
      </c>
      <c r="C187">
        <f>LOG10(1.031196)</f>
        <v>1.3341219724228633E-2</v>
      </c>
      <c r="D187">
        <f>LOG10(4.947317)</f>
        <v>0.69436973873289232</v>
      </c>
    </row>
    <row r="188" spans="1:4">
      <c r="A188">
        <v>1.022349</v>
      </c>
      <c r="B188">
        <v>4.8316780000000001</v>
      </c>
      <c r="C188">
        <f>LOG10(1.022349)</f>
        <v>9.599176523420112E-3</v>
      </c>
      <c r="D188">
        <f>LOG10(4.831678)</f>
        <v>0.68409798366711561</v>
      </c>
    </row>
    <row r="189" spans="1:4">
      <c r="A189">
        <v>1.0223519999999999</v>
      </c>
      <c r="B189">
        <v>4.7677899999999998</v>
      </c>
      <c r="C189">
        <f>LOG10(1.022352)</f>
        <v>9.6004509233893007E-3</v>
      </c>
      <c r="D189">
        <f>LOG10(4.76779)</f>
        <v>0.67831711840800035</v>
      </c>
    </row>
    <row r="190" spans="1:4">
      <c r="A190">
        <v>1.032332</v>
      </c>
      <c r="B190">
        <v>4.4869719999999997</v>
      </c>
      <c r="C190">
        <f>LOG10(1.032332)</f>
        <v>1.3819389713956937E-2</v>
      </c>
      <c r="D190">
        <f>LOG10(4.486972)</f>
        <v>0.65195335941864696</v>
      </c>
    </row>
    <row r="191" spans="1:4">
      <c r="A191">
        <v>1.0260009999999999</v>
      </c>
      <c r="B191">
        <v>4.7911010000000003</v>
      </c>
      <c r="C191">
        <f>LOG10(1.026001)</f>
        <v>1.1147784064559879E-2</v>
      </c>
      <c r="D191">
        <f>LOG10(4.791101)</f>
        <v>0.68043532620782787</v>
      </c>
    </row>
    <row r="192" spans="1:4">
      <c r="A192">
        <v>1.0279469999999999</v>
      </c>
      <c r="B192">
        <v>4.7483170000000001</v>
      </c>
      <c r="C192">
        <f>LOG10(1.027947)</f>
        <v>1.1970723413231622E-2</v>
      </c>
      <c r="D192">
        <f>LOG10(4.748317)</f>
        <v>0.67653970496561111</v>
      </c>
    </row>
    <row r="193" spans="1:4">
      <c r="A193">
        <v>1.013911</v>
      </c>
      <c r="B193">
        <v>4.4529300000000003</v>
      </c>
      <c r="C193">
        <f>LOG10(1.013911)</f>
        <v>5.9998347751632373E-3</v>
      </c>
      <c r="D193">
        <f>LOG10(4.45293)</f>
        <v>0.64864586808144065</v>
      </c>
    </row>
    <row r="194" spans="1:4">
      <c r="A194">
        <v>1.0169060000000001</v>
      </c>
      <c r="B194">
        <v>3.9591020000000001</v>
      </c>
      <c r="C194">
        <f>LOG10(1.016906)</f>
        <v>7.2808097879803226E-3</v>
      </c>
      <c r="D194">
        <f>LOG10(3.959102)</f>
        <v>0.59759669080664135</v>
      </c>
    </row>
    <row r="195" spans="1:4">
      <c r="A195">
        <v>1.019004</v>
      </c>
      <c r="B195">
        <v>3.836541</v>
      </c>
      <c r="C195">
        <f>LOG10(1.019004)</f>
        <v>8.1758887900554994E-3</v>
      </c>
      <c r="D195">
        <f>LOG10(3.836541)</f>
        <v>0.5839398437406127</v>
      </c>
    </row>
    <row r="196" spans="1:4">
      <c r="A196">
        <v>1.017671</v>
      </c>
      <c r="B196">
        <v>4.220478</v>
      </c>
      <c r="C196">
        <f>LOG10(1.017671)</f>
        <v>7.6073988473401863E-3</v>
      </c>
      <c r="D196">
        <f>LOG10(4.220478)</f>
        <v>0.62536164077357115</v>
      </c>
    </row>
    <row r="197" spans="1:4">
      <c r="A197">
        <v>1.0162690000000001</v>
      </c>
      <c r="B197">
        <v>4.246956</v>
      </c>
      <c r="C197">
        <f>LOG10(1.016269)</f>
        <v>7.008678177052482E-3</v>
      </c>
      <c r="D197">
        <f>LOG10(4.246956)</f>
        <v>0.6280777615660994</v>
      </c>
    </row>
    <row r="198" spans="1:4">
      <c r="A198">
        <v>1.017398</v>
      </c>
      <c r="B198">
        <v>4.2539709999999999</v>
      </c>
      <c r="C198">
        <f>LOG10(1.017398)</f>
        <v>7.4908795605044326E-3</v>
      </c>
      <c r="D198">
        <f>LOG10(4.253971)</f>
        <v>0.62879452492192767</v>
      </c>
    </row>
    <row r="199" spans="1:4">
      <c r="A199">
        <v>1.018059</v>
      </c>
      <c r="B199">
        <v>4.5328629999999999</v>
      </c>
      <c r="C199">
        <f>LOG10(1.018059)</f>
        <v>7.772947580245727E-3</v>
      </c>
      <c r="D199">
        <f>LOG10(4.532863)</f>
        <v>0.65637259326050945</v>
      </c>
    </row>
    <row r="200" spans="1:4">
      <c r="A200">
        <v>1.0168170000000001</v>
      </c>
      <c r="B200">
        <v>4.4633130000000003</v>
      </c>
      <c r="C200">
        <f>LOG10(1.016817)</f>
        <v>7.2427985062924367E-3</v>
      </c>
      <c r="D200">
        <f>LOG10(4.463313)</f>
        <v>0.64965734379916207</v>
      </c>
    </row>
    <row r="201" spans="1:4">
      <c r="A201">
        <v>1.1005510000000001</v>
      </c>
      <c r="B201">
        <v>3.812913</v>
      </c>
      <c r="C201">
        <f>LOG10(1.100551)</f>
        <v>4.1610172746133427E-2</v>
      </c>
      <c r="D201">
        <f>LOG10(3.812913)</f>
        <v>0.58125689600249819</v>
      </c>
    </row>
    <row r="202" spans="1:4">
      <c r="A202">
        <v>1.1147800000000001</v>
      </c>
      <c r="B202">
        <v>3.699824</v>
      </c>
      <c r="C202">
        <f>LOG10(1.11478)</f>
        <v>4.7189168538258622E-2</v>
      </c>
      <c r="D202">
        <f>LOG10(3.699824)</f>
        <v>0.56818106524353396</v>
      </c>
    </row>
    <row r="203" spans="1:4">
      <c r="A203">
        <v>1.1165350000000001</v>
      </c>
      <c r="B203">
        <v>4.2218640000000001</v>
      </c>
      <c r="C203">
        <f>LOG10(1.116535)</f>
        <v>4.7872341441153397E-2</v>
      </c>
      <c r="D203">
        <f>LOG10(4.221864)</f>
        <v>0.62550423915618247</v>
      </c>
    </row>
    <row r="204" spans="1:4">
      <c r="A204">
        <v>1.152163</v>
      </c>
      <c r="B204">
        <v>4.2318059999999997</v>
      </c>
      <c r="C204">
        <f>LOG10(1.152163)</f>
        <v>6.1513924393509105E-2</v>
      </c>
      <c r="D204">
        <f>LOG10(4.231806)</f>
        <v>0.62652574998632571</v>
      </c>
    </row>
    <row r="205" spans="1:4">
      <c r="A205">
        <v>1.157759</v>
      </c>
      <c r="B205">
        <v>4.2424549999999996</v>
      </c>
      <c r="C205">
        <f>LOG10(1.157759)</f>
        <v>6.3618165727381937E-2</v>
      </c>
      <c r="D205">
        <f>LOG10(4.242455)</f>
        <v>0.62761724442393052</v>
      </c>
    </row>
    <row r="206" spans="1:4">
      <c r="A206">
        <v>1.1717690000000001</v>
      </c>
      <c r="B206">
        <v>4.1021140000000003</v>
      </c>
      <c r="C206">
        <f>LOG10(1.171769)</f>
        <v>6.8842004247512842E-2</v>
      </c>
      <c r="D206">
        <f>LOG10(4.102114)</f>
        <v>0.61300772548212357</v>
      </c>
    </row>
    <row r="207" spans="1:4">
      <c r="A207">
        <v>1.1419680000000001</v>
      </c>
      <c r="B207">
        <v>4.1580260000000004</v>
      </c>
      <c r="C207">
        <f>LOG10(1.141968)</f>
        <v>5.765393436680432E-2</v>
      </c>
      <c r="D207">
        <f>LOG10(4.158026)</f>
        <v>0.61888720063307101</v>
      </c>
    </row>
    <row r="208" spans="1:4">
      <c r="A208">
        <v>1.1494899999999999</v>
      </c>
      <c r="B208">
        <v>3.9905219999999999</v>
      </c>
      <c r="C208">
        <f>LOG10(1.14949)</f>
        <v>6.0505197472448986E-2</v>
      </c>
      <c r="D208">
        <f>LOG10(3.990522)</f>
        <v>0.60102970944401291</v>
      </c>
    </row>
    <row r="209" spans="1:4">
      <c r="A209">
        <v>1.149349</v>
      </c>
      <c r="B209">
        <v>4.0230949999999996</v>
      </c>
      <c r="C209">
        <f>LOG10(1.149349)</f>
        <v>6.0451922300046632E-2</v>
      </c>
      <c r="D209">
        <f>LOG10(4.023095)</f>
        <v>0.60456028797485339</v>
      </c>
    </row>
    <row r="210" spans="1:4">
      <c r="A210">
        <v>1.1297489999999999</v>
      </c>
      <c r="B210">
        <v>4.085833</v>
      </c>
      <c r="C210">
        <f>LOG10(1.129749)</f>
        <v>5.2981965586621396E-2</v>
      </c>
      <c r="D210">
        <f>LOG10(4.085833)</f>
        <v>0.6112806117676336</v>
      </c>
    </row>
    <row r="211" spans="1:4">
      <c r="A211">
        <v>1.1081730000000001</v>
      </c>
      <c r="B211">
        <v>4.1158950000000001</v>
      </c>
      <c r="C211">
        <f>LOG10(1.108173)</f>
        <v>4.4607564616649671E-2</v>
      </c>
      <c r="D211">
        <f>LOG10(4.115895)</f>
        <v>0.61446428700821498</v>
      </c>
    </row>
    <row r="212" spans="1:4">
      <c r="A212">
        <v>1.146387</v>
      </c>
      <c r="B212">
        <v>3.8838910000000002</v>
      </c>
      <c r="C212">
        <f>LOG10(1.146387)</f>
        <v>5.933125252861432E-2</v>
      </c>
      <c r="D212">
        <f>LOG10(3.883891)</f>
        <v>0.58926703308900941</v>
      </c>
    </row>
    <row r="213" spans="1:4">
      <c r="A213">
        <v>1.1529609999999999</v>
      </c>
      <c r="B213">
        <v>3.9518909999999998</v>
      </c>
      <c r="C213">
        <f>LOG10(1.152961)</f>
        <v>6.1814617120150635E-2</v>
      </c>
      <c r="D213">
        <f>LOG10(3.951891)</f>
        <v>0.59680495748660389</v>
      </c>
    </row>
    <row r="214" spans="1:4">
      <c r="A214">
        <v>1.1503650000000001</v>
      </c>
      <c r="B214">
        <v>3.9624619999999999</v>
      </c>
      <c r="C214">
        <f>LOG10(1.150365)</f>
        <v>6.083565977550779E-2</v>
      </c>
      <c r="D214">
        <f>LOG10(3.962462)</f>
        <v>0.59796511036285649</v>
      </c>
    </row>
    <row r="215" spans="1:4">
      <c r="A215">
        <v>1.1494690000000001</v>
      </c>
      <c r="B215">
        <v>4.1460590000000002</v>
      </c>
      <c r="C215">
        <f>LOG10(1.149469)</f>
        <v>6.0497263286480342E-2</v>
      </c>
      <c r="D215">
        <f>LOG10(4.146059)</f>
        <v>0.61763547797784113</v>
      </c>
    </row>
    <row r="216" spans="1:4">
      <c r="A216">
        <v>1.1830020000000001</v>
      </c>
      <c r="B216">
        <v>4.1184500000000002</v>
      </c>
      <c r="C216">
        <f>LOG10(1.183002)</f>
        <v>7.2985478852976543E-2</v>
      </c>
      <c r="D216">
        <f>LOG10(4.11845)</f>
        <v>0.6147337978040035</v>
      </c>
    </row>
    <row r="217" spans="1:4">
      <c r="A217">
        <v>1.2116039999999999</v>
      </c>
      <c r="B217">
        <v>4.0331859999999997</v>
      </c>
      <c r="C217">
        <f>LOG10(1.211604)</f>
        <v>8.336069844677059E-2</v>
      </c>
      <c r="D217">
        <f>LOG10(4.033186)</f>
        <v>0.6056482509962009</v>
      </c>
    </row>
    <row r="218" spans="1:4">
      <c r="A218">
        <v>1.2001980000000001</v>
      </c>
      <c r="B218">
        <v>4.0115910000000001</v>
      </c>
      <c r="C218">
        <f>LOG10(1.200198)</f>
        <v>7.9252898725955492E-2</v>
      </c>
      <c r="D218">
        <f>LOG10(4.011591)</f>
        <v>0.60331664830209342</v>
      </c>
    </row>
    <row r="219" spans="1:4">
      <c r="A219">
        <v>1.190329</v>
      </c>
      <c r="B219">
        <v>3.7718419999999999</v>
      </c>
      <c r="C219">
        <f>LOG10(1.190329)</f>
        <v>7.5667014448604963E-2</v>
      </c>
      <c r="D219">
        <f>LOG10(3.771842)</f>
        <v>0.57655349213387153</v>
      </c>
    </row>
    <row r="220" spans="1:4">
      <c r="A220">
        <v>1.1761090000000001</v>
      </c>
      <c r="B220">
        <v>3.8426840000000002</v>
      </c>
      <c r="C220">
        <f>LOG10(1.176109)</f>
        <v>7.0447573359888466E-2</v>
      </c>
      <c r="D220">
        <f>LOG10(3.842684)</f>
        <v>0.5846346720784743</v>
      </c>
    </row>
    <row r="221" spans="1:4">
      <c r="A221">
        <v>1.185997</v>
      </c>
      <c r="B221">
        <v>4.1686709999999998</v>
      </c>
      <c r="C221">
        <f>LOG10(1.185997)</f>
        <v>7.4083590474202016E-2</v>
      </c>
      <c r="D221">
        <f>LOG10(4.168671)</f>
        <v>0.61999762107431799</v>
      </c>
    </row>
    <row r="222" spans="1:4">
      <c r="A222">
        <v>1.1664220000000001</v>
      </c>
      <c r="B222">
        <v>4.3160259999999999</v>
      </c>
      <c r="C222">
        <f>LOG10(1.166422)</f>
        <v>6.6855702322062435E-2</v>
      </c>
      <c r="D222">
        <f>LOG10(4.316026)</f>
        <v>0.63508405223481157</v>
      </c>
    </row>
    <row r="223" spans="1:4">
      <c r="A223">
        <v>1.1960729999999999</v>
      </c>
      <c r="B223">
        <v>4.1022239999999996</v>
      </c>
      <c r="C223">
        <f>LOG10(1.196073)</f>
        <v>7.7757686784230201E-2</v>
      </c>
      <c r="D223">
        <f>LOG10(4.102224)</f>
        <v>0.61301937112446836</v>
      </c>
    </row>
    <row r="224" spans="1:4">
      <c r="A224">
        <v>1.1793689999999999</v>
      </c>
      <c r="B224">
        <v>4.2305630000000001</v>
      </c>
      <c r="C224">
        <f>LOG10(1.179369)</f>
        <v>7.1649708056101588E-2</v>
      </c>
      <c r="D224">
        <f>LOG10(4.230563)</f>
        <v>0.62639816678949556</v>
      </c>
    </row>
    <row r="225" spans="1:4">
      <c r="A225">
        <v>1.1652169999999999</v>
      </c>
      <c r="B225">
        <v>3.1911610000000001</v>
      </c>
      <c r="C225">
        <f>LOG10(1.165217)</f>
        <v>6.6406812166009604E-2</v>
      </c>
      <c r="D225">
        <f>LOG10(3.191161)</f>
        <v>0.50394871570956312</v>
      </c>
    </row>
    <row r="226" spans="1:4">
      <c r="A226">
        <v>1.015452</v>
      </c>
      <c r="B226">
        <v>4.1976579999999997</v>
      </c>
      <c r="C226">
        <f>LOG10(1.015452)</f>
        <v>6.6593993037820159E-3</v>
      </c>
      <c r="D226">
        <f>LOG10(4.197658)</f>
        <v>0.62300705197785822</v>
      </c>
    </row>
    <row r="227" spans="1:4">
      <c r="A227">
        <v>1.0148889999999999</v>
      </c>
      <c r="B227">
        <v>4.0385010000000001</v>
      </c>
      <c r="C227">
        <f>LOG10(1.014889)</f>
        <v>6.4185453786744255E-3</v>
      </c>
      <c r="D227">
        <f>LOG10(4.038501)</f>
        <v>0.60622019475589572</v>
      </c>
    </row>
    <row r="228" spans="1:4">
      <c r="A228">
        <v>1.0139229999999999</v>
      </c>
      <c r="B228">
        <v>4.7086680000000003</v>
      </c>
      <c r="C228">
        <f>LOG10(1.013923)</f>
        <v>6.0049747755605643E-3</v>
      </c>
      <c r="D228">
        <f>LOG10(4.708668)</f>
        <v>0.67289807017281034</v>
      </c>
    </row>
    <row r="229" spans="1:4">
      <c r="A229">
        <v>1.017198</v>
      </c>
      <c r="B229">
        <v>4.6347990000000001</v>
      </c>
      <c r="C229">
        <f>LOG10(1.017198)</f>
        <v>7.40549760097988E-3</v>
      </c>
      <c r="D229">
        <f>LOG10(4.634799)</f>
        <v>0.66603090458975378</v>
      </c>
    </row>
    <row r="230" spans="1:4">
      <c r="A230">
        <v>1.0158769999999999</v>
      </c>
      <c r="B230">
        <v>4.6060720000000002</v>
      </c>
      <c r="C230">
        <f>LOG10(1.015877)</f>
        <v>6.8411277756366901E-3</v>
      </c>
      <c r="D230">
        <f>LOG10(4.606072)</f>
        <v>0.66333072237295898</v>
      </c>
    </row>
    <row r="231" spans="1:4">
      <c r="A231">
        <v>1.0174369999999999</v>
      </c>
      <c r="B231">
        <v>4.406129</v>
      </c>
      <c r="C231">
        <f>LOG10(1.017437)</f>
        <v>7.5075270870078176E-3</v>
      </c>
      <c r="D231">
        <f>LOG10(4.406129)</f>
        <v>0.64405720801403143</v>
      </c>
    </row>
    <row r="232" spans="1:4">
      <c r="A232">
        <v>1.016203</v>
      </c>
      <c r="B232">
        <v>4.4794869999999998</v>
      </c>
      <c r="C232">
        <f>LOG10(1.016203)</f>
        <v>6.9804726855960267E-3</v>
      </c>
      <c r="D232">
        <f>LOG10(4.479487)</f>
        <v>0.65122828055482074</v>
      </c>
    </row>
    <row r="233" spans="1:4">
      <c r="A233">
        <v>1.0151840000000001</v>
      </c>
      <c r="B233">
        <v>4.3617280000000003</v>
      </c>
      <c r="C233">
        <f>LOG10(1.015184)</f>
        <v>6.5447643600246705E-3</v>
      </c>
      <c r="D233">
        <f>LOG10(4.361728)</f>
        <v>0.63965857922015257</v>
      </c>
    </row>
    <row r="234" spans="1:4">
      <c r="A234">
        <v>1.01844</v>
      </c>
      <c r="B234">
        <v>4.3057920000000003</v>
      </c>
      <c r="C234">
        <f>LOG10(1.01844)</f>
        <v>7.9354482242780799E-3</v>
      </c>
      <c r="D234">
        <f>LOG10(4.305792)</f>
        <v>0.63405304651996586</v>
      </c>
    </row>
    <row r="235" spans="1:4">
      <c r="A235">
        <v>1.0172460000000001</v>
      </c>
      <c r="B235">
        <v>4.341621</v>
      </c>
      <c r="C235">
        <f>LOG10(1.017246)</f>
        <v>7.4259908022036494E-3</v>
      </c>
      <c r="D235">
        <f>LOG10(4.341621)</f>
        <v>0.63765190921681847</v>
      </c>
    </row>
    <row r="236" spans="1:4">
      <c r="A236">
        <v>1.015253</v>
      </c>
      <c r="B236">
        <v>4.3286119999999997</v>
      </c>
      <c r="C236">
        <f>LOG10(1.015253)</f>
        <v>6.5742814731021074E-3</v>
      </c>
      <c r="D236">
        <f>LOG10(4.328612)</f>
        <v>0.63634865908391736</v>
      </c>
    </row>
    <row r="237" spans="1:4">
      <c r="A237">
        <v>1.01755</v>
      </c>
      <c r="B237">
        <v>4.0833539999999999</v>
      </c>
      <c r="C237">
        <f>LOG10(1.01755)</f>
        <v>7.5557586251016927E-3</v>
      </c>
      <c r="D237">
        <f>LOG10(4.083354)</f>
        <v>0.61101703203719404</v>
      </c>
    </row>
    <row r="238" spans="1:4">
      <c r="A238">
        <v>1.0191490000000001</v>
      </c>
      <c r="B238">
        <v>4.0676389999999998</v>
      </c>
      <c r="C238">
        <f>LOG10(1.019149)</f>
        <v>8.2376826789168738E-3</v>
      </c>
      <c r="D238">
        <f>LOG10(4.067639)</f>
        <v>0.60934240264184991</v>
      </c>
    </row>
    <row r="239" spans="1:4">
      <c r="A239">
        <v>1.01963</v>
      </c>
      <c r="B239">
        <v>4.1302849999999998</v>
      </c>
      <c r="C239">
        <f>LOG10(1.01963)</f>
        <v>8.4426049874860853E-3</v>
      </c>
      <c r="D239">
        <f>LOG10(4.130285)</f>
        <v>0.61598002009632569</v>
      </c>
    </row>
    <row r="240" spans="1:4">
      <c r="A240">
        <v>1.0186649999999999</v>
      </c>
      <c r="B240">
        <v>4.2586250000000003</v>
      </c>
      <c r="C240">
        <f>LOG10(1.018665)</f>
        <v>8.0313846230651402E-3</v>
      </c>
      <c r="D240">
        <f>LOG10(4.258625)</f>
        <v>0.62926939926581971</v>
      </c>
    </row>
    <row r="241" spans="1:4">
      <c r="A241">
        <v>1.019725</v>
      </c>
      <c r="B241">
        <v>4.2267200000000003</v>
      </c>
      <c r="C241">
        <f>LOG10(1.019725)</f>
        <v>8.4830667764444895E-3</v>
      </c>
      <c r="D241">
        <f>LOG10(4.22672)</f>
        <v>0.62600347884803131</v>
      </c>
    </row>
    <row r="242" spans="1:4">
      <c r="A242">
        <v>1.0200880000000001</v>
      </c>
      <c r="B242">
        <v>4.1439820000000003</v>
      </c>
      <c r="C242">
        <f>LOG10(1.020088)</f>
        <v>8.6376386892572012E-3</v>
      </c>
      <c r="D242">
        <f>LOG10(4.143982)</f>
        <v>0.61741786031882429</v>
      </c>
    </row>
    <row r="243" spans="1:4">
      <c r="A243">
        <v>1.019333</v>
      </c>
      <c r="B243">
        <v>4.1455320000000002</v>
      </c>
      <c r="C243">
        <f>LOG10(1.019333)</f>
        <v>8.3160843374914441E-3</v>
      </c>
      <c r="D243">
        <f>LOG10(4.145532)</f>
        <v>0.61758027187993514</v>
      </c>
    </row>
    <row r="244" spans="1:4">
      <c r="A244">
        <v>1.0185090000000001</v>
      </c>
      <c r="B244">
        <v>3.9224350000000001</v>
      </c>
      <c r="C244">
        <f>LOG10(1.018509)</f>
        <v>7.9648709729701964E-3</v>
      </c>
      <c r="D244">
        <f>LOG10(3.922435)</f>
        <v>0.59355575547752881</v>
      </c>
    </row>
    <row r="245" spans="1:4">
      <c r="A245">
        <v>1.018197</v>
      </c>
      <c r="B245">
        <v>4.0799640000000004</v>
      </c>
      <c r="C245">
        <f>LOG10(1.018197)</f>
        <v>7.831813104614364E-3</v>
      </c>
      <c r="D245">
        <f>LOG10(4.079964)</f>
        <v>0.61065633106283956</v>
      </c>
    </row>
    <row r="246" spans="1:4">
      <c r="A246">
        <v>1.0165979999999999</v>
      </c>
      <c r="B246">
        <v>4.5335970000000003</v>
      </c>
      <c r="C246">
        <f>LOG10(1.016598)</f>
        <v>7.1492509600171927E-3</v>
      </c>
      <c r="D246">
        <f>LOG10(4.533597)</f>
        <v>0.65644291224948936</v>
      </c>
    </row>
    <row r="247" spans="1:4">
      <c r="A247">
        <v>1.0168550000000001</v>
      </c>
      <c r="B247">
        <v>4.7112829999999999</v>
      </c>
      <c r="C247">
        <f>LOG10(1.016855)</f>
        <v>7.2590284492864265E-3</v>
      </c>
      <c r="D247">
        <f>LOG10(4.711283)</f>
        <v>0.67313919246725751</v>
      </c>
    </row>
    <row r="248" spans="1:4">
      <c r="A248">
        <v>1.0192859999999999</v>
      </c>
      <c r="B248">
        <v>4.4790340000000004</v>
      </c>
      <c r="C248">
        <f>LOG10(1.019286)</f>
        <v>8.2960591727567635E-3</v>
      </c>
      <c r="D248">
        <f>LOG10(4.479034)</f>
        <v>0.6511843591529578</v>
      </c>
    </row>
    <row r="249" spans="1:4">
      <c r="A249">
        <v>1.015617</v>
      </c>
      <c r="B249">
        <v>4.6171660000000001</v>
      </c>
      <c r="C249">
        <f>LOG10(1.015617)</f>
        <v>6.7299617412685444E-3</v>
      </c>
      <c r="D249">
        <f>LOG10(4.617166)</f>
        <v>0.66437548893017739</v>
      </c>
    </row>
    <row r="250" spans="1:4">
      <c r="A250">
        <v>1.1895629999999999</v>
      </c>
      <c r="B250">
        <v>4.2771949999999999</v>
      </c>
      <c r="C250">
        <f>LOG10(1.189563)</f>
        <v>7.5387447489578541E-2</v>
      </c>
      <c r="D250">
        <f>LOG10(4.277195)</f>
        <v>0.63115905046571108</v>
      </c>
    </row>
    <row r="251" spans="1:4">
      <c r="A251">
        <v>1.220199</v>
      </c>
      <c r="B251">
        <v>3.9821650000000002</v>
      </c>
      <c r="C251">
        <f>LOG10(1.220199)</f>
        <v>8.6430664735487009E-2</v>
      </c>
      <c r="D251">
        <f>LOG10(3.982165)</f>
        <v>0.60011925094626661</v>
      </c>
    </row>
    <row r="252" spans="1:4">
      <c r="A252">
        <v>1.1674230000000001</v>
      </c>
      <c r="B252">
        <v>4.4332070000000003</v>
      </c>
      <c r="C252">
        <f>LOG10(1.167423)</f>
        <v>6.7228245317028062E-2</v>
      </c>
      <c r="D252">
        <f>LOG10(4.433207)</f>
        <v>0.64671801031104048</v>
      </c>
    </row>
    <row r="253" spans="1:4">
      <c r="A253">
        <v>1.1664479999999999</v>
      </c>
      <c r="B253">
        <v>4.4186120000000004</v>
      </c>
      <c r="C253">
        <f>LOG10(1.166448)</f>
        <v>6.6865382807070078E-2</v>
      </c>
      <c r="D253">
        <f>LOG10(4.418612)</f>
        <v>0.64528586767293805</v>
      </c>
    </row>
    <row r="254" spans="1:4">
      <c r="A254">
        <v>1.155413</v>
      </c>
      <c r="B254">
        <v>4.4264419999999998</v>
      </c>
      <c r="C254">
        <f>LOG10(1.155413)</f>
        <v>6.2737249648619542E-2</v>
      </c>
      <c r="D254">
        <f>LOG10(4.426442)</f>
        <v>0.64605477799990207</v>
      </c>
    </row>
    <row r="255" spans="1:4">
      <c r="A255">
        <v>1.1549830000000001</v>
      </c>
      <c r="B255">
        <v>4.247636</v>
      </c>
      <c r="C255">
        <f>LOG10(1.154983)</f>
        <v>6.2575591967966873E-2</v>
      </c>
      <c r="D255">
        <f>LOG10(4.247636)</f>
        <v>0.62814729292165483</v>
      </c>
    </row>
    <row r="256" spans="1:4">
      <c r="A256">
        <v>1.162358</v>
      </c>
      <c r="B256">
        <v>4.143821</v>
      </c>
      <c r="C256">
        <f>LOG10(1.162358)</f>
        <v>6.5339909017270992E-2</v>
      </c>
      <c r="D256">
        <f>LOG10(4.143821)</f>
        <v>0.61740098699024848</v>
      </c>
    </row>
    <row r="257" spans="1:4">
      <c r="A257">
        <v>1.0948290000000001</v>
      </c>
      <c r="B257">
        <v>3.934037</v>
      </c>
      <c r="C257">
        <f>LOG10(1.094829)</f>
        <v>3.9346292549897029E-2</v>
      </c>
      <c r="D257">
        <f>LOG10(3.934037)</f>
        <v>0.59483844018430043</v>
      </c>
    </row>
    <row r="258" spans="1:4">
      <c r="A258">
        <v>1.0932740000000001</v>
      </c>
      <c r="B258">
        <v>3.8955899999999999</v>
      </c>
      <c r="C258">
        <f>LOG10(1.093274)</f>
        <v>3.8729019932430074E-2</v>
      </c>
      <c r="D258">
        <f>LOG10(3.89559)</f>
        <v>0.59057324232684227</v>
      </c>
    </row>
    <row r="259" spans="1:4">
      <c r="A259">
        <v>1.1420790000000001</v>
      </c>
      <c r="B259">
        <v>3.9538709999999999</v>
      </c>
      <c r="C259">
        <f>LOG10(1.142079)</f>
        <v>5.7696146009147235E-2</v>
      </c>
      <c r="D259">
        <f>LOG10(3.953871)</f>
        <v>0.59702249580666666</v>
      </c>
    </row>
    <row r="260" spans="1:4">
      <c r="A260">
        <v>1.154129</v>
      </c>
      <c r="B260">
        <v>4.0301309999999999</v>
      </c>
      <c r="C260">
        <f>LOG10(1.154129)</f>
        <v>6.2254353756519741E-2</v>
      </c>
      <c r="D260">
        <f>LOG10(4.030131)</f>
        <v>0.60531916317646139</v>
      </c>
    </row>
    <row r="261" spans="1:4">
      <c r="A261">
        <v>1.146379</v>
      </c>
      <c r="B261">
        <v>4.0082779999999998</v>
      </c>
      <c r="C261">
        <f>LOG10(1.146379)</f>
        <v>5.9328221817364031E-2</v>
      </c>
      <c r="D261">
        <f>LOG10(4.008278)</f>
        <v>0.60295783503459721</v>
      </c>
    </row>
    <row r="262" spans="1:4">
      <c r="A262">
        <v>1.1583920000000001</v>
      </c>
      <c r="B262">
        <v>4.037045</v>
      </c>
      <c r="C262">
        <f>LOG10(1.158392)</f>
        <v>6.3855549571431205E-2</v>
      </c>
      <c r="D262">
        <f>LOG10(4.037045)</f>
        <v>0.60606359041669611</v>
      </c>
    </row>
    <row r="263" spans="1:4">
      <c r="A263">
        <v>1.164952</v>
      </c>
      <c r="B263">
        <v>4.0097639999999997</v>
      </c>
      <c r="C263">
        <f>LOG10(1.164952)</f>
        <v>6.6308031315178179E-2</v>
      </c>
      <c r="D263">
        <f>LOG10(4.009764)</f>
        <v>0.6031188123922856</v>
      </c>
    </row>
    <row r="264" spans="1:4">
      <c r="A264">
        <v>1.1495649999999999</v>
      </c>
      <c r="B264">
        <v>3.9975109999999998</v>
      </c>
      <c r="C264">
        <f>LOG10(1.149565)</f>
        <v>6.0533532667696004E-2</v>
      </c>
      <c r="D264">
        <f>LOG10(3.997511)</f>
        <v>0.60178966747336371</v>
      </c>
    </row>
    <row r="265" spans="1:4">
      <c r="A265">
        <v>1.161416</v>
      </c>
      <c r="B265">
        <v>4.146884</v>
      </c>
      <c r="C265">
        <f>LOG10(1.161416)</f>
        <v>6.4987804703889276E-2</v>
      </c>
      <c r="D265">
        <f>LOG10(4.146884)</f>
        <v>0.61772188709671538</v>
      </c>
    </row>
    <row r="266" spans="1:4">
      <c r="A266">
        <v>1.1697230000000001</v>
      </c>
      <c r="B266">
        <v>3.9920149999999999</v>
      </c>
      <c r="C266">
        <f>LOG10(1.169723)</f>
        <v>6.8083029426225294E-2</v>
      </c>
      <c r="D266">
        <f>LOG10(3.992015)</f>
        <v>0.60119216448031088</v>
      </c>
    </row>
    <row r="267" spans="1:4">
      <c r="A267">
        <v>1.166056</v>
      </c>
      <c r="B267">
        <v>4.0440250000000004</v>
      </c>
      <c r="C267">
        <f>LOG10(1.166056)</f>
        <v>6.6719407976151168E-2</v>
      </c>
      <c r="D267">
        <f>LOG10(4.044025)</f>
        <v>0.60681383171829273</v>
      </c>
    </row>
    <row r="268" spans="1:4">
      <c r="A268">
        <v>1.1748369999999999</v>
      </c>
      <c r="B268">
        <v>4.0512860000000002</v>
      </c>
      <c r="C268">
        <f>LOG10(1.174837)</f>
        <v>6.997761561956839E-2</v>
      </c>
      <c r="D268">
        <f>LOG10(4.051286)</f>
        <v>0.607592903227402</v>
      </c>
    </row>
    <row r="269" spans="1:4">
      <c r="A269">
        <v>1.143967</v>
      </c>
      <c r="B269">
        <v>4.0393340000000002</v>
      </c>
      <c r="C269">
        <f>LOG10(1.143967)</f>
        <v>5.8413496550874036E-2</v>
      </c>
      <c r="D269">
        <f>LOG10(4.039334)</f>
        <v>0.60630976511842671</v>
      </c>
    </row>
    <row r="270" spans="1:4">
      <c r="A270">
        <v>1.175394</v>
      </c>
      <c r="B270">
        <v>3.975768</v>
      </c>
      <c r="C270">
        <f>LOG10(1.175394)</f>
        <v>7.018346945346747E-2</v>
      </c>
      <c r="D270">
        <f>LOG10(3.975768)</f>
        <v>0.59942103385920764</v>
      </c>
    </row>
    <row r="271" spans="1:4">
      <c r="A271">
        <v>1.2193099999999999</v>
      </c>
      <c r="B271">
        <v>4.0003849999999996</v>
      </c>
      <c r="C271">
        <f>LOG10(1.21931)</f>
        <v>8.6114135621224344E-2</v>
      </c>
      <c r="D271">
        <f>LOG10(4.000385)</f>
        <v>0.60210179016030896</v>
      </c>
    </row>
    <row r="272" spans="1:4">
      <c r="A272">
        <v>1.2277610000000001</v>
      </c>
      <c r="B272">
        <v>3.949659</v>
      </c>
      <c r="C272">
        <f>LOG10(1.227761)</f>
        <v>8.9113833838380091E-2</v>
      </c>
      <c r="D272">
        <f>LOG10(3.949659)</f>
        <v>0.5965596017502256</v>
      </c>
    </row>
    <row r="273" spans="1:4">
      <c r="A273">
        <v>1.186938</v>
      </c>
      <c r="B273">
        <v>3.7712409999999998</v>
      </c>
      <c r="C273">
        <f>LOG10(1.186938)</f>
        <v>7.4428034067383464E-2</v>
      </c>
      <c r="D273">
        <f>LOG10(3.771241)</f>
        <v>0.57648428674817542</v>
      </c>
    </row>
    <row r="274" spans="1:4">
      <c r="A274">
        <v>1.01701</v>
      </c>
      <c r="B274">
        <v>4.5875260000000004</v>
      </c>
      <c r="C274">
        <f>LOG10(1.01701)</f>
        <v>7.325223250637827E-3</v>
      </c>
      <c r="D274">
        <f>LOG10(4.587526)</f>
        <v>0.66157853864968941</v>
      </c>
    </row>
    <row r="275" spans="1:4">
      <c r="A275">
        <v>1.019074</v>
      </c>
      <c r="B275">
        <v>4.3738200000000003</v>
      </c>
      <c r="C275">
        <f>LOG10(1.019074)</f>
        <v>8.2057214203524638E-3</v>
      </c>
      <c r="D275">
        <f>LOG10(4.37382)</f>
        <v>0.64086090613296609</v>
      </c>
    </row>
    <row r="276" spans="1:4">
      <c r="A276">
        <v>1.0149319999999999</v>
      </c>
      <c r="B276">
        <v>4.8328110000000004</v>
      </c>
      <c r="C276">
        <f>LOG10(1.014932)</f>
        <v>6.4369456836517024E-3</v>
      </c>
      <c r="D276">
        <f>LOG10(4.832811)</f>
        <v>0.68419981122369944</v>
      </c>
    </row>
    <row r="277" spans="1:4">
      <c r="A277">
        <v>1.0152730000000001</v>
      </c>
      <c r="B277">
        <v>4.7778029999999996</v>
      </c>
      <c r="C277">
        <f>LOG10(1.015273)</f>
        <v>6.5828367830448537E-3</v>
      </c>
      <c r="D277">
        <f>LOG10(4.777803)</f>
        <v>0.67922823880507965</v>
      </c>
    </row>
    <row r="278" spans="1:4">
      <c r="A278">
        <v>1.015568</v>
      </c>
      <c r="B278">
        <v>4.790279</v>
      </c>
      <c r="C278">
        <f>LOG10(1.015568)</f>
        <v>6.7090080323573701E-3</v>
      </c>
      <c r="D278">
        <f>LOG10(4.790279)</f>
        <v>0.6803608087447901</v>
      </c>
    </row>
    <row r="279" spans="1:4">
      <c r="A279">
        <v>1.014499</v>
      </c>
      <c r="B279">
        <v>4.6358300000000003</v>
      </c>
      <c r="C279">
        <f>LOG10(1.014499)</f>
        <v>6.2516232819365717E-3</v>
      </c>
      <c r="D279">
        <f>LOG10(4.63583)</f>
        <v>0.66612750161951051</v>
      </c>
    </row>
    <row r="280" spans="1:4">
      <c r="A280">
        <v>1.0146949999999999</v>
      </c>
      <c r="B280">
        <v>4.4121069999999998</v>
      </c>
      <c r="C280">
        <f>LOG10(1.014695)</f>
        <v>6.3355203550776278E-3</v>
      </c>
      <c r="D280">
        <f>LOG10(4.412107)</f>
        <v>0.64464603616753702</v>
      </c>
    </row>
    <row r="281" spans="1:4">
      <c r="A281">
        <v>1.015029</v>
      </c>
      <c r="B281">
        <v>4.2872529999999998</v>
      </c>
      <c r="C281">
        <f>LOG10(1.015029)</f>
        <v>6.4784504857406918E-3</v>
      </c>
      <c r="D281">
        <f>LOG10(4.287253)</f>
        <v>0.63217911291623885</v>
      </c>
    </row>
    <row r="282" spans="1:4">
      <c r="A282">
        <v>1.014683</v>
      </c>
      <c r="B282">
        <v>4.1129160000000002</v>
      </c>
      <c r="C282">
        <f>LOG10(1.014683)</f>
        <v>6.3303842653172617E-3</v>
      </c>
      <c r="D282">
        <f>LOG10(4.112916)</f>
        <v>0.61414983980117399</v>
      </c>
    </row>
    <row r="283" spans="1:4">
      <c r="A283">
        <v>1.013279</v>
      </c>
      <c r="B283">
        <v>4.2616350000000001</v>
      </c>
      <c r="C283">
        <f>LOG10(1.013279)</f>
        <v>5.7290420803932634E-3</v>
      </c>
      <c r="D283">
        <f>LOG10(4.261635)</f>
        <v>0.62957625056963218</v>
      </c>
    </row>
    <row r="284" spans="1:4">
      <c r="A284">
        <v>1.0132330000000001</v>
      </c>
      <c r="B284">
        <v>4.192221</v>
      </c>
      <c r="C284">
        <f>LOG10(1.013233)</f>
        <v>5.7093258920154237E-3</v>
      </c>
      <c r="D284">
        <f>LOG10(4.192221)</f>
        <v>0.62244416914518519</v>
      </c>
    </row>
    <row r="285" spans="1:4">
      <c r="A285">
        <v>1.0128950000000001</v>
      </c>
      <c r="B285">
        <v>4.1196210000000004</v>
      </c>
      <c r="C285">
        <f>LOG10(1.012895)</f>
        <v>5.5644273108349943E-3</v>
      </c>
      <c r="D285">
        <f>LOG10(4.119621)</f>
        <v>0.61485726331959178</v>
      </c>
    </row>
    <row r="286" spans="1:4">
      <c r="A286">
        <v>1.0148060000000001</v>
      </c>
      <c r="B286">
        <v>4.169028</v>
      </c>
      <c r="C286">
        <f>LOG10(1.014806)</f>
        <v>6.383026306086682E-3</v>
      </c>
      <c r="D286">
        <f>LOG10(4.169028)</f>
        <v>0.6200348119419985</v>
      </c>
    </row>
    <row r="287" spans="1:4">
      <c r="A287">
        <v>1.0150060000000001</v>
      </c>
      <c r="B287">
        <v>4.1199680000000001</v>
      </c>
      <c r="C287">
        <f>LOG10(1.015006)</f>
        <v>6.4686094996649329E-3</v>
      </c>
      <c r="D287">
        <f>LOG10(4.119968)</f>
        <v>0.61489384285901039</v>
      </c>
    </row>
    <row r="288" spans="1:4">
      <c r="A288">
        <v>1.0136579999999999</v>
      </c>
      <c r="B288">
        <v>4.0888109999999998</v>
      </c>
      <c r="C288">
        <f>LOG10(1.013658)</f>
        <v>5.8914522693231811E-3</v>
      </c>
      <c r="D288">
        <f>LOG10(4.088811)</f>
        <v>0.61159703631757645</v>
      </c>
    </row>
    <row r="289" spans="1:4">
      <c r="A289">
        <v>1.013563</v>
      </c>
      <c r="B289">
        <v>4.1870820000000002</v>
      </c>
      <c r="C289">
        <f>LOG10(1.013563)</f>
        <v>5.8507482949553234E-3</v>
      </c>
      <c r="D289">
        <f>LOG10(4.187082)</f>
        <v>0.6219114662169527</v>
      </c>
    </row>
    <row r="290" spans="1:4">
      <c r="A290">
        <v>1.014313</v>
      </c>
      <c r="B290">
        <v>4.1260389999999996</v>
      </c>
      <c r="C290">
        <f>LOG10(1.014313)</f>
        <v>6.1719916809204788E-3</v>
      </c>
      <c r="D290">
        <f>LOG10(4.126039)</f>
        <v>0.61553332867948507</v>
      </c>
    </row>
    <row r="291" spans="1:4">
      <c r="A291">
        <v>1.0164200000000001</v>
      </c>
      <c r="B291">
        <v>4.0967310000000001</v>
      </c>
      <c r="C291">
        <f>LOG10(1.01642)</f>
        <v>7.073202033764478E-3</v>
      </c>
      <c r="D291">
        <f>LOG10(4.096731)</f>
        <v>0.61243744819745694</v>
      </c>
    </row>
    <row r="292" spans="1:4">
      <c r="A292">
        <v>1.012672</v>
      </c>
      <c r="B292">
        <v>4.2237629999999999</v>
      </c>
      <c r="C292">
        <f>LOG10(1.012672)</f>
        <v>5.4688020662928593E-3</v>
      </c>
      <c r="D292">
        <f>LOG10(4.223763)</f>
        <v>0.62569954146707851</v>
      </c>
    </row>
    <row r="293" spans="1:4">
      <c r="A293">
        <v>1.0114289999999999</v>
      </c>
      <c r="B293">
        <v>4.311661</v>
      </c>
      <c r="C293">
        <f>LOG10(1.011429)</f>
        <v>4.9354016985587133E-3</v>
      </c>
      <c r="D293">
        <f>LOG10(4.311661)</f>
        <v>0.63464460755508423</v>
      </c>
    </row>
    <row r="294" spans="1:4">
      <c r="A294">
        <v>1.011719</v>
      </c>
      <c r="B294">
        <v>4.3505589999999996</v>
      </c>
      <c r="C294">
        <f>LOG10(1.011719)</f>
        <v>5.0599060853999938E-3</v>
      </c>
      <c r="D294">
        <f>LOG10(4.350559)</f>
        <v>0.63854506270590405</v>
      </c>
    </row>
    <row r="295" spans="1:4">
      <c r="A295">
        <v>1.0148809999999999</v>
      </c>
      <c r="B295">
        <v>4.338902</v>
      </c>
      <c r="C295">
        <f>LOG10(1.014881)</f>
        <v>6.4151219801068561E-3</v>
      </c>
      <c r="D295">
        <f>LOG10(4.338902)</f>
        <v>0.63737984110873014</v>
      </c>
    </row>
    <row r="296" spans="1:4">
      <c r="A296">
        <v>1.0148159999999999</v>
      </c>
      <c r="B296">
        <v>4.3318199999999996</v>
      </c>
      <c r="C296">
        <f>LOG10(1.014816)</f>
        <v>6.3873058663387883E-3</v>
      </c>
      <c r="D296">
        <f>LOG10(4.33182)</f>
        <v>0.6366704021012789</v>
      </c>
    </row>
    <row r="297" spans="1:4">
      <c r="A297">
        <v>1.172221</v>
      </c>
      <c r="B297">
        <v>4.0467969999999998</v>
      </c>
      <c r="C297">
        <f>LOG10(1.172221)</f>
        <v>6.9009497375259424E-2</v>
      </c>
      <c r="D297">
        <f>LOG10(4.046797)</f>
        <v>0.6071114193678393</v>
      </c>
    </row>
    <row r="298" spans="1:4">
      <c r="A298">
        <v>1.1668400000000001</v>
      </c>
      <c r="B298">
        <v>3.7789980000000001</v>
      </c>
      <c r="C298">
        <f>LOG10(1.16684)</f>
        <v>6.7011308589492016E-2</v>
      </c>
      <c r="D298">
        <f>LOG10(3.778998)</f>
        <v>0.5773766620707077</v>
      </c>
    </row>
    <row r="299" spans="1:4">
      <c r="A299">
        <v>1.174021</v>
      </c>
      <c r="B299">
        <v>3.8573439999999999</v>
      </c>
      <c r="C299">
        <f>LOG10(1.174021)</f>
        <v>6.9675865312406576E-2</v>
      </c>
      <c r="D299">
        <f>LOG10(3.857344)</f>
        <v>0.58628837120721666</v>
      </c>
    </row>
    <row r="300" spans="1:4">
      <c r="A300">
        <v>1.1566350000000001</v>
      </c>
      <c r="B300">
        <v>3.927435</v>
      </c>
      <c r="C300">
        <f>LOG10(1.156635)</f>
        <v>6.3196330001885181E-2</v>
      </c>
      <c r="D300">
        <f>LOG10(3.927435)</f>
        <v>0.59410900609268003</v>
      </c>
    </row>
    <row r="301" spans="1:4">
      <c r="A301">
        <v>1.147154</v>
      </c>
      <c r="B301">
        <v>4.1325250000000002</v>
      </c>
      <c r="C301">
        <f>LOG10(1.147154)</f>
        <v>5.9621723795565587E-2</v>
      </c>
      <c r="D301">
        <f>LOG10(4.132525)</f>
        <v>0.61621548954637839</v>
      </c>
    </row>
    <row r="302" spans="1:4">
      <c r="A302">
        <v>1.141181</v>
      </c>
      <c r="B302">
        <v>4.0190380000000001</v>
      </c>
      <c r="C302">
        <f>LOG10(1.141181)</f>
        <v>5.7354532294670801E-2</v>
      </c>
      <c r="D302">
        <f>LOG10(4.019038)</f>
        <v>0.60412211246531011</v>
      </c>
    </row>
    <row r="303" spans="1:4">
      <c r="A303">
        <v>1.1511880000000001</v>
      </c>
      <c r="B303">
        <v>3.8196669999999999</v>
      </c>
      <c r="C303">
        <f>LOG10(1.151188)</f>
        <v>6.1146253860319758E-2</v>
      </c>
      <c r="D303">
        <f>LOG10(3.819667)</f>
        <v>0.58202550260639296</v>
      </c>
    </row>
    <row r="304" spans="1:4">
      <c r="A304">
        <v>1.141176</v>
      </c>
      <c r="B304">
        <v>3.7779910000000001</v>
      </c>
      <c r="C304">
        <f>LOG10(1.141176)</f>
        <v>5.7352629461407179E-2</v>
      </c>
      <c r="D304">
        <f>LOG10(3.777991)</f>
        <v>0.57726091900270393</v>
      </c>
    </row>
    <row r="305" spans="1:4">
      <c r="A305">
        <v>1.1146119999999999</v>
      </c>
      <c r="B305">
        <v>3.7644829999999998</v>
      </c>
      <c r="C305">
        <f>LOG10(1.114612)</f>
        <v>4.712371439372242E-2</v>
      </c>
      <c r="D305">
        <f>LOG10(3.764483)</f>
        <v>0.57570534025398101</v>
      </c>
    </row>
    <row r="306" spans="1:4">
      <c r="A306">
        <v>1.0981890000000001</v>
      </c>
      <c r="B306">
        <v>3.7797000000000001</v>
      </c>
      <c r="C306">
        <f>LOG10(1.098189)</f>
        <v>4.0677089288467826E-2</v>
      </c>
      <c r="D306">
        <f>LOG10(3.7797)</f>
        <v>0.57745733065335847</v>
      </c>
    </row>
    <row r="307" spans="1:4">
      <c r="A307">
        <v>1.0861780000000001</v>
      </c>
      <c r="B307">
        <v>3.8448699999999998</v>
      </c>
      <c r="C307">
        <f>LOG10(1.086178)</f>
        <v>3.5901002125029086E-2</v>
      </c>
      <c r="D307">
        <f>LOG10(3.84487)</f>
        <v>0.58488166033066169</v>
      </c>
    </row>
    <row r="308" spans="1:4">
      <c r="A308">
        <v>1.055442</v>
      </c>
      <c r="B308">
        <v>4.1127310000000001</v>
      </c>
      <c r="C308">
        <f>LOG10(1.055442)</f>
        <v>2.3434372393036626E-2</v>
      </c>
      <c r="D308">
        <f>LOG10(4.112731)</f>
        <v>0.6141303046863883</v>
      </c>
    </row>
    <row r="309" spans="1:4">
      <c r="A309">
        <v>1.0780350000000001</v>
      </c>
      <c r="B309">
        <v>4.0235830000000004</v>
      </c>
      <c r="C309">
        <f>LOG10(1.078035)</f>
        <v>3.2632861092012813E-2</v>
      </c>
      <c r="D309">
        <f>LOG10(4.023583)</f>
        <v>0.6046129645470808</v>
      </c>
    </row>
    <row r="310" spans="1:4">
      <c r="A310">
        <v>1.0705469999999999</v>
      </c>
      <c r="B310">
        <v>4.2122169999999999</v>
      </c>
      <c r="C310">
        <f>LOG10(1.070547)</f>
        <v>2.9605738788396868E-2</v>
      </c>
      <c r="D310">
        <f>LOG10(4.212217)</f>
        <v>0.62451073655784828</v>
      </c>
    </row>
    <row r="311" spans="1:4">
      <c r="A311">
        <v>1.061944</v>
      </c>
      <c r="B311">
        <v>4.2875399999999999</v>
      </c>
      <c r="C311">
        <f>LOG10(1.061944)</f>
        <v>2.6101615490998903E-2</v>
      </c>
      <c r="D311">
        <f>LOG10(4.28754)</f>
        <v>0.63220818475887175</v>
      </c>
    </row>
    <row r="312" spans="1:4">
      <c r="A312">
        <v>1.0656939999999999</v>
      </c>
      <c r="B312">
        <v>4.2032379999999998</v>
      </c>
      <c r="C312">
        <f>LOG10(1.065694)</f>
        <v>2.7632520648307964E-2</v>
      </c>
      <c r="D312">
        <f>LOG10(4.203238)</f>
        <v>0.62358398176377661</v>
      </c>
    </row>
    <row r="313" spans="1:4">
      <c r="A313">
        <v>1.06166</v>
      </c>
      <c r="B313">
        <v>4.5933419999999998</v>
      </c>
      <c r="C313">
        <f>LOG10(1.06166)</f>
        <v>2.5985454819239182E-2</v>
      </c>
      <c r="D313">
        <f>LOG10(4.593342)</f>
        <v>0.66212878227472227</v>
      </c>
    </row>
    <row r="314" spans="1:4">
      <c r="A314">
        <v>1.0667819999999999</v>
      </c>
      <c r="B314">
        <v>4.9127390000000002</v>
      </c>
      <c r="C314">
        <f>LOG10(1.066782)</f>
        <v>2.8075679152610479E-2</v>
      </c>
      <c r="D314">
        <f>LOG10(4.912739)</f>
        <v>0.69132369190385712</v>
      </c>
    </row>
    <row r="315" spans="1:4">
      <c r="A315">
        <v>1.0786910000000001</v>
      </c>
      <c r="B315">
        <v>5.2450349999999997</v>
      </c>
      <c r="C315">
        <f>LOG10(1.078691)</f>
        <v>3.2897055235278479E-2</v>
      </c>
      <c r="D315">
        <f>LOG10(5.245035)</f>
        <v>0.71974839057650719</v>
      </c>
    </row>
    <row r="316" spans="1:4">
      <c r="A316">
        <v>1.0794090000000001</v>
      </c>
      <c r="B316">
        <v>5.5197529999999997</v>
      </c>
      <c r="C316">
        <f>LOG10(1.079409)</f>
        <v>3.3186034846521432E-2</v>
      </c>
      <c r="D316">
        <f>LOG10(5.519753)</f>
        <v>0.741919644189871</v>
      </c>
    </row>
    <row r="317" spans="1:4">
      <c r="A317">
        <v>1.0852759999999999</v>
      </c>
      <c r="B317">
        <v>5.310346</v>
      </c>
      <c r="C317">
        <f>LOG10(1.085276)</f>
        <v>3.5540199045426331E-2</v>
      </c>
      <c r="D317">
        <f>LOG10(5.310346)</f>
        <v>0.72512281882069374</v>
      </c>
    </row>
    <row r="318" spans="1:4">
      <c r="A318">
        <v>1.0643860000000001</v>
      </c>
      <c r="B318">
        <v>5.7827929999999999</v>
      </c>
      <c r="C318">
        <f>LOG10(1.064386)</f>
        <v>2.709915358817051E-2</v>
      </c>
      <c r="D318">
        <f>LOG10(5.782793)</f>
        <v>0.7621376466410078</v>
      </c>
    </row>
    <row r="319" spans="1:4">
      <c r="A319">
        <v>1.059661</v>
      </c>
      <c r="B319">
        <v>5.5641150000000001</v>
      </c>
      <c r="C319">
        <f>LOG10(1.059661)</f>
        <v>2.5166950758516209E-2</v>
      </c>
      <c r="D319">
        <f>LOG10(5.564115)</f>
        <v>0.74539609747911939</v>
      </c>
    </row>
    <row r="320" spans="1:4">
      <c r="A320">
        <v>1.059793</v>
      </c>
      <c r="B320">
        <v>5.4685079999999999</v>
      </c>
      <c r="C320">
        <f>LOG10(1.059793)</f>
        <v>2.5221046645178866E-2</v>
      </c>
      <c r="D320">
        <f>LOG10(5.468508)</f>
        <v>0.73786885178991568</v>
      </c>
    </row>
    <row r="321" spans="1:4">
      <c r="A321">
        <v>1.0560560000000001</v>
      </c>
      <c r="B321">
        <v>4.2030310000000002</v>
      </c>
      <c r="C321">
        <f>LOG10(1.056056)</f>
        <v>2.3686948355130501E-2</v>
      </c>
      <c r="D321">
        <f>LOG10(4.203031)</f>
        <v>0.62356259321250096</v>
      </c>
    </row>
    <row r="322" spans="1:4">
      <c r="A322">
        <v>1.0142169999999999</v>
      </c>
      <c r="B322">
        <v>4.4100239999999999</v>
      </c>
      <c r="C322">
        <f>LOG10(1.014217)</f>
        <v>6.1308857862145795E-3</v>
      </c>
      <c r="D322">
        <f>LOG10(4.410024)</f>
        <v>0.64444095296879178</v>
      </c>
    </row>
    <row r="323" spans="1:4">
      <c r="A323">
        <v>1.015218</v>
      </c>
      <c r="B323">
        <v>4.1398910000000004</v>
      </c>
      <c r="C323">
        <f>LOG10(1.015218)</f>
        <v>6.5593092751557959E-3</v>
      </c>
      <c r="D323">
        <f>LOG10(4.139891)</f>
        <v>0.61698890664705619</v>
      </c>
    </row>
    <row r="324" spans="1:4">
      <c r="A324">
        <v>1.013693</v>
      </c>
      <c r="B324">
        <v>4.2012219999999996</v>
      </c>
      <c r="C324">
        <f>LOG10(1.013693)</f>
        <v>5.9064475087939258E-3</v>
      </c>
      <c r="D324">
        <f>LOG10(4.201222)</f>
        <v>0.62337563103278149</v>
      </c>
    </row>
    <row r="325" spans="1:4">
      <c r="A325">
        <v>1.011763</v>
      </c>
      <c r="B325">
        <v>4.2183020000000004</v>
      </c>
      <c r="C325">
        <f>LOG10(1.011763)</f>
        <v>5.0787932879614453E-3</v>
      </c>
      <c r="D325">
        <f>LOG10(4.218302)</f>
        <v>0.62513766886920441</v>
      </c>
    </row>
    <row r="326" spans="1:4">
      <c r="A326">
        <v>1.0126980000000001</v>
      </c>
      <c r="B326">
        <v>4.277825</v>
      </c>
      <c r="C326">
        <f>LOG10(1.012698)</f>
        <v>5.4799522823325364E-3</v>
      </c>
      <c r="D326">
        <f>LOG10(4.277825)</f>
        <v>0.63122301420257987</v>
      </c>
    </row>
    <row r="327" spans="1:4">
      <c r="A327">
        <v>1.0138560000000001</v>
      </c>
      <c r="B327">
        <v>4.1522769999999998</v>
      </c>
      <c r="C327">
        <f>LOG10(1.013856)</f>
        <v>5.9762756616058123E-3</v>
      </c>
      <c r="D327">
        <f>LOG10(4.152277)</f>
        <v>0.6182863177591833</v>
      </c>
    </row>
    <row r="328" spans="1:4">
      <c r="A328">
        <v>1.0133570000000001</v>
      </c>
      <c r="B328">
        <v>4.0183359999999997</v>
      </c>
      <c r="C328">
        <f>LOG10(1.013357)</f>
        <v>5.7624718325591084E-3</v>
      </c>
      <c r="D328">
        <f>LOG10(4.018336)</f>
        <v>0.60404624820241248</v>
      </c>
    </row>
    <row r="329" spans="1:4">
      <c r="A329">
        <v>1.013093</v>
      </c>
      <c r="B329">
        <v>3.8848609999999999</v>
      </c>
      <c r="C329">
        <f>LOG10(1.013093)</f>
        <v>5.6493145931787976E-3</v>
      </c>
      <c r="D329">
        <f>LOG10(3.884861)</f>
        <v>0.5893754843948652</v>
      </c>
    </row>
    <row r="330" spans="1:4">
      <c r="A330">
        <v>1.015808</v>
      </c>
      <c r="B330">
        <v>3.8141889999999998</v>
      </c>
      <c r="C330">
        <f>LOG10(1.015808)</f>
        <v>6.8116287939906268E-3</v>
      </c>
      <c r="D330">
        <f>LOG10(3.814189)</f>
        <v>0.58140220932440689</v>
      </c>
    </row>
    <row r="331" spans="1:4">
      <c r="A331">
        <v>1.0188699999999999</v>
      </c>
      <c r="B331">
        <v>3.8407480000000001</v>
      </c>
      <c r="C331">
        <f>LOG10(1.01887)</f>
        <v>8.1187748952229986E-3</v>
      </c>
      <c r="D331">
        <f>LOG10(3.840748)</f>
        <v>0.58441581307516466</v>
      </c>
    </row>
    <row r="332" spans="1:4">
      <c r="A332">
        <v>1.0161450000000001</v>
      </c>
      <c r="B332">
        <v>3.8578679999999999</v>
      </c>
      <c r="C332">
        <f>LOG10(1.016145)</f>
        <v>6.9556845292791164E-3</v>
      </c>
      <c r="D332">
        <f>LOG10(3.857868)</f>
        <v>0.586347363833438</v>
      </c>
    </row>
    <row r="333" spans="1:4">
      <c r="A333">
        <v>1.014383</v>
      </c>
      <c r="B333">
        <v>4.1289619999999996</v>
      </c>
      <c r="C333">
        <f>LOG10(1.014383)</f>
        <v>6.2019622765595479E-3</v>
      </c>
      <c r="D333">
        <f>LOG10(4.128962)</f>
        <v>0.61584088595868036</v>
      </c>
    </row>
    <row r="334" spans="1:4">
      <c r="A334">
        <v>1.0137929999999999</v>
      </c>
      <c r="B334">
        <v>4.045528</v>
      </c>
      <c r="C334">
        <f>LOG10(1.013793)</f>
        <v>5.9492881974354626E-3</v>
      </c>
      <c r="D334">
        <f>LOG10(4.045528)</f>
        <v>0.60697521136777688</v>
      </c>
    </row>
    <row r="335" spans="1:4">
      <c r="A335">
        <v>1.0144880000000001</v>
      </c>
      <c r="B335">
        <v>4.2029269999999999</v>
      </c>
      <c r="C335">
        <f>LOG10(1.014488)</f>
        <v>6.2469142923757956E-3</v>
      </c>
      <c r="D335">
        <f>LOG10(4.202927)</f>
        <v>0.62355184687612364</v>
      </c>
    </row>
    <row r="336" spans="1:4">
      <c r="A336">
        <v>1.013682</v>
      </c>
      <c r="B336">
        <v>4.2442989999999998</v>
      </c>
      <c r="C336">
        <f>LOG10(1.013682)</f>
        <v>5.9017347750362588E-3</v>
      </c>
      <c r="D336">
        <f>LOG10(4.244299)</f>
        <v>0.62780597124156479</v>
      </c>
    </row>
    <row r="337" spans="1:4">
      <c r="A337">
        <v>1.0198199999999999</v>
      </c>
      <c r="B337">
        <v>4.1671459999999998</v>
      </c>
      <c r="C337">
        <f>LOG10(1.01982)</f>
        <v>8.5235247960622259E-3</v>
      </c>
      <c r="D337">
        <f>LOG10(4.167146)</f>
        <v>0.61983871665204215</v>
      </c>
    </row>
    <row r="338" spans="1:4">
      <c r="A338">
        <v>1.0158149999999999</v>
      </c>
      <c r="B338">
        <v>4.56027</v>
      </c>
      <c r="C338">
        <f>LOG10(1.015815)</f>
        <v>6.8146215356294816E-3</v>
      </c>
      <c r="D338">
        <f>LOG10(4.56027)</f>
        <v>0.65899055670802098</v>
      </c>
    </row>
    <row r="339" spans="1:4">
      <c r="A339">
        <v>1.013917</v>
      </c>
      <c r="B339">
        <v>4.871442</v>
      </c>
      <c r="C339">
        <f>LOG10(1.013917)</f>
        <v>6.0024047829660742E-3</v>
      </c>
      <c r="D339">
        <f>LOG10(4.871442)</f>
        <v>0.68765753615199554</v>
      </c>
    </row>
    <row r="340" spans="1:4">
      <c r="A340">
        <v>1.0140450000000001</v>
      </c>
      <c r="B340">
        <v>5.3285780000000003</v>
      </c>
      <c r="C340">
        <f>LOG10(1.014045)</f>
        <v>6.0572279934182341E-3</v>
      </c>
      <c r="D340">
        <f>LOG10(5.328578)</f>
        <v>0.72661132738515066</v>
      </c>
    </row>
    <row r="341" spans="1:4">
      <c r="A341">
        <v>1.0138050000000001</v>
      </c>
      <c r="B341">
        <v>5.7535780000000001</v>
      </c>
      <c r="C341">
        <f>LOG10(1.013805)</f>
        <v>5.9544287960974782E-3</v>
      </c>
      <c r="D341">
        <f>LOG10(5.753578)</f>
        <v>0.75993800510517406</v>
      </c>
    </row>
    <row r="342" spans="1:4">
      <c r="A342">
        <v>1.0150399999999999</v>
      </c>
      <c r="B342">
        <v>5.6107040000000001</v>
      </c>
      <c r="C342">
        <f>LOG10(1.01504)</f>
        <v>6.4831569654721453E-3</v>
      </c>
      <c r="D342">
        <f>LOG10(5.610704)</f>
        <v>0.7490173575365483</v>
      </c>
    </row>
    <row r="343" spans="1:4">
      <c r="A343">
        <v>1.0134700000000001</v>
      </c>
      <c r="B343">
        <v>6.0870620000000004</v>
      </c>
      <c r="C343">
        <f>LOG10(1.01347)</f>
        <v>5.810897550694822E-3</v>
      </c>
      <c r="D343">
        <f>LOG10(6.087062)</f>
        <v>0.78440772529839176</v>
      </c>
    </row>
    <row r="344" spans="1:4">
      <c r="A344">
        <v>1.01339</v>
      </c>
      <c r="B344">
        <v>5.8230729999999999</v>
      </c>
      <c r="C344">
        <f>LOG10(1.01339)</f>
        <v>5.7766144146416789E-3</v>
      </c>
      <c r="D344">
        <f>LOG10(5.823073)</f>
        <v>0.76515223460372428</v>
      </c>
    </row>
    <row r="345" spans="1:4">
      <c r="A345">
        <v>1.0134639999999999</v>
      </c>
      <c r="B345">
        <v>5.7335849999999997</v>
      </c>
      <c r="C345">
        <f>LOG10(1.013464)</f>
        <v>5.8083264093636271E-3</v>
      </c>
      <c r="D345">
        <f>LOG10(5.733585)</f>
        <v>0.75842625527728025</v>
      </c>
    </row>
    <row r="346" spans="1:4">
      <c r="A346">
        <v>1.083321</v>
      </c>
      <c r="B346">
        <v>5.5521839999999996</v>
      </c>
      <c r="C346">
        <f>LOG10(1.083321)</f>
        <v>3.4757161955427253E-2</v>
      </c>
      <c r="D346">
        <f>LOG10(5.552184)</f>
        <v>0.74446385025309159</v>
      </c>
    </row>
    <row r="347" spans="1:4">
      <c r="A347">
        <v>1.0938110000000001</v>
      </c>
      <c r="B347">
        <v>5.75</v>
      </c>
      <c r="C347">
        <f>LOG10(1.093811)</f>
        <v>3.8942286578645118E-2</v>
      </c>
      <c r="D347">
        <f>LOG10(5.75)</f>
        <v>0.75966784468963044</v>
      </c>
    </row>
    <row r="348" spans="1:4">
      <c r="A348">
        <v>1.083129</v>
      </c>
      <c r="B348">
        <v>5.7553900000000002</v>
      </c>
      <c r="C348">
        <f>LOG10(1.083129)</f>
        <v>3.4680183912321048E-2</v>
      </c>
      <c r="D348">
        <f>LOG10(5.75539)</f>
        <v>0.76007475787183587</v>
      </c>
    </row>
    <row r="349" spans="1:4">
      <c r="A349">
        <v>1.0852379999999999</v>
      </c>
      <c r="B349">
        <v>5.7018909999999998</v>
      </c>
      <c r="C349">
        <f>LOG10(1.085238)</f>
        <v>3.5524992333731312E-2</v>
      </c>
      <c r="D349">
        <f>LOG10(5.701891)</f>
        <v>0.75601891087751116</v>
      </c>
    </row>
    <row r="350" spans="1:4">
      <c r="A350">
        <v>1.097574</v>
      </c>
      <c r="B350">
        <v>5.6469079999999998</v>
      </c>
      <c r="C350">
        <f>LOG10(1.097574)</f>
        <v>4.0433810652882173E-2</v>
      </c>
      <c r="D350">
        <f>LOG10(5.646908)</f>
        <v>0.75181071222460549</v>
      </c>
    </row>
    <row r="351" spans="1:4">
      <c r="A351">
        <v>1.080012</v>
      </c>
      <c r="B351">
        <v>5.4224420000000002</v>
      </c>
      <c r="C351">
        <f>LOG10(1.080012)</f>
        <v>3.3428580954384959E-2</v>
      </c>
      <c r="D351">
        <f>LOG10(5.422442)</f>
        <v>0.73419491537232318</v>
      </c>
    </row>
    <row r="352" spans="1:4">
      <c r="A352">
        <v>1.0704309999999999</v>
      </c>
      <c r="B352">
        <v>4.9842899999999997</v>
      </c>
      <c r="C352">
        <f>LOG10(1.070431)</f>
        <v>2.9558677903184526E-2</v>
      </c>
      <c r="D352">
        <f>LOG10(4.98429)</f>
        <v>0.69760330285973116</v>
      </c>
    </row>
    <row r="353" spans="1:4">
      <c r="A353">
        <v>1.069288</v>
      </c>
      <c r="B353">
        <v>4.7364369999999996</v>
      </c>
      <c r="C353">
        <f>LOG10(1.069288)</f>
        <v>2.9094693015420031E-2</v>
      </c>
      <c r="D353">
        <f>LOG10(4.736437)</f>
        <v>0.67545176506898819</v>
      </c>
    </row>
    <row r="354" spans="1:4">
      <c r="A354">
        <v>1.0623229999999999</v>
      </c>
      <c r="B354">
        <v>4.3151910000000004</v>
      </c>
      <c r="C354">
        <f>LOG10(1.062323)</f>
        <v>2.6256584344149441E-2</v>
      </c>
      <c r="D354">
        <f>LOG10(4.315191)</f>
        <v>0.63500002332127126</v>
      </c>
    </row>
    <row r="355" spans="1:4">
      <c r="A355">
        <v>1.0663830000000001</v>
      </c>
      <c r="B355">
        <v>3.9840249999999999</v>
      </c>
      <c r="C355">
        <f>LOG10(1.066383)</f>
        <v>2.7913213051488285E-2</v>
      </c>
      <c r="D355">
        <f>LOG10(3.984025)</f>
        <v>0.60032205498458835</v>
      </c>
    </row>
    <row r="356" spans="1:4">
      <c r="A356">
        <v>1.0713429999999999</v>
      </c>
      <c r="B356">
        <v>3.9763890000000002</v>
      </c>
      <c r="C356">
        <f>LOG10(1.071343)</f>
        <v>2.9928536339634368E-2</v>
      </c>
      <c r="D356">
        <f>LOG10(3.976389)</f>
        <v>0.59948886372569798</v>
      </c>
    </row>
    <row r="357" spans="1:4">
      <c r="A357">
        <v>1.0688979999999999</v>
      </c>
      <c r="B357">
        <v>3.8141029999999998</v>
      </c>
      <c r="C357">
        <f>LOG10(1.068898)</f>
        <v>2.8936264469147047E-2</v>
      </c>
      <c r="D357">
        <f>LOG10(3.814103)</f>
        <v>0.58139241700774014</v>
      </c>
    </row>
    <row r="358" spans="1:4">
      <c r="A358">
        <v>1.0778300000000001</v>
      </c>
      <c r="B358">
        <v>3.8338299999999998</v>
      </c>
      <c r="C358">
        <f>LOG10(1.07783)</f>
        <v>3.2550267451818729E-2</v>
      </c>
      <c r="D358">
        <f>LOG10(3.83383)</f>
        <v>0.58363285144794141</v>
      </c>
    </row>
    <row r="359" spans="1:4">
      <c r="A359">
        <v>1.0932660000000001</v>
      </c>
      <c r="B359">
        <v>3.7643779999999998</v>
      </c>
      <c r="C359">
        <f>LOG10(1.093266)</f>
        <v>3.872584198383984E-2</v>
      </c>
      <c r="D359">
        <f>LOG10(3.764378)</f>
        <v>0.57569322662335276</v>
      </c>
    </row>
    <row r="360" spans="1:4">
      <c r="A360">
        <v>1.1326039999999999</v>
      </c>
      <c r="B360">
        <v>3.9721600000000001</v>
      </c>
      <c r="C360">
        <f>LOG10(1.132604)</f>
        <v>5.4078091084312205E-2</v>
      </c>
      <c r="D360">
        <f>LOG10(3.97216)</f>
        <v>0.59902673370995063</v>
      </c>
    </row>
    <row r="361" spans="1:4">
      <c r="A361">
        <v>1.1417809999999999</v>
      </c>
      <c r="B361">
        <v>3.8303039999999999</v>
      </c>
      <c r="C361">
        <f>LOG10(1.141781)</f>
        <v>5.7582811779954821E-2</v>
      </c>
      <c r="D361">
        <f>LOG10(3.830304)</f>
        <v>0.58323324401643495</v>
      </c>
    </row>
    <row r="362" spans="1:4">
      <c r="A362">
        <v>1.075982</v>
      </c>
      <c r="B362">
        <v>3.8273549999999998</v>
      </c>
      <c r="C362">
        <f>LOG10(1.075982)</f>
        <v>3.1805006120276196E-2</v>
      </c>
      <c r="D362">
        <f>LOG10(3.827355)</f>
        <v>0.58289874636109507</v>
      </c>
    </row>
    <row r="363" spans="1:4">
      <c r="A363">
        <v>1.0884100000000001</v>
      </c>
      <c r="B363">
        <v>3.6583380000000001</v>
      </c>
      <c r="C363">
        <f>LOG10(1.08841)</f>
        <v>3.679252329962393E-2</v>
      </c>
      <c r="D363">
        <f>LOG10(3.658338)</f>
        <v>0.56328382819166001</v>
      </c>
    </row>
    <row r="364" spans="1:4">
      <c r="A364">
        <v>1.088168</v>
      </c>
      <c r="B364">
        <v>3.8848419999999999</v>
      </c>
      <c r="C364">
        <f>LOG10(1.088168)</f>
        <v>3.6695950362606561E-2</v>
      </c>
      <c r="D364">
        <f>LOG10(3.884842)</f>
        <v>0.58937336035095877</v>
      </c>
    </row>
    <row r="365" spans="1:4">
      <c r="A365">
        <v>1.08751</v>
      </c>
      <c r="B365">
        <v>3.9723799999999998</v>
      </c>
      <c r="C365">
        <f>LOG10(1.08751)</f>
        <v>3.6433259120791338E-2</v>
      </c>
      <c r="D365">
        <f>LOG10(3.97238)</f>
        <v>0.59905078665349243</v>
      </c>
    </row>
    <row r="366" spans="1:4">
      <c r="A366">
        <v>1.07734</v>
      </c>
      <c r="B366">
        <v>3.99329</v>
      </c>
      <c r="C366">
        <f>LOG10(1.07734)</f>
        <v>3.2352784840424316E-2</v>
      </c>
      <c r="D366">
        <f>LOG10(3.99329)</f>
        <v>0.60133085059665381</v>
      </c>
    </row>
    <row r="367" spans="1:4">
      <c r="A367">
        <v>1.0672619999999999</v>
      </c>
      <c r="B367">
        <v>4.0065670000000004</v>
      </c>
      <c r="C367">
        <f>LOG10(1.067262)</f>
        <v>2.8271046590984776E-2</v>
      </c>
      <c r="D367">
        <f>LOG10(4.006567)</f>
        <v>0.60277240964712575</v>
      </c>
    </row>
    <row r="368" spans="1:4">
      <c r="A368">
        <v>1.0713440000000001</v>
      </c>
      <c r="B368">
        <v>4.0175669999999997</v>
      </c>
      <c r="C368">
        <f>LOG10(1.071344)</f>
        <v>2.9928941713337539E-2</v>
      </c>
      <c r="D368">
        <f>LOG10(4.017567)</f>
        <v>0.60396312812054909</v>
      </c>
    </row>
    <row r="369" spans="1:4">
      <c r="A369">
        <v>1.0687469999999999</v>
      </c>
      <c r="B369">
        <v>3.9831819999999998</v>
      </c>
      <c r="C369">
        <f>LOG10(1.068747)</f>
        <v>2.8874908662288125E-2</v>
      </c>
      <c r="D369">
        <f>LOG10(3.983182)</f>
        <v>0.60023015069501473</v>
      </c>
    </row>
    <row r="370" spans="1:4">
      <c r="A370">
        <v>1.034311</v>
      </c>
      <c r="B370">
        <v>2.2451940000000001</v>
      </c>
      <c r="C370">
        <f>LOG10(1.034311)</f>
        <v>1.4651143473452284E-2</v>
      </c>
      <c r="D370">
        <f>LOG10(2.245194)</f>
        <v>0.35125387295153054</v>
      </c>
    </row>
    <row r="371" spans="1:4">
      <c r="A371">
        <v>1.0133859999999999</v>
      </c>
      <c r="B371">
        <v>5.2418310000000004</v>
      </c>
      <c r="C371">
        <f>LOG10(1.013386)</f>
        <v>5.7749001867964059E-3</v>
      </c>
      <c r="D371">
        <f>LOG10(5.241831)</f>
        <v>0.71948301490310507</v>
      </c>
    </row>
    <row r="372" spans="1:4">
      <c r="A372">
        <v>1.0127390000000001</v>
      </c>
      <c r="B372">
        <v>4.9399220000000001</v>
      </c>
      <c r="C372">
        <f>LOG10(1.012739)</f>
        <v>5.497534733685451E-3</v>
      </c>
      <c r="D372">
        <f>LOG10(4.939922)</f>
        <v>0.69372009158821668</v>
      </c>
    </row>
    <row r="373" spans="1:4">
      <c r="A373">
        <v>1.014491</v>
      </c>
      <c r="B373">
        <v>4.4910420000000002</v>
      </c>
      <c r="C373">
        <f>LOG10(1.014491)</f>
        <v>6.2481985673196964E-3</v>
      </c>
      <c r="D373">
        <f>LOG10(4.491042)</f>
        <v>0.65234711658196398</v>
      </c>
    </row>
    <row r="374" spans="1:4">
      <c r="A374">
        <v>1.013482</v>
      </c>
      <c r="B374">
        <v>4.1639109999999997</v>
      </c>
      <c r="C374">
        <f>LOG10(1.013482)</f>
        <v>5.8160397876919068E-3</v>
      </c>
      <c r="D374">
        <f>LOG10(4.163911)</f>
        <v>0.619501438268382</v>
      </c>
    </row>
    <row r="375" spans="1:4">
      <c r="A375">
        <v>1.0233449999999999</v>
      </c>
      <c r="B375">
        <v>4.0101639999999996</v>
      </c>
      <c r="C375">
        <f>LOG10(1.023345)</f>
        <v>1.0022071969322258E-2</v>
      </c>
      <c r="D375">
        <f>LOG10(4.010164)</f>
        <v>0.60316213392657003</v>
      </c>
    </row>
    <row r="376" spans="1:4">
      <c r="A376">
        <v>1.0201789999999999</v>
      </c>
      <c r="B376">
        <v>3.8596469999999998</v>
      </c>
      <c r="C376">
        <f>LOG10(1.020179)</f>
        <v>8.6763794990427183E-3</v>
      </c>
      <c r="D376">
        <f>LOG10(3.859647)</f>
        <v>0.58654758628768411</v>
      </c>
    </row>
    <row r="377" spans="1:4">
      <c r="A377">
        <v>1.01973</v>
      </c>
      <c r="B377">
        <v>3.818311</v>
      </c>
      <c r="C377">
        <f>LOG10(1.01973)</f>
        <v>8.4851962398644083E-3</v>
      </c>
      <c r="D377">
        <f>LOG10(3.818311)</f>
        <v>0.58187129862108489</v>
      </c>
    </row>
    <row r="378" spans="1:4">
      <c r="A378">
        <v>1.020459</v>
      </c>
      <c r="B378">
        <v>3.8290130000000002</v>
      </c>
      <c r="C378">
        <f>LOG10(1.020459)</f>
        <v>8.795560319644978E-3</v>
      </c>
      <c r="D378">
        <f>LOG10(3.829013)</f>
        <v>0.58308684083676587</v>
      </c>
    </row>
    <row r="379" spans="1:4">
      <c r="A379">
        <v>1.0258160000000001</v>
      </c>
      <c r="B379">
        <v>3.9789759999999998</v>
      </c>
      <c r="C379">
        <f>LOG10(1.025816)</f>
        <v>1.1069468620863126E-2</v>
      </c>
      <c r="D379">
        <f>LOG10(3.978976)</f>
        <v>0.59977131961912011</v>
      </c>
    </row>
    <row r="380" spans="1:4">
      <c r="A380">
        <v>1.020939</v>
      </c>
      <c r="B380">
        <v>3.7940130000000001</v>
      </c>
      <c r="C380">
        <f>LOG10(1.020939)</f>
        <v>8.9997942369461088E-3</v>
      </c>
      <c r="D380">
        <f>LOG10(3.794013)</f>
        <v>0.57909881464399648</v>
      </c>
    </row>
    <row r="381" spans="1:4">
      <c r="A381">
        <v>1.0263659999999999</v>
      </c>
      <c r="B381">
        <v>3.887877</v>
      </c>
      <c r="C381">
        <f>LOG10(1.026366)</f>
        <v>1.1302256912316519E-2</v>
      </c>
      <c r="D381">
        <f>LOG10(3.887877)</f>
        <v>0.58971251678246328</v>
      </c>
    </row>
    <row r="382" spans="1:4">
      <c r="A382">
        <v>1.0202180000000001</v>
      </c>
      <c r="B382">
        <v>3.720488</v>
      </c>
      <c r="C382">
        <f>LOG10(1.020218)</f>
        <v>8.6929816453861428E-3</v>
      </c>
      <c r="D382">
        <f>LOG10(3.720488)</f>
        <v>0.57059990810964623</v>
      </c>
    </row>
    <row r="383" spans="1:4">
      <c r="A383">
        <v>1.0190429999999999</v>
      </c>
      <c r="B383">
        <v>3.894898</v>
      </c>
      <c r="C383">
        <f>LOG10(1.019043)</f>
        <v>8.1925100797472974E-3</v>
      </c>
      <c r="D383">
        <f>LOG10(3.894898)</f>
        <v>0.59049608880776427</v>
      </c>
    </row>
    <row r="384" spans="1:4">
      <c r="A384">
        <v>1.0224930000000001</v>
      </c>
      <c r="B384">
        <v>3.992861</v>
      </c>
      <c r="C384">
        <f>LOG10(1.022493)</f>
        <v>9.6603435040450297E-3</v>
      </c>
      <c r="D384">
        <f>LOG10(3.992861)</f>
        <v>0.60128419174111358</v>
      </c>
    </row>
    <row r="385" spans="1:4">
      <c r="A385">
        <v>1.0191490000000001</v>
      </c>
      <c r="B385">
        <v>4.2519580000000001</v>
      </c>
      <c r="C385">
        <f>LOG10(1.019149)</f>
        <v>8.2376826789168738E-3</v>
      </c>
      <c r="D385">
        <f>LOG10(4.251958)</f>
        <v>0.62858896599746639</v>
      </c>
    </row>
    <row r="386" spans="1:4">
      <c r="A386">
        <v>1.0177860000000001</v>
      </c>
      <c r="B386">
        <v>4.2457130000000003</v>
      </c>
      <c r="C386">
        <f>LOG10(1.017786)</f>
        <v>7.6564727068931552E-3</v>
      </c>
      <c r="D386">
        <f>LOG10(4.245713)</f>
        <v>0.62795063355843539</v>
      </c>
    </row>
    <row r="387" spans="1:4">
      <c r="A387">
        <v>1.01831</v>
      </c>
      <c r="B387">
        <v>4.2369329999999996</v>
      </c>
      <c r="C387">
        <f>LOG10(1.01831)</f>
        <v>7.8800086438444734E-3</v>
      </c>
      <c r="D387">
        <f>LOG10(4.236933)</f>
        <v>0.62705159641535069</v>
      </c>
    </row>
    <row r="388" spans="1:4">
      <c r="A388">
        <v>1.017722</v>
      </c>
      <c r="B388">
        <v>4.2312479999999999</v>
      </c>
      <c r="C388">
        <f>LOG10(1.017722)</f>
        <v>7.6291627215224313E-3</v>
      </c>
      <c r="D388">
        <f>LOG10(4.231248)</f>
        <v>0.62646848074965222</v>
      </c>
    </row>
    <row r="389" spans="1:4">
      <c r="A389">
        <v>1.0108330000000001</v>
      </c>
      <c r="B389">
        <v>3.547523</v>
      </c>
      <c r="C389">
        <f>LOG10(1.010833)</f>
        <v>4.6794116055752233E-3</v>
      </c>
      <c r="D389">
        <f>LOG10(3.547523)</f>
        <v>0.54992521984218334</v>
      </c>
    </row>
    <row r="390" spans="1:4">
      <c r="A390">
        <v>1.012923</v>
      </c>
      <c r="B390">
        <v>5.7462059999999999</v>
      </c>
      <c r="C390">
        <f>LOG10(1.012923)</f>
        <v>5.5764325803054297E-3</v>
      </c>
      <c r="D390">
        <f>LOG10(5.746206)</f>
        <v>0.75938119127994719</v>
      </c>
    </row>
    <row r="391" spans="1:4">
      <c r="A391">
        <v>1.013544</v>
      </c>
      <c r="B391">
        <v>6.0104860000000002</v>
      </c>
      <c r="C391">
        <f>LOG10(1.013544)</f>
        <v>5.842607042267231E-3</v>
      </c>
      <c r="D391">
        <f>LOG10(6.010486)</f>
        <v>0.77890958990368298</v>
      </c>
    </row>
    <row r="392" spans="1:4">
      <c r="A392">
        <v>1.013641</v>
      </c>
      <c r="B392">
        <v>6.0485709999999999</v>
      </c>
      <c r="C392">
        <f>LOG10(1.013641)</f>
        <v>5.8841686804766424E-3</v>
      </c>
      <c r="D392">
        <f>LOG10(6.048571)</f>
        <v>0.78165278289720697</v>
      </c>
    </row>
    <row r="393" spans="1:4">
      <c r="A393">
        <v>1.0128060000000001</v>
      </c>
      <c r="B393">
        <v>5.8909560000000001</v>
      </c>
      <c r="C393">
        <f>LOG10(1.012806)</f>
        <v>5.5262655002674297E-3</v>
      </c>
      <c r="D393">
        <f>LOG10(5.890956)</f>
        <v>0.77018577896947371</v>
      </c>
    </row>
    <row r="394" spans="1:4">
      <c r="A394">
        <v>1.0137989999999999</v>
      </c>
      <c r="B394">
        <v>5.9188669999999997</v>
      </c>
      <c r="C394">
        <f>LOG10(1.013799)</f>
        <v>5.9518585043723659E-3</v>
      </c>
      <c r="D394">
        <f>LOG10(5.918867)</f>
        <v>0.7722385812600695</v>
      </c>
    </row>
    <row r="395" spans="1:4">
      <c r="A395">
        <v>1.0880369999999999</v>
      </c>
      <c r="B395">
        <v>4.2072029999999998</v>
      </c>
      <c r="C395">
        <f>LOG10(1.088037)</f>
        <v>3.6643664316762456E-2</v>
      </c>
      <c r="D395">
        <f>LOG10(4.207203)</f>
        <v>0.6239934674847557</v>
      </c>
    </row>
    <row r="396" spans="1:4">
      <c r="A396">
        <v>1.0913409999999999</v>
      </c>
      <c r="B396">
        <v>3.9703620000000002</v>
      </c>
      <c r="C396">
        <f>LOG10(1.091341)</f>
        <v>3.7960471284176511E-2</v>
      </c>
      <c r="D396">
        <f>LOG10(3.970362)</f>
        <v>0.59883010561328287</v>
      </c>
    </row>
    <row r="397" spans="1:4">
      <c r="A397">
        <v>1.0823119999999999</v>
      </c>
      <c r="B397">
        <v>4.0860789999999998</v>
      </c>
      <c r="C397">
        <f>LOG10(1.082312)</f>
        <v>3.4352473659720405E-2</v>
      </c>
      <c r="D397">
        <f>LOG10(4.086079)</f>
        <v>0.61130675900039388</v>
      </c>
    </row>
    <row r="398" spans="1:4">
      <c r="A398">
        <v>1.1024579999999999</v>
      </c>
      <c r="B398">
        <v>4.1243639999999999</v>
      </c>
      <c r="C398">
        <f>LOG10(1.102458)</f>
        <v>4.2362053273042245E-2</v>
      </c>
      <c r="D398">
        <f>LOG10(4.124364)</f>
        <v>0.61535698741053568</v>
      </c>
    </row>
    <row r="399" spans="1:4">
      <c r="A399">
        <v>1.1199889999999999</v>
      </c>
      <c r="B399">
        <v>3.9933010000000002</v>
      </c>
      <c r="C399">
        <f>LOG10(1.119989)</f>
        <v>4.9213757257002333E-2</v>
      </c>
      <c r="D399">
        <f>LOG10(3.993301)</f>
        <v>0.60133204691165254</v>
      </c>
    </row>
    <row r="400" spans="1:4">
      <c r="A400">
        <v>1.0982609999999999</v>
      </c>
      <c r="B400">
        <v>4.0499960000000002</v>
      </c>
      <c r="C400">
        <f>LOG10(1.098261)</f>
        <v>4.0705561780633059E-2</v>
      </c>
      <c r="D400">
        <f>LOG10(4.049996)</f>
        <v>0.60745459428163517</v>
      </c>
    </row>
    <row r="401" spans="1:4">
      <c r="A401">
        <v>1.0798989999999999</v>
      </c>
      <c r="B401">
        <v>3.8501289999999999</v>
      </c>
      <c r="C401">
        <f>LOG10(1.079899)</f>
        <v>3.3383139011175393E-2</v>
      </c>
      <c r="D401">
        <f>LOG10(3.850129)</f>
        <v>0.58547528094995593</v>
      </c>
    </row>
    <row r="402" spans="1:4">
      <c r="A402">
        <v>1.0734570000000001</v>
      </c>
      <c r="B402">
        <v>3.7133690000000001</v>
      </c>
      <c r="C402">
        <f>LOG10(1.073457)</f>
        <v>3.0784652371012793E-2</v>
      </c>
      <c r="D402">
        <f>LOG10(3.713369)</f>
        <v>0.56976810750820872</v>
      </c>
    </row>
    <row r="403" spans="1:4">
      <c r="A403">
        <v>1.077653</v>
      </c>
      <c r="B403">
        <v>3.8923160000000001</v>
      </c>
      <c r="C403">
        <f>LOG10(1.077653)</f>
        <v>3.2478942256055458E-2</v>
      </c>
      <c r="D403">
        <f>LOG10(3.892316)</f>
        <v>0.59020809148462228</v>
      </c>
    </row>
    <row r="404" spans="1:4">
      <c r="A404">
        <v>1.071188</v>
      </c>
      <c r="B404">
        <v>3.9177140000000001</v>
      </c>
      <c r="C404">
        <f>LOG10(1.071188)</f>
        <v>2.9865698840608777E-2</v>
      </c>
      <c r="D404">
        <f>LOG10(3.917714)</f>
        <v>0.59303272855626143</v>
      </c>
    </row>
    <row r="405" spans="1:4">
      <c r="A405">
        <v>1.067717</v>
      </c>
      <c r="B405">
        <v>3.822219</v>
      </c>
      <c r="C405">
        <f>LOG10(1.067717)</f>
        <v>2.8456157537984878E-2</v>
      </c>
      <c r="D405">
        <f>LOG10(3.822219)</f>
        <v>0.58231556701170284</v>
      </c>
    </row>
    <row r="406" spans="1:4">
      <c r="A406">
        <v>1.0667610000000001</v>
      </c>
      <c r="B406">
        <v>3.798397</v>
      </c>
      <c r="C406">
        <f>LOG10(1.066761)</f>
        <v>2.8067129820236878E-2</v>
      </c>
      <c r="D406">
        <f>LOG10(3.798397)</f>
        <v>0.57960035426587242</v>
      </c>
    </row>
    <row r="407" spans="1:4">
      <c r="A407">
        <v>1.064379</v>
      </c>
      <c r="B407">
        <v>3.9274589999999998</v>
      </c>
      <c r="C407">
        <f>LOG10(1.064379)</f>
        <v>2.709629741440462E-2</v>
      </c>
      <c r="D407">
        <f>LOG10(3.927459)</f>
        <v>0.59411165999674687</v>
      </c>
    </row>
    <row r="408" spans="1:4">
      <c r="A408">
        <v>1.0526249999999999</v>
      </c>
      <c r="B408">
        <v>4.1355599999999999</v>
      </c>
      <c r="C408">
        <f>LOG10(1.052625)</f>
        <v>2.2273680362157957E-2</v>
      </c>
      <c r="D408">
        <f>LOG10(4.13556)</f>
        <v>0.61653432608755498</v>
      </c>
    </row>
    <row r="409" spans="1:4">
      <c r="A409">
        <v>1.1012900000000001</v>
      </c>
      <c r="B409">
        <v>3.930736</v>
      </c>
      <c r="C409">
        <f>LOG10(1.10129)</f>
        <v>4.1901695734557716E-2</v>
      </c>
      <c r="D409">
        <f>LOG10(3.930736)</f>
        <v>0.59447387628170689</v>
      </c>
    </row>
    <row r="410" spans="1:4">
      <c r="A410">
        <v>1.0800510000000001</v>
      </c>
      <c r="B410">
        <v>3.9702030000000001</v>
      </c>
      <c r="C410">
        <f>LOG10(1.080051)</f>
        <v>3.3444263353274363E-2</v>
      </c>
      <c r="D410">
        <f>LOG10(3.970203)</f>
        <v>0.59881271319281104</v>
      </c>
    </row>
    <row r="411" spans="1:4">
      <c r="A411">
        <v>1.087385</v>
      </c>
      <c r="B411">
        <v>3.9203899999999998</v>
      </c>
      <c r="C411">
        <f>LOG10(1.087385)</f>
        <v>3.6383337804775942E-2</v>
      </c>
      <c r="D411">
        <f>LOG10(3.92039)</f>
        <v>0.59332927274060177</v>
      </c>
    </row>
    <row r="412" spans="1:4">
      <c r="A412">
        <v>1.0425549999999999</v>
      </c>
      <c r="B412">
        <v>3.9609109999999998</v>
      </c>
      <c r="C412">
        <f>LOG10(1.042555)</f>
        <v>1.8098975460121534E-2</v>
      </c>
      <c r="D412">
        <f>LOG10(3.960911)</f>
        <v>0.59779508410004256</v>
      </c>
    </row>
    <row r="413" spans="1:4">
      <c r="A413">
        <v>1.062799</v>
      </c>
      <c r="B413">
        <v>3.9165130000000001</v>
      </c>
      <c r="C413">
        <f>LOG10(1.062799)</f>
        <v>2.6451137105678559E-2</v>
      </c>
      <c r="D413">
        <f>LOG10(3.916513)</f>
        <v>0.5928995724256434</v>
      </c>
    </row>
    <row r="414" spans="1:4">
      <c r="A414">
        <v>1.104098</v>
      </c>
      <c r="B414">
        <v>4.0415530000000004</v>
      </c>
      <c r="C414">
        <f>LOG10(1.104098)</f>
        <v>4.3007623185131787E-2</v>
      </c>
      <c r="D414">
        <f>LOG10(4.041553)</f>
        <v>0.60654827841023884</v>
      </c>
    </row>
    <row r="415" spans="1:4">
      <c r="A415">
        <v>1.097437</v>
      </c>
      <c r="B415">
        <v>3.9504890000000001</v>
      </c>
      <c r="C415">
        <f>LOG10(1.097437)</f>
        <v>4.0379598310349013E-2</v>
      </c>
      <c r="D415">
        <f>LOG10(3.950489)</f>
        <v>0.59665085685615671</v>
      </c>
    </row>
    <row r="416" spans="1:4">
      <c r="A416">
        <v>1.066872</v>
      </c>
      <c r="B416">
        <v>4.1329820000000002</v>
      </c>
      <c r="C416">
        <f>LOG10(1.066872)</f>
        <v>2.8112317242379989E-2</v>
      </c>
      <c r="D416">
        <f>LOG10(4.132982)</f>
        <v>0.61626351384263311</v>
      </c>
    </row>
    <row r="417" spans="1:4">
      <c r="A417">
        <v>1.1137900000000001</v>
      </c>
      <c r="B417">
        <v>4.0582190000000002</v>
      </c>
      <c r="C417">
        <f>LOG10(1.11379)</f>
        <v>4.6803314321997407E-2</v>
      </c>
      <c r="D417">
        <f>LOG10(4.058219)</f>
        <v>0.60833547984005587</v>
      </c>
    </row>
    <row r="418" spans="1:4">
      <c r="A418">
        <v>1.1208750000000001</v>
      </c>
      <c r="B418">
        <v>3.93154</v>
      </c>
      <c r="C418">
        <f>LOG10(1.120875)</f>
        <v>4.9557182766999573E-2</v>
      </c>
      <c r="D418">
        <f>LOG10(3.93154)</f>
        <v>0.5945626985933804</v>
      </c>
    </row>
    <row r="419" spans="1:4">
      <c r="A419">
        <v>1.020003</v>
      </c>
      <c r="B419">
        <v>4.4117449999999998</v>
      </c>
      <c r="C419">
        <f>LOG10(1.020003)</f>
        <v>8.6014490967506064E-3</v>
      </c>
      <c r="D419">
        <f>LOG10(4.411745)</f>
        <v>0.64461040216040788</v>
      </c>
    </row>
    <row r="420" spans="1:4">
      <c r="A420">
        <v>1.018486</v>
      </c>
      <c r="B420">
        <v>4.1663030000000001</v>
      </c>
      <c r="C420">
        <f>LOG10(1.018486)</f>
        <v>7.9550636115537521E-3</v>
      </c>
      <c r="D420">
        <f>LOG10(4.166303)</f>
        <v>0.61975085141173336</v>
      </c>
    </row>
    <row r="421" spans="1:4">
      <c r="A421">
        <v>1.0238119999999999</v>
      </c>
      <c r="B421">
        <v>4.2366910000000004</v>
      </c>
      <c r="C421">
        <f>LOG10(1.023812)</f>
        <v>1.0220215567069712E-2</v>
      </c>
      <c r="D421">
        <f>LOG10(4.236691)</f>
        <v>0.6270267902014689</v>
      </c>
    </row>
    <row r="422" spans="1:4">
      <c r="A422">
        <v>1.0213129999999999</v>
      </c>
      <c r="B422">
        <v>4.3002690000000001</v>
      </c>
      <c r="C422">
        <f>LOG10(1.021313)</f>
        <v>9.158859952682976E-3</v>
      </c>
      <c r="D422">
        <f>LOG10(4.300269)</f>
        <v>0.63349562338460985</v>
      </c>
    </row>
    <row r="423" spans="1:4">
      <c r="A423">
        <v>1.0218320000000001</v>
      </c>
      <c r="B423">
        <v>4.1809029999999998</v>
      </c>
      <c r="C423">
        <f>LOG10(1.021832)</f>
        <v>9.3794990565702705E-3</v>
      </c>
      <c r="D423">
        <f>LOG10(4.180903)</f>
        <v>0.62127009171845482</v>
      </c>
    </row>
    <row r="424" spans="1:4">
      <c r="A424">
        <v>1.0201499999999999</v>
      </c>
      <c r="B424">
        <v>4.1928179999999999</v>
      </c>
      <c r="C424">
        <f>LOG10(1.02015)</f>
        <v>8.6640339018610214E-3</v>
      </c>
      <c r="D424">
        <f>LOG10(4.192818)</f>
        <v>0.62250601114881432</v>
      </c>
    </row>
    <row r="425" spans="1:4">
      <c r="A425">
        <v>1.0186230000000001</v>
      </c>
      <c r="B425">
        <v>3.9889399999999999</v>
      </c>
      <c r="C425">
        <f>LOG10(1.018623)</f>
        <v>8.0134781039647805E-3</v>
      </c>
      <c r="D425">
        <f>LOG10(3.98894)</f>
        <v>0.60085750387943404</v>
      </c>
    </row>
    <row r="426" spans="1:4">
      <c r="A426">
        <v>1.0205200000000001</v>
      </c>
      <c r="B426">
        <v>3.8565749999999999</v>
      </c>
      <c r="C426">
        <f>LOG10(1.02052)</f>
        <v>8.821520374504949E-3</v>
      </c>
      <c r="D426">
        <f>LOG10(3.856575)</f>
        <v>0.58620178163901138</v>
      </c>
    </row>
    <row r="427" spans="1:4">
      <c r="A427">
        <v>1.0191669999999999</v>
      </c>
      <c r="B427">
        <v>3.9559160000000002</v>
      </c>
      <c r="C427">
        <f>LOG10(1.019167)</f>
        <v>8.245353030986325E-3</v>
      </c>
      <c r="D427">
        <f>LOG10(3.955916)</f>
        <v>0.59724706120527493</v>
      </c>
    </row>
    <row r="428" spans="1:4">
      <c r="A428">
        <v>1.0192270000000001</v>
      </c>
      <c r="B428">
        <v>3.9592939999999999</v>
      </c>
      <c r="C428">
        <f>LOG10(1.019227)</f>
        <v>8.2709198928607175E-3</v>
      </c>
      <c r="D428">
        <f>LOG10(3.959294)</f>
        <v>0.59761775177417609</v>
      </c>
    </row>
    <row r="429" spans="1:4">
      <c r="A429">
        <v>1.020392</v>
      </c>
      <c r="B429">
        <v>3.8329900000000001</v>
      </c>
      <c r="C429">
        <f>LOG10(1.020392)</f>
        <v>8.7670450284277474E-3</v>
      </c>
      <c r="D429">
        <f>LOG10(3.83299)</f>
        <v>0.58353768621222213</v>
      </c>
    </row>
    <row r="430" spans="1:4">
      <c r="A430">
        <v>1.338398</v>
      </c>
      <c r="B430">
        <v>3.7568410000000001</v>
      </c>
      <c r="C430">
        <f>LOG10(1.338398)</f>
        <v>0.12658527897823768</v>
      </c>
      <c r="D430">
        <f>LOG10(3.756841)</f>
        <v>0.574822814897333</v>
      </c>
    </row>
    <row r="431" spans="1:4">
      <c r="A431">
        <v>1.0169330000000001</v>
      </c>
      <c r="B431">
        <v>3.8859050000000002</v>
      </c>
      <c r="C431">
        <f>LOG10(1.016933)</f>
        <v>7.2923406426960366E-3</v>
      </c>
      <c r="D431">
        <f>LOG10(3.885905)</f>
        <v>0.5894921790532387</v>
      </c>
    </row>
    <row r="432" spans="1:4">
      <c r="A432">
        <v>1.0184530000000001</v>
      </c>
      <c r="B432">
        <v>4.1177380000000001</v>
      </c>
      <c r="C432">
        <f>LOG10(1.018453)</f>
        <v>7.9409917931006317E-3</v>
      </c>
      <c r="D432">
        <f>LOG10(4.117738)</f>
        <v>0.61465871023390783</v>
      </c>
    </row>
    <row r="433" spans="1:4">
      <c r="A433">
        <v>1.0184390000000001</v>
      </c>
      <c r="B433">
        <v>3.944925</v>
      </c>
      <c r="C433">
        <f>LOG10(1.018439)</f>
        <v>7.9350217929762042E-3</v>
      </c>
      <c r="D433">
        <f>LOG10(3.944925)</f>
        <v>0.59603875091786818</v>
      </c>
    </row>
    <row r="434" spans="1:4">
      <c r="A434">
        <v>1.0193989999999999</v>
      </c>
      <c r="B434">
        <v>4.0021100000000001</v>
      </c>
      <c r="C434">
        <f>LOG10(1.019399)</f>
        <v>8.3442032229708342E-3</v>
      </c>
      <c r="D434">
        <f>LOG10(4.00211)</f>
        <v>0.60228902126582962</v>
      </c>
    </row>
    <row r="435" spans="1:4">
      <c r="A435">
        <v>1.02105</v>
      </c>
      <c r="B435">
        <v>3.944893</v>
      </c>
      <c r="C435">
        <f>LOG10(1.02105)</f>
        <v>9.0470096602796625E-3</v>
      </c>
      <c r="D435">
        <f>LOG10(3.944893)</f>
        <v>0.59603522804232889</v>
      </c>
    </row>
    <row r="436" spans="1:4">
      <c r="A436">
        <v>1.014478</v>
      </c>
      <c r="B436">
        <v>4.0295009999999998</v>
      </c>
      <c r="C436">
        <f>LOG10(1.014478)</f>
        <v>6.2426333484673262E-3</v>
      </c>
      <c r="D436">
        <f>LOG10(4.029501)</f>
        <v>0.60525126788691064</v>
      </c>
    </row>
    <row r="437" spans="1:4">
      <c r="A437">
        <v>1.0087010000000001</v>
      </c>
      <c r="B437">
        <v>4.0823330000000002</v>
      </c>
      <c r="C437">
        <f>LOG10(1.008701)</f>
        <v>3.7624513767408872E-3</v>
      </c>
      <c r="D437">
        <f>LOG10(4.082333)</f>
        <v>0.61090842766175468</v>
      </c>
    </row>
    <row r="438" spans="1:4">
      <c r="A438">
        <v>1.0200499999999999</v>
      </c>
      <c r="B438">
        <v>4.2916230000000004</v>
      </c>
      <c r="C438">
        <f>LOG10(1.02005)</f>
        <v>8.621460185338034E-3</v>
      </c>
      <c r="D438">
        <f>LOG10(4.291623)</f>
        <v>0.6326215641301437</v>
      </c>
    </row>
    <row r="439" spans="1:4">
      <c r="A439">
        <v>1.0111619999999999</v>
      </c>
      <c r="B439">
        <v>4.2144170000000001</v>
      </c>
      <c r="C439">
        <f>LOG10(1.011162)</f>
        <v>4.8207402298369182E-3</v>
      </c>
      <c r="D439">
        <f>LOG10(4.214417)</f>
        <v>0.62473750513042314</v>
      </c>
    </row>
    <row r="440" spans="1:4">
      <c r="A440">
        <v>1.0148239999999999</v>
      </c>
      <c r="B440">
        <v>4.4120379999999999</v>
      </c>
      <c r="C440">
        <f>LOG10(1.014824)</f>
        <v>6.3907294841776636E-3</v>
      </c>
      <c r="D440">
        <f>LOG10(4.412038)</f>
        <v>0.64463924427568764</v>
      </c>
    </row>
    <row r="441" spans="1:4">
      <c r="A441">
        <v>1.016543</v>
      </c>
      <c r="B441">
        <v>4.3313110000000004</v>
      </c>
      <c r="C441">
        <f>LOG10(1.016543)</f>
        <v>7.125754117928553E-3</v>
      </c>
      <c r="D441">
        <f>LOG10(4.331311)</f>
        <v>0.63661936838343647</v>
      </c>
    </row>
    <row r="442" spans="1:4">
      <c r="A442">
        <v>1.116045</v>
      </c>
      <c r="B442">
        <v>4.0387199999999996</v>
      </c>
      <c r="C442">
        <f>LOG10(1.116045)</f>
        <v>4.768170612277773E-2</v>
      </c>
      <c r="D442">
        <f>LOG10(4.03872)</f>
        <v>0.60624374505656475</v>
      </c>
    </row>
    <row r="443" spans="1:4">
      <c r="A443">
        <v>1.1388419999999999</v>
      </c>
      <c r="B443">
        <v>3.9207299999999998</v>
      </c>
      <c r="C443">
        <f>LOG10(1.138842)</f>
        <v>5.6463475362770785E-2</v>
      </c>
      <c r="D443">
        <f>LOG10(3.92073)</f>
        <v>0.59336693575913468</v>
      </c>
    </row>
    <row r="444" spans="1:4">
      <c r="A444">
        <v>1.1223749999999999</v>
      </c>
      <c r="B444">
        <v>4.2182870000000001</v>
      </c>
      <c r="C444">
        <f>LOG10(1.122375)</f>
        <v>5.0137984567910208E-2</v>
      </c>
      <c r="D444">
        <f>LOG10(4.218287)</f>
        <v>0.62513612454430512</v>
      </c>
    </row>
    <row r="445" spans="1:4">
      <c r="A445">
        <v>1.1010219999999999</v>
      </c>
      <c r="B445">
        <v>4.1002799999999997</v>
      </c>
      <c r="C445">
        <f>LOG10(1.101022)</f>
        <v>4.1795996885598381E-2</v>
      </c>
      <c r="D445">
        <f>LOG10(4.10028)</f>
        <v>0.61281351484238011</v>
      </c>
    </row>
    <row r="446" spans="1:4">
      <c r="A446">
        <v>1.099774</v>
      </c>
      <c r="B446">
        <v>4.0097430000000003</v>
      </c>
      <c r="C446">
        <f>LOG10(1.099774)</f>
        <v>4.1303448215470509E-2</v>
      </c>
      <c r="D446">
        <f>LOG10(4.009743)</f>
        <v>0.60311653789233943</v>
      </c>
    </row>
    <row r="447" spans="1:4">
      <c r="A447">
        <v>1.097996</v>
      </c>
      <c r="B447">
        <v>3.9714149999999999</v>
      </c>
      <c r="C447">
        <f>LOG10(1.097996)</f>
        <v>4.0600757981931128E-2</v>
      </c>
      <c r="D447">
        <f>LOG10(3.971415)</f>
        <v>0.59894527180143542</v>
      </c>
    </row>
    <row r="448" spans="1:4">
      <c r="A448">
        <v>1.0918410000000001</v>
      </c>
      <c r="B448">
        <v>3.9257209999999998</v>
      </c>
      <c r="C448">
        <f>LOG10(1.091841)</f>
        <v>3.8159398579059194E-2</v>
      </c>
      <c r="D448">
        <f>LOG10(3.925721)</f>
        <v>0.59391943116158186</v>
      </c>
    </row>
    <row r="449" spans="1:4">
      <c r="A449">
        <v>1.0827310000000001</v>
      </c>
      <c r="B449">
        <v>3.7685680000000001</v>
      </c>
      <c r="C449">
        <f>LOG10(1.082731)</f>
        <v>3.4520571374351793E-2</v>
      </c>
      <c r="D449">
        <f>LOG10(3.768568)</f>
        <v>0.57617635608341689</v>
      </c>
    </row>
    <row r="450" spans="1:4">
      <c r="A450">
        <v>1.0860669999999999</v>
      </c>
      <c r="B450">
        <v>3.861942</v>
      </c>
      <c r="C450">
        <f>LOG10(1.086067)</f>
        <v>3.5856617916495241E-2</v>
      </c>
      <c r="D450">
        <f>LOG10(3.861942)</f>
        <v>0.58680574710544253</v>
      </c>
    </row>
    <row r="451" spans="1:4">
      <c r="A451">
        <v>1.0614699999999999</v>
      </c>
      <c r="B451">
        <v>3.906809</v>
      </c>
      <c r="C451">
        <f>LOG10(1.06147)</f>
        <v>2.5907724344155742E-2</v>
      </c>
      <c r="D451">
        <f>LOG10(3.906809)</f>
        <v>0.59182217951920779</v>
      </c>
    </row>
    <row r="452" spans="1:4">
      <c r="A452">
        <v>1.068481</v>
      </c>
      <c r="B452">
        <v>3.8662909999999999</v>
      </c>
      <c r="C452">
        <f>LOG10(1.068481)</f>
        <v>2.8766803834181152E-2</v>
      </c>
      <c r="D452">
        <f>LOG10(3.866291)</f>
        <v>0.58729453850217506</v>
      </c>
    </row>
    <row r="453" spans="1:4">
      <c r="A453">
        <v>1.06976</v>
      </c>
      <c r="B453">
        <v>3.9079959999999998</v>
      </c>
      <c r="C453">
        <f>LOG10(1.06976)</f>
        <v>2.9286354912474524E-2</v>
      </c>
      <c r="D453">
        <f>LOG10(3.907996)</f>
        <v>0.59195411052810276</v>
      </c>
    </row>
    <row r="454" spans="1:4">
      <c r="A454">
        <v>1.0764879999999999</v>
      </c>
      <c r="B454">
        <v>3.6032419999999998</v>
      </c>
      <c r="C454">
        <f>LOG10(1.076488)</f>
        <v>3.2009192949259642E-2</v>
      </c>
      <c r="D454">
        <f>LOG10(3.603242)</f>
        <v>0.55669343107489067</v>
      </c>
    </row>
    <row r="455" spans="1:4">
      <c r="A455">
        <v>1.093626</v>
      </c>
      <c r="B455">
        <v>3.7833670000000001</v>
      </c>
      <c r="C455">
        <f>LOG10(1.093626)</f>
        <v>3.8868826653313593E-2</v>
      </c>
      <c r="D455">
        <f>LOG10(3.783367)</f>
        <v>0.57787847143921556</v>
      </c>
    </row>
    <row r="456" spans="1:4">
      <c r="A456">
        <v>1.1038479999999999</v>
      </c>
      <c r="B456">
        <v>3.8757519999999999</v>
      </c>
      <c r="C456">
        <f>LOG10(1.103848)</f>
        <v>4.2909275108738765E-2</v>
      </c>
      <c r="D456">
        <f>LOG10(3.875752)</f>
        <v>0.58835597981388488</v>
      </c>
    </row>
    <row r="457" spans="1:4">
      <c r="A457">
        <v>1.109842</v>
      </c>
      <c r="B457">
        <v>3.9655360000000002</v>
      </c>
      <c r="C457">
        <f>LOG10(1.109842)</f>
        <v>4.5261155892724808E-2</v>
      </c>
      <c r="D457">
        <f>LOG10(3.965536)</f>
        <v>0.59830189685151958</v>
      </c>
    </row>
    <row r="458" spans="1:4">
      <c r="A458">
        <v>1.059086</v>
      </c>
      <c r="B458">
        <v>3.8022149999999999</v>
      </c>
      <c r="C458">
        <f>LOG10(1.059086)</f>
        <v>2.4931227160347059E-2</v>
      </c>
      <c r="D458">
        <f>LOG10(3.802215)</f>
        <v>0.58003667083389998</v>
      </c>
    </row>
    <row r="459" spans="1:4">
      <c r="A459">
        <v>1.05331</v>
      </c>
      <c r="B459">
        <v>3.9703430000000002</v>
      </c>
      <c r="C459">
        <f>LOG10(1.05331)</f>
        <v>2.2556207344800273E-2</v>
      </c>
      <c r="D459">
        <f>LOG10(3.970343)</f>
        <v>0.59882802731037243</v>
      </c>
    </row>
    <row r="460" spans="1:4">
      <c r="A460">
        <v>1.114932</v>
      </c>
      <c r="B460">
        <v>4.1943580000000003</v>
      </c>
      <c r="C460">
        <f>LOG10(1.114932)</f>
        <v>4.7248380455628687E-2</v>
      </c>
      <c r="D460">
        <f>LOG10(4.194358)</f>
        <v>0.62266549594075082</v>
      </c>
    </row>
    <row r="461" spans="1:4">
      <c r="A461">
        <v>1.0686249999999999</v>
      </c>
      <c r="B461">
        <v>4.0347479999999996</v>
      </c>
      <c r="C461">
        <f>LOG10(1.068625)</f>
        <v>2.8825330089302496E-2</v>
      </c>
      <c r="D461">
        <f>LOG10(4.034748)</f>
        <v>0.60581641498693473</v>
      </c>
    </row>
    <row r="462" spans="1:4">
      <c r="A462">
        <v>1.0688260000000001</v>
      </c>
      <c r="B462">
        <v>4.1624040000000004</v>
      </c>
      <c r="C462">
        <f>LOG10(1.068826)</f>
        <v>2.8907009801370672E-2</v>
      </c>
      <c r="D462">
        <f>LOG10(4.162404)</f>
        <v>0.61934423023784879</v>
      </c>
    </row>
    <row r="463" spans="1:4">
      <c r="A463">
        <v>1.114077</v>
      </c>
      <c r="B463">
        <v>4.2356109999999996</v>
      </c>
      <c r="C463">
        <f>LOG10(1.114077)</f>
        <v>4.6915208359653779E-2</v>
      </c>
      <c r="D463">
        <f>LOG10(4.235611)</f>
        <v>0.62691606750933715</v>
      </c>
    </row>
    <row r="464" spans="1:4">
      <c r="A464">
        <v>1.1358520000000001</v>
      </c>
      <c r="B464">
        <v>4.2022320000000004</v>
      </c>
      <c r="C464">
        <f>LOG10(1.135852)</f>
        <v>5.5321747069849402E-2</v>
      </c>
      <c r="D464">
        <f>LOG10(4.202232)</f>
        <v>0.62348002558978977</v>
      </c>
    </row>
    <row r="465" spans="1:4">
      <c r="A465">
        <v>1.092595</v>
      </c>
      <c r="B465">
        <v>4.0819450000000002</v>
      </c>
      <c r="C465">
        <f>LOG10(1.092595)</f>
        <v>3.8459208738166314E-2</v>
      </c>
      <c r="D465">
        <f>LOG10(4.081945)</f>
        <v>0.6108671487491294</v>
      </c>
    </row>
    <row r="466" spans="1:4">
      <c r="A466">
        <v>1.017096</v>
      </c>
      <c r="B466">
        <v>4.3166320000000002</v>
      </c>
      <c r="C466">
        <f>LOG10(1.017096)</f>
        <v>7.3619463373068086E-3</v>
      </c>
      <c r="D466">
        <f>LOG10(4.316632)</f>
        <v>0.63514502591324662</v>
      </c>
    </row>
    <row r="467" spans="1:4">
      <c r="A467">
        <v>1.022681</v>
      </c>
      <c r="B467">
        <v>4.2110260000000004</v>
      </c>
      <c r="C467">
        <f>LOG10(1.022681)</f>
        <v>9.740187432070441E-3</v>
      </c>
      <c r="D467">
        <f>LOG10(4.211026)</f>
        <v>0.62438792287874778</v>
      </c>
    </row>
    <row r="468" spans="1:4">
      <c r="A468">
        <v>1.0141500000000001</v>
      </c>
      <c r="B468">
        <v>4.4946950000000001</v>
      </c>
      <c r="C468">
        <f>LOG10(1.01415)</f>
        <v>6.1021949917991498E-3</v>
      </c>
      <c r="D468">
        <f>LOG10(4.494695)</f>
        <v>0.6527002268120522</v>
      </c>
    </row>
    <row r="469" spans="1:4">
      <c r="A469">
        <v>1.013749</v>
      </c>
      <c r="B469">
        <v>4.3061819999999997</v>
      </c>
      <c r="C469">
        <f>LOG10(1.013749)</f>
        <v>5.9304388150732586E-3</v>
      </c>
      <c r="D469">
        <f>LOG10(4.306182)</f>
        <v>0.63409238125275946</v>
      </c>
    </row>
    <row r="470" spans="1:4">
      <c r="A470">
        <v>1.013072</v>
      </c>
      <c r="B470">
        <v>4.1791289999999996</v>
      </c>
      <c r="C470">
        <f>LOG10(1.013072)</f>
        <v>5.6403121830884877E-3</v>
      </c>
      <c r="D470">
        <f>LOG10(4.179129)</f>
        <v>0.62108577701189371</v>
      </c>
    </row>
    <row r="471" spans="1:4">
      <c r="A471">
        <v>1.012942</v>
      </c>
      <c r="B471">
        <v>4.1034280000000001</v>
      </c>
      <c r="C471">
        <f>LOG10(1.012942)</f>
        <v>5.5845788241631394E-3</v>
      </c>
      <c r="D471">
        <f>LOG10(4.103428)</f>
        <v>0.6131468175625977</v>
      </c>
    </row>
    <row r="472" spans="1:4">
      <c r="A472">
        <v>1.013252</v>
      </c>
      <c r="B472">
        <v>4.0245559999999996</v>
      </c>
      <c r="C472">
        <f>LOG10(1.013252)</f>
        <v>5.7174696435422293E-3</v>
      </c>
      <c r="D472">
        <f>LOG10(4.024556)</f>
        <v>0.60471797479428213</v>
      </c>
    </row>
    <row r="473" spans="1:4">
      <c r="A473">
        <v>1.013164</v>
      </c>
      <c r="B473">
        <v>3.8896790000000001</v>
      </c>
      <c r="C473">
        <f>LOG10(1.013164)</f>
        <v>5.6797499310729744E-3</v>
      </c>
      <c r="D473">
        <f>LOG10(3.889679)</f>
        <v>0.58991376217893321</v>
      </c>
    </row>
    <row r="474" spans="1:4">
      <c r="A474">
        <v>1.0198670000000001</v>
      </c>
      <c r="B474">
        <v>3.977805</v>
      </c>
      <c r="C474">
        <f>LOG10(1.019867)</f>
        <v>8.5435394754254049E-3</v>
      </c>
      <c r="D474">
        <f>LOG10(3.977805)</f>
        <v>0.59964348932142053</v>
      </c>
    </row>
    <row r="475" spans="1:4">
      <c r="A475">
        <v>1.01071</v>
      </c>
      <c r="B475">
        <v>3.981125</v>
      </c>
      <c r="C475">
        <f>LOG10(1.01071)</f>
        <v>4.6265626467946672E-3</v>
      </c>
      <c r="D475">
        <f>LOG10(3.981125)</f>
        <v>0.60000581384583518</v>
      </c>
    </row>
    <row r="476" spans="1:4">
      <c r="A476">
        <v>1.012634</v>
      </c>
      <c r="B476">
        <v>3.9400759999999999</v>
      </c>
      <c r="C476">
        <f>LOG10(1.012634)</f>
        <v>5.452505081724352E-3</v>
      </c>
      <c r="D476">
        <f>LOG10(3.940076)</f>
        <v>0.59550459899874497</v>
      </c>
    </row>
    <row r="477" spans="1:4">
      <c r="A477">
        <v>1.0127379999999999</v>
      </c>
      <c r="B477">
        <v>3.9607320000000001</v>
      </c>
      <c r="C477">
        <f>LOG10(1.012738)</f>
        <v>5.4971059018774733E-3</v>
      </c>
      <c r="D477">
        <f>LOG10(3.960732)</f>
        <v>0.59777545718368852</v>
      </c>
    </row>
    <row r="478" spans="1:4">
      <c r="A478">
        <v>1.0115620000000001</v>
      </c>
      <c r="B478">
        <v>3.6994410000000002</v>
      </c>
      <c r="C478">
        <f>LOG10(1.011562)</f>
        <v>4.9925064174392454E-3</v>
      </c>
      <c r="D478">
        <f>LOG10(3.699441)</f>
        <v>0.56813610543016946</v>
      </c>
    </row>
    <row r="479" spans="1:4">
      <c r="A479">
        <v>1.012904</v>
      </c>
      <c r="B479">
        <v>3.8623349999999999</v>
      </c>
      <c r="C479">
        <f>LOG10(1.012904)</f>
        <v>5.5682861836423379E-3</v>
      </c>
      <c r="D479">
        <f>LOG10(3.862335)</f>
        <v>0.58684993965098053</v>
      </c>
    </row>
    <row r="480" spans="1:4">
      <c r="A480">
        <v>1.013633</v>
      </c>
      <c r="B480">
        <v>3.9858250000000002</v>
      </c>
      <c r="C480">
        <f>LOG10(1.013633)</f>
        <v>5.8807410669865588E-3</v>
      </c>
      <c r="D480">
        <f>LOG10(3.985825)</f>
        <v>0.60051822682740041</v>
      </c>
    </row>
    <row r="481" spans="1:4">
      <c r="A481">
        <v>1.011118</v>
      </c>
      <c r="B481">
        <v>4.0195129999999999</v>
      </c>
      <c r="C481">
        <f>LOG10(1.011118)</f>
        <v>4.8018418011260278E-3</v>
      </c>
      <c r="D481">
        <f>LOG10(4.019513)</f>
        <v>0.60417343760566045</v>
      </c>
    </row>
    <row r="482" spans="1:4">
      <c r="A482">
        <v>1.0122549999999999</v>
      </c>
      <c r="B482">
        <v>3.9000089999999998</v>
      </c>
      <c r="C482">
        <f>LOG10(1.012255)</f>
        <v>5.2899306289385462E-3</v>
      </c>
      <c r="D482">
        <f>LOG10(3.900009)</f>
        <v>0.59106560924337792</v>
      </c>
    </row>
    <row r="483" spans="1:4">
      <c r="A483">
        <v>1.01223</v>
      </c>
      <c r="B483">
        <v>4.0428519999999999</v>
      </c>
      <c r="C483">
        <f>LOG10(1.01223)</f>
        <v>5.2792045805379823E-3</v>
      </c>
      <c r="D483">
        <f>LOG10(4.042852)</f>
        <v>0.60668784305027035</v>
      </c>
    </row>
    <row r="484" spans="1:4">
      <c r="A484">
        <v>1.0106040000000001</v>
      </c>
      <c r="B484">
        <v>4.2968789999999997</v>
      </c>
      <c r="C484">
        <f>LOG10(1.010604)</f>
        <v>4.5810128557934489E-3</v>
      </c>
      <c r="D484">
        <f>LOG10(4.296879)</f>
        <v>0.63315312413486857</v>
      </c>
    </row>
    <row r="485" spans="1:4">
      <c r="A485">
        <v>1.0113369999999999</v>
      </c>
      <c r="B485">
        <v>4.3211360000000001</v>
      </c>
      <c r="C485">
        <f>LOG10(1.011337)</f>
        <v>4.8958962961912211E-3</v>
      </c>
      <c r="D485">
        <f>LOG10(4.321136)</f>
        <v>0.6355979351656762</v>
      </c>
    </row>
    <row r="486" spans="1:4">
      <c r="A486">
        <v>1.012518</v>
      </c>
      <c r="B486">
        <v>4.5206860000000004</v>
      </c>
      <c r="C486">
        <f>LOG10(1.012518)</f>
        <v>5.4027526088671288E-3</v>
      </c>
      <c r="D486">
        <f>LOG10(4.520686)</f>
        <v>0.6552043426451809</v>
      </c>
    </row>
    <row r="487" spans="1:4">
      <c r="A487">
        <v>1.0101640000000001</v>
      </c>
      <c r="B487">
        <v>4.6483650000000001</v>
      </c>
      <c r="C487">
        <f>LOG10(1.010164)</f>
        <v>4.391887161941113E-3</v>
      </c>
      <c r="D487">
        <f>LOG10(4.648365)</f>
        <v>0.6673002224937542</v>
      </c>
    </row>
    <row r="488" spans="1:4">
      <c r="A488">
        <v>1.011706</v>
      </c>
      <c r="B488">
        <v>4.625432</v>
      </c>
      <c r="C488">
        <f>LOG10(1.011706)</f>
        <v>5.0543256183554156E-3</v>
      </c>
      <c r="D488">
        <f>LOG10(4.625432)</f>
        <v>0.66515230063280062</v>
      </c>
    </row>
    <row r="489" spans="1:4">
      <c r="A489">
        <v>1.095353</v>
      </c>
      <c r="B489">
        <v>4.2566139999999999</v>
      </c>
      <c r="C489">
        <f>LOG10(1.095353)</f>
        <v>3.955410204961838E-2</v>
      </c>
      <c r="D489">
        <f>LOG10(4.256614)</f>
        <v>0.62906426909405477</v>
      </c>
    </row>
    <row r="490" spans="1:4">
      <c r="A490">
        <v>1.116511</v>
      </c>
      <c r="B490">
        <v>3.877678</v>
      </c>
      <c r="C490">
        <f>LOG10(1.116511)</f>
        <v>4.7863006149747769E-2</v>
      </c>
      <c r="D490">
        <f>LOG10(3.877678)</f>
        <v>0.58857174269285595</v>
      </c>
    </row>
    <row r="491" spans="1:4">
      <c r="A491">
        <v>1.1066590000000001</v>
      </c>
      <c r="B491">
        <v>4.3109419999999998</v>
      </c>
      <c r="C491">
        <f>LOG10(1.106659)</f>
        <v>4.401382030736075E-2</v>
      </c>
      <c r="D491">
        <f>LOG10(4.310942)</f>
        <v>0.63457217983616632</v>
      </c>
    </row>
    <row r="492" spans="1:4">
      <c r="A492">
        <v>1.0949059999999999</v>
      </c>
      <c r="B492">
        <v>4.3702370000000004</v>
      </c>
      <c r="C492">
        <f>LOG10(1.094906)</f>
        <v>3.9376835675088234E-2</v>
      </c>
      <c r="D492">
        <f>LOG10(4.370237)</f>
        <v>0.64050498960228675</v>
      </c>
    </row>
    <row r="493" spans="1:4">
      <c r="A493">
        <v>1.107402</v>
      </c>
      <c r="B493">
        <v>4.1848549999999998</v>
      </c>
      <c r="C493">
        <f>LOG10(1.107402)</f>
        <v>4.4305303525002039E-2</v>
      </c>
      <c r="D493">
        <f>LOG10(4.184855)</f>
        <v>0.62168041482848402</v>
      </c>
    </row>
    <row r="494" spans="1:4">
      <c r="A494">
        <v>1.084741</v>
      </c>
      <c r="B494">
        <v>4.1764200000000002</v>
      </c>
      <c r="C494">
        <f>LOG10(1.084741)</f>
        <v>3.532605551334727E-2</v>
      </c>
      <c r="D494">
        <f>LOG10(4.17642)</f>
        <v>0.6208041668405696</v>
      </c>
    </row>
    <row r="495" spans="1:4">
      <c r="A495">
        <v>1.0905819999999999</v>
      </c>
      <c r="B495">
        <v>4.2714379999999998</v>
      </c>
      <c r="C495">
        <f>LOG10(1.090582)</f>
        <v>3.7658325401796429E-2</v>
      </c>
      <c r="D495">
        <f>LOG10(4.271438)</f>
        <v>0.63057410695245275</v>
      </c>
    </row>
    <row r="496" spans="1:4">
      <c r="A496">
        <v>1.0702039999999999</v>
      </c>
      <c r="B496">
        <v>4.0965829999999999</v>
      </c>
      <c r="C496">
        <f>LOG10(1.070204)</f>
        <v>2.9466569862568948E-2</v>
      </c>
      <c r="D496">
        <f>LOG10(4.096583)</f>
        <v>0.61242175843301516</v>
      </c>
    </row>
    <row r="497" spans="1:4">
      <c r="A497">
        <v>1.081356</v>
      </c>
      <c r="B497">
        <v>4.1123700000000003</v>
      </c>
      <c r="C497">
        <f>LOG10(1.081356)</f>
        <v>3.3968694307511434E-2</v>
      </c>
      <c r="D497">
        <f>LOG10(4.11237)</f>
        <v>0.61409218228325479</v>
      </c>
    </row>
    <row r="498" spans="1:4">
      <c r="A498">
        <v>1.104517</v>
      </c>
      <c r="B498">
        <v>4.0536690000000002</v>
      </c>
      <c r="C498">
        <f>LOG10(1.104517)</f>
        <v>4.317240463423043E-2</v>
      </c>
      <c r="D498">
        <f>LOG10(4.053669)</f>
        <v>0.60784828373974231</v>
      </c>
    </row>
    <row r="499" spans="1:4">
      <c r="A499">
        <v>1.1085050000000001</v>
      </c>
      <c r="B499">
        <v>4.0274029999999996</v>
      </c>
      <c r="C499">
        <f>LOG10(1.108505)</f>
        <v>4.4737656374739941E-2</v>
      </c>
      <c r="D499">
        <f>LOG10(4.027403)</f>
        <v>0.60502508923475662</v>
      </c>
    </row>
    <row r="500" spans="1:4">
      <c r="A500">
        <v>1.1009880000000001</v>
      </c>
      <c r="B500">
        <v>4.0661860000000001</v>
      </c>
      <c r="C500">
        <f>LOG10(1.100988)</f>
        <v>4.1782585491112592E-2</v>
      </c>
      <c r="D500">
        <f>LOG10(4.066186)</f>
        <v>0.6091872407373542</v>
      </c>
    </row>
    <row r="501" spans="1:4">
      <c r="A501">
        <v>1.111971</v>
      </c>
      <c r="B501">
        <v>4.1221870000000003</v>
      </c>
      <c r="C501">
        <f>LOG10(1.111971)</f>
        <v>4.6093461073192087E-2</v>
      </c>
      <c r="D501">
        <f>LOG10(4.122187)</f>
        <v>0.61512768934178752</v>
      </c>
    </row>
    <row r="502" spans="1:4">
      <c r="A502">
        <v>1.1026929999999999</v>
      </c>
      <c r="B502">
        <v>4.0748850000000001</v>
      </c>
      <c r="C502">
        <f>LOG10(1.102693)</f>
        <v>4.2454617640410842E-2</v>
      </c>
      <c r="D502">
        <f>LOG10(4.074885)</f>
        <v>0.61011535673975947</v>
      </c>
    </row>
    <row r="503" spans="1:4">
      <c r="A503">
        <v>1.1032979999999999</v>
      </c>
      <c r="B503">
        <v>4.1114269999999999</v>
      </c>
      <c r="C503">
        <f>LOG10(1.103298)</f>
        <v>4.2692830913392439E-2</v>
      </c>
      <c r="D503">
        <f>LOG10(4.111427)</f>
        <v>0.61399258359466125</v>
      </c>
    </row>
    <row r="504" spans="1:4">
      <c r="A504">
        <v>1.1079049999999999</v>
      </c>
      <c r="B504">
        <v>4.120431</v>
      </c>
      <c r="C504">
        <f>LOG10(1.107905)</f>
        <v>4.4502522355756732E-2</v>
      </c>
      <c r="D504">
        <f>LOG10(4.120431)</f>
        <v>0.61494264591947689</v>
      </c>
    </row>
    <row r="505" spans="1:4">
      <c r="A505">
        <v>1.132045</v>
      </c>
      <c r="B505">
        <v>4.1868350000000003</v>
      </c>
      <c r="C505">
        <f>LOG10(1.132045)</f>
        <v>5.3863690865722506E-2</v>
      </c>
      <c r="D505">
        <f>LOG10(4.186835)</f>
        <v>0.62188584601148345</v>
      </c>
    </row>
    <row r="506" spans="1:4">
      <c r="A506">
        <v>1.149346</v>
      </c>
      <c r="B506">
        <v>4.3329740000000001</v>
      </c>
      <c r="C506">
        <f>LOG10(1.149346)</f>
        <v>6.0450788714733486E-2</v>
      </c>
      <c r="D506">
        <f>LOG10(4.332974)</f>
        <v>0.63678608305920581</v>
      </c>
    </row>
    <row r="507" spans="1:4">
      <c r="A507">
        <v>1.1346769999999999</v>
      </c>
      <c r="B507">
        <v>4.1797909999999998</v>
      </c>
      <c r="C507">
        <f>LOG10(1.134677)</f>
        <v>5.4872251765636176E-2</v>
      </c>
      <c r="D507">
        <f>LOG10(4.179791)</f>
        <v>0.62115456650805378</v>
      </c>
    </row>
    <row r="508" spans="1:4">
      <c r="A508">
        <v>1.1379459999999999</v>
      </c>
      <c r="B508">
        <v>4.2478920000000002</v>
      </c>
      <c r="C508">
        <f>LOG10(1.137946)</f>
        <v>5.6121653571832353E-2</v>
      </c>
      <c r="D508">
        <f>LOG10(4.247892)</f>
        <v>0.62817346654792061</v>
      </c>
    </row>
    <row r="509" spans="1:4">
      <c r="A509">
        <v>1.1078209999999999</v>
      </c>
      <c r="B509">
        <v>4.2655560000000001</v>
      </c>
      <c r="C509">
        <f>LOG10(1.107821)</f>
        <v>4.4469593431785685E-2</v>
      </c>
      <c r="D509">
        <f>LOG10(4.265556)</f>
        <v>0.62997564792887029</v>
      </c>
    </row>
    <row r="510" spans="1:4">
      <c r="A510">
        <v>1.102983</v>
      </c>
      <c r="B510">
        <v>4.3798399999999997</v>
      </c>
      <c r="C510">
        <f>LOG10(1.102983)</f>
        <v>4.2568818819983659E-2</v>
      </c>
      <c r="D510">
        <f>LOG10(4.37984)</f>
        <v>0.64145824557571907</v>
      </c>
    </row>
    <row r="511" spans="1:4">
      <c r="A511">
        <v>1.1315230000000001</v>
      </c>
      <c r="B511">
        <v>4.3100589999999999</v>
      </c>
      <c r="C511">
        <f>LOG10(1.131523)</f>
        <v>5.3663386104767959E-2</v>
      </c>
      <c r="D511">
        <f>LOG10(4.310059)</f>
        <v>0.63448321521851658</v>
      </c>
    </row>
    <row r="512" spans="1:4">
      <c r="A512">
        <v>1.1149629999999999</v>
      </c>
      <c r="B512">
        <v>4.2780339999999999</v>
      </c>
      <c r="C512">
        <f>LOG10(1.114963)</f>
        <v>4.7260455579291302E-2</v>
      </c>
      <c r="D512">
        <f>LOG10(4.278034)</f>
        <v>0.63124423183759137</v>
      </c>
    </row>
    <row r="513" spans="1:4">
      <c r="A513">
        <v>1.105208</v>
      </c>
      <c r="B513">
        <v>2.913805</v>
      </c>
      <c r="C513">
        <f>LOG10(1.105208)</f>
        <v>4.3444019877554363E-2</v>
      </c>
      <c r="D513">
        <f>LOG10(2.913805)</f>
        <v>0.46446048420210179</v>
      </c>
    </row>
    <row r="514" spans="1:4">
      <c r="A514">
        <v>1.0101519999999999</v>
      </c>
      <c r="B514">
        <v>4.5570149999999998</v>
      </c>
      <c r="C514">
        <f>LOG10(1.010152)</f>
        <v>4.3867280345739551E-3</v>
      </c>
      <c r="D514">
        <f>LOG10(4.557015)</f>
        <v>0.65868045812085274</v>
      </c>
    </row>
    <row r="515" spans="1:4">
      <c r="A515">
        <v>1.0119560000000001</v>
      </c>
      <c r="B515">
        <v>4.16709</v>
      </c>
      <c r="C515">
        <f>LOG10(1.011956)</f>
        <v>5.1616297245037652E-3</v>
      </c>
      <c r="D515">
        <f>LOG10(4.16709)</f>
        <v>0.61983288036639173</v>
      </c>
    </row>
    <row r="516" spans="1:4">
      <c r="A516">
        <v>1.0108809999999999</v>
      </c>
      <c r="B516">
        <v>4.6596320000000002</v>
      </c>
      <c r="C516">
        <f>LOG10(1.010881)</f>
        <v>4.700033845056374E-3</v>
      </c>
      <c r="D516">
        <f>LOG10(4.659632)</f>
        <v>0.66835161911914687</v>
      </c>
    </row>
    <row r="517" spans="1:4">
      <c r="A517">
        <v>1.0112859999999999</v>
      </c>
      <c r="B517">
        <v>4.7291740000000004</v>
      </c>
      <c r="C517">
        <f>LOG10(1.011286)</f>
        <v>4.8739950139633711E-3</v>
      </c>
      <c r="D517">
        <f>LOG10(4.729174)</f>
        <v>0.67478529326043912</v>
      </c>
    </row>
    <row r="518" spans="1:4">
      <c r="A518">
        <v>1.0110980000000001</v>
      </c>
      <c r="B518">
        <v>4.3921169999999998</v>
      </c>
      <c r="C518">
        <f>LOG10(1.011098)</f>
        <v>4.7932513343921989E-3</v>
      </c>
      <c r="D518">
        <f>LOG10(4.392117)</f>
        <v>0.64267390060815333</v>
      </c>
    </row>
    <row r="519" spans="1:4">
      <c r="A519">
        <v>1.010168</v>
      </c>
      <c r="B519">
        <v>4.360684</v>
      </c>
      <c r="C519">
        <f>LOG10(1.010168)</f>
        <v>4.3936068574441977E-3</v>
      </c>
      <c r="D519">
        <f>LOG10(4.360684)</f>
        <v>0.63955461636188082</v>
      </c>
    </row>
    <row r="520" spans="1:4">
      <c r="A520">
        <v>1.0172969999999999</v>
      </c>
      <c r="B520">
        <v>4.4969089999999996</v>
      </c>
      <c r="C520">
        <f>LOG10(1.017297)</f>
        <v>7.4477637689894273E-3</v>
      </c>
      <c r="D520">
        <f>LOG10(4.496909)</f>
        <v>0.65291409922066046</v>
      </c>
    </row>
    <row r="521" spans="1:4">
      <c r="A521">
        <v>1.010867</v>
      </c>
      <c r="B521">
        <v>4.4694469999999997</v>
      </c>
      <c r="C521">
        <f>LOG10(1.010867)</f>
        <v>4.6940191263607454E-3</v>
      </c>
      <c r="D521">
        <f>LOG10(4.469447)</f>
        <v>0.65025379165418418</v>
      </c>
    </row>
    <row r="522" spans="1:4">
      <c r="A522">
        <v>1.0102709999999999</v>
      </c>
      <c r="B522">
        <v>4.4390549999999998</v>
      </c>
      <c r="C522">
        <f>LOG10(1.010271)</f>
        <v>4.4378866715586258E-3</v>
      </c>
      <c r="D522">
        <f>LOG10(4.439055)</f>
        <v>0.64729052597795256</v>
      </c>
    </row>
    <row r="523" spans="1:4">
      <c r="A523">
        <v>1.0117799999999999</v>
      </c>
      <c r="B523">
        <v>4.2804690000000001</v>
      </c>
      <c r="C523">
        <f>LOG10(1.01178)</f>
        <v>5.0860903962438005E-3</v>
      </c>
      <c r="D523">
        <f>LOG10(4.280469)</f>
        <v>0.63149135615173102</v>
      </c>
    </row>
    <row r="524" spans="1:4">
      <c r="A524">
        <v>1.012213</v>
      </c>
      <c r="B524">
        <v>4.2162199999999999</v>
      </c>
      <c r="C524">
        <f>LOG10(1.012213)</f>
        <v>5.2719107163071797E-3</v>
      </c>
      <c r="D524">
        <f>LOG10(4.21622)</f>
        <v>0.62492326403874987</v>
      </c>
    </row>
    <row r="525" spans="1:4">
      <c r="A525">
        <v>1.011388</v>
      </c>
      <c r="B525">
        <v>4.1436580000000003</v>
      </c>
      <c r="C525">
        <f>LOG10(1.011388)</f>
        <v>4.9177964740026083E-3</v>
      </c>
      <c r="D525">
        <f>LOG10(4.143658)</f>
        <v>0.61738390338724713</v>
      </c>
    </row>
    <row r="526" spans="1:4">
      <c r="A526">
        <v>1.010205</v>
      </c>
      <c r="B526">
        <v>4.2847929999999996</v>
      </c>
      <c r="C526">
        <f>LOG10(1.010205)</f>
        <v>4.4095137180409734E-3</v>
      </c>
      <c r="D526">
        <f>LOG10(4.284793)</f>
        <v>0.63192984583232181</v>
      </c>
    </row>
    <row r="527" spans="1:4">
      <c r="A527">
        <v>1.010812</v>
      </c>
      <c r="B527">
        <v>4.1720560000000004</v>
      </c>
      <c r="C527">
        <f>LOG10(1.010812)</f>
        <v>4.670389067869229E-3</v>
      </c>
      <c r="D527">
        <f>LOG10(4.172056)</f>
        <v>0.62035012917150267</v>
      </c>
    </row>
    <row r="528" spans="1:4">
      <c r="A528">
        <v>1.012014</v>
      </c>
      <c r="B528">
        <v>4.277336</v>
      </c>
      <c r="C528">
        <f>LOG10(1.012014)</f>
        <v>5.1865204886526765E-3</v>
      </c>
      <c r="D528">
        <f>LOG10(4.277336)</f>
        <v>0.63117336697749971</v>
      </c>
    </row>
    <row r="529" spans="1:4">
      <c r="A529">
        <v>1.0115970000000001</v>
      </c>
      <c r="B529">
        <v>4.1438889999999997</v>
      </c>
      <c r="C529">
        <f>LOG10(1.011597)</f>
        <v>5.0075327271540361E-3</v>
      </c>
      <c r="D529">
        <f>LOG10(4.143889)</f>
        <v>0.61740811369346804</v>
      </c>
    </row>
    <row r="530" spans="1:4">
      <c r="A530">
        <v>1.0138689999999999</v>
      </c>
      <c r="B530">
        <v>4.2911190000000001</v>
      </c>
      <c r="C530">
        <f>LOG10(1.013869)</f>
        <v>5.9818442946943627E-3</v>
      </c>
      <c r="D530">
        <f>LOG10(4.291119)</f>
        <v>0.63257055842144805</v>
      </c>
    </row>
    <row r="531" spans="1:4">
      <c r="A531">
        <v>1.0117910000000001</v>
      </c>
      <c r="B531">
        <v>4.3851509999999996</v>
      </c>
      <c r="C531">
        <f>LOG10(1.011791)</f>
        <v>5.0908119892109577E-3</v>
      </c>
      <c r="D531">
        <f>LOG10(4.385151)</f>
        <v>0.64198455262513276</v>
      </c>
    </row>
    <row r="532" spans="1:4">
      <c r="A532">
        <v>1.009668</v>
      </c>
      <c r="B532">
        <v>4.3325870000000002</v>
      </c>
      <c r="C532">
        <f>LOG10(1.009668)</f>
        <v>4.1785921281423293E-3</v>
      </c>
      <c r="D532">
        <f>LOG10(4.332587)</f>
        <v>0.63674729227241011</v>
      </c>
    </row>
    <row r="533" spans="1:4">
      <c r="A533">
        <v>1.011009</v>
      </c>
      <c r="B533">
        <v>4.4835200000000004</v>
      </c>
      <c r="C533">
        <f>LOG10(1.011009)</f>
        <v>4.7550216967772252E-3</v>
      </c>
      <c r="D533">
        <f>LOG10(4.48352)</f>
        <v>0.65161911139177586</v>
      </c>
    </row>
    <row r="534" spans="1:4">
      <c r="A534">
        <v>1.0093639999999999</v>
      </c>
      <c r="B534">
        <v>4.6800350000000002</v>
      </c>
      <c r="C534">
        <f>LOG10(1.009364)</f>
        <v>4.0478111167504159E-3</v>
      </c>
      <c r="D534">
        <f>LOG10(4.680035)</f>
        <v>0.67024910099079671</v>
      </c>
    </row>
    <row r="535" spans="1:4">
      <c r="A535">
        <v>1.0097480000000001</v>
      </c>
      <c r="B535">
        <v>4.8658910000000004</v>
      </c>
      <c r="C535">
        <f>LOG10(1.009748)</f>
        <v>4.2130016391796485E-3</v>
      </c>
      <c r="D535">
        <f>LOG10(4.865891)</f>
        <v>0.68716237614664311</v>
      </c>
    </row>
    <row r="536" spans="1:4">
      <c r="A536">
        <v>1.0116350000000001</v>
      </c>
      <c r="B536">
        <v>9.0333089999999991</v>
      </c>
      <c r="C536">
        <f>LOG10(1.011635)</f>
        <v>5.0238464176396123E-3</v>
      </c>
      <c r="D536">
        <f>LOG10(9.033309)</f>
        <v>0.95584686628242299</v>
      </c>
    </row>
    <row r="537" spans="1:4">
      <c r="A537">
        <v>1.009334</v>
      </c>
      <c r="B537">
        <v>9.3377189999999999</v>
      </c>
      <c r="C537">
        <f>LOG10(1.009334)</f>
        <v>4.034902960643811E-3</v>
      </c>
      <c r="D537">
        <f>LOG10(9.337719)</f>
        <v>0.97024080056655582</v>
      </c>
    </row>
    <row r="538" spans="1:4">
      <c r="A538">
        <v>1.1111610000000001</v>
      </c>
      <c r="B538">
        <v>3.9097770000000001</v>
      </c>
      <c r="C538">
        <f>LOG10(1.111161)</f>
        <v>4.5776989945154702E-2</v>
      </c>
      <c r="D538">
        <f>LOG10(3.909777)</f>
        <v>0.59215198746457831</v>
      </c>
    </row>
    <row r="539" spans="1:4">
      <c r="A539">
        <v>1.0960749999999999</v>
      </c>
      <c r="B539">
        <v>4.0092860000000003</v>
      </c>
      <c r="C539">
        <f>LOG10(1.096075)</f>
        <v>3.9840272188249003E-2</v>
      </c>
      <c r="D539">
        <f>LOG10(4.009286)</f>
        <v>0.6030670374906214</v>
      </c>
    </row>
    <row r="540" spans="1:4">
      <c r="A540">
        <v>1.092471</v>
      </c>
      <c r="B540">
        <v>3.8967710000000002</v>
      </c>
      <c r="C540">
        <f>LOG10(1.092471)</f>
        <v>3.8409917306407443E-2</v>
      </c>
      <c r="D540">
        <f>LOG10(3.896771)</f>
        <v>0.59070488453054792</v>
      </c>
    </row>
    <row r="541" spans="1:4">
      <c r="A541">
        <v>1.0965560000000001</v>
      </c>
      <c r="B541">
        <v>4.1072300000000004</v>
      </c>
      <c r="C541">
        <f>LOG10(1.096556)</f>
        <v>4.003081555751313E-2</v>
      </c>
      <c r="D541">
        <f>LOG10(4.10723)</f>
        <v>0.61354902350960294</v>
      </c>
    </row>
    <row r="542" spans="1:4">
      <c r="A542">
        <v>1.1138539999999999</v>
      </c>
      <c r="B542">
        <v>4.2095919999999998</v>
      </c>
      <c r="C542">
        <f>LOG10(1.113854)</f>
        <v>4.6828268800225871E-2</v>
      </c>
      <c r="D542">
        <f>LOG10(4.209592)</f>
        <v>0.62424000539975277</v>
      </c>
    </row>
    <row r="543" spans="1:4">
      <c r="A543">
        <v>1.127105</v>
      </c>
      <c r="B543">
        <v>4.2088070000000002</v>
      </c>
      <c r="C543">
        <f>LOG10(1.127105)</f>
        <v>5.196437638014851E-2</v>
      </c>
      <c r="D543">
        <f>LOG10(4.208807)</f>
        <v>0.62415901109922556</v>
      </c>
    </row>
    <row r="544" spans="1:4">
      <c r="A544">
        <v>1.105586</v>
      </c>
      <c r="B544">
        <v>4.1810689999999999</v>
      </c>
      <c r="C544">
        <f>LOG10(1.105586)</f>
        <v>4.3592530607870383E-2</v>
      </c>
      <c r="D544">
        <f>LOG10(4.181069)</f>
        <v>0.62128733475251552</v>
      </c>
    </row>
    <row r="545" spans="1:4">
      <c r="A545">
        <v>1.105626</v>
      </c>
      <c r="B545">
        <v>4.217009</v>
      </c>
      <c r="C545">
        <f>LOG10(1.105626)</f>
        <v>4.3608243058126661E-2</v>
      </c>
      <c r="D545">
        <f>LOG10(4.217009)</f>
        <v>0.62500452789325245</v>
      </c>
    </row>
    <row r="546" spans="1:4">
      <c r="A546">
        <v>1.100217</v>
      </c>
      <c r="B546">
        <v>4.1886039999999998</v>
      </c>
      <c r="C546">
        <f>LOG10(1.100217)</f>
        <v>4.147835116560393E-2</v>
      </c>
      <c r="D546">
        <f>LOG10(4.188604)</f>
        <v>0.62206930312935182</v>
      </c>
    </row>
    <row r="547" spans="1:4">
      <c r="A547">
        <v>1.109809</v>
      </c>
      <c r="B547">
        <v>4.2501559999999996</v>
      </c>
      <c r="C547">
        <f>LOG10(1.109809)</f>
        <v>4.5248242405060451E-2</v>
      </c>
      <c r="D547">
        <f>LOG10(4.250156)</f>
        <v>0.62840487091991071</v>
      </c>
    </row>
    <row r="548" spans="1:4">
      <c r="A548">
        <v>1.1197859999999999</v>
      </c>
      <c r="B548">
        <v>4.3436599999999999</v>
      </c>
      <c r="C548">
        <f>LOG10(1.119786)</f>
        <v>4.9135033474419047E-2</v>
      </c>
      <c r="D548">
        <f>LOG10(4.34366)</f>
        <v>0.63785582350925629</v>
      </c>
    </row>
    <row r="549" spans="1:4">
      <c r="A549">
        <v>1.1314630000000001</v>
      </c>
      <c r="B549">
        <v>4.4280299999999997</v>
      </c>
      <c r="C549">
        <f>LOG10(1.131463)</f>
        <v>5.364035664818248E-2</v>
      </c>
      <c r="D549">
        <f>LOG10(4.42803)</f>
        <v>0.64621055457125642</v>
      </c>
    </row>
    <row r="550" spans="1:4">
      <c r="A550">
        <v>1.1707620000000001</v>
      </c>
      <c r="B550">
        <v>3.016756</v>
      </c>
      <c r="C550">
        <f>LOG10(1.170762)</f>
        <v>6.8468617880190041E-2</v>
      </c>
      <c r="D550">
        <f>LOG10(3.016756)</f>
        <v>0.4795401851703836</v>
      </c>
    </row>
    <row r="551" spans="1:4">
      <c r="A551">
        <v>1.1160829999999999</v>
      </c>
      <c r="B551">
        <v>4.4021129999999999</v>
      </c>
      <c r="C551">
        <f>LOG10(1.116083)</f>
        <v>4.7696493079720979E-2</v>
      </c>
      <c r="D551">
        <f>LOG10(4.402113)</f>
        <v>0.64366118647870607</v>
      </c>
    </row>
    <row r="552" spans="1:4">
      <c r="A552">
        <v>1.132125</v>
      </c>
      <c r="B552">
        <v>3.9239419999999998</v>
      </c>
      <c r="C552">
        <f>LOG10(1.132125)</f>
        <v>5.3894380750816602E-2</v>
      </c>
      <c r="D552">
        <f>LOG10(3.923942)</f>
        <v>0.59372257942500817</v>
      </c>
    </row>
    <row r="553" spans="1:4">
      <c r="A553">
        <v>1.1240699999999999</v>
      </c>
      <c r="B553">
        <v>4.1374269999999997</v>
      </c>
      <c r="C553">
        <f>LOG10(1.12407)</f>
        <v>5.0793357200243493E-2</v>
      </c>
      <c r="D553">
        <f>LOG10(4.137427)</f>
        <v>0.61673034423951834</v>
      </c>
    </row>
    <row r="554" spans="1:4">
      <c r="A554">
        <v>1.079602</v>
      </c>
      <c r="B554">
        <v>4.427155</v>
      </c>
      <c r="C554">
        <f>LOG10(1.079602)</f>
        <v>3.326368043075472E-2</v>
      </c>
      <c r="D554">
        <f>LOG10(4.427155)</f>
        <v>0.6461247274150983</v>
      </c>
    </row>
    <row r="555" spans="1:4">
      <c r="A555">
        <v>1.0499229999999999</v>
      </c>
      <c r="B555">
        <v>4.2111960000000002</v>
      </c>
      <c r="C555">
        <f>LOG10(1.049923)</f>
        <v>2.115744964010511E-2</v>
      </c>
      <c r="D555">
        <f>LOG10(4.211196)</f>
        <v>0.62440545508389111</v>
      </c>
    </row>
    <row r="556" spans="1:4">
      <c r="A556">
        <v>1.067393</v>
      </c>
      <c r="B556">
        <v>4.008826</v>
      </c>
      <c r="C556">
        <f>LOG10(1.067393)</f>
        <v>2.8324350358760641E-2</v>
      </c>
      <c r="D556">
        <f>LOG10(4.008826)</f>
        <v>0.60301720644264023</v>
      </c>
    </row>
    <row r="557" spans="1:4">
      <c r="A557">
        <v>1.1050089999999999</v>
      </c>
      <c r="B557">
        <v>4.215325</v>
      </c>
      <c r="C557">
        <f>LOG10(1.105009)</f>
        <v>4.3365815246848592E-2</v>
      </c>
      <c r="D557">
        <f>LOG10(4.215325)</f>
        <v>0.62483106419571677</v>
      </c>
    </row>
    <row r="558" spans="1:4">
      <c r="A558">
        <v>1.1081300000000001</v>
      </c>
      <c r="B558">
        <v>3.9227059999999998</v>
      </c>
      <c r="C558">
        <f>LOG10(1.10813)</f>
        <v>4.4590712532143008E-2</v>
      </c>
      <c r="D558">
        <f>LOG10(3.922706)</f>
        <v>0.59358575973230066</v>
      </c>
    </row>
    <row r="559" spans="1:4">
      <c r="A559">
        <v>1.0403070000000001</v>
      </c>
      <c r="B559">
        <v>3.8964780000000001</v>
      </c>
      <c r="C559">
        <f>LOG10(1.040307)</f>
        <v>1.7161520770949821E-2</v>
      </c>
      <c r="D559">
        <f>LOG10(3.896478)</f>
        <v>0.59067222850139822</v>
      </c>
    </row>
    <row r="560" spans="1:4">
      <c r="A560">
        <v>1.0615019999999999</v>
      </c>
      <c r="B560">
        <v>4.0109620000000001</v>
      </c>
      <c r="C560">
        <f>LOG10(1.061502)</f>
        <v>2.5920816766874431E-2</v>
      </c>
      <c r="D560">
        <f>LOG10(4.010962)</f>
        <v>0.60324854747940604</v>
      </c>
    </row>
    <row r="561" spans="1:4">
      <c r="A561">
        <v>1.070209</v>
      </c>
      <c r="B561">
        <v>3.935327</v>
      </c>
      <c r="C561">
        <f>LOG10(1.070209)</f>
        <v>2.946859888445354E-2</v>
      </c>
      <c r="D561">
        <f>LOG10(3.935327)</f>
        <v>0.59498082523261531</v>
      </c>
    </row>
    <row r="562" spans="1:4">
      <c r="A562">
        <v>1.087137</v>
      </c>
      <c r="B562">
        <v>3.7242359999999999</v>
      </c>
      <c r="C562">
        <f>LOG10(1.087137)</f>
        <v>3.6284276924289115E-2</v>
      </c>
      <c r="D562">
        <f>LOG10(3.724236)</f>
        <v>0.5710371938587735</v>
      </c>
    </row>
    <row r="563" spans="1:4">
      <c r="A563">
        <v>1.0134590000000001</v>
      </c>
      <c r="B563">
        <v>9.8358229999999995</v>
      </c>
      <c r="C563">
        <f>LOG10(1.013459)</f>
        <v>5.8061837799599069E-3</v>
      </c>
      <c r="D563">
        <f>LOG10(9.835823)</f>
        <v>0.99281070481505806</v>
      </c>
    </row>
    <row r="564" spans="1:4">
      <c r="A564">
        <v>1.011525</v>
      </c>
      <c r="B564">
        <v>8.3670779999999993</v>
      </c>
      <c r="C564">
        <f>LOG10(1.011525)</f>
        <v>4.9766208961223267E-3</v>
      </c>
      <c r="D564">
        <f>LOG10(8.367078)</f>
        <v>0.92257381760668666</v>
      </c>
    </row>
    <row r="565" spans="1:4">
      <c r="A565">
        <v>1.0119899999999999</v>
      </c>
      <c r="B565">
        <v>8.7072450000000003</v>
      </c>
      <c r="C565">
        <f>LOG10(1.01199)</f>
        <v>5.1762210351277062E-3</v>
      </c>
      <c r="D565">
        <f>LOG10(8.707245)</f>
        <v>0.93988076458712055</v>
      </c>
    </row>
    <row r="566" spans="1:4">
      <c r="A566">
        <v>1.018842</v>
      </c>
      <c r="B566">
        <v>9.6804830000000006</v>
      </c>
      <c r="C566">
        <f>LOG10(1.018842)</f>
        <v>8.1068396997743576E-3</v>
      </c>
      <c r="D566">
        <f>LOG10(9.680483)</f>
        <v>0.98589702662674727</v>
      </c>
    </row>
    <row r="567" spans="1:4">
      <c r="A567">
        <v>1.0139750000000001</v>
      </c>
      <c r="B567">
        <v>8.8202429999999996</v>
      </c>
      <c r="C567">
        <f>LOG10(1.013975)</f>
        <v>6.0272474076791321E-3</v>
      </c>
      <c r="D567">
        <f>LOG10(8.820243)</f>
        <v>0.94548055022312927</v>
      </c>
    </row>
    <row r="568" spans="1:4">
      <c r="A568">
        <v>1.011533</v>
      </c>
      <c r="B568">
        <v>7.964232</v>
      </c>
      <c r="C568">
        <f>LOG10(1.011533)</f>
        <v>4.9800556526693436E-3</v>
      </c>
      <c r="D568">
        <f>LOG10(7.964232)</f>
        <v>0.90114390264269728</v>
      </c>
    </row>
    <row r="569" spans="1:4">
      <c r="A569">
        <v>1.00972</v>
      </c>
      <c r="B569">
        <v>8.9700360000000003</v>
      </c>
      <c r="C569">
        <f>LOG10(1.00972)</f>
        <v>4.2009586204300271E-3</v>
      </c>
      <c r="D569">
        <f>LOG10(8.970036)</f>
        <v>0.95279418602848176</v>
      </c>
    </row>
    <row r="570" spans="1:4">
      <c r="A570">
        <v>1.008888</v>
      </c>
      <c r="B570">
        <v>8.1123899999999995</v>
      </c>
      <c r="C570">
        <f>LOG10(1.008888)</f>
        <v>3.8429564432816287E-3</v>
      </c>
      <c r="D570">
        <f>LOG10(8.11239)</f>
        <v>0.90914882102976391</v>
      </c>
    </row>
    <row r="571" spans="1:4">
      <c r="A571">
        <v>1.01328</v>
      </c>
      <c r="B571">
        <v>7.655888</v>
      </c>
      <c r="C571">
        <f>LOG10(1.01328)</f>
        <v>5.7294706832435802E-3</v>
      </c>
      <c r="D571">
        <f>LOG10(7.655888)</f>
        <v>0.88399557140701046</v>
      </c>
    </row>
    <row r="572" spans="1:4">
      <c r="A572">
        <v>1.011606</v>
      </c>
      <c r="B572">
        <v>7.9993129999999999</v>
      </c>
      <c r="C572">
        <f>LOG10(1.011606)</f>
        <v>5.0113965513349243E-3</v>
      </c>
      <c r="D572">
        <f>LOG10(7.999313)</f>
        <v>0.90305269035186275</v>
      </c>
    </row>
    <row r="573" spans="1:4">
      <c r="A573">
        <v>1.0095099999999999</v>
      </c>
      <c r="B573">
        <v>7.7558850000000001</v>
      </c>
      <c r="C573">
        <f>LOG10(1.00951)</f>
        <v>4.1106253334557696E-3</v>
      </c>
      <c r="D573">
        <f>LOG10(7.755885)</f>
        <v>0.88963136097452655</v>
      </c>
    </row>
    <row r="574" spans="1:4">
      <c r="A574">
        <v>1.0136289999999999</v>
      </c>
      <c r="B574">
        <v>7.394711</v>
      </c>
      <c r="C574">
        <f>LOG10(1.013629)</f>
        <v>5.8790272500969165E-3</v>
      </c>
      <c r="D574">
        <f>LOG10(7.394711)</f>
        <v>0.86892120557322905</v>
      </c>
    </row>
    <row r="575" spans="1:4">
      <c r="A575">
        <v>1.014939</v>
      </c>
      <c r="B575">
        <v>7.8016509999999997</v>
      </c>
      <c r="C575">
        <f>LOG10(1.014939)</f>
        <v>6.439941008353E-3</v>
      </c>
      <c r="D575">
        <f>LOG10(7.801651)</f>
        <v>0.8921865186283896</v>
      </c>
    </row>
    <row r="576" spans="1:4">
      <c r="A576">
        <v>1.011101</v>
      </c>
      <c r="B576">
        <v>8.3540749999999999</v>
      </c>
      <c r="C576">
        <f>LOG10(1.011101)</f>
        <v>4.7945399152348354E-3</v>
      </c>
      <c r="D576">
        <f>LOG10(8.354075)</f>
        <v>0.92189836989246499</v>
      </c>
    </row>
    <row r="577" spans="1:4">
      <c r="A577">
        <v>1.0094669999999999</v>
      </c>
      <c r="B577">
        <v>7.873062</v>
      </c>
      <c r="C577">
        <f>LOG10(1.009467)</f>
        <v>4.0921261997611605E-3</v>
      </c>
      <c r="D577">
        <f>LOG10(7.873062)</f>
        <v>0.89614367150449337</v>
      </c>
    </row>
    <row r="578" spans="1:4">
      <c r="A578">
        <v>1.009692</v>
      </c>
      <c r="B578">
        <v>8.7164190000000001</v>
      </c>
      <c r="C578">
        <f>LOG10(1.009692)</f>
        <v>4.1889152677174217E-3</v>
      </c>
      <c r="D578">
        <f>LOG10(8.716419)</f>
        <v>0.94033809869837992</v>
      </c>
    </row>
    <row r="579" spans="1:4">
      <c r="A579">
        <v>1.011741</v>
      </c>
      <c r="B579">
        <v>8.5960110000000007</v>
      </c>
      <c r="C579">
        <f>LOG10(1.011741)</f>
        <v>5.0693497893548375E-3</v>
      </c>
      <c r="D579">
        <f>LOG10(8.596011)</f>
        <v>0.93429696257048112</v>
      </c>
    </row>
    <row r="580" spans="1:4">
      <c r="A580">
        <v>1.0116270000000001</v>
      </c>
      <c r="B580">
        <v>8.6664359999999991</v>
      </c>
      <c r="C580">
        <f>LOG10(1.011627)</f>
        <v>5.0204120074097483E-3</v>
      </c>
      <c r="D580">
        <f>LOG10(8.666436)</f>
        <v>0.93784053418265811</v>
      </c>
    </row>
    <row r="581" spans="1:4">
      <c r="A581">
        <v>1.009763</v>
      </c>
      <c r="B581">
        <v>8.9140870000000003</v>
      </c>
      <c r="C581">
        <f>LOG10(1.009763)</f>
        <v>4.2194531189969067E-3</v>
      </c>
      <c r="D581">
        <f>LOG10(8.914087)</f>
        <v>0.95007686841243533</v>
      </c>
    </row>
    <row r="582" spans="1:4">
      <c r="A582">
        <v>1.0094879999999999</v>
      </c>
      <c r="B582">
        <v>9.6194609999999994</v>
      </c>
      <c r="C582">
        <f>LOG10(1.009488)</f>
        <v>4.1011607588477359E-3</v>
      </c>
      <c r="D582">
        <f>LOG10(9.619461)</f>
        <v>0.98315073822453125</v>
      </c>
    </row>
    <row r="583" spans="1:4">
      <c r="A583">
        <v>1.0100659999999999</v>
      </c>
      <c r="B583">
        <v>9.8047009999999997</v>
      </c>
      <c r="C583">
        <f>LOG10(1.010066)</f>
        <v>4.3497524948388827E-3</v>
      </c>
      <c r="D583">
        <f>LOG10(9.804701)</f>
        <v>0.99143435414556158</v>
      </c>
    </row>
    <row r="584" spans="1:4">
      <c r="A584">
        <v>1.0359290000000001</v>
      </c>
      <c r="B584">
        <v>9.9875260000000008</v>
      </c>
      <c r="C584">
        <f>LOG10(1.035929)</f>
        <v>1.532999096436388E-2</v>
      </c>
      <c r="D584">
        <f>LOG10(9.987526)</f>
        <v>0.99945792289945279</v>
      </c>
    </row>
    <row r="585" spans="1:4">
      <c r="A585">
        <v>1.0088619999999999</v>
      </c>
      <c r="B585">
        <v>9.9695999999999998</v>
      </c>
      <c r="C585">
        <f>LOG10(1.008862)</f>
        <v>3.8317641186327426E-3</v>
      </c>
      <c r="D585">
        <f>LOG10(9.9696)</f>
        <v>0.99867773391068637</v>
      </c>
    </row>
    <row r="586" spans="1:4">
      <c r="A586">
        <v>1.01111</v>
      </c>
      <c r="B586">
        <v>10.491567</v>
      </c>
      <c r="C586">
        <f>LOG10(1.01111)</f>
        <v>4.7984056348230712E-3</v>
      </c>
      <c r="D586">
        <f>LOG10(10.491567)</f>
        <v>1.0208403584155397</v>
      </c>
    </row>
    <row r="587" spans="1:4">
      <c r="A587">
        <v>1.1373219999999999</v>
      </c>
      <c r="B587">
        <v>4.3407289999999996</v>
      </c>
      <c r="C587">
        <f>LOG10(1.137322)</f>
        <v>5.588344008357337E-2</v>
      </c>
      <c r="D587">
        <f>LOG10(4.340729)</f>
        <v>0.63756267285126755</v>
      </c>
    </row>
    <row r="588" spans="1:4">
      <c r="A588">
        <v>1.1380189999999999</v>
      </c>
      <c r="B588">
        <v>4.1376369999999998</v>
      </c>
      <c r="C588">
        <f>LOG10(1.138019)</f>
        <v>5.6149512960873754E-2</v>
      </c>
      <c r="D588">
        <f>LOG10(4.137637)</f>
        <v>0.61675238681011824</v>
      </c>
    </row>
    <row r="589" spans="1:4">
      <c r="A589">
        <v>1.068344</v>
      </c>
      <c r="B589">
        <v>4.1241450000000004</v>
      </c>
      <c r="C589">
        <f>LOG10(1.068344)</f>
        <v>2.8711115283080998E-2</v>
      </c>
      <c r="D589">
        <f>LOG10(4.124145)</f>
        <v>0.61533392615387483</v>
      </c>
    </row>
    <row r="590" spans="1:4">
      <c r="A590">
        <v>1.0662050000000001</v>
      </c>
      <c r="B590">
        <v>4.2411060000000003</v>
      </c>
      <c r="C590">
        <f>LOG10(1.066205)</f>
        <v>2.7840714830586449E-2</v>
      </c>
      <c r="D590">
        <f>LOG10(4.241106)</f>
        <v>0.62747912712601162</v>
      </c>
    </row>
    <row r="591" spans="1:4">
      <c r="A591">
        <v>1.1350370000000001</v>
      </c>
      <c r="B591">
        <v>4.3141879999999997</v>
      </c>
      <c r="C591">
        <f>LOG10(1.135037)</f>
        <v>5.5010018915855378E-2</v>
      </c>
      <c r="D591">
        <f>LOG10(4.314188)</f>
        <v>0.63489906649290373</v>
      </c>
    </row>
    <row r="592" spans="1:4">
      <c r="A592">
        <v>1.1333610000000001</v>
      </c>
      <c r="B592">
        <v>4.3412610000000003</v>
      </c>
      <c r="C592">
        <f>LOG10(1.133361)</f>
        <v>5.4368264087894622E-2</v>
      </c>
      <c r="D592">
        <f>LOG10(4.341261)</f>
        <v>0.63761589674686336</v>
      </c>
    </row>
    <row r="593" spans="1:4">
      <c r="A593">
        <v>1.105369</v>
      </c>
      <c r="B593">
        <v>4.1965870000000001</v>
      </c>
      <c r="C593">
        <f>LOG10(1.105369)</f>
        <v>4.350728065671753E-2</v>
      </c>
      <c r="D593">
        <f>LOG10(4.196587)</f>
        <v>0.62289623095878099</v>
      </c>
    </row>
    <row r="594" spans="1:4">
      <c r="A594">
        <v>1.1041749999999999</v>
      </c>
      <c r="B594">
        <v>4.146242</v>
      </c>
      <c r="C594">
        <f>LOG10(1.104175)</f>
        <v>4.3037909907036237E-2</v>
      </c>
      <c r="D594">
        <f>LOG10(4.146242)</f>
        <v>0.6176546465753634</v>
      </c>
    </row>
    <row r="595" spans="1:4">
      <c r="A595">
        <v>1.084279</v>
      </c>
      <c r="B595">
        <v>3.8855970000000002</v>
      </c>
      <c r="C595">
        <f>LOG10(1.084279)</f>
        <v>3.5141046565828477E-2</v>
      </c>
      <c r="D595">
        <f>LOG10(3.885597)</f>
        <v>0.58945775515410148</v>
      </c>
    </row>
    <row r="596" spans="1:4">
      <c r="A596">
        <v>1.104587</v>
      </c>
      <c r="B596">
        <v>3.8576990000000002</v>
      </c>
      <c r="C596">
        <f>LOG10(1.104587)</f>
        <v>4.3199927660528339E-2</v>
      </c>
      <c r="D596">
        <f>LOG10(3.857699)</f>
        <v>0.58632833846110866</v>
      </c>
    </row>
    <row r="597" spans="1:4">
      <c r="A597">
        <v>1.097046</v>
      </c>
      <c r="B597">
        <v>4.0086830000000004</v>
      </c>
      <c r="C597">
        <f>LOG10(1.097046)</f>
        <v>4.0224838265070825E-2</v>
      </c>
      <c r="D597">
        <f>LOG10(4.008683)</f>
        <v>0.60300171432135463</v>
      </c>
    </row>
    <row r="598" spans="1:4">
      <c r="A598">
        <v>1.106554</v>
      </c>
      <c r="B598">
        <v>3.887378</v>
      </c>
      <c r="C598">
        <f>LOG10(1.106554)</f>
        <v>4.3972612415816584E-2</v>
      </c>
      <c r="D598">
        <f>LOG10(3.887378)</f>
        <v>0.5896567725151004</v>
      </c>
    </row>
    <row r="599" spans="1:4">
      <c r="A599">
        <v>1.079037</v>
      </c>
      <c r="B599">
        <v>3.8692700000000002</v>
      </c>
      <c r="C599">
        <f>LOG10(1.079037)</f>
        <v>3.3036336824085272E-2</v>
      </c>
      <c r="D599">
        <f>LOG10(3.86927)</f>
        <v>0.58762903611018236</v>
      </c>
    </row>
    <row r="600" spans="1:4">
      <c r="A600">
        <v>1.094276</v>
      </c>
      <c r="B600">
        <v>4.0292729999999999</v>
      </c>
      <c r="C600">
        <f>LOG10(1.094276)</f>
        <v>3.9126874245520443E-2</v>
      </c>
      <c r="D600">
        <f>LOG10(4.029273)</f>
        <v>0.60522669364226744</v>
      </c>
    </row>
    <row r="601" spans="1:4">
      <c r="A601">
        <v>1.0961959999999999</v>
      </c>
      <c r="B601">
        <v>3.9558390000000001</v>
      </c>
      <c r="C601">
        <f>LOG10(1.096196)</f>
        <v>3.9888213006116564E-2</v>
      </c>
      <c r="D601">
        <f>LOG10(3.955839)</f>
        <v>0.59723860779004467</v>
      </c>
    </row>
    <row r="602" spans="1:4">
      <c r="A602">
        <v>1.0868549999999999</v>
      </c>
      <c r="B602">
        <v>3.9270939999999999</v>
      </c>
      <c r="C602">
        <f>LOG10(1.086855)</f>
        <v>3.6171607655419984E-2</v>
      </c>
      <c r="D602">
        <f>LOG10(3.927094)</f>
        <v>0.59407129678676951</v>
      </c>
    </row>
    <row r="603" spans="1:4">
      <c r="A603">
        <v>1.110384</v>
      </c>
      <c r="B603">
        <v>3.9980479999999998</v>
      </c>
      <c r="C603">
        <f>LOG10(1.110384)</f>
        <v>4.5473195220133371E-2</v>
      </c>
      <c r="D603">
        <f>LOG10(3.998048)</f>
        <v>0.60184800389165116</v>
      </c>
    </row>
    <row r="604" spans="1:4">
      <c r="A604">
        <v>1.0977539999999999</v>
      </c>
      <c r="B604">
        <v>4.0031840000000001</v>
      </c>
      <c r="C604">
        <f>LOG10(1.097754)</f>
        <v>4.0505028263114175E-2</v>
      </c>
      <c r="D604">
        <f>LOG10(4.003184)</f>
        <v>0.60240555222056091</v>
      </c>
    </row>
    <row r="605" spans="1:4">
      <c r="A605">
        <v>1.131982</v>
      </c>
      <c r="B605">
        <v>4.1496420000000001</v>
      </c>
      <c r="C605">
        <f>LOG10(1.131982)</f>
        <v>5.383952105470264E-2</v>
      </c>
      <c r="D605">
        <f>LOG10(4.149642)</f>
        <v>0.61801063065642003</v>
      </c>
    </row>
    <row r="606" spans="1:4">
      <c r="A606">
        <v>1.1336740000000001</v>
      </c>
      <c r="B606">
        <v>4.1449030000000002</v>
      </c>
      <c r="C606">
        <f>LOG10(1.133674)</f>
        <v>5.4488186518469761E-2</v>
      </c>
      <c r="D606">
        <f>LOG10(4.144903)</f>
        <v>0.6175143715430671</v>
      </c>
    </row>
    <row r="607" spans="1:4">
      <c r="A607">
        <v>1.117848</v>
      </c>
      <c r="B607">
        <v>4.1681840000000001</v>
      </c>
      <c r="C607">
        <f>LOG10(1.117848)</f>
        <v>4.83827541325988E-2</v>
      </c>
      <c r="D607">
        <f>LOG10(4.168184)</f>
        <v>0.61994688217747329</v>
      </c>
    </row>
    <row r="608" spans="1:4">
      <c r="A608">
        <v>1.1127370000000001</v>
      </c>
      <c r="B608">
        <v>4.2271200000000002</v>
      </c>
      <c r="C608">
        <f>LOG10(1.112737)</f>
        <v>4.6392529163282299E-2</v>
      </c>
      <c r="D608">
        <f>LOG10(4.22712)</f>
        <v>0.62604457680893211</v>
      </c>
    </row>
    <row r="609" spans="1:4">
      <c r="A609">
        <v>1.132944</v>
      </c>
      <c r="B609">
        <v>4.1965029999999999</v>
      </c>
      <c r="C609">
        <f>LOG10(1.132944)</f>
        <v>5.4208443762742017E-2</v>
      </c>
      <c r="D609">
        <f>LOG10(4.196503)</f>
        <v>0.62288753791808171</v>
      </c>
    </row>
    <row r="610" spans="1:4">
      <c r="A610">
        <v>1.1298280000000001</v>
      </c>
      <c r="B610">
        <v>4.2185160000000002</v>
      </c>
      <c r="C610">
        <f>LOG10(1.129828)</f>
        <v>5.3012333451123834E-2</v>
      </c>
      <c r="D610">
        <f>LOG10(4.218516)</f>
        <v>0.62515970063974802</v>
      </c>
    </row>
    <row r="611" spans="1:4">
      <c r="A611">
        <v>1.1380600000000001</v>
      </c>
      <c r="B611">
        <v>2.4465330000000001</v>
      </c>
      <c r="C611">
        <f>LOG10(1.13806)</f>
        <v>5.6165159231288828E-2</v>
      </c>
      <c r="D611">
        <f>LOG10(2.446533)</f>
        <v>0.38855107810586748</v>
      </c>
    </row>
    <row r="612" spans="1:4">
      <c r="A612">
        <v>1.0092719999999999</v>
      </c>
      <c r="B612">
        <v>10.736867</v>
      </c>
      <c r="C612">
        <f>LOG10(1.009272)</f>
        <v>4.0082248888591524E-3</v>
      </c>
      <c r="D612">
        <f>LOG10(10.736867)</f>
        <v>1.0308775734390099</v>
      </c>
    </row>
    <row r="613" spans="1:4">
      <c r="A613">
        <v>1.0111950000000001</v>
      </c>
      <c r="B613">
        <v>9.2630730000000003</v>
      </c>
      <c r="C613">
        <f>LOG10(1.011195)</f>
        <v>4.8349135117096579E-3</v>
      </c>
      <c r="D613">
        <f>LOG10(9.263073)</f>
        <v>0.96675508663285858</v>
      </c>
    </row>
    <row r="614" spans="1:4">
      <c r="A614">
        <v>1.010618</v>
      </c>
      <c r="B614">
        <v>10.787592</v>
      </c>
      <c r="C614">
        <f>LOG10(1.010618)</f>
        <v>4.587029139751099E-3</v>
      </c>
      <c r="D614">
        <f>LOG10(10.787592)</f>
        <v>1.0329245125399018</v>
      </c>
    </row>
    <row r="615" spans="1:4">
      <c r="A615">
        <v>1.0109619999999999</v>
      </c>
      <c r="B615">
        <v>10.651071999999999</v>
      </c>
      <c r="C615">
        <f>LOG10(1.010962)</f>
        <v>4.7348316538407187E-3</v>
      </c>
      <c r="D615">
        <f>LOG10(10.651072)</f>
        <v>1.0273933204747552</v>
      </c>
    </row>
    <row r="616" spans="1:4">
      <c r="A616">
        <v>1.013692</v>
      </c>
      <c r="B616">
        <v>10.634468</v>
      </c>
      <c r="C616">
        <f>LOG10(1.013692)</f>
        <v>5.9060190805655752E-3</v>
      </c>
      <c r="D616">
        <f>LOG10(10.634468)</f>
        <v>1.0267157687621706</v>
      </c>
    </row>
    <row r="617" spans="1:4">
      <c r="A617">
        <v>1.0131749999999999</v>
      </c>
      <c r="B617">
        <v>10.031840000000001</v>
      </c>
      <c r="C617">
        <f>LOG10(1.013175)</f>
        <v>5.684465074295284E-3</v>
      </c>
      <c r="D617">
        <f>LOG10(10.03184)</f>
        <v>1.0013805968846443</v>
      </c>
    </row>
    <row r="618" spans="1:4">
      <c r="A618">
        <v>1.0092760000000001</v>
      </c>
      <c r="B618">
        <v>9.5976520000000001</v>
      </c>
      <c r="C618">
        <f>LOG10(1.009276)</f>
        <v>4.0099461042354184E-3</v>
      </c>
      <c r="D618">
        <f>LOG10(9.597652)</f>
        <v>0.98216499885545117</v>
      </c>
    </row>
    <row r="619" spans="1:4">
      <c r="A619">
        <v>1.0106040000000001</v>
      </c>
      <c r="B619">
        <v>9.0904760000000007</v>
      </c>
      <c r="C619">
        <f>LOG10(1.010604)</f>
        <v>4.5810128557934489E-3</v>
      </c>
      <c r="D619">
        <f>LOG10(9.090476)</f>
        <v>0.9585866245598107</v>
      </c>
    </row>
    <row r="620" spans="1:4">
      <c r="A620">
        <v>1.00987</v>
      </c>
      <c r="B620">
        <v>8.1058260000000004</v>
      </c>
      <c r="C620">
        <f>LOG10(1.00987)</f>
        <v>4.2654708951049029E-3</v>
      </c>
      <c r="D620">
        <f>LOG10(8.105826)</f>
        <v>0.90879727692221635</v>
      </c>
    </row>
    <row r="621" spans="1:4">
      <c r="A621">
        <v>1.01105</v>
      </c>
      <c r="B621">
        <v>8.2140470000000008</v>
      </c>
      <c r="C621">
        <f>LOG10(1.01105)</f>
        <v>4.7726335209232612E-3</v>
      </c>
      <c r="D621">
        <f>LOG10(8.214047)</f>
        <v>0.91455718351669035</v>
      </c>
    </row>
    <row r="622" spans="1:4">
      <c r="A622">
        <v>1.0097499999999999</v>
      </c>
      <c r="B622">
        <v>8.1156360000000003</v>
      </c>
      <c r="C622">
        <f>LOG10(1.00975)</f>
        <v>4.2138618420258364E-3</v>
      </c>
      <c r="D622">
        <f>LOG10(8.115636)</f>
        <v>0.90932255995611999</v>
      </c>
    </row>
    <row r="623" spans="1:4">
      <c r="A623">
        <v>1.0104580000000001</v>
      </c>
      <c r="B623">
        <v>7.6236230000000003</v>
      </c>
      <c r="C623">
        <f>LOG10(1.010458)</f>
        <v>4.5182666417058429E-3</v>
      </c>
      <c r="D623">
        <f>LOG10(7.623623)</f>
        <v>0.8821614116245069</v>
      </c>
    </row>
    <row r="624" spans="1:4">
      <c r="A624">
        <v>1.011069</v>
      </c>
      <c r="B624">
        <v>7.7853240000000001</v>
      </c>
      <c r="C624">
        <f>LOG10(1.011069)</f>
        <v>4.7807948557966303E-3</v>
      </c>
      <c r="D624">
        <f>LOG10(7.785324)</f>
        <v>0.89127669121166886</v>
      </c>
    </row>
    <row r="625" spans="1:4">
      <c r="A625">
        <v>1.0103679999999999</v>
      </c>
      <c r="B625">
        <v>8.786422</v>
      </c>
      <c r="C625">
        <f>LOG10(1.010368)</f>
        <v>4.4795829515739882E-3</v>
      </c>
      <c r="D625">
        <f>LOG10(8.786422)</f>
        <v>0.94381205800853363</v>
      </c>
    </row>
    <row r="626" spans="1:4">
      <c r="A626">
        <v>1.010432</v>
      </c>
      <c r="B626">
        <v>7.9436520000000002</v>
      </c>
      <c r="C626">
        <f>LOG10(1.010432)</f>
        <v>4.507091707364891E-3</v>
      </c>
      <c r="D626">
        <f>LOG10(7.943652)</f>
        <v>0.9000202100857454</v>
      </c>
    </row>
    <row r="627" spans="1:4">
      <c r="A627">
        <v>1.007582</v>
      </c>
      <c r="B627">
        <v>8.1536109999999997</v>
      </c>
      <c r="C627">
        <f>LOG10(1.007582)</f>
        <v>3.280400419465525E-3</v>
      </c>
      <c r="D627">
        <f>LOG10(8.153611)</f>
        <v>0.91134998788835009</v>
      </c>
    </row>
    <row r="628" spans="1:4">
      <c r="A628">
        <v>1.010405</v>
      </c>
      <c r="B628">
        <v>8.1361319999999999</v>
      </c>
      <c r="C628">
        <f>LOG10(1.010405)</f>
        <v>4.4954866635022886E-3</v>
      </c>
      <c r="D628">
        <f>LOG10(8.136132)</f>
        <v>0.91041798593319545</v>
      </c>
    </row>
    <row r="629" spans="1:4">
      <c r="A629">
        <v>1.0101869999999999</v>
      </c>
      <c r="B629">
        <v>8.7510490000000001</v>
      </c>
      <c r="C629">
        <f>LOG10(1.010187)</f>
        <v>4.4017753180923521E-3</v>
      </c>
      <c r="D629">
        <f>LOG10(8.751049)</f>
        <v>0.94206011560576897</v>
      </c>
    </row>
    <row r="630" spans="1:4">
      <c r="A630">
        <v>1.010165</v>
      </c>
      <c r="B630">
        <v>9.5164240000000007</v>
      </c>
      <c r="C630">
        <f>LOG10(1.010165)</f>
        <v>4.3923170864552568E-3</v>
      </c>
      <c r="D630">
        <f>LOG10(9.516424)</f>
        <v>0.97847378359201609</v>
      </c>
    </row>
    <row r="631" spans="1:4">
      <c r="A631">
        <v>1.011415</v>
      </c>
      <c r="B631">
        <v>9.6257520000000003</v>
      </c>
      <c r="C631">
        <f>LOG10(1.011415)</f>
        <v>4.9293902387064215E-3</v>
      </c>
      <c r="D631">
        <f>LOG10(9.625752)</f>
        <v>0.98343466822654968</v>
      </c>
    </row>
    <row r="632" spans="1:4">
      <c r="A632">
        <v>1.00895</v>
      </c>
      <c r="B632">
        <v>9.7247029999999999</v>
      </c>
      <c r="C632">
        <f>LOG10(1.00895)</f>
        <v>3.8696446688839597E-3</v>
      </c>
      <c r="D632">
        <f>LOG10(9.724703)</f>
        <v>0.9878763465087208</v>
      </c>
    </row>
    <row r="633" spans="1:4">
      <c r="A633">
        <v>1.010613</v>
      </c>
      <c r="B633">
        <v>9.6202629999999996</v>
      </c>
      <c r="C633">
        <f>LOG10(1.010613)</f>
        <v>4.5848804764765548E-3</v>
      </c>
      <c r="D633">
        <f>LOG10(9.620263)</f>
        <v>0.98318694499908665</v>
      </c>
    </row>
    <row r="634" spans="1:4">
      <c r="A634">
        <v>1.0108950000000001</v>
      </c>
      <c r="B634">
        <v>10.111186999999999</v>
      </c>
      <c r="C634">
        <f>LOG10(1.010895)</f>
        <v>4.7060484804529968E-3</v>
      </c>
      <c r="D634">
        <f>LOG10(10.111187)</f>
        <v>1.004802142464384</v>
      </c>
    </row>
    <row r="635" spans="1:4">
      <c r="A635">
        <v>1.124082</v>
      </c>
      <c r="B635">
        <v>4.135262</v>
      </c>
      <c r="C635">
        <f>LOG10(1.124082)</f>
        <v>5.0797993482650503E-2</v>
      </c>
      <c r="D635">
        <f>LOG10(4.135262)</f>
        <v>0.61650303058738265</v>
      </c>
    </row>
    <row r="636" spans="1:4">
      <c r="A636">
        <v>1.100554</v>
      </c>
      <c r="B636">
        <v>3.7551610000000002</v>
      </c>
      <c r="C636">
        <f>LOG10(1.100554)</f>
        <v>4.1611356591016523E-2</v>
      </c>
      <c r="D636">
        <f>LOG10(3.755161)</f>
        <v>0.57462856182291644</v>
      </c>
    </row>
    <row r="637" spans="1:4">
      <c r="A637">
        <v>1.111991</v>
      </c>
      <c r="B637">
        <v>3.7210369999999999</v>
      </c>
      <c r="C637">
        <f>LOG10(1.111991)</f>
        <v>4.6101272258489555E-2</v>
      </c>
      <c r="D637">
        <f>LOG10(3.721037)</f>
        <v>0.57066398843484767</v>
      </c>
    </row>
    <row r="638" spans="1:4">
      <c r="A638">
        <v>1.09842</v>
      </c>
      <c r="B638">
        <v>3.9707569999999999</v>
      </c>
      <c r="C638">
        <f>LOG10(1.09842)</f>
        <v>4.0768431922217768E-2</v>
      </c>
      <c r="D638">
        <f>LOG10(3.970757)</f>
        <v>0.59887331018445045</v>
      </c>
    </row>
    <row r="639" spans="1:4">
      <c r="A639">
        <v>1.0858699999999999</v>
      </c>
      <c r="B639">
        <v>4.1245240000000001</v>
      </c>
      <c r="C639">
        <f>LOG10(1.08587)</f>
        <v>3.5777834772076626E-2</v>
      </c>
      <c r="D639">
        <f>LOG10(4.124524)</f>
        <v>0.61537383504311671</v>
      </c>
    </row>
    <row r="640" spans="1:4">
      <c r="A640">
        <v>1.0919239999999999</v>
      </c>
      <c r="B640">
        <v>3.7349559999999999</v>
      </c>
      <c r="C640">
        <f>LOG10(1.091924)</f>
        <v>3.8192411693579537E-2</v>
      </c>
      <c r="D640">
        <f>LOG10(3.734956)</f>
        <v>0.57228548993461414</v>
      </c>
    </row>
    <row r="641" spans="1:4">
      <c r="A641">
        <v>1.101812</v>
      </c>
      <c r="B641">
        <v>3.717768</v>
      </c>
      <c r="C641">
        <f>LOG10(1.101812)</f>
        <v>4.2107498029499847E-2</v>
      </c>
      <c r="D641">
        <f>LOG10(3.717768)</f>
        <v>0.57028228498846556</v>
      </c>
    </row>
    <row r="642" spans="1:4">
      <c r="A642">
        <v>1.0997429999999999</v>
      </c>
      <c r="B642">
        <v>3.7905389999999999</v>
      </c>
      <c r="C642">
        <f>LOG10(1.099743)</f>
        <v>4.1291206319690715E-2</v>
      </c>
      <c r="D642">
        <f>LOG10(3.790539)</f>
        <v>0.57870096935645887</v>
      </c>
    </row>
    <row r="643" spans="1:4">
      <c r="A643">
        <v>1.078649</v>
      </c>
      <c r="B643">
        <v>3.8209469999999999</v>
      </c>
      <c r="C643">
        <f>LOG10(1.078649)</f>
        <v>3.2880145181005828E-2</v>
      </c>
      <c r="D643">
        <f>LOG10(3.820947)</f>
        <v>0.58217101367187452</v>
      </c>
    </row>
    <row r="644" spans="1:4">
      <c r="A644">
        <v>1.074419</v>
      </c>
      <c r="B644">
        <v>3.5930469999999999</v>
      </c>
      <c r="C644">
        <f>LOG10(1.074419)</f>
        <v>3.117367978183842E-2</v>
      </c>
      <c r="D644">
        <f>LOG10(3.593047)</f>
        <v>0.55546289816962224</v>
      </c>
    </row>
    <row r="645" spans="1:4">
      <c r="A645">
        <v>1.065696</v>
      </c>
      <c r="B645">
        <v>3.6436139999999999</v>
      </c>
      <c r="C645">
        <f>LOG10(1.065696)</f>
        <v>2.7633335692916254E-2</v>
      </c>
      <c r="D645">
        <f>LOG10(3.643614)</f>
        <v>0.56153236211288005</v>
      </c>
    </row>
    <row r="646" spans="1:4">
      <c r="A646">
        <v>1.067391</v>
      </c>
      <c r="B646">
        <v>3.6781380000000001</v>
      </c>
      <c r="C646">
        <f>LOG10(1.067391)</f>
        <v>2.8323536609956235E-2</v>
      </c>
      <c r="D646">
        <f>LOG10(3.678138)</f>
        <v>0.56562801949536556</v>
      </c>
    </row>
    <row r="647" spans="1:4">
      <c r="A647">
        <v>1.0454019999999999</v>
      </c>
      <c r="B647">
        <v>3.6026229999999999</v>
      </c>
      <c r="C647">
        <f>LOG10(1.045402)</f>
        <v>1.9283326628512815E-2</v>
      </c>
      <c r="D647">
        <f>LOG10(3.602623)</f>
        <v>0.55661881733040353</v>
      </c>
    </row>
    <row r="648" spans="1:4">
      <c r="A648">
        <v>1.0557240000000001</v>
      </c>
      <c r="B648">
        <v>3.5321899999999999</v>
      </c>
      <c r="C648">
        <f>LOG10(1.055724)</f>
        <v>2.3550394576631054E-2</v>
      </c>
      <c r="D648">
        <f>LOG10(3.53219)</f>
        <v>0.54804405666436862</v>
      </c>
    </row>
    <row r="649" spans="1:4">
      <c r="A649">
        <v>1.087577</v>
      </c>
      <c r="B649">
        <v>3.6247210000000001</v>
      </c>
      <c r="C649">
        <f>LOG10(1.087577)</f>
        <v>3.6460014584178996E-2</v>
      </c>
      <c r="D649">
        <f>LOG10(3.624721)</f>
        <v>0.55927458392119866</v>
      </c>
    </row>
    <row r="650" spans="1:4">
      <c r="A650">
        <v>1.085437</v>
      </c>
      <c r="B650">
        <v>3.7223999999999999</v>
      </c>
      <c r="C650">
        <f>LOG10(1.085437)</f>
        <v>3.5604621575456484E-2</v>
      </c>
      <c r="D650">
        <f>LOG10(3.7224)</f>
        <v>0.57082303952521096</v>
      </c>
    </row>
    <row r="651" spans="1:4">
      <c r="A651">
        <v>1.0938129999999999</v>
      </c>
      <c r="B651">
        <v>3.8389410000000002</v>
      </c>
      <c r="C651">
        <f>LOG10(1.093813)</f>
        <v>3.8943080672112489E-2</v>
      </c>
      <c r="D651">
        <f>LOG10(3.838941)</f>
        <v>0.58421143757420835</v>
      </c>
    </row>
    <row r="652" spans="1:4">
      <c r="A652">
        <v>1.0956129999999999</v>
      </c>
      <c r="B652">
        <v>3.9256720000000001</v>
      </c>
      <c r="C652">
        <f>LOG10(1.095613)</f>
        <v>3.9657176735236374E-2</v>
      </c>
      <c r="D652">
        <f>LOG10(3.925672)</f>
        <v>0.59391401035800884</v>
      </c>
    </row>
    <row r="653" spans="1:4">
      <c r="A653">
        <v>1.094757</v>
      </c>
      <c r="B653">
        <v>3.958812</v>
      </c>
      <c r="C653">
        <f>LOG10(1.094757)</f>
        <v>3.9317730801047397E-2</v>
      </c>
      <c r="D653">
        <f>LOG10(3.958812)</f>
        <v>0.59756487803378011</v>
      </c>
    </row>
    <row r="654" spans="1:4">
      <c r="A654">
        <v>1.1001380000000001</v>
      </c>
      <c r="B654">
        <v>4.0059019999999999</v>
      </c>
      <c r="C654">
        <f>LOG10(1.100138)</f>
        <v>4.1447165957685141E-2</v>
      </c>
      <c r="D654">
        <f>LOG10(4.005902)</f>
        <v>0.60270032054921374</v>
      </c>
    </row>
    <row r="655" spans="1:4">
      <c r="A655">
        <v>1.092098</v>
      </c>
      <c r="B655">
        <v>3.9820920000000002</v>
      </c>
      <c r="C655">
        <f>LOG10(1.092098)</f>
        <v>3.8261611765750145E-2</v>
      </c>
      <c r="D655">
        <f>LOG10(3.982092)</f>
        <v>0.60011128950123049</v>
      </c>
    </row>
    <row r="656" spans="1:4">
      <c r="A656">
        <v>1.095207</v>
      </c>
      <c r="B656">
        <v>4.0884099999999997</v>
      </c>
      <c r="C656">
        <f>LOG10(1.095207)</f>
        <v>3.9496210921822976E-2</v>
      </c>
      <c r="D656">
        <f>LOG10(4.08841)</f>
        <v>0.61155444187445629</v>
      </c>
    </row>
    <row r="657" spans="1:4">
      <c r="A657">
        <v>1.108965</v>
      </c>
      <c r="B657">
        <v>4.1723290000000004</v>
      </c>
      <c r="C657">
        <f>LOG10(1.108965)</f>
        <v>4.4917839614685547E-2</v>
      </c>
      <c r="D657">
        <f>LOG10(4.172329)</f>
        <v>0.62037854645896051</v>
      </c>
    </row>
    <row r="658" spans="1:4">
      <c r="A658">
        <v>1.1255649999999999</v>
      </c>
      <c r="B658">
        <v>3.8896700000000002</v>
      </c>
      <c r="C658">
        <f>LOG10(1.125565)</f>
        <v>5.1370580035080611E-2</v>
      </c>
      <c r="D658">
        <f>LOG10(3.88967)</f>
        <v>0.5899127573004177</v>
      </c>
    </row>
    <row r="659" spans="1:4">
      <c r="A659">
        <v>1.011827</v>
      </c>
      <c r="B659">
        <v>10.016544</v>
      </c>
      <c r="C659">
        <f>LOG10(1.011827)</f>
        <v>5.1062641163912197E-3</v>
      </c>
      <c r="D659">
        <f>LOG10(10.016544)</f>
        <v>1.0007179031050211</v>
      </c>
    </row>
    <row r="660" spans="1:4">
      <c r="A660">
        <v>1.0104070000000001</v>
      </c>
      <c r="B660">
        <v>8.0320769999999992</v>
      </c>
      <c r="C660">
        <f>LOG10(1.010407)</f>
        <v>4.4963463070157193E-3</v>
      </c>
      <c r="D660">
        <f>LOG10(8.032077)</f>
        <v>0.9048278632116532</v>
      </c>
    </row>
    <row r="661" spans="1:4">
      <c r="A661">
        <v>1.0103770000000001</v>
      </c>
      <c r="B661">
        <v>8.5206879999999998</v>
      </c>
      <c r="C661">
        <f>LOG10(1.010377)</f>
        <v>4.4834514756452778E-3</v>
      </c>
      <c r="D661">
        <f>LOG10(8.520688)</f>
        <v>0.93047466313996197</v>
      </c>
    </row>
    <row r="662" spans="1:4">
      <c r="A662">
        <v>1.0099009999999999</v>
      </c>
      <c r="B662">
        <v>9.7977819999999998</v>
      </c>
      <c r="C662">
        <f>LOG10(1.009901)</f>
        <v>4.2788022370639778E-3</v>
      </c>
      <c r="D662">
        <f>LOG10(9.797782)</f>
        <v>0.99112777220437831</v>
      </c>
    </row>
    <row r="663" spans="1:4">
      <c r="A663">
        <v>1.010046</v>
      </c>
      <c r="B663">
        <v>9.2780349999999991</v>
      </c>
      <c r="C663">
        <f>LOG10(1.010046)</f>
        <v>4.3411530809070713E-3</v>
      </c>
      <c r="D663">
        <f>LOG10(9.278035)</f>
        <v>0.96745600649683816</v>
      </c>
    </row>
    <row r="664" spans="1:4">
      <c r="A664">
        <v>1.0089129999999999</v>
      </c>
      <c r="B664">
        <v>8.4049680000000002</v>
      </c>
      <c r="C664">
        <f>LOG10(1.008913)</f>
        <v>3.853718021899254E-3</v>
      </c>
      <c r="D664">
        <f>LOG10(8.404968)</f>
        <v>0.92453606430138191</v>
      </c>
    </row>
    <row r="665" spans="1:4">
      <c r="A665">
        <v>1.010251</v>
      </c>
      <c r="B665">
        <v>8.1149660000000008</v>
      </c>
      <c r="C665">
        <f>LOG10(1.010251)</f>
        <v>4.4292890026014853E-3</v>
      </c>
      <c r="D665">
        <f>LOG10(8.114966)</f>
        <v>0.90928670456356708</v>
      </c>
    </row>
    <row r="666" spans="1:4">
      <c r="A666">
        <v>1.012958</v>
      </c>
      <c r="B666">
        <v>8.1989719999999995</v>
      </c>
      <c r="C666">
        <f>LOG10(1.012958)</f>
        <v>5.5914387004754977E-3</v>
      </c>
      <c r="D666">
        <f>LOG10(8.198972)</f>
        <v>0.91375940327215266</v>
      </c>
    </row>
    <row r="667" spans="1:4">
      <c r="A667">
        <v>1.0128680000000001</v>
      </c>
      <c r="B667">
        <v>7.9899110000000002</v>
      </c>
      <c r="C667">
        <f>LOG10(1.012868)</f>
        <v>5.552850486683223E-3</v>
      </c>
      <c r="D667">
        <f>LOG10(7.989911)</f>
        <v>0.90254194171397095</v>
      </c>
    </row>
    <row r="668" spans="1:4">
      <c r="A668">
        <v>1.01359</v>
      </c>
      <c r="B668">
        <v>7.3051019999999998</v>
      </c>
      <c r="C668">
        <f>LOG10(1.01359)</f>
        <v>5.8623171809862058E-3</v>
      </c>
      <c r="D668">
        <f>LOG10(7.305102)</f>
        <v>0.86362628429877408</v>
      </c>
    </row>
    <row r="669" spans="1:4">
      <c r="A669">
        <v>1.013806</v>
      </c>
      <c r="B669">
        <v>7.2504780000000002</v>
      </c>
      <c r="C669">
        <f>LOG10(1.013806)</f>
        <v>5.9548571765726949E-3</v>
      </c>
      <c r="D669">
        <f>LOG10(7.250478)</f>
        <v>0.86036663911157962</v>
      </c>
    </row>
    <row r="670" spans="1:4">
      <c r="A670">
        <v>1.011979</v>
      </c>
      <c r="B670">
        <v>7.4321619999999999</v>
      </c>
      <c r="C670">
        <f>LOG10(1.011979)</f>
        <v>5.1715003706303986E-3</v>
      </c>
      <c r="D670">
        <f>LOG10(7.432162)</f>
        <v>0.87111516747364848</v>
      </c>
    </row>
    <row r="671" spans="1:4">
      <c r="A671">
        <v>1.016788</v>
      </c>
      <c r="B671">
        <v>7.3823629999999998</v>
      </c>
      <c r="C671">
        <f>LOG10(1.016788)</f>
        <v>7.2304120890913847E-3</v>
      </c>
      <c r="D671">
        <f>LOG10(7.382363)</f>
        <v>0.86819539618623964</v>
      </c>
    </row>
    <row r="672" spans="1:4">
      <c r="A672">
        <v>1.0141020000000001</v>
      </c>
      <c r="B672">
        <v>7.0696250000000003</v>
      </c>
      <c r="C672">
        <f>LOG10(1.014102)</f>
        <v>6.0816392273918976E-3</v>
      </c>
      <c r="D672">
        <f>LOG10(7.069625)</f>
        <v>0.84939637776436649</v>
      </c>
    </row>
    <row r="673" spans="1:4">
      <c r="A673">
        <v>1.0151699999999999</v>
      </c>
      <c r="B673">
        <v>7.0914429999999999</v>
      </c>
      <c r="C673">
        <f>LOG10(1.01517)</f>
        <v>6.5387751357348966E-3</v>
      </c>
      <c r="D673">
        <f>LOG10(7.091443)</f>
        <v>0.85073461644857662</v>
      </c>
    </row>
    <row r="674" spans="1:4">
      <c r="A674">
        <v>1.0121659999999999</v>
      </c>
      <c r="B674">
        <v>7.6132439999999999</v>
      </c>
      <c r="C674">
        <f>LOG10(1.012166)</f>
        <v>5.2517446894385176E-3</v>
      </c>
      <c r="D674">
        <f>LOG10(7.613244)</f>
        <v>0.88156974889950657</v>
      </c>
    </row>
    <row r="675" spans="1:4">
      <c r="A675">
        <v>1.009965</v>
      </c>
      <c r="B675">
        <v>8.1122040000000002</v>
      </c>
      <c r="C675">
        <f>LOG10(1.009965)</f>
        <v>4.3063237130937116E-3</v>
      </c>
      <c r="D675">
        <f>LOG10(8.112204)</f>
        <v>0.90913886345872863</v>
      </c>
    </row>
    <row r="676" spans="1:4">
      <c r="A676">
        <v>1.013126</v>
      </c>
      <c r="B676">
        <v>8.527946</v>
      </c>
      <c r="C676">
        <f>LOG10(1.013126)</f>
        <v>5.6634608605902201E-3</v>
      </c>
      <c r="D676">
        <f>LOG10(8.527946)</f>
        <v>0.93084444168527936</v>
      </c>
    </row>
    <row r="677" spans="1:4">
      <c r="A677">
        <v>1.0175529999999999</v>
      </c>
      <c r="B677">
        <v>8.8460300000000007</v>
      </c>
      <c r="C677">
        <f>LOG10(1.017553)</f>
        <v>7.5570390354255928E-3</v>
      </c>
      <c r="D677">
        <f>LOG10(8.84603)</f>
        <v>0.94674840788146708</v>
      </c>
    </row>
    <row r="678" spans="1:4">
      <c r="A678">
        <v>1.0147900000000001</v>
      </c>
      <c r="B678">
        <v>9.6132570000000008</v>
      </c>
      <c r="C678">
        <f>LOG10(1.01479)</f>
        <v>6.3761789219662929E-3</v>
      </c>
      <c r="D678">
        <f>LOG10(9.613257)</f>
        <v>0.98287055285924063</v>
      </c>
    </row>
    <row r="679" spans="1:4">
      <c r="A679">
        <v>1.012278</v>
      </c>
      <c r="B679">
        <v>9.7636769999999995</v>
      </c>
      <c r="C679">
        <f>LOG10(1.012278)</f>
        <v>5.2997983595057937E-3</v>
      </c>
      <c r="D679">
        <f>LOG10(9.763677)</f>
        <v>0.98961340374003637</v>
      </c>
    </row>
    <row r="680" spans="1:4">
      <c r="A680">
        <v>1.013242</v>
      </c>
      <c r="B680">
        <v>10.422402</v>
      </c>
      <c r="C680">
        <f>LOG10(1.013242)</f>
        <v>5.7131834775638489E-3</v>
      </c>
      <c r="D680">
        <f>LOG10(10.422402)</f>
        <v>1.0179678202234421</v>
      </c>
    </row>
    <row r="681" spans="1:4">
      <c r="A681">
        <v>1.0639380000000001</v>
      </c>
      <c r="B681">
        <v>10.375769</v>
      </c>
      <c r="C681">
        <f>LOG10(1.063938)</f>
        <v>2.6916320588339444E-2</v>
      </c>
      <c r="D681">
        <f>LOG10(10.375769)</f>
        <v>1.016020294307513</v>
      </c>
    </row>
    <row r="682" spans="1:4">
      <c r="A682">
        <v>1.0142850000000001</v>
      </c>
      <c r="B682">
        <v>9.7357370000000003</v>
      </c>
      <c r="C682">
        <f>LOG10(1.014285)</f>
        <v>6.1600028635263697E-3</v>
      </c>
      <c r="D682">
        <f>LOG10(9.735737)</f>
        <v>0.98836883340283421</v>
      </c>
    </row>
    <row r="683" spans="1:4">
      <c r="A683">
        <v>1.123964</v>
      </c>
      <c r="B683">
        <v>4.2025350000000001</v>
      </c>
      <c r="C683">
        <f>LOG10(1.123964)</f>
        <v>5.075240122260629E-2</v>
      </c>
      <c r="D683">
        <f>LOG10(4.202535)</f>
        <v>0.62351133906417255</v>
      </c>
    </row>
    <row r="684" spans="1:4">
      <c r="A684">
        <v>1.1115679999999999</v>
      </c>
      <c r="B684">
        <v>3.8758180000000002</v>
      </c>
      <c r="C684">
        <f>LOG10(1.111568)</f>
        <v>4.5936035745259014E-2</v>
      </c>
      <c r="D684">
        <f>LOG10(3.875818)</f>
        <v>0.58836337533138816</v>
      </c>
    </row>
    <row r="685" spans="1:4">
      <c r="A685">
        <v>1.1101799999999999</v>
      </c>
      <c r="B685">
        <v>3.9877549999999999</v>
      </c>
      <c r="C685">
        <f>LOG10(1.11018)</f>
        <v>4.5393399209248252E-2</v>
      </c>
      <c r="D685">
        <f>LOG10(3.987755)</f>
        <v>0.60072846824128034</v>
      </c>
    </row>
    <row r="686" spans="1:4">
      <c r="A686">
        <v>1.108544</v>
      </c>
      <c r="B686">
        <v>4.0432980000000001</v>
      </c>
      <c r="C686">
        <f>LOG10(1.108544)</f>
        <v>4.4752935680516165E-2</v>
      </c>
      <c r="D686">
        <f>LOG10(4.043298)</f>
        <v>0.6067357509765704</v>
      </c>
    </row>
    <row r="687" spans="1:4">
      <c r="A687">
        <v>1.0965780000000001</v>
      </c>
      <c r="B687">
        <v>4.0104009999999999</v>
      </c>
      <c r="C687">
        <f>LOG10(1.096578)</f>
        <v>4.0039528639889473E-2</v>
      </c>
      <c r="D687">
        <f>LOG10(4.010401)</f>
        <v>0.60318779989704496</v>
      </c>
    </row>
    <row r="688" spans="1:4">
      <c r="A688">
        <v>1.0734870000000001</v>
      </c>
      <c r="B688">
        <v>3.9252509999999998</v>
      </c>
      <c r="C688">
        <f>LOG10(1.073487)</f>
        <v>3.0796789468634279E-2</v>
      </c>
      <c r="D688">
        <f>LOG10(3.925251)</f>
        <v>0.5938674329104765</v>
      </c>
    </row>
    <row r="689" spans="1:4">
      <c r="A689">
        <v>1.083501</v>
      </c>
      <c r="B689">
        <v>3.9266770000000002</v>
      </c>
      <c r="C689">
        <f>LOG10(1.083501)</f>
        <v>3.4829316481200419E-2</v>
      </c>
      <c r="D689">
        <f>LOG10(3.926677)</f>
        <v>0.59402517861013215</v>
      </c>
    </row>
    <row r="690" spans="1:4">
      <c r="A690">
        <v>1.0783389999999999</v>
      </c>
      <c r="B690">
        <v>3.9869880000000002</v>
      </c>
      <c r="C690">
        <f>LOG10(1.078339)</f>
        <v>3.2755312506631218E-2</v>
      </c>
      <c r="D690">
        <f>LOG10(3.986988)</f>
        <v>0.60064492852880391</v>
      </c>
    </row>
    <row r="691" spans="1:4">
      <c r="A691">
        <v>1.0929679999999999</v>
      </c>
      <c r="B691">
        <v>4.0214340000000002</v>
      </c>
      <c r="C691">
        <f>LOG10(1.092968)</f>
        <v>3.8607446829058825E-2</v>
      </c>
      <c r="D691">
        <f>LOG10(4.021434)</f>
        <v>0.60438094543169341</v>
      </c>
    </row>
    <row r="692" spans="1:4">
      <c r="A692">
        <v>1.174582</v>
      </c>
      <c r="B692">
        <v>3.4359609999999998</v>
      </c>
      <c r="C692">
        <f>LOG10(1.174582)</f>
        <v>6.9883341168463536E-2</v>
      </c>
      <c r="D692">
        <f>LOG10(3.435961)</f>
        <v>0.53604822571190591</v>
      </c>
    </row>
    <row r="693" spans="1:4">
      <c r="A693">
        <v>1.0740860000000001</v>
      </c>
      <c r="B693">
        <v>3.718502</v>
      </c>
      <c r="C693">
        <f>LOG10(1.074086)</f>
        <v>3.1039055879513982E-2</v>
      </c>
      <c r="D693">
        <f>LOG10(3.718502)</f>
        <v>0.57036801940928461</v>
      </c>
    </row>
    <row r="694" spans="1:4">
      <c r="A694">
        <v>1.0814680000000001</v>
      </c>
      <c r="B694">
        <v>3.7403979999999999</v>
      </c>
      <c r="C694">
        <f>LOG10(1.081468)</f>
        <v>3.4013673447762044E-2</v>
      </c>
      <c r="D694">
        <f>LOG10(3.740398)</f>
        <v>0.57291781610620029</v>
      </c>
    </row>
    <row r="695" spans="1:4">
      <c r="A695">
        <v>1.058632</v>
      </c>
      <c r="B695">
        <v>3.7782369999999998</v>
      </c>
      <c r="C695">
        <f>LOG10(1.058632)</f>
        <v>2.4745017572663841E-2</v>
      </c>
      <c r="D695">
        <f>LOG10(3.778237)</f>
        <v>0.57728919672078916</v>
      </c>
    </row>
    <row r="696" spans="1:4">
      <c r="A696">
        <v>1.049811</v>
      </c>
      <c r="B696">
        <v>3.954952</v>
      </c>
      <c r="C696">
        <f>LOG10(1.049811)</f>
        <v>2.111111902678052E-2</v>
      </c>
      <c r="D696">
        <f>LOG10(3.954952)</f>
        <v>0.59714121697108291</v>
      </c>
    </row>
    <row r="697" spans="1:4">
      <c r="A697">
        <v>1.0870420000000001</v>
      </c>
      <c r="B697">
        <v>4.0631909999999998</v>
      </c>
      <c r="C697">
        <f>LOG10(1.087042)</f>
        <v>3.6246324229679286E-2</v>
      </c>
      <c r="D697">
        <f>LOG10(4.063191)</f>
        <v>0.60886723785591579</v>
      </c>
    </row>
    <row r="698" spans="1:4">
      <c r="A698">
        <v>1.0950690000000001</v>
      </c>
      <c r="B698">
        <v>3.9635229999999999</v>
      </c>
      <c r="C698">
        <f>LOG10(1.095069)</f>
        <v>3.944148481554053E-2</v>
      </c>
      <c r="D698">
        <f>LOG10(3.963523)</f>
        <v>0.59808138271211064</v>
      </c>
    </row>
    <row r="699" spans="1:4">
      <c r="A699">
        <v>1.0927579999999999</v>
      </c>
      <c r="B699">
        <v>3.9006349999999999</v>
      </c>
      <c r="C699">
        <f>LOG10(1.092758)</f>
        <v>3.8523994610912243E-2</v>
      </c>
      <c r="D699">
        <f>LOG10(3.900635)</f>
        <v>0.59113531332069646</v>
      </c>
    </row>
    <row r="700" spans="1:4">
      <c r="A700">
        <v>1.11554</v>
      </c>
      <c r="B700">
        <v>3.8506499999999999</v>
      </c>
      <c r="C700">
        <f>LOG10(1.11554)</f>
        <v>4.7485147428302801E-2</v>
      </c>
      <c r="D700">
        <f>LOG10(3.85065)</f>
        <v>0.58553404576463686</v>
      </c>
    </row>
    <row r="701" spans="1:4">
      <c r="A701">
        <v>1.1106940000000001</v>
      </c>
      <c r="B701">
        <v>3.9289710000000002</v>
      </c>
      <c r="C701">
        <f>LOG10(1.110694)</f>
        <v>4.5594425802998301E-2</v>
      </c>
      <c r="D701">
        <f>LOG10(3.928971)</f>
        <v>0.59427882326676784</v>
      </c>
    </row>
    <row r="702" spans="1:4">
      <c r="A702">
        <v>1.0141150000000001</v>
      </c>
      <c r="B702">
        <v>10.281904000000001</v>
      </c>
      <c r="C702">
        <f>LOG10(1.014115)</f>
        <v>6.0872065096549272E-3</v>
      </c>
      <c r="D702">
        <f>LOG10(10.281904)</f>
        <v>1.012073544632659</v>
      </c>
    </row>
    <row r="703" spans="1:4">
      <c r="A703">
        <v>1.014386</v>
      </c>
      <c r="B703">
        <v>9.2623709999999999</v>
      </c>
      <c r="C703">
        <f>LOG10(1.014386)</f>
        <v>6.2032466844400905E-3</v>
      </c>
      <c r="D703">
        <f>LOG10(9.262371)</f>
        <v>0.96672217247150916</v>
      </c>
    </row>
    <row r="704" spans="1:4">
      <c r="A704">
        <v>1.029663</v>
      </c>
      <c r="B704">
        <v>9.8376339999999995</v>
      </c>
      <c r="C704">
        <f>LOG10(1.029663)</f>
        <v>1.2695107046402348E-2</v>
      </c>
      <c r="D704">
        <f>LOG10(9.837634)</f>
        <v>0.99289066100262069</v>
      </c>
    </row>
    <row r="705" spans="1:4">
      <c r="A705">
        <v>1.0133989999999999</v>
      </c>
      <c r="B705">
        <v>9.717689</v>
      </c>
      <c r="C705">
        <f>LOG10(1.013399)</f>
        <v>5.7804714025542075E-3</v>
      </c>
      <c r="D705">
        <f>LOG10(9.717689)</f>
        <v>0.98756299600861597</v>
      </c>
    </row>
    <row r="706" spans="1:4">
      <c r="A706">
        <v>1.0128520000000001</v>
      </c>
      <c r="B706">
        <v>9.2484269999999995</v>
      </c>
      <c r="C706">
        <f>LOG10(1.012852)</f>
        <v>5.5459900008208102E-3</v>
      </c>
      <c r="D706">
        <f>LOG10(9.248427)</f>
        <v>0.96606787292147289</v>
      </c>
    </row>
    <row r="707" spans="1:4">
      <c r="A707">
        <v>1.01413</v>
      </c>
      <c r="B707">
        <v>8.8206450000000007</v>
      </c>
      <c r="C707">
        <f>LOG10(1.01413)</f>
        <v>6.0936302082008264E-3</v>
      </c>
      <c r="D707">
        <f>LOG10(8.820645)</f>
        <v>0.94550034360107671</v>
      </c>
    </row>
    <row r="708" spans="1:4">
      <c r="A708">
        <v>1.0129999999999999</v>
      </c>
      <c r="B708">
        <v>9.2930069999999994</v>
      </c>
      <c r="C708">
        <f>LOG10(1.013)</f>
        <v>5.6094453602803856E-3</v>
      </c>
      <c r="D708">
        <f>LOG10(9.293007)</f>
        <v>0.96815626428439727</v>
      </c>
    </row>
    <row r="709" spans="1:4">
      <c r="A709">
        <v>1.012119</v>
      </c>
      <c r="B709">
        <v>8.8552520000000001</v>
      </c>
      <c r="C709">
        <f>LOG10(1.012119)</f>
        <v>5.2315777261373216E-3</v>
      </c>
      <c r="D709">
        <f>LOG10(8.855252)</f>
        <v>0.94720092471888728</v>
      </c>
    </row>
    <row r="710" spans="1:4">
      <c r="A710">
        <v>1.0640229999999999</v>
      </c>
      <c r="B710">
        <v>7.1148749999999996</v>
      </c>
      <c r="C710">
        <f>LOG10(1.064023)</f>
        <v>2.6951015802190979E-2</v>
      </c>
      <c r="D710">
        <f>LOG10(7.114875)</f>
        <v>0.85216727444319662</v>
      </c>
    </row>
    <row r="711" spans="1:4">
      <c r="A711">
        <v>1.0166139999999999</v>
      </c>
      <c r="B711">
        <v>3.5807630000000001</v>
      </c>
      <c r="C711">
        <f>LOG10(1.016614)</f>
        <v>7.1560861662923895E-3</v>
      </c>
      <c r="D711">
        <f>LOG10(3.580763)</f>
        <v>0.55397557730947977</v>
      </c>
    </row>
    <row r="712" spans="1:4">
      <c r="A712">
        <v>1.018205</v>
      </c>
      <c r="B712">
        <v>3.7380849999999999</v>
      </c>
      <c r="C712">
        <f>LOG10(1.018205)</f>
        <v>7.8352253541164249E-3</v>
      </c>
      <c r="D712">
        <f>LOG10(3.738085)</f>
        <v>0.57264917254074121</v>
      </c>
    </row>
    <row r="713" spans="1:4">
      <c r="A713">
        <v>1.011968</v>
      </c>
      <c r="B713">
        <v>3.8207339999999999</v>
      </c>
      <c r="C713">
        <f>LOG10(1.011968)</f>
        <v>5.1667796548201771E-3</v>
      </c>
      <c r="D713">
        <f>LOG10(3.820734)</f>
        <v>0.58214680310232325</v>
      </c>
    </row>
    <row r="714" spans="1:4">
      <c r="A714">
        <v>1.019809</v>
      </c>
      <c r="B714">
        <v>3.860131</v>
      </c>
      <c r="C714">
        <f>LOG10(1.019809)</f>
        <v>8.518840376198638E-3</v>
      </c>
      <c r="D714">
        <f>LOG10(3.860131)</f>
        <v>0.58660204343127464</v>
      </c>
    </row>
    <row r="715" spans="1:4">
      <c r="A715">
        <v>1.0166740000000001</v>
      </c>
      <c r="B715">
        <v>4.0238839999999998</v>
      </c>
      <c r="C715">
        <f>LOG10(1.016674)</f>
        <v>7.1817172317605697E-3</v>
      </c>
      <c r="D715">
        <f>LOG10(4.023884)</f>
        <v>0.60464545244398393</v>
      </c>
    </row>
    <row r="716" spans="1:4">
      <c r="A716">
        <v>1.0134860000000001</v>
      </c>
      <c r="B716">
        <v>4.0609270000000004</v>
      </c>
      <c r="C716">
        <f>LOG10(1.013486)</f>
        <v>5.8177538531607896E-3</v>
      </c>
      <c r="D716">
        <f>LOG10(4.060927)</f>
        <v>0.60862518259958354</v>
      </c>
    </row>
    <row r="717" spans="1:4">
      <c r="A717">
        <v>1.0222739999999999</v>
      </c>
      <c r="B717">
        <v>3.9548139999999998</v>
      </c>
      <c r="C717">
        <f>LOG10(1.022274)</f>
        <v>9.5673153087537672E-3</v>
      </c>
      <c r="D717">
        <f>LOG10(3.954814)</f>
        <v>0.59712606288472714</v>
      </c>
    </row>
    <row r="718" spans="1:4">
      <c r="A718">
        <v>1.0114730000000001</v>
      </c>
      <c r="B718">
        <v>3.8881489999999999</v>
      </c>
      <c r="C718">
        <f>LOG10(1.011473)</f>
        <v>4.9542943163986526E-3</v>
      </c>
      <c r="D718">
        <f>LOG10(3.888149)</f>
        <v>0.58974289942241997</v>
      </c>
    </row>
    <row r="719" spans="1:4">
      <c r="A719">
        <v>1.0150749999999999</v>
      </c>
      <c r="B719">
        <v>4.0005009999999999</v>
      </c>
      <c r="C719">
        <f>LOG10(1.015075)</f>
        <v>6.4981317889359616E-3</v>
      </c>
      <c r="D719">
        <f>LOG10(4.000501)</f>
        <v>0.6021143833055943</v>
      </c>
    </row>
    <row r="720" spans="1:4">
      <c r="A720">
        <v>1.184212</v>
      </c>
      <c r="B720">
        <v>4.0737569999999996</v>
      </c>
      <c r="C720">
        <f>LOG10(1.184212)</f>
        <v>7.3429457613552518E-2</v>
      </c>
      <c r="D720">
        <f>LOG10(4.073757)</f>
        <v>0.60999511972880327</v>
      </c>
    </row>
    <row r="721" spans="1:4">
      <c r="A721">
        <v>1.161856</v>
      </c>
      <c r="B721">
        <v>4.04148</v>
      </c>
      <c r="C721">
        <f>LOG10(1.161856)</f>
        <v>6.5152305093272939E-2</v>
      </c>
      <c r="D721">
        <f>LOG10(4.04148)</f>
        <v>0.60654043395453017</v>
      </c>
    </row>
    <row r="722" spans="1:4">
      <c r="A722">
        <v>1.140029</v>
      </c>
      <c r="B722">
        <v>4.2107070000000002</v>
      </c>
      <c r="C722">
        <f>LOG10(1.140029)</f>
        <v>5.6915899038037669E-2</v>
      </c>
      <c r="D722">
        <f>LOG10(4.210707)</f>
        <v>0.62435502230120787</v>
      </c>
    </row>
    <row r="723" spans="1:4">
      <c r="A723">
        <v>1.114382</v>
      </c>
      <c r="B723">
        <v>4.1061389999999998</v>
      </c>
      <c r="C723">
        <f>LOG10(1.114382)</f>
        <v>4.7034088552475435E-2</v>
      </c>
      <c r="D723">
        <f>LOG10(4.106139)</f>
        <v>0.6134336469126076</v>
      </c>
    </row>
    <row r="724" spans="1:4">
      <c r="A724">
        <v>1.081575</v>
      </c>
      <c r="B724">
        <v>3.9373079999999998</v>
      </c>
      <c r="C724">
        <f>LOG10(1.081575)</f>
        <v>3.4056640240009345E-2</v>
      </c>
      <c r="D724">
        <f>LOG10(3.937308)</f>
        <v>0.59519938925515892</v>
      </c>
    </row>
    <row r="725" spans="1:4">
      <c r="A725">
        <v>1.087175</v>
      </c>
      <c r="B725">
        <v>4.1767880000000002</v>
      </c>
      <c r="C725">
        <f>LOG10(1.087175)</f>
        <v>3.6299457073517005E-2</v>
      </c>
      <c r="D725">
        <f>LOG10(4.176788)</f>
        <v>0.62084243246724713</v>
      </c>
    </row>
    <row r="726" spans="1:4">
      <c r="A726">
        <v>1.087037</v>
      </c>
      <c r="B726">
        <v>3.8384399999999999</v>
      </c>
      <c r="C726">
        <f>LOG10(1.087037)</f>
        <v>3.6244326627559463E-2</v>
      </c>
      <c r="D726">
        <f>LOG10(3.83844)</f>
        <v>0.5841547563867715</v>
      </c>
    </row>
    <row r="727" spans="1:4">
      <c r="A727">
        <v>1.097078</v>
      </c>
      <c r="B727">
        <v>3.8545600000000002</v>
      </c>
      <c r="C727">
        <f>LOG10(1.097078)</f>
        <v>4.0237506121055179E-2</v>
      </c>
      <c r="D727">
        <f>LOG10(3.85456)</f>
        <v>0.58597481027851694</v>
      </c>
    </row>
    <row r="728" spans="1:4">
      <c r="A728">
        <v>1.0788439999999999</v>
      </c>
      <c r="B728">
        <v>4.5800879999999999</v>
      </c>
      <c r="C728">
        <f>LOG10(1.078844)</f>
        <v>3.295865057981983E-2</v>
      </c>
      <c r="D728">
        <f>LOG10(4.580088)</f>
        <v>0.66087382244650084</v>
      </c>
    </row>
    <row r="729" spans="1:4">
      <c r="A729">
        <v>1.0491239999999999</v>
      </c>
      <c r="B729">
        <v>4.8810250000000002</v>
      </c>
      <c r="C729">
        <f>LOG10(1.049124)</f>
        <v>2.0826822162206691E-2</v>
      </c>
      <c r="D729">
        <f>LOG10(4.881025)</f>
        <v>0.68851103206427422</v>
      </c>
    </row>
    <row r="730" spans="1:4">
      <c r="A730">
        <v>1.061391</v>
      </c>
      <c r="B730">
        <v>4.633839</v>
      </c>
      <c r="C730">
        <f>LOG10(1.061391)</f>
        <v>2.5875400735510454E-2</v>
      </c>
      <c r="D730">
        <f>LOG10(4.633839)</f>
        <v>0.66594094041074114</v>
      </c>
    </row>
    <row r="731" spans="1:4">
      <c r="A731">
        <v>1.061871</v>
      </c>
      <c r="B731">
        <v>4.5215759999999996</v>
      </c>
      <c r="C731">
        <f>LOG10(1.061871)</f>
        <v>2.6071760256723395E-2</v>
      </c>
      <c r="D731">
        <f>LOG10(4.521576)</f>
        <v>0.65528983498993754</v>
      </c>
    </row>
    <row r="732" spans="1:4">
      <c r="A732">
        <v>1.075226</v>
      </c>
      <c r="B732">
        <v>4.7054710000000002</v>
      </c>
      <c r="C732">
        <f>LOG10(1.075226)</f>
        <v>3.1499757495470661E-2</v>
      </c>
      <c r="D732">
        <f>LOG10(4.705471)</f>
        <v>0.6726031011879634</v>
      </c>
    </row>
    <row r="733" spans="1:4">
      <c r="A733">
        <v>1.0629390000000001</v>
      </c>
      <c r="B733">
        <v>4.9294140000000004</v>
      </c>
      <c r="C733">
        <f>LOG10(1.062939)</f>
        <v>2.6508341923538875E-2</v>
      </c>
      <c r="D733">
        <f>LOG10(4.929414)</f>
        <v>0.69279529418740327</v>
      </c>
    </row>
    <row r="734" spans="1:4">
      <c r="A734">
        <v>1.0547500000000001</v>
      </c>
      <c r="B734">
        <v>4.9144360000000002</v>
      </c>
      <c r="C734">
        <f>LOG10(1.05475)</f>
        <v>2.3149534053918636E-2</v>
      </c>
      <c r="D734">
        <f>LOG10(4.914436)</f>
        <v>0.69147368368544548</v>
      </c>
    </row>
    <row r="735" spans="1:4">
      <c r="A735">
        <v>1.0730280000000001</v>
      </c>
      <c r="B735">
        <v>4.2190989999999999</v>
      </c>
      <c r="C735">
        <f>LOG10(1.073028)</f>
        <v>3.0611054758900684E-2</v>
      </c>
      <c r="D735">
        <f>LOG10(4.219099)</f>
        <v>0.62521971610225779</v>
      </c>
    </row>
    <row r="736" spans="1:4">
      <c r="A736">
        <v>1.128344</v>
      </c>
      <c r="B736">
        <v>3.8975200000000001</v>
      </c>
      <c r="C736">
        <f>LOG10(1.128344)</f>
        <v>5.2441523872470225E-2</v>
      </c>
      <c r="D736">
        <f>LOG10(3.89752)</f>
        <v>0.59078835243492733</v>
      </c>
    </row>
    <row r="737" spans="1:4">
      <c r="A737">
        <v>1.1141559999999999</v>
      </c>
      <c r="B737">
        <v>3.9466570000000001</v>
      </c>
      <c r="C737">
        <f>LOG10(1.114156)</f>
        <v>4.6946003401361451E-2</v>
      </c>
      <c r="D737">
        <f>LOG10(3.946657)</f>
        <v>0.59622938393789737</v>
      </c>
    </row>
    <row r="738" spans="1:4">
      <c r="A738">
        <v>1.0986199999999999</v>
      </c>
      <c r="B738">
        <v>4.0258529999999997</v>
      </c>
      <c r="C738">
        <f>LOG10(1.09862)</f>
        <v>4.0847500939277602E-2</v>
      </c>
      <c r="D738">
        <f>LOG10(4.025853)</f>
        <v>0.60485791301304903</v>
      </c>
    </row>
    <row r="739" spans="1:4">
      <c r="A739">
        <v>1.134045</v>
      </c>
      <c r="B739">
        <v>4.1752750000000001</v>
      </c>
      <c r="C739">
        <f>LOG10(1.134045)</f>
        <v>5.4630288122966227E-2</v>
      </c>
      <c r="D739">
        <f>LOG10(4.175275)</f>
        <v>0.62068508510090004</v>
      </c>
    </row>
    <row r="740" spans="1:4">
      <c r="A740">
        <v>1.1181350000000001</v>
      </c>
      <c r="B740">
        <v>4.2015019999999996</v>
      </c>
      <c r="C740">
        <f>LOG10(1.118135)</f>
        <v>4.8494242025834834E-2</v>
      </c>
      <c r="D740">
        <f>LOG10(4.201502)</f>
        <v>0.62340457461226306</v>
      </c>
    </row>
    <row r="741" spans="1:4">
      <c r="A741">
        <v>1.1327199999999999</v>
      </c>
      <c r="B741">
        <v>4.5023869999999997</v>
      </c>
      <c r="C741">
        <f>LOG10(1.13272)</f>
        <v>5.4122568748385697E-2</v>
      </c>
      <c r="D741">
        <f>LOG10(4.502387)</f>
        <v>0.65344282179311663</v>
      </c>
    </row>
    <row r="742" spans="1:4">
      <c r="A742">
        <v>1.1288899999999999</v>
      </c>
      <c r="B742">
        <v>4.5389540000000004</v>
      </c>
      <c r="C742">
        <f>LOG10(1.12889)</f>
        <v>5.2651625963563917E-2</v>
      </c>
      <c r="D742">
        <f>LOG10(4.538954)</f>
        <v>0.65695578141052968</v>
      </c>
    </row>
    <row r="743" spans="1:4">
      <c r="A743">
        <v>1.112384</v>
      </c>
      <c r="B743">
        <v>4.5762210000000003</v>
      </c>
      <c r="C743">
        <f>LOG10(1.112384)</f>
        <v>4.6254733552708323E-2</v>
      </c>
      <c r="D743">
        <f>LOG10(4.576221)</f>
        <v>0.66050698972790889</v>
      </c>
    </row>
    <row r="744" spans="1:4">
      <c r="A744">
        <v>1.1374850000000001</v>
      </c>
      <c r="B744">
        <v>3.7252700000000001</v>
      </c>
      <c r="C744">
        <f>LOG10(1.137485)</f>
        <v>5.5945678331188617E-2</v>
      </c>
      <c r="D744">
        <f>LOG10(3.72527)</f>
        <v>0.57115775500663268</v>
      </c>
    </row>
    <row r="745" spans="1:4">
      <c r="A745">
        <v>1.02661</v>
      </c>
      <c r="B745">
        <v>4.4238049999999998</v>
      </c>
      <c r="C745">
        <f>LOG10(1.02661)</f>
        <v>1.1405490319899863E-2</v>
      </c>
      <c r="D745">
        <f>LOG10(4.423805)</f>
        <v>0.64579597514780773</v>
      </c>
    </row>
    <row r="746" spans="1:4">
      <c r="A746">
        <v>1.029161</v>
      </c>
      <c r="B746">
        <v>4.4469989999999999</v>
      </c>
      <c r="C746">
        <f>LOG10(1.029161)</f>
        <v>1.2483320284410113E-2</v>
      </c>
      <c r="D746">
        <f>LOG10(4.446999)</f>
        <v>0.64806703178881975</v>
      </c>
    </row>
    <row r="747" spans="1:4">
      <c r="A747">
        <v>1.021487</v>
      </c>
      <c r="B747">
        <v>4.6464840000000001</v>
      </c>
      <c r="C747">
        <f>LOG10(1.021487)</f>
        <v>9.2328439354849821E-3</v>
      </c>
      <c r="D747">
        <f>LOG10(4.646484)</f>
        <v>0.66712444601118581</v>
      </c>
    </row>
    <row r="748" spans="1:4">
      <c r="A748">
        <v>1.023369</v>
      </c>
      <c r="B748">
        <v>4.3681210000000004</v>
      </c>
      <c r="C748">
        <f>LOG10(1.023369)</f>
        <v>1.0032257141814523E-2</v>
      </c>
      <c r="D748">
        <f>LOG10(4.368121)</f>
        <v>0.64029466012352898</v>
      </c>
    </row>
    <row r="749" spans="1:4">
      <c r="A749">
        <v>1.022462</v>
      </c>
      <c r="B749">
        <v>4.1236480000000002</v>
      </c>
      <c r="C749">
        <f>LOG10(1.022462)</f>
        <v>9.6471763400340065E-3</v>
      </c>
      <c r="D749">
        <f>LOG10(4.123648)</f>
        <v>0.61528158624724349</v>
      </c>
    </row>
    <row r="750" spans="1:4">
      <c r="A750">
        <v>1.0214099999999999</v>
      </c>
      <c r="B750">
        <v>4.300281</v>
      </c>
      <c r="C750">
        <f>LOG10(1.02141)</f>
        <v>9.2001054517313399E-3</v>
      </c>
      <c r="D750">
        <f>LOG10(4.300281)</f>
        <v>0.63349683529170486</v>
      </c>
    </row>
    <row r="751" spans="1:4">
      <c r="A751">
        <v>1.021056</v>
      </c>
      <c r="B751">
        <v>3.950898</v>
      </c>
      <c r="C751">
        <f>LOG10(1.021056)</f>
        <v>9.0495616990978293E-3</v>
      </c>
      <c r="D751">
        <f>LOG10(3.950898)</f>
        <v>0.59669581768221347</v>
      </c>
    </row>
    <row r="752" spans="1:4">
      <c r="A752">
        <v>1.025663</v>
      </c>
      <c r="B752">
        <v>4.044759</v>
      </c>
      <c r="C752">
        <f>LOG10(1.025663)</f>
        <v>1.1004688961062147E-2</v>
      </c>
      <c r="D752">
        <f>LOG10(4.044759)</f>
        <v>0.6068926500303139</v>
      </c>
    </row>
    <row r="753" spans="1:4">
      <c r="A753">
        <v>1.0635269999999999</v>
      </c>
      <c r="B753">
        <v>4.7102810000000002</v>
      </c>
      <c r="C753">
        <f>LOG10(1.063527)</f>
        <v>2.6748519910741578E-2</v>
      </c>
      <c r="D753">
        <f>LOG10(4.710281)</f>
        <v>0.67304681649390363</v>
      </c>
    </row>
    <row r="754" spans="1:4">
      <c r="A754">
        <v>1.0228159999999999</v>
      </c>
      <c r="B754">
        <v>4.9511419999999999</v>
      </c>
      <c r="C754">
        <f>LOG10(1.022816)</f>
        <v>9.7975131139385295E-3</v>
      </c>
      <c r="D754">
        <f>LOG10(4.951142)</f>
        <v>0.6947053821852649</v>
      </c>
    </row>
    <row r="755" spans="1:4">
      <c r="A755">
        <v>1.0264869999999999</v>
      </c>
      <c r="B755">
        <v>4.6687560000000001</v>
      </c>
      <c r="C755">
        <f>LOG10(1.026487)</f>
        <v>1.1353453595538519E-2</v>
      </c>
      <c r="D755">
        <f>LOG10(4.668756)</f>
        <v>0.66920117728856998</v>
      </c>
    </row>
    <row r="756" spans="1:4">
      <c r="A756">
        <v>1.0269349999999999</v>
      </c>
      <c r="B756">
        <v>4.536562</v>
      </c>
      <c r="C756">
        <f>LOG10(1.026935)</f>
        <v>1.1542955734874407E-2</v>
      </c>
      <c r="D756">
        <f>LOG10(4.536562)</f>
        <v>0.65672685064234682</v>
      </c>
    </row>
    <row r="757" spans="1:4">
      <c r="A757">
        <v>1.038716</v>
      </c>
      <c r="B757">
        <v>4.7904520000000002</v>
      </c>
      <c r="C757">
        <f>LOG10(1.038716)</f>
        <v>1.6496821385141691E-2</v>
      </c>
      <c r="D757">
        <f>LOG10(4.790452)</f>
        <v>0.68037649292282987</v>
      </c>
    </row>
    <row r="758" spans="1:4">
      <c r="A758">
        <v>1.0434110000000001</v>
      </c>
      <c r="B758">
        <v>5.0620070000000004</v>
      </c>
      <c r="C758">
        <f>LOG10(1.043411)</f>
        <v>1.8455410893275043E-2</v>
      </c>
      <c r="D758">
        <f>LOG10(5.062007)</f>
        <v>0.70432274138708562</v>
      </c>
    </row>
    <row r="759" spans="1:4">
      <c r="A759">
        <v>1.0344089999999999</v>
      </c>
      <c r="B759">
        <v>5.0877660000000002</v>
      </c>
      <c r="C759">
        <f>LOG10(1.034409)</f>
        <v>1.4692290520184878E-2</v>
      </c>
      <c r="D759">
        <f>LOG10(5.087766)</f>
        <v>0.70652712873199852</v>
      </c>
    </row>
    <row r="760" spans="1:4">
      <c r="A760">
        <v>1.0271539999999999</v>
      </c>
      <c r="B760">
        <v>4.0409699999999997</v>
      </c>
      <c r="C760">
        <f>LOG10(1.027154)</f>
        <v>1.1635561743569429E-2</v>
      </c>
      <c r="D760">
        <f>LOG10(4.04097)</f>
        <v>0.60648562626971569</v>
      </c>
    </row>
    <row r="761" spans="1:4">
      <c r="A761">
        <v>1.0364789999999999</v>
      </c>
      <c r="B761">
        <v>4.0055129999999997</v>
      </c>
      <c r="C761">
        <f>LOG10(1.036479)</f>
        <v>1.5560507320848337E-2</v>
      </c>
      <c r="D761">
        <f>LOG10(4.005513)</f>
        <v>0.60265814558921149</v>
      </c>
    </row>
    <row r="762" spans="1:4">
      <c r="A762">
        <v>1.0335209999999999</v>
      </c>
      <c r="B762">
        <v>4.0335830000000001</v>
      </c>
      <c r="C762">
        <f>LOG10(1.033521)</f>
        <v>1.4319305434969651E-2</v>
      </c>
      <c r="D762">
        <f>LOG10(4.033583)</f>
        <v>0.60569099795212711</v>
      </c>
    </row>
    <row r="763" spans="1:4">
      <c r="A763">
        <v>1.0225649999999999</v>
      </c>
      <c r="B763">
        <v>4.2448249999999996</v>
      </c>
      <c r="C763">
        <f>LOG10(1.022565)</f>
        <v>9.6909237640766654E-3</v>
      </c>
      <c r="D763">
        <f>LOG10(4.244825)</f>
        <v>0.62785979043369189</v>
      </c>
    </row>
    <row r="764" spans="1:4">
      <c r="A764">
        <v>1.0259259999999999</v>
      </c>
      <c r="B764">
        <v>4.3896420000000003</v>
      </c>
      <c r="C764">
        <f>LOG10(1.025926)</f>
        <v>1.1116036262462369E-2</v>
      </c>
      <c r="D764">
        <f>LOG10(4.389642)</f>
        <v>0.64242910252814001</v>
      </c>
    </row>
    <row r="765" spans="1:4">
      <c r="A765">
        <v>1.029453</v>
      </c>
      <c r="B765">
        <v>4.4460769999999998</v>
      </c>
      <c r="C765">
        <f>LOG10(1.029453)</f>
        <v>1.2606523555704496E-2</v>
      </c>
      <c r="D765">
        <f>LOG10(4.446077)</f>
        <v>0.64797697981720737</v>
      </c>
    </row>
    <row r="766" spans="1:4">
      <c r="A766">
        <v>1.027093</v>
      </c>
      <c r="B766">
        <v>4.691605</v>
      </c>
      <c r="C766">
        <f>LOG10(1.027093)</f>
        <v>1.1609769359884481E-2</v>
      </c>
      <c r="D766">
        <f>LOG10(4.691605)</f>
        <v>0.67132144045507658</v>
      </c>
    </row>
    <row r="767" spans="1:4">
      <c r="A767">
        <v>1.0234529999999999</v>
      </c>
      <c r="B767">
        <v>4.8967289999999997</v>
      </c>
      <c r="C767">
        <f>LOG10(1.023453)</f>
        <v>1.0067903364593388E-2</v>
      </c>
      <c r="D767">
        <f>LOG10(4.896729)</f>
        <v>0.6899060694947744</v>
      </c>
    </row>
    <row r="768" spans="1:4">
      <c r="A768">
        <v>1.1387799999999999</v>
      </c>
      <c r="B768">
        <v>4.8327580000000001</v>
      </c>
      <c r="C768">
        <f>LOG10(1.13878)</f>
        <v>5.6439831177840488E-2</v>
      </c>
      <c r="D768">
        <f>LOG10(4.832758)</f>
        <v>0.68419504841924561</v>
      </c>
    </row>
    <row r="769" spans="1:4">
      <c r="A769">
        <v>1.1535219999999999</v>
      </c>
      <c r="B769">
        <v>4.5340850000000001</v>
      </c>
      <c r="C769">
        <f>LOG10(1.153522)</f>
        <v>6.2025881811156182E-2</v>
      </c>
      <c r="D769">
        <f>LOG10(4.534085)</f>
        <v>0.65648965753838973</v>
      </c>
    </row>
    <row r="770" spans="1:4">
      <c r="A770">
        <v>1.152709</v>
      </c>
      <c r="B770">
        <v>4.7731969999999997</v>
      </c>
      <c r="C770">
        <f>LOG10(1.152709)</f>
        <v>6.17196840118781E-2</v>
      </c>
      <c r="D770">
        <f>LOG10(4.773197)</f>
        <v>0.67880935899380968</v>
      </c>
    </row>
    <row r="771" spans="1:4">
      <c r="A771">
        <v>1.1472389999999999</v>
      </c>
      <c r="B771">
        <v>4.9507409999999998</v>
      </c>
      <c r="C771">
        <f>LOG10(1.147239)</f>
        <v>5.9653902268023105E-2</v>
      </c>
      <c r="D771">
        <f>LOG10(4.950741)</f>
        <v>0.6946702066358591</v>
      </c>
    </row>
    <row r="772" spans="1:4">
      <c r="A772">
        <v>1.1101300000000001</v>
      </c>
      <c r="B772">
        <v>4.3971650000000002</v>
      </c>
      <c r="C772">
        <f>LOG10(1.11013)</f>
        <v>4.5373839126107804E-2</v>
      </c>
      <c r="D772">
        <f>LOG10(4.397165)</f>
        <v>0.64317276246870159</v>
      </c>
    </row>
    <row r="773" spans="1:4">
      <c r="A773">
        <v>1.106077</v>
      </c>
      <c r="B773">
        <v>4.2804359999999999</v>
      </c>
      <c r="C773">
        <f>LOG10(1.106077)</f>
        <v>4.3785361607998112E-2</v>
      </c>
      <c r="D773">
        <f>LOG10(4.280436)</f>
        <v>0.63148800797349447</v>
      </c>
    </row>
    <row r="774" spans="1:4">
      <c r="A774">
        <v>1.1221449999999999</v>
      </c>
      <c r="B774">
        <v>4.0832949999999997</v>
      </c>
      <c r="C774">
        <f>LOG10(1.122145)</f>
        <v>5.0048978694772657E-2</v>
      </c>
      <c r="D774">
        <f>LOG10(4.083295)</f>
        <v>0.61101075691151319</v>
      </c>
    </row>
    <row r="775" spans="1:4">
      <c r="A775">
        <v>1.104236</v>
      </c>
      <c r="B775">
        <v>4.0987960000000001</v>
      </c>
      <c r="C775">
        <f>LOG10(1.104236)</f>
        <v>4.3061901784818842E-2</v>
      </c>
      <c r="D775">
        <f>LOG10(4.098796)</f>
        <v>0.6126563037083006</v>
      </c>
    </row>
    <row r="776" spans="1:4">
      <c r="A776">
        <v>1.0678780000000001</v>
      </c>
      <c r="B776">
        <v>4.7762799999999999</v>
      </c>
      <c r="C776">
        <f>LOG10(1.067878)</f>
        <v>2.8521639440423237E-2</v>
      </c>
      <c r="D776">
        <f>LOG10(4.77628)</f>
        <v>0.67908977852552355</v>
      </c>
    </row>
    <row r="777" spans="1:4">
      <c r="A777">
        <v>1.082603</v>
      </c>
      <c r="B777">
        <v>4.9102920000000001</v>
      </c>
      <c r="C777">
        <f>LOG10(1.082603)</f>
        <v>3.4469226229678115E-2</v>
      </c>
      <c r="D777">
        <f>LOG10(4.910292)</f>
        <v>0.69110731905128242</v>
      </c>
    </row>
    <row r="778" spans="1:4">
      <c r="A778">
        <v>1.0700270000000001</v>
      </c>
      <c r="B778">
        <v>4.9587880000000002</v>
      </c>
      <c r="C778">
        <f>LOG10(1.070027)</f>
        <v>2.9394736379667268E-2</v>
      </c>
      <c r="D778">
        <f>LOG10(4.958788)</f>
        <v>0.69537554156430004</v>
      </c>
    </row>
    <row r="779" spans="1:4">
      <c r="A779">
        <v>1.066651</v>
      </c>
      <c r="B779">
        <v>4.7073530000000003</v>
      </c>
      <c r="C779">
        <f>LOG10(1.066651)</f>
        <v>2.8022344853196553E-2</v>
      </c>
      <c r="D779">
        <f>LOG10(4.707353)</f>
        <v>0.67277676686488108</v>
      </c>
    </row>
    <row r="780" spans="1:4">
      <c r="A780">
        <v>1.054486</v>
      </c>
      <c r="B780">
        <v>4.6112479999999998</v>
      </c>
      <c r="C780">
        <f>LOG10(1.054486)</f>
        <v>2.3040818155061232E-2</v>
      </c>
      <c r="D780">
        <f>LOG10(4.611248)</f>
        <v>0.66381847987180165</v>
      </c>
    </row>
    <row r="781" spans="1:4">
      <c r="A781">
        <v>1.0545009999999999</v>
      </c>
      <c r="B781">
        <v>4.7078930000000003</v>
      </c>
      <c r="C781">
        <f>LOG10(1.054501)</f>
        <v>2.3046995924036202E-2</v>
      </c>
      <c r="D781">
        <f>LOG10(4.707893)</f>
        <v>0.6728265837300984</v>
      </c>
    </row>
    <row r="782" spans="1:4">
      <c r="A782">
        <v>1.070028</v>
      </c>
      <c r="B782">
        <v>4.6176110000000001</v>
      </c>
      <c r="C782">
        <f>LOG10(1.070028)</f>
        <v>2.9395142251929306E-2</v>
      </c>
      <c r="D782">
        <f>LOG10(4.617611)</f>
        <v>0.66441734398408858</v>
      </c>
    </row>
    <row r="783" spans="1:4">
      <c r="A783">
        <v>1.0944499999999999</v>
      </c>
      <c r="B783">
        <v>4.4330679999999996</v>
      </c>
      <c r="C783">
        <f>LOG10(1.09445)</f>
        <v>3.9195925593208843E-2</v>
      </c>
      <c r="D783">
        <f>LOG10(4.433068)</f>
        <v>0.64670439310810246</v>
      </c>
    </row>
    <row r="784" spans="1:4">
      <c r="A784">
        <v>1.099334</v>
      </c>
      <c r="B784">
        <v>3.93363</v>
      </c>
      <c r="C784">
        <f>LOG10(1.099334)</f>
        <v>4.1129659957151815E-2</v>
      </c>
      <c r="D784">
        <f>LOG10(3.93363)</f>
        <v>0.59479350746045945</v>
      </c>
    </row>
    <row r="785" spans="1:4">
      <c r="A785">
        <v>1.074449</v>
      </c>
      <c r="B785">
        <v>3.8345449999999999</v>
      </c>
      <c r="C785">
        <f>LOG10(1.074449)</f>
        <v>3.1185806012447217E-2</v>
      </c>
      <c r="D785">
        <f>LOG10(3.834545)</f>
        <v>0.58371383876414873</v>
      </c>
    </row>
    <row r="786" spans="1:4">
      <c r="A786">
        <v>1.096252</v>
      </c>
      <c r="B786">
        <v>3.916172</v>
      </c>
      <c r="C786">
        <f>LOG10(1.096252)</f>
        <v>3.9910398700821206E-2</v>
      </c>
      <c r="D786">
        <f>LOG10(3.916172)</f>
        <v>0.59286175795501861</v>
      </c>
    </row>
    <row r="787" spans="1:4">
      <c r="A787">
        <v>1.094571</v>
      </c>
      <c r="B787">
        <v>3.916814</v>
      </c>
      <c r="C787">
        <f>LOG10(1.094571)</f>
        <v>3.9243937587944235E-2</v>
      </c>
      <c r="D787">
        <f>LOG10(3.916814)</f>
        <v>0.5929329484455943</v>
      </c>
    </row>
    <row r="788" spans="1:4">
      <c r="A788">
        <v>1.08195</v>
      </c>
      <c r="B788">
        <v>4.0327950000000001</v>
      </c>
      <c r="C788">
        <f>LOG10(1.08195)</f>
        <v>3.4207191245747344E-2</v>
      </c>
      <c r="D788">
        <f>LOG10(4.032795)</f>
        <v>0.60560614597697082</v>
      </c>
    </row>
    <row r="789" spans="1:4">
      <c r="A789">
        <v>1.0926849999999999</v>
      </c>
      <c r="B789">
        <v>3.8774950000000001</v>
      </c>
      <c r="C789">
        <f>LOG10(1.092685)</f>
        <v>3.8494981273853604E-2</v>
      </c>
      <c r="D789">
        <f>LOG10(3.877495)</f>
        <v>0.58855124646660717</v>
      </c>
    </row>
    <row r="790" spans="1:4">
      <c r="A790">
        <v>1.1101479999999999</v>
      </c>
      <c r="B790">
        <v>3.980172</v>
      </c>
      <c r="C790">
        <f>LOG10(1.110148)</f>
        <v>4.5380880857525549E-2</v>
      </c>
      <c r="D790">
        <f>LOG10(3.980172)</f>
        <v>0.59990184017339698</v>
      </c>
    </row>
    <row r="791" spans="1:4">
      <c r="A791">
        <v>1.0873349999999999</v>
      </c>
      <c r="B791">
        <v>4.1208229999999997</v>
      </c>
      <c r="C791">
        <f>LOG10(1.087335)</f>
        <v>3.6363367671518293E-2</v>
      </c>
      <c r="D791">
        <f>LOG10(4.120823)</f>
        <v>0.61498396085456675</v>
      </c>
    </row>
    <row r="792" spans="1:4">
      <c r="A792">
        <v>1.025542</v>
      </c>
      <c r="B792">
        <v>4.7982969999999998</v>
      </c>
      <c r="C792">
        <f>LOG10(1.025542)</f>
        <v>1.0953451144879695E-2</v>
      </c>
      <c r="D792">
        <f>LOG10(4.798297)</f>
        <v>0.6810871259721909</v>
      </c>
    </row>
    <row r="793" spans="1:4">
      <c r="A793">
        <v>1.0296259999999999</v>
      </c>
      <c r="B793">
        <v>4.7845979999999999</v>
      </c>
      <c r="C793">
        <f>LOG10(1.029626)</f>
        <v>1.2679500790231234E-2</v>
      </c>
      <c r="D793">
        <f>LOG10(4.784598)</f>
        <v>0.67984545439794941</v>
      </c>
    </row>
    <row r="794" spans="1:4">
      <c r="A794">
        <v>1.020961</v>
      </c>
      <c r="B794">
        <v>5.0247260000000002</v>
      </c>
      <c r="C794">
        <f>LOG10(1.020961)</f>
        <v>9.0091526566554257E-3</v>
      </c>
      <c r="D794">
        <f>LOG10(5.024726)</f>
        <v>0.70111238451392999</v>
      </c>
    </row>
    <row r="795" spans="1:4">
      <c r="A795">
        <v>1.0215749999999999</v>
      </c>
      <c r="B795">
        <v>5.2137440000000002</v>
      </c>
      <c r="C795">
        <f>LOG10(1.021575)</f>
        <v>9.2702563237835878E-3</v>
      </c>
      <c r="D795">
        <f>LOG10(5.213744)</f>
        <v>0.71714970306613601</v>
      </c>
    </row>
    <row r="796" spans="1:4">
      <c r="A796">
        <v>1.017217</v>
      </c>
      <c r="B796">
        <v>4.5067449999999996</v>
      </c>
      <c r="C796">
        <f>LOG10(1.017217)</f>
        <v>7.4136096087623615E-3</v>
      </c>
      <c r="D796">
        <f>LOG10(4.506745)</f>
        <v>0.65386298557798705</v>
      </c>
    </row>
    <row r="797" spans="1:4">
      <c r="A797">
        <v>1.0201979999999999</v>
      </c>
      <c r="B797">
        <v>4.1766639999999997</v>
      </c>
      <c r="C797">
        <f>LOG10(1.020198)</f>
        <v>8.68446780346528E-3</v>
      </c>
      <c r="D797">
        <f>LOG10(4.176664)</f>
        <v>0.6208295389914098</v>
      </c>
    </row>
    <row r="798" spans="1:4">
      <c r="A798">
        <v>1.0285899999999999</v>
      </c>
      <c r="B798">
        <v>4.1522269999999999</v>
      </c>
      <c r="C798">
        <f>LOG10(1.02859)</f>
        <v>1.2242297774367241E-2</v>
      </c>
      <c r="D798">
        <f>LOG10(4.152227)</f>
        <v>0.61828108813340543</v>
      </c>
    </row>
    <row r="799" spans="1:4">
      <c r="A799">
        <v>1.0247040000000001</v>
      </c>
      <c r="B799">
        <v>4.1897719999999996</v>
      </c>
      <c r="C799">
        <f>LOG10(1.024704)</f>
        <v>1.0598431507137115E-2</v>
      </c>
      <c r="D799">
        <f>LOG10(4.189772)</f>
        <v>0.62219039006986365</v>
      </c>
    </row>
    <row r="800" spans="1:4">
      <c r="A800">
        <v>1.053159</v>
      </c>
      <c r="B800">
        <v>4.8408129999999998</v>
      </c>
      <c r="C800">
        <f>LOG10(1.053159)</f>
        <v>2.2493943464458599E-2</v>
      </c>
      <c r="D800">
        <f>LOG10(4.840813)</f>
        <v>0.6849183062234715</v>
      </c>
    </row>
    <row r="801" spans="1:4">
      <c r="A801">
        <v>1.043353</v>
      </c>
      <c r="B801">
        <v>4.9829689999999998</v>
      </c>
      <c r="C801">
        <f>LOG10(1.043353)</f>
        <v>1.8431269131238773E-2</v>
      </c>
      <c r="D801">
        <f>LOG10(4.982969)</f>
        <v>0.69748818535070423</v>
      </c>
    </row>
    <row r="802" spans="1:4">
      <c r="A802">
        <v>1.0397050000000001</v>
      </c>
      <c r="B802">
        <v>5.0112550000000002</v>
      </c>
      <c r="C802">
        <f>LOG10(1.039705)</f>
        <v>1.691013252376113E-2</v>
      </c>
      <c r="D802">
        <f>LOG10(5.011255)</f>
        <v>0.69994650257787494</v>
      </c>
    </row>
    <row r="803" spans="1:4">
      <c r="A803">
        <v>1.037955</v>
      </c>
      <c r="B803">
        <v>4.7785289999999998</v>
      </c>
      <c r="C803">
        <f>LOG10(1.037955)</f>
        <v>1.6178525308852047E-2</v>
      </c>
      <c r="D803">
        <f>LOG10(4.778529)</f>
        <v>0.67929422600486888</v>
      </c>
    </row>
    <row r="804" spans="1:4">
      <c r="A804">
        <v>1.0363629999999999</v>
      </c>
      <c r="B804">
        <v>4.5304349999999998</v>
      </c>
      <c r="C804">
        <f>LOG10(1.036363)</f>
        <v>1.5511899506115357E-2</v>
      </c>
      <c r="D804">
        <f>LOG10(4.530435)</f>
        <v>0.65613990378537879</v>
      </c>
    </row>
    <row r="805" spans="1:4">
      <c r="A805">
        <v>1.032675</v>
      </c>
      <c r="B805">
        <v>4.7506719999999998</v>
      </c>
      <c r="C805">
        <f>LOG10(1.032675)</f>
        <v>1.3963663325293606E-2</v>
      </c>
      <c r="D805">
        <f>LOG10(4.750672)</f>
        <v>0.67675504651950424</v>
      </c>
    </row>
    <row r="806" spans="1:4">
      <c r="A806">
        <v>1.03406</v>
      </c>
      <c r="B806">
        <v>4.6056780000000002</v>
      </c>
      <c r="C806">
        <f>LOG10(1.03406)</f>
        <v>1.4545738867128944E-2</v>
      </c>
      <c r="D806">
        <f>LOG10(4.605678)</f>
        <v>0.66329357155449897</v>
      </c>
    </row>
    <row r="807" spans="1:4">
      <c r="A807">
        <v>1.0328520000000001</v>
      </c>
      <c r="B807">
        <v>4.5307190000000004</v>
      </c>
      <c r="C807">
        <f>LOG10(1.032852)</f>
        <v>1.4038094812739738E-2</v>
      </c>
      <c r="D807">
        <f>LOG10(4.530719)</f>
        <v>0.65616712760982787</v>
      </c>
    </row>
    <row r="808" spans="1:4">
      <c r="A808">
        <v>1.034902</v>
      </c>
      <c r="B808">
        <v>4.0257069999999997</v>
      </c>
      <c r="C808">
        <f>LOG10(1.034902)</f>
        <v>1.4899226242876387E-2</v>
      </c>
      <c r="D808">
        <f>LOG10(4.025707)</f>
        <v>0.60484216277474367</v>
      </c>
    </row>
    <row r="809" spans="1:4">
      <c r="A809">
        <v>1.029487</v>
      </c>
      <c r="B809">
        <v>3.944385</v>
      </c>
      <c r="C809">
        <f>LOG10(1.029487)</f>
        <v>1.2620866870600598E-2</v>
      </c>
      <c r="D809">
        <f>LOG10(3.944385)</f>
        <v>0.59597929856510379</v>
      </c>
    </row>
    <row r="810" spans="1:4">
      <c r="A810">
        <v>1.0335160000000001</v>
      </c>
      <c r="B810">
        <v>4.0829380000000004</v>
      </c>
      <c r="C810">
        <f>LOG10(1.033516)</f>
        <v>1.4317204386551614E-2</v>
      </c>
      <c r="D810">
        <f>LOG10(4.082938)</f>
        <v>0.6109727851489789</v>
      </c>
    </row>
    <row r="811" spans="1:4">
      <c r="A811">
        <v>1.0227869999999999</v>
      </c>
      <c r="B811">
        <v>4.2373070000000004</v>
      </c>
      <c r="C811">
        <f>LOG10(1.022787)</f>
        <v>9.7851993463344902E-3</v>
      </c>
      <c r="D811">
        <f>LOG10(4.237307)</f>
        <v>0.62708993050462303</v>
      </c>
    </row>
    <row r="812" spans="1:4">
      <c r="A812">
        <v>1.0307710000000001</v>
      </c>
      <c r="B812">
        <v>4.3504129999999996</v>
      </c>
      <c r="C812">
        <f>LOG10(1.030771)</f>
        <v>1.3162191488158316E-2</v>
      </c>
      <c r="D812">
        <f>LOG10(4.350413)</f>
        <v>0.6385304880137056</v>
      </c>
    </row>
    <row r="813" spans="1:4">
      <c r="A813">
        <v>1.1329670000000001</v>
      </c>
      <c r="B813">
        <v>4.2878290000000003</v>
      </c>
      <c r="C813">
        <f>LOG10(1.132967)</f>
        <v>5.4217260325337954E-2</v>
      </c>
      <c r="D813">
        <f>LOG10(4.287829)</f>
        <v>0.63223745722640468</v>
      </c>
    </row>
    <row r="814" spans="1:4">
      <c r="A814">
        <v>1.0731329999999999</v>
      </c>
      <c r="B814">
        <v>4.3870779999999998</v>
      </c>
      <c r="C814">
        <f>LOG10(1.073133)</f>
        <v>3.065355009884595E-2</v>
      </c>
      <c r="D814">
        <f>LOG10(4.387078)</f>
        <v>0.64217535600705289</v>
      </c>
    </row>
    <row r="815" spans="1:4">
      <c r="A815">
        <v>1.087745</v>
      </c>
      <c r="B815">
        <v>4.4207109999999998</v>
      </c>
      <c r="C815">
        <f>LOG10(1.087745)</f>
        <v>3.652709566284669E-2</v>
      </c>
      <c r="D815">
        <f>LOG10(4.420711)</f>
        <v>0.6454921242232754</v>
      </c>
    </row>
    <row r="816" spans="1:4">
      <c r="A816">
        <v>1.128377</v>
      </c>
      <c r="B816">
        <v>3.883197</v>
      </c>
      <c r="C816">
        <f>LOG10(1.128377)</f>
        <v>5.245422523688683E-2</v>
      </c>
      <c r="D816">
        <f>LOG10(3.883197)</f>
        <v>0.58918942346974323</v>
      </c>
    </row>
    <row r="817" spans="1:4">
      <c r="A817">
        <v>1.0800749999999999</v>
      </c>
      <c r="B817">
        <v>4.1336769999999996</v>
      </c>
      <c r="C817">
        <f>LOG10(1.080075)</f>
        <v>3.3453913778819927E-2</v>
      </c>
      <c r="D817">
        <f>LOG10(4.133677)</f>
        <v>0.6163365384262367</v>
      </c>
    </row>
    <row r="818" spans="1:4">
      <c r="A818">
        <v>1.0888150000000001</v>
      </c>
      <c r="B818">
        <v>4.0059259999999997</v>
      </c>
      <c r="C818">
        <f>LOG10(1.088815)</f>
        <v>3.695409527054979E-2</v>
      </c>
      <c r="D818">
        <f>LOG10(4.005926)</f>
        <v>0.60270292246916657</v>
      </c>
    </row>
    <row r="819" spans="1:4">
      <c r="A819">
        <v>1.082436</v>
      </c>
      <c r="B819">
        <v>3.9023650000000001</v>
      </c>
      <c r="C819">
        <f>LOG10(1.082436)</f>
        <v>3.4402227733464699E-2</v>
      </c>
      <c r="D819">
        <f>LOG10(3.902365)</f>
        <v>0.59132788783460222</v>
      </c>
    </row>
    <row r="820" spans="1:4">
      <c r="A820">
        <v>1.1009519999999999</v>
      </c>
      <c r="B820">
        <v>4.0963830000000003</v>
      </c>
      <c r="C820">
        <f>LOG10(1.100952)</f>
        <v>4.1768384739638918E-2</v>
      </c>
      <c r="D820">
        <f>LOG10(4.096383)</f>
        <v>0.61240055514805147</v>
      </c>
    </row>
    <row r="821" spans="1:4">
      <c r="A821">
        <v>1.114892</v>
      </c>
      <c r="B821">
        <v>3.9178869999999999</v>
      </c>
      <c r="C821">
        <f>LOG10(1.114892)</f>
        <v>4.7232799154792379E-2</v>
      </c>
      <c r="D821">
        <f>LOG10(3.917887)</f>
        <v>0.59305190588430079</v>
      </c>
    </row>
    <row r="822" spans="1:4">
      <c r="A822">
        <v>1.0901050000000001</v>
      </c>
      <c r="B822">
        <v>3.9120629999999998</v>
      </c>
      <c r="C822">
        <f>LOG10(1.090105)</f>
        <v>3.7468331632702821E-2</v>
      </c>
      <c r="D822">
        <f>LOG10(3.912063)</f>
        <v>0.59240584006547459</v>
      </c>
    </row>
    <row r="823" spans="1:4">
      <c r="A823">
        <v>1.0671029999999999</v>
      </c>
      <c r="B823">
        <v>4.6560490000000003</v>
      </c>
      <c r="C823">
        <f>LOG10(1.067103)</f>
        <v>2.8206340860942949E-2</v>
      </c>
      <c r="D823">
        <f>LOG10(4.656049)</f>
        <v>0.66801754215678821</v>
      </c>
    </row>
    <row r="824" spans="1:4">
      <c r="A824">
        <v>1.0551159999999999</v>
      </c>
      <c r="B824">
        <v>4.9809140000000003</v>
      </c>
      <c r="C824">
        <f>LOG10(1.055116)</f>
        <v>2.3300208819018346E-2</v>
      </c>
      <c r="D824">
        <f>LOG10(4.980914)</f>
        <v>0.69730904330879839</v>
      </c>
    </row>
    <row r="825" spans="1:4">
      <c r="A825">
        <v>1.056216</v>
      </c>
      <c r="B825">
        <v>4.9309260000000004</v>
      </c>
      <c r="C825">
        <f>LOG10(1.056216)</f>
        <v>2.3752742076050336E-2</v>
      </c>
      <c r="D825">
        <f>LOG10(4.930926)</f>
        <v>0.69292848498240311</v>
      </c>
    </row>
    <row r="826" spans="1:4">
      <c r="A826">
        <v>1.050287</v>
      </c>
      <c r="B826">
        <v>5.0429170000000001</v>
      </c>
      <c r="C826">
        <f>LOG10(1.050287)</f>
        <v>2.1307990007968944E-2</v>
      </c>
      <c r="D826">
        <f>LOG10(5.042917)</f>
        <v>0.70268182028313986</v>
      </c>
    </row>
    <row r="827" spans="1:4">
      <c r="A827">
        <v>1.050359</v>
      </c>
      <c r="B827">
        <v>4.7264419999999996</v>
      </c>
      <c r="C827">
        <f>LOG10(1.050359)</f>
        <v>2.1337761042888023E-2</v>
      </c>
      <c r="D827">
        <f>LOG10(4.726442)</f>
        <v>0.67453433286662101</v>
      </c>
    </row>
    <row r="828" spans="1:4">
      <c r="A828">
        <v>1.0567550000000001</v>
      </c>
      <c r="B828">
        <v>4.9455410000000004</v>
      </c>
      <c r="C828">
        <f>LOG10(1.056755)</f>
        <v>2.3974311355347871E-2</v>
      </c>
      <c r="D828">
        <f>LOG10(4.945541)</f>
        <v>0.69421380664367283</v>
      </c>
    </row>
    <row r="829" spans="1:4">
      <c r="A829">
        <v>1.0673630000000001</v>
      </c>
      <c r="B829">
        <v>4.7289940000000001</v>
      </c>
      <c r="C829">
        <f>LOG10(1.067363)</f>
        <v>2.8312143966594091E-2</v>
      </c>
      <c r="D829">
        <f>LOG10(4.728994)</f>
        <v>0.67476876299649113</v>
      </c>
    </row>
    <row r="830" spans="1:4">
      <c r="A830">
        <v>1.055939</v>
      </c>
      <c r="B830">
        <v>4.4315040000000003</v>
      </c>
      <c r="C830">
        <f>LOG10(1.055939)</f>
        <v>2.3638830386636521E-2</v>
      </c>
      <c r="D830">
        <f>LOG10(4.431504)</f>
        <v>0.64655114564691785</v>
      </c>
    </row>
    <row r="831" spans="1:4">
      <c r="A831">
        <v>1.0710550000000001</v>
      </c>
      <c r="B831">
        <v>4.0426299999999999</v>
      </c>
      <c r="C831">
        <f>LOG10(1.071055)</f>
        <v>2.981177296369629E-2</v>
      </c>
      <c r="D831">
        <f>LOG10(4.04263)</f>
        <v>0.60666399453387854</v>
      </c>
    </row>
    <row r="832" spans="1:4">
      <c r="A832">
        <v>1.0746370000000001</v>
      </c>
      <c r="B832">
        <v>3.9174310000000001</v>
      </c>
      <c r="C832">
        <f>LOG10(1.074637)</f>
        <v>3.1261789349369164E-2</v>
      </c>
      <c r="D832">
        <f>LOG10(3.917431)</f>
        <v>0.59300135572565471</v>
      </c>
    </row>
    <row r="833" spans="1:4">
      <c r="A833">
        <v>1.06857</v>
      </c>
      <c r="B833">
        <v>3.964655</v>
      </c>
      <c r="C833">
        <f>LOG10(1.06857)</f>
        <v>2.8802977242220303E-2</v>
      </c>
      <c r="D833">
        <f>LOG10(3.964655)</f>
        <v>0.59820540146064416</v>
      </c>
    </row>
    <row r="834" spans="1:4">
      <c r="A834">
        <v>1.086298</v>
      </c>
      <c r="B834">
        <v>3.87982</v>
      </c>
      <c r="C834">
        <f>LOG10(1.086298)</f>
        <v>3.5948979951142102E-2</v>
      </c>
      <c r="D834">
        <f>LOG10(3.87982)</f>
        <v>0.58881157744469947</v>
      </c>
    </row>
    <row r="835" spans="1:4">
      <c r="A835">
        <v>1.0912820000000001</v>
      </c>
      <c r="B835">
        <v>4.0764690000000003</v>
      </c>
      <c r="C835">
        <f>LOG10(1.091282)</f>
        <v>3.7936991851916839E-2</v>
      </c>
      <c r="D835">
        <f>LOG10(4.076469)</f>
        <v>0.61028414402785758</v>
      </c>
    </row>
    <row r="836" spans="1:4">
      <c r="A836">
        <v>1.089313</v>
      </c>
      <c r="B836">
        <v>3.984572</v>
      </c>
      <c r="C836">
        <f>LOG10(1.089313)</f>
        <v>3.7152686589109959E-2</v>
      </c>
      <c r="D836">
        <f>LOG10(3.984572)</f>
        <v>0.60038167880091997</v>
      </c>
    </row>
    <row r="837" spans="1:4">
      <c r="A837">
        <v>1.09175</v>
      </c>
      <c r="B837">
        <v>3.9389690000000002</v>
      </c>
      <c r="C837">
        <f>LOG10(1.09175)</f>
        <v>3.8123200593377718E-2</v>
      </c>
      <c r="D837">
        <f>LOG10(3.938969)</f>
        <v>0.59538256289040181</v>
      </c>
    </row>
    <row r="838" spans="1:4">
      <c r="A838">
        <v>1.114913</v>
      </c>
      <c r="B838">
        <v>4.0241189999999998</v>
      </c>
      <c r="C838">
        <f>LOG10(1.114913)</f>
        <v>4.7240979407433541E-2</v>
      </c>
      <c r="D838">
        <f>LOG10(4.024119)</f>
        <v>0.60467081505959841</v>
      </c>
    </row>
    <row r="839" spans="1:4">
      <c r="A839">
        <v>1.036913</v>
      </c>
      <c r="B839">
        <v>3.2269600000000001</v>
      </c>
      <c r="C839">
        <f>LOG10(1.036913)</f>
        <v>1.5742319354365198E-2</v>
      </c>
      <c r="D839">
        <f>LOG10(3.22696)</f>
        <v>0.5087935821107713</v>
      </c>
    </row>
    <row r="840" spans="1:4">
      <c r="A840">
        <v>1.021933</v>
      </c>
      <c r="B840">
        <v>4.806</v>
      </c>
      <c r="C840">
        <f>LOG10(1.021933)</f>
        <v>9.4224235050346453E-3</v>
      </c>
      <c r="D840">
        <f>LOG10(4.806)</f>
        <v>0.6817837664678813</v>
      </c>
    </row>
    <row r="841" spans="1:4">
      <c r="A841">
        <v>1.027555</v>
      </c>
      <c r="B841">
        <v>4.208812</v>
      </c>
      <c r="C841">
        <f>LOG10(1.027555)</f>
        <v>1.180507683252293E-2</v>
      </c>
      <c r="D841">
        <f>LOG10(4.208812)</f>
        <v>0.62415952703429212</v>
      </c>
    </row>
    <row r="842" spans="1:4">
      <c r="A842">
        <v>1.0211250000000001</v>
      </c>
      <c r="B842">
        <v>4.3324170000000004</v>
      </c>
      <c r="C842">
        <f>LOG10(1.021125)</f>
        <v>9.0789090676834435E-3</v>
      </c>
      <c r="D842">
        <f>LOG10(4.332417)</f>
        <v>0.63673025129656446</v>
      </c>
    </row>
    <row r="843" spans="1:4">
      <c r="A843">
        <v>1.0216479999999999</v>
      </c>
      <c r="B843">
        <v>4.3360060000000002</v>
      </c>
      <c r="C843">
        <f>LOG10(1.021648)</f>
        <v>9.3012891549453577E-3</v>
      </c>
      <c r="D843">
        <f>LOG10(4.336006)</f>
        <v>0.6370898744909137</v>
      </c>
    </row>
    <row r="844" spans="1:4">
      <c r="A844">
        <v>1.0236000000000001</v>
      </c>
      <c r="B844">
        <v>4.1337029999999997</v>
      </c>
      <c r="C844">
        <f>LOG10(1.0236)</f>
        <v>1.0130277215147886E-2</v>
      </c>
      <c r="D844">
        <f>LOG10(4.133703)</f>
        <v>0.61633927004291078</v>
      </c>
    </row>
    <row r="845" spans="1:4">
      <c r="A845">
        <v>1.025828</v>
      </c>
      <c r="B845">
        <v>4.2814540000000001</v>
      </c>
      <c r="C845">
        <f>LOG10(1.025828)</f>
        <v>1.1074548969873827E-2</v>
      </c>
      <c r="D845">
        <f>LOG10(4.281454)</f>
        <v>0.63159128231704742</v>
      </c>
    </row>
    <row r="846" spans="1:4">
      <c r="A846">
        <v>1.025666</v>
      </c>
      <c r="B846">
        <v>4.0520480000000001</v>
      </c>
      <c r="C846">
        <f>LOG10(1.025666)</f>
        <v>1.1005959243348119E-2</v>
      </c>
      <c r="D846">
        <f>LOG10(4.052048)</f>
        <v>0.60767458131106133</v>
      </c>
    </row>
    <row r="847" spans="1:4">
      <c r="A847">
        <v>1.0273129999999999</v>
      </c>
      <c r="B847">
        <v>4.0707250000000004</v>
      </c>
      <c r="C847">
        <f>LOG10(1.027313)</f>
        <v>1.1702783872482176E-2</v>
      </c>
      <c r="D847">
        <f>LOG10(4.070725)</f>
        <v>0.60967176437484427</v>
      </c>
    </row>
    <row r="848" spans="1:4">
      <c r="A848">
        <v>1.038456</v>
      </c>
      <c r="B848">
        <v>4.6757179999999998</v>
      </c>
      <c r="C848">
        <f>LOG10(1.038456)</f>
        <v>1.6388099944755895E-2</v>
      </c>
      <c r="D848">
        <f>LOG10(4.675718)</f>
        <v>0.66984831028769931</v>
      </c>
    </row>
    <row r="849" spans="1:4">
      <c r="A849">
        <v>1.0203230000000001</v>
      </c>
      <c r="B849">
        <v>5.0534270000000001</v>
      </c>
      <c r="C849">
        <f>LOG10(1.020323)</f>
        <v>8.7376765774067177E-3</v>
      </c>
      <c r="D849">
        <f>LOG10(5.053427)</f>
        <v>0.70358599641927566</v>
      </c>
    </row>
    <row r="850" spans="1:4">
      <c r="A850">
        <v>1.028735</v>
      </c>
      <c r="B850">
        <v>5.0802509999999996</v>
      </c>
      <c r="C850">
        <f>LOG10(1.028735)</f>
        <v>1.2303515812334279E-2</v>
      </c>
      <c r="D850">
        <f>LOG10(5.080251)</f>
        <v>0.70588517000479245</v>
      </c>
    </row>
    <row r="851" spans="1:4">
      <c r="A851">
        <v>1.028548</v>
      </c>
      <c r="B851">
        <v>4.9770029999999998</v>
      </c>
      <c r="C851">
        <f>LOG10(1.028548)</f>
        <v>1.2224564041149133E-2</v>
      </c>
      <c r="D851">
        <f>LOG10(4.977003)</f>
        <v>0.69696790252482543</v>
      </c>
    </row>
    <row r="852" spans="1:4">
      <c r="A852">
        <v>1.030729</v>
      </c>
      <c r="B852">
        <v>4.8828760000000004</v>
      </c>
      <c r="C852">
        <f>LOG10(1.030729)</f>
        <v>1.31444952783669E-2</v>
      </c>
      <c r="D852">
        <f>LOG10(4.882876)</f>
        <v>0.68867569557236052</v>
      </c>
    </row>
    <row r="853" spans="1:4">
      <c r="A853">
        <v>1.0349919999999999</v>
      </c>
      <c r="B853">
        <v>5.0747020000000003</v>
      </c>
      <c r="C853">
        <f>LOG10(1.034992)</f>
        <v>1.4936992914402456E-2</v>
      </c>
      <c r="D853">
        <f>LOG10(5.074702)</f>
        <v>0.70541054440683304</v>
      </c>
    </row>
    <row r="854" spans="1:4">
      <c r="A854">
        <v>1.0338179999999999</v>
      </c>
      <c r="B854">
        <v>4.7878420000000004</v>
      </c>
      <c r="C854">
        <f>LOG10(1.033818)</f>
        <v>1.4444089480559311E-2</v>
      </c>
      <c r="D854">
        <f>LOG10(4.787842)</f>
        <v>0.68013981014282288</v>
      </c>
    </row>
    <row r="855" spans="1:4">
      <c r="A855">
        <v>1.0971120000000001</v>
      </c>
      <c r="B855">
        <v>4.4812370000000001</v>
      </c>
      <c r="C855">
        <f>LOG10(1.097112)</f>
        <v>4.0250965313181591E-2</v>
      </c>
      <c r="D855">
        <f>LOG10(4.481237)</f>
        <v>0.65139791313205297</v>
      </c>
    </row>
    <row r="856" spans="1:4">
      <c r="A856">
        <v>1.034324</v>
      </c>
      <c r="B856">
        <v>4.0804270000000002</v>
      </c>
      <c r="C856">
        <f>LOG10(1.034324)</f>
        <v>1.4656601979437954E-2</v>
      </c>
      <c r="D856">
        <f>LOG10(4.080427)</f>
        <v>0.61070561260960288</v>
      </c>
    </row>
    <row r="857" spans="1:4">
      <c r="A857">
        <v>1.0288200000000001</v>
      </c>
      <c r="B857">
        <v>3.9929109999999999</v>
      </c>
      <c r="C857">
        <f>LOG10(1.02882)</f>
        <v>1.2339398236845727E-2</v>
      </c>
      <c r="D857">
        <f>LOG10(3.992911)</f>
        <v>0.60128963009424852</v>
      </c>
    </row>
    <row r="858" spans="1:4">
      <c r="A858">
        <v>1.0215449999999999</v>
      </c>
      <c r="B858">
        <v>4.2070670000000003</v>
      </c>
      <c r="C858">
        <f>LOG10(1.021545)</f>
        <v>9.2575024625732583E-3</v>
      </c>
      <c r="D858">
        <f>LOG10(4.207067)</f>
        <v>0.62397942846543641</v>
      </c>
    </row>
    <row r="859" spans="1:4">
      <c r="A859">
        <v>1.030767</v>
      </c>
      <c r="B859">
        <v>4.1161919999999999</v>
      </c>
      <c r="C859">
        <f>LOG10(1.030767)</f>
        <v>1.3160506165910883E-2</v>
      </c>
      <c r="D859">
        <f>LOG10(4.116192)</f>
        <v>0.61449562425262971</v>
      </c>
    </row>
    <row r="860" spans="1:4">
      <c r="A860">
        <v>1.0221960000000001</v>
      </c>
      <c r="B860">
        <v>4.456073</v>
      </c>
      <c r="C860">
        <f>LOG10(1.022196)</f>
        <v>9.5341771657584656E-3</v>
      </c>
      <c r="D860">
        <f>LOG10(4.456073)</f>
        <v>0.6489522968958098</v>
      </c>
    </row>
    <row r="861" spans="1:4">
      <c r="A861">
        <v>1.0287010000000001</v>
      </c>
      <c r="B861">
        <v>4.3126230000000003</v>
      </c>
      <c r="C861">
        <f>LOG10(1.028701)</f>
        <v>1.2289162012375499E-2</v>
      </c>
      <c r="D861">
        <f>LOG10(4.312623)</f>
        <v>0.63474149473860553</v>
      </c>
    </row>
    <row r="862" spans="1:4">
      <c r="A862">
        <v>1.0299389999999999</v>
      </c>
      <c r="B862">
        <v>4.2553970000000003</v>
      </c>
      <c r="C862">
        <f>LOG10(1.029939)</f>
        <v>1.2811503590708264E-2</v>
      </c>
      <c r="D862">
        <f>LOG10(4.255397)</f>
        <v>0.62894008307313032</v>
      </c>
    </row>
    <row r="863" spans="1:4">
      <c r="A863">
        <v>1.0253159999999999</v>
      </c>
      <c r="B863">
        <v>4.3734890000000002</v>
      </c>
      <c r="C863">
        <f>LOG10(1.025316)</f>
        <v>1.0857734568395649E-2</v>
      </c>
      <c r="D863">
        <f>LOG10(4.373489)</f>
        <v>0.64082803854509907</v>
      </c>
    </row>
    <row r="864" spans="1:4">
      <c r="A864">
        <v>1.0652889999999999</v>
      </c>
      <c r="B864">
        <v>3.9834040000000002</v>
      </c>
      <c r="C864">
        <f>LOG10(1.065289)</f>
        <v>2.7467442590633613E-2</v>
      </c>
      <c r="D864">
        <f>LOG10(3.983404)</f>
        <v>0.60025435513465986</v>
      </c>
    </row>
    <row r="865" spans="1:4">
      <c r="A865">
        <v>1.1030549999999999</v>
      </c>
      <c r="B865">
        <v>4.1181400000000004</v>
      </c>
      <c r="C865">
        <f>LOG10(1.103055)</f>
        <v>4.2597167563484972E-2</v>
      </c>
      <c r="D865">
        <f>LOG10(4.11814)</f>
        <v>0.61470110677787404</v>
      </c>
    </row>
    <row r="866" spans="1:4">
      <c r="A866">
        <v>1.0999779999999999</v>
      </c>
      <c r="B866">
        <v>4.2745309999999996</v>
      </c>
      <c r="C866">
        <f>LOG10(1.099978)</f>
        <v>4.1383999181726881E-2</v>
      </c>
      <c r="D866">
        <f>LOG10(4.274531)</f>
        <v>0.6308884710441498</v>
      </c>
    </row>
    <row r="867" spans="1:4">
      <c r="A867">
        <v>1.1047940000000001</v>
      </c>
      <c r="B867">
        <v>3.9899290000000001</v>
      </c>
      <c r="C867">
        <f>LOG10(1.104794)</f>
        <v>4.3281306977194005E-2</v>
      </c>
      <c r="D867">
        <f>LOG10(3.989929)</f>
        <v>0.60096516757081742</v>
      </c>
    </row>
    <row r="868" spans="1:4">
      <c r="A868">
        <v>1.1131120000000001</v>
      </c>
      <c r="B868">
        <v>4.2089100000000004</v>
      </c>
      <c r="C868">
        <f>LOG10(1.113112)</f>
        <v>4.6538864725357343E-2</v>
      </c>
      <c r="D868">
        <f>LOG10(4.20891)</f>
        <v>0.62416963923786184</v>
      </c>
    </row>
    <row r="869" spans="1:4">
      <c r="A869">
        <v>1.091461</v>
      </c>
      <c r="B869">
        <v>4.0143120000000003</v>
      </c>
      <c r="C869">
        <f>LOG10(1.091461)</f>
        <v>3.800822214557479E-2</v>
      </c>
      <c r="D869">
        <f>LOG10(4.014312)</f>
        <v>0.60361112366032643</v>
      </c>
    </row>
    <row r="870" spans="1:4">
      <c r="A870">
        <v>1.072136</v>
      </c>
      <c r="B870">
        <v>4.0298489999999996</v>
      </c>
      <c r="C870">
        <f>LOG10(1.072136)</f>
        <v>3.0249878923220917E-2</v>
      </c>
      <c r="D870">
        <f>LOG10(4.029849)</f>
        <v>0.60528877326384456</v>
      </c>
    </row>
    <row r="871" spans="1:4">
      <c r="A871">
        <v>1.0768530000000001</v>
      </c>
      <c r="B871">
        <v>4.0330729999999999</v>
      </c>
      <c r="C871">
        <f>LOG10(1.076853)</f>
        <v>3.2156422289538689E-2</v>
      </c>
      <c r="D871">
        <f>LOG10(4.033073)</f>
        <v>0.60563608295734717</v>
      </c>
    </row>
    <row r="872" spans="1:4">
      <c r="A872">
        <v>1.0655129999999999</v>
      </c>
      <c r="B872">
        <v>4.7582370000000003</v>
      </c>
      <c r="C872">
        <f>LOG10(1.065513)</f>
        <v>2.7558752777412761E-2</v>
      </c>
      <c r="D872">
        <f>LOG10(4.758237)</f>
        <v>0.67744606973757282</v>
      </c>
    </row>
    <row r="873" spans="1:4">
      <c r="A873">
        <v>1.043676</v>
      </c>
      <c r="B873">
        <v>4.9111520000000004</v>
      </c>
      <c r="C873">
        <f>LOG10(1.043676)</f>
        <v>1.8565696701507105E-2</v>
      </c>
      <c r="D873">
        <f>LOG10(4.911152)</f>
        <v>0.69118337574017497</v>
      </c>
    </row>
    <row r="874" spans="1:4">
      <c r="A874">
        <v>1.0499780000000001</v>
      </c>
      <c r="B874">
        <v>4.8495020000000002</v>
      </c>
      <c r="C874">
        <f>LOG10(1.049978)</f>
        <v>2.1180199471178288E-2</v>
      </c>
      <c r="D874">
        <f>LOG10(4.849502)</f>
        <v>0.68569714277617322</v>
      </c>
    </row>
    <row r="875" spans="1:4">
      <c r="A875">
        <v>1.066109</v>
      </c>
      <c r="B875">
        <v>4.780653</v>
      </c>
      <c r="C875">
        <f>LOG10(1.066109)</f>
        <v>2.7801609642240904E-2</v>
      </c>
      <c r="D875">
        <f>LOG10(4.780653)</f>
        <v>0.67948722191074107</v>
      </c>
    </row>
    <row r="876" spans="1:4">
      <c r="A876">
        <v>1.064238</v>
      </c>
      <c r="B876">
        <v>4.7810110000000003</v>
      </c>
      <c r="C876">
        <f>LOG10(1.064238)</f>
        <v>2.7038761914088782E-2</v>
      </c>
      <c r="D876">
        <f>LOG10(4.781011)</f>
        <v>0.6795197429080474</v>
      </c>
    </row>
    <row r="877" spans="1:4">
      <c r="A877">
        <v>1.063545</v>
      </c>
      <c r="B877">
        <v>5.0137739999999997</v>
      </c>
      <c r="C877">
        <f>LOG10(1.063545)</f>
        <v>2.6755870203232359E-2</v>
      </c>
      <c r="D877">
        <f>LOG10(5.013774)</f>
        <v>0.70016475388127519</v>
      </c>
    </row>
    <row r="878" spans="1:4">
      <c r="A878">
        <v>1.0651759999999999</v>
      </c>
      <c r="B878">
        <v>5.2483170000000001</v>
      </c>
      <c r="C878">
        <f>LOG10(1.065176)</f>
        <v>2.7421372576339927E-2</v>
      </c>
      <c r="D878">
        <f>LOG10(5.248317)</f>
        <v>0.72002005868333996</v>
      </c>
    </row>
    <row r="879" spans="1:4">
      <c r="A879">
        <v>1.0773630000000001</v>
      </c>
      <c r="B879">
        <v>4.348687</v>
      </c>
      <c r="C879">
        <f>LOG10(1.077363)</f>
        <v>3.2362056441275294E-2</v>
      </c>
      <c r="D879">
        <f>LOG10(4.348687)</f>
        <v>0.6383581501199922</v>
      </c>
    </row>
    <row r="880" spans="1:4">
      <c r="A880">
        <v>1.0697730000000001</v>
      </c>
      <c r="B880">
        <v>3.859324</v>
      </c>
      <c r="C880">
        <f>LOG10(1.069773)</f>
        <v>2.9291632539194774E-2</v>
      </c>
      <c r="D880">
        <f>LOG10(3.859324)</f>
        <v>0.58651124022089962</v>
      </c>
    </row>
    <row r="881" spans="1:4">
      <c r="A881">
        <v>1.1230279999999999</v>
      </c>
      <c r="B881">
        <v>3.787534</v>
      </c>
      <c r="C881">
        <f>LOG10(1.123028)</f>
        <v>5.0390584483985632E-2</v>
      </c>
      <c r="D881">
        <f>LOG10(3.787534)</f>
        <v>0.57835654010999404</v>
      </c>
    </row>
    <row r="882" spans="1:4">
      <c r="A882">
        <v>1.161116</v>
      </c>
      <c r="B882">
        <v>4.060092</v>
      </c>
      <c r="C882">
        <f>LOG10(1.161116)</f>
        <v>6.4875609612243118E-2</v>
      </c>
      <c r="D882">
        <f>LOG10(4.060092)</f>
        <v>0.60853587462144254</v>
      </c>
    </row>
    <row r="883" spans="1:4">
      <c r="A883">
        <v>1.1265579999999999</v>
      </c>
      <c r="B883">
        <v>4.1152259999999998</v>
      </c>
      <c r="C883">
        <f>LOG10(1.126558)</f>
        <v>5.1753555963550232E-2</v>
      </c>
      <c r="D883">
        <f>LOG10(4.115226)</f>
        <v>0.61439369078953887</v>
      </c>
    </row>
    <row r="884" spans="1:4">
      <c r="A884">
        <v>1.188933</v>
      </c>
      <c r="B884">
        <v>4.1775099999999998</v>
      </c>
      <c r="C884">
        <f>LOG10(1.188933)</f>
        <v>7.5157381489890041E-2</v>
      </c>
      <c r="D884">
        <f>LOG10(4.17751)</f>
        <v>0.62091749816797137</v>
      </c>
    </row>
    <row r="885" spans="1:4">
      <c r="A885">
        <v>1.184132</v>
      </c>
      <c r="B885">
        <v>4.3927170000000002</v>
      </c>
      <c r="C885">
        <f>LOG10(1.184132)</f>
        <v>7.3400117654014954E-2</v>
      </c>
      <c r="D885">
        <f>LOG10(4.392717)</f>
        <v>0.64273322482294148</v>
      </c>
    </row>
    <row r="886" spans="1:4">
      <c r="A886">
        <v>1.1914830000000001</v>
      </c>
      <c r="B886">
        <v>4.1442589999999999</v>
      </c>
      <c r="C886">
        <f>LOG10(1.191483)</f>
        <v>7.6087850241969512E-2</v>
      </c>
      <c r="D886">
        <f>LOG10(4.144259)</f>
        <v>0.61744688929409952</v>
      </c>
    </row>
    <row r="887" spans="1:4">
      <c r="A887">
        <v>1.1574409999999999</v>
      </c>
      <c r="B887">
        <v>4.7052120000000004</v>
      </c>
      <c r="C887">
        <f>LOG10(1.157441)</f>
        <v>6.3498862301229766E-2</v>
      </c>
      <c r="D887">
        <f>LOG10(4.705212)</f>
        <v>0.67257919595795168</v>
      </c>
    </row>
    <row r="888" spans="1:4">
      <c r="A888">
        <v>1.1719299999999999</v>
      </c>
      <c r="B888">
        <v>2.6115189999999999</v>
      </c>
      <c r="C888">
        <f>LOG10(1.17193)</f>
        <v>6.8901671817193366E-2</v>
      </c>
      <c r="D888">
        <f>LOG10(2.611519)</f>
        <v>0.41689318987630136</v>
      </c>
    </row>
    <row r="889" spans="1:4">
      <c r="A889">
        <v>1.01959</v>
      </c>
      <c r="B889">
        <v>4.3547250000000002</v>
      </c>
      <c r="C889">
        <f>LOG10(1.01959)</f>
        <v>8.4255673169273664E-3</v>
      </c>
      <c r="D889">
        <f>LOG10(4.354725)</f>
        <v>0.63896073460121017</v>
      </c>
    </row>
    <row r="890" spans="1:4">
      <c r="A890">
        <v>1.021061</v>
      </c>
      <c r="B890">
        <v>4.4352650000000002</v>
      </c>
      <c r="C890">
        <f>LOG10(1.021061)</f>
        <v>9.0516883866573923E-3</v>
      </c>
      <c r="D890">
        <f>LOG10(4.435265)</f>
        <v>0.64691957334462746</v>
      </c>
    </row>
    <row r="891" spans="1:4">
      <c r="A891">
        <v>1.0230589999999999</v>
      </c>
      <c r="B891">
        <v>4.8310430000000002</v>
      </c>
      <c r="C891">
        <f>LOG10(1.023059)</f>
        <v>9.9006802767405231E-3</v>
      </c>
      <c r="D891">
        <f>LOG10(4.831043)</f>
        <v>0.68404090305878473</v>
      </c>
    </row>
    <row r="892" spans="1:4">
      <c r="A892">
        <v>1.0293939999999999</v>
      </c>
      <c r="B892">
        <v>4.2497610000000003</v>
      </c>
      <c r="C892">
        <f>LOG10(1.029394)</f>
        <v>1.2581632561435062E-2</v>
      </c>
      <c r="D892">
        <f>LOG10(4.249761)</f>
        <v>0.62836450668565413</v>
      </c>
    </row>
    <row r="893" spans="1:4">
      <c r="A893">
        <v>1.0234300000000001</v>
      </c>
      <c r="B893">
        <v>4.4950570000000001</v>
      </c>
      <c r="C893">
        <f>LOG10(1.02343)</f>
        <v>1.0058143380183781E-2</v>
      </c>
      <c r="D893">
        <f>LOG10(4.495057)</f>
        <v>0.65273520321685941</v>
      </c>
    </row>
    <row r="894" spans="1:4">
      <c r="A894">
        <v>1.0235270000000001</v>
      </c>
      <c r="B894">
        <v>4.348967</v>
      </c>
      <c r="C894">
        <f>LOG10(1.023527)</f>
        <v>1.0099303565547864E-2</v>
      </c>
      <c r="D894">
        <f>LOG10(4.348967)</f>
        <v>0.63838611224747499</v>
      </c>
    </row>
    <row r="895" spans="1:4">
      <c r="A895">
        <v>1.0195540000000001</v>
      </c>
      <c r="B895">
        <v>4.3906609999999997</v>
      </c>
      <c r="C895">
        <f>LOG10(1.019554)</f>
        <v>8.4102328419220617E-3</v>
      </c>
      <c r="D895">
        <f>LOG10(4.390661)</f>
        <v>0.64252990681223954</v>
      </c>
    </row>
    <row r="896" spans="1:4">
      <c r="A896">
        <v>1.0201420000000001</v>
      </c>
      <c r="B896">
        <v>4.233231</v>
      </c>
      <c r="C896">
        <f>LOG10(1.020142)</f>
        <v>8.660628158119292E-3</v>
      </c>
      <c r="D896">
        <f>LOG10(4.233231)</f>
        <v>0.62667196780972279</v>
      </c>
    </row>
    <row r="897" spans="1:4">
      <c r="A897">
        <v>1.0523670000000001</v>
      </c>
      <c r="B897">
        <v>4.8123620000000003</v>
      </c>
      <c r="C897">
        <f>LOG10(1.052367)</f>
        <v>2.216722107215395E-2</v>
      </c>
      <c r="D897">
        <f>LOG10(4.812362)</f>
        <v>0.68235828880272587</v>
      </c>
    </row>
    <row r="898" spans="1:4">
      <c r="A898">
        <v>1.032581</v>
      </c>
      <c r="B898">
        <v>5.0113050000000001</v>
      </c>
      <c r="C898">
        <f>LOG10(1.032581)</f>
        <v>1.3924129551923996E-2</v>
      </c>
      <c r="D898">
        <f>LOG10(5.011305)</f>
        <v>0.69995083574706429</v>
      </c>
    </row>
    <row r="899" spans="1:4">
      <c r="A899">
        <v>1.028427</v>
      </c>
      <c r="B899">
        <v>4.9177460000000002</v>
      </c>
      <c r="C899">
        <f>LOG10(1.028427)</f>
        <v>1.2173469951652739E-2</v>
      </c>
      <c r="D899">
        <f>LOG10(4.917746)</f>
        <v>0.6917660938115815</v>
      </c>
    </row>
    <row r="900" spans="1:4">
      <c r="A900">
        <v>1.033604</v>
      </c>
      <c r="B900">
        <v>4.8422070000000001</v>
      </c>
      <c r="C900">
        <f>LOG10(1.033604)</f>
        <v>1.4354181353956037E-2</v>
      </c>
      <c r="D900">
        <f>LOG10(4.842207)</f>
        <v>0.68504335120157878</v>
      </c>
    </row>
    <row r="901" spans="1:4">
      <c r="A901">
        <v>1.029744</v>
      </c>
      <c r="B901">
        <v>4.7977759999999998</v>
      </c>
      <c r="C901">
        <f>LOG10(1.029744)</f>
        <v>1.2729270136119245E-2</v>
      </c>
      <c r="D901">
        <f>LOG10(4.797776)</f>
        <v>0.68103996763454722</v>
      </c>
    </row>
    <row r="902" spans="1:4">
      <c r="A902">
        <v>1.0404500000000001</v>
      </c>
      <c r="B902">
        <v>5.0014589999999997</v>
      </c>
      <c r="C902">
        <f>LOG10(1.04045)</f>
        <v>1.7221214537218484E-2</v>
      </c>
      <c r="D902">
        <f>LOG10(5.001459)</f>
        <v>0.69909671297994591</v>
      </c>
    </row>
    <row r="903" spans="1:4">
      <c r="A903">
        <v>1.0279100000000001</v>
      </c>
      <c r="B903">
        <v>5.251735</v>
      </c>
      <c r="C903">
        <f>LOG10(1.02791)</f>
        <v>1.1955091104338457E-2</v>
      </c>
      <c r="D903">
        <f>LOG10(5.251735)</f>
        <v>0.7203028036814747</v>
      </c>
    </row>
    <row r="904" spans="1:4">
      <c r="A904">
        <v>1.0295799999999999</v>
      </c>
      <c r="B904">
        <v>4.5983720000000003</v>
      </c>
      <c r="C904">
        <f>LOG10(1.02958)</f>
        <v>1.2660097635645566E-2</v>
      </c>
      <c r="D904">
        <f>LOG10(4.598372)</f>
        <v>0.66260410199464237</v>
      </c>
    </row>
    <row r="905" spans="1:4">
      <c r="A905">
        <v>1.0285089999999999</v>
      </c>
      <c r="B905">
        <v>3.90909</v>
      </c>
      <c r="C905">
        <f>LOG10(1.028509)</f>
        <v>1.2208096354744419E-2</v>
      </c>
      <c r="D905">
        <f>LOG10(3.90909)</f>
        <v>0.59207566942263301</v>
      </c>
    </row>
    <row r="906" spans="1:4">
      <c r="A906">
        <v>1.022151</v>
      </c>
      <c r="B906">
        <v>3.9721980000000001</v>
      </c>
      <c r="C906">
        <f>LOG10(1.022151)</f>
        <v>9.5150578560827259E-3</v>
      </c>
      <c r="D906">
        <f>LOG10(3.972198)</f>
        <v>0.59903088840446772</v>
      </c>
    </row>
    <row r="907" spans="1:4">
      <c r="A907">
        <v>1.026189</v>
      </c>
      <c r="B907">
        <v>4.1578239999999997</v>
      </c>
      <c r="C907">
        <f>LOG10(1.026189)</f>
        <v>1.1227355023219894E-2</v>
      </c>
      <c r="D907">
        <f>LOG10(4.157824)</f>
        <v>0.61886610177117185</v>
      </c>
    </row>
    <row r="908" spans="1:4">
      <c r="A908">
        <v>1.018581</v>
      </c>
      <c r="B908">
        <v>4.5622850000000001</v>
      </c>
      <c r="C908">
        <f>LOG10(1.018581)</f>
        <v>7.9955708465251109E-3</v>
      </c>
      <c r="D908">
        <f>LOG10(4.562285)</f>
        <v>0.6591824115985131</v>
      </c>
    </row>
    <row r="909" spans="1:4">
      <c r="A909">
        <v>1.0268470000000001</v>
      </c>
      <c r="B909">
        <v>4.5282299999999998</v>
      </c>
      <c r="C909">
        <f>LOG10(1.026847)</f>
        <v>1.1505738625725707E-2</v>
      </c>
      <c r="D909">
        <f>LOG10(4.52823)</f>
        <v>0.65592847763119166</v>
      </c>
    </row>
    <row r="910" spans="1:4">
      <c r="A910">
        <v>1.023949</v>
      </c>
      <c r="B910">
        <v>4.8086479999999998</v>
      </c>
      <c r="C910">
        <f>LOG10(1.023949)</f>
        <v>1.0278326200204671E-2</v>
      </c>
      <c r="D910">
        <f>LOG10(4.808648)</f>
        <v>0.68202298725207577</v>
      </c>
    </row>
    <row r="911" spans="1:4">
      <c r="A911">
        <v>1.029965</v>
      </c>
      <c r="B911">
        <v>4.6124520000000002</v>
      </c>
      <c r="C911">
        <f>LOG10(1.029965)</f>
        <v>1.2822466874948811E-2</v>
      </c>
      <c r="D911">
        <f>LOG10(4.612452)</f>
        <v>0.6639318596563093</v>
      </c>
    </row>
    <row r="912" spans="1:4">
      <c r="A912">
        <v>1.18279</v>
      </c>
      <c r="B912">
        <v>4.2870039999999996</v>
      </c>
      <c r="C912">
        <f>LOG10(1.18279)</f>
        <v>7.2907644089472423E-2</v>
      </c>
      <c r="D912">
        <f>LOG10(4.287004)</f>
        <v>0.63215388873039402</v>
      </c>
    </row>
    <row r="913" spans="1:4">
      <c r="A913">
        <v>1.127858</v>
      </c>
      <c r="B913">
        <v>4.2653049999999997</v>
      </c>
      <c r="C913">
        <f>LOG10(1.127858)</f>
        <v>5.2254424382735289E-2</v>
      </c>
      <c r="D913">
        <f>LOG10(4.265305)</f>
        <v>0.62995009179450367</v>
      </c>
    </row>
    <row r="914" spans="1:4">
      <c r="A914">
        <v>1.1176550000000001</v>
      </c>
      <c r="B914">
        <v>4.7621399999999996</v>
      </c>
      <c r="C914">
        <f>LOG10(1.117655)</f>
        <v>4.8307765340174426E-2</v>
      </c>
      <c r="D914">
        <f>LOG10(4.76214)</f>
        <v>0.67780215888358675</v>
      </c>
    </row>
    <row r="915" spans="1:4">
      <c r="A915">
        <v>1.1306989999999999</v>
      </c>
      <c r="B915">
        <v>4.365469</v>
      </c>
      <c r="C915">
        <f>LOG10(1.130699)</f>
        <v>5.33470080756316E-2</v>
      </c>
      <c r="D915">
        <f>LOG10(4.365469)</f>
        <v>0.64003090856170686</v>
      </c>
    </row>
    <row r="916" spans="1:4">
      <c r="A916">
        <v>1.123413</v>
      </c>
      <c r="B916">
        <v>4.500947</v>
      </c>
      <c r="C916">
        <f>LOG10(1.123413)</f>
        <v>5.0539445172665912E-2</v>
      </c>
      <c r="D916">
        <f>LOG10(4.500947)</f>
        <v>0.6533038990208917</v>
      </c>
    </row>
    <row r="917" spans="1:4">
      <c r="A917">
        <v>1.105208</v>
      </c>
      <c r="B917">
        <v>4.347683</v>
      </c>
      <c r="C917">
        <f>LOG10(1.105208)</f>
        <v>4.3444019877554363E-2</v>
      </c>
      <c r="D917">
        <f>LOG10(4.347683)</f>
        <v>0.63825787111581722</v>
      </c>
    </row>
    <row r="918" spans="1:4">
      <c r="A918">
        <v>1.1125989999999999</v>
      </c>
      <c r="B918">
        <v>4.2834839999999996</v>
      </c>
      <c r="C918">
        <f>LOG10(1.112599)</f>
        <v>4.633866526265825E-2</v>
      </c>
      <c r="D918">
        <f>LOG10(4.283484)</f>
        <v>0.63179714902963113</v>
      </c>
    </row>
    <row r="919" spans="1:4">
      <c r="A919">
        <v>1.1042320000000001</v>
      </c>
      <c r="B919">
        <v>4.3398320000000004</v>
      </c>
      <c r="C919">
        <f>LOG10(1.104232)</f>
        <v>4.3060328587536771E-2</v>
      </c>
      <c r="D919">
        <f>LOG10(4.339832)</f>
        <v>0.63747291778782089</v>
      </c>
    </row>
    <row r="920" spans="1:4">
      <c r="A920">
        <v>1.0977809999999999</v>
      </c>
      <c r="B920">
        <v>4.3165800000000001</v>
      </c>
      <c r="C920">
        <f>LOG10(1.097781)</f>
        <v>4.0515709897442007E-2</v>
      </c>
      <c r="D920">
        <f>LOG10(4.31658)</f>
        <v>0.63513979418418465</v>
      </c>
    </row>
    <row r="921" spans="1:4">
      <c r="A921">
        <v>1.11205</v>
      </c>
      <c r="B921">
        <v>4.2568049999999999</v>
      </c>
      <c r="C921">
        <f>LOG10(1.11205)</f>
        <v>4.6124314436613349E-2</v>
      </c>
      <c r="D921">
        <f>LOG10(4.256805)</f>
        <v>0.62908375603486144</v>
      </c>
    </row>
    <row r="922" spans="1:4">
      <c r="A922">
        <v>1.085796</v>
      </c>
      <c r="B922">
        <v>4.2733020000000002</v>
      </c>
      <c r="C922">
        <f>LOG10(1.085796)</f>
        <v>3.5748237410720654E-2</v>
      </c>
      <c r="D922">
        <f>LOG10(4.273302)</f>
        <v>0.63076358607694549</v>
      </c>
    </row>
    <row r="923" spans="1:4">
      <c r="A923">
        <v>1.087464</v>
      </c>
      <c r="B923">
        <v>4.173222</v>
      </c>
      <c r="C923">
        <f>LOG10(1.087464)</f>
        <v>3.6414888743793242E-2</v>
      </c>
      <c r="D923">
        <f>LOG10(4.173222)</f>
        <v>0.62047148818894804</v>
      </c>
    </row>
    <row r="924" spans="1:4">
      <c r="A924">
        <v>1.074759</v>
      </c>
      <c r="B924">
        <v>4.1814239999999998</v>
      </c>
      <c r="C924">
        <f>LOG10(1.074759)</f>
        <v>3.1311090573386588E-2</v>
      </c>
      <c r="D924">
        <f>LOG10(4.181424)</f>
        <v>0.62132420761833873</v>
      </c>
    </row>
    <row r="925" spans="1:4">
      <c r="A925">
        <v>1.0978330000000001</v>
      </c>
      <c r="B925">
        <v>4.056063</v>
      </c>
      <c r="C925">
        <f>LOG10(1.097833)</f>
        <v>4.0536281193729297E-2</v>
      </c>
      <c r="D925">
        <f>LOG10(4.056063)</f>
        <v>0.60810469197120476</v>
      </c>
    </row>
    <row r="926" spans="1:4">
      <c r="A926">
        <v>1.1040410000000001</v>
      </c>
      <c r="B926">
        <v>4.1427459999999998</v>
      </c>
      <c r="C926">
        <f>LOG10(1.104041)</f>
        <v>4.2985201783694679E-2</v>
      </c>
      <c r="D926">
        <f>LOG10(4.142746)</f>
        <v>0.61728830665575896</v>
      </c>
    </row>
    <row r="927" spans="1:4">
      <c r="A927">
        <v>1.1166529999999999</v>
      </c>
      <c r="B927">
        <v>4.1555369999999998</v>
      </c>
      <c r="C927">
        <f>LOG10(1.116653)</f>
        <v>4.7918237038758443E-2</v>
      </c>
      <c r="D927">
        <f>LOG10(4.155537)</f>
        <v>0.61862715352745468</v>
      </c>
    </row>
    <row r="928" spans="1:4">
      <c r="A928">
        <v>1.1229450000000001</v>
      </c>
      <c r="B928">
        <v>4.2013049999999996</v>
      </c>
      <c r="C928">
        <f>LOG10(1.122945)</f>
        <v>5.0358485752599005E-2</v>
      </c>
      <c r="D928">
        <f>LOG10(4.201305)</f>
        <v>0.62338421093785035</v>
      </c>
    </row>
    <row r="929" spans="1:4">
      <c r="A929">
        <v>1.1243780000000001</v>
      </c>
      <c r="B929">
        <v>4.3268459999999997</v>
      </c>
      <c r="C929">
        <f>LOG10(1.124378)</f>
        <v>5.0912339450456034E-2</v>
      </c>
      <c r="D929">
        <f>LOG10(4.326846)</f>
        <v>0.63617143817528743</v>
      </c>
    </row>
    <row r="930" spans="1:4">
      <c r="A930">
        <v>1.0863910000000001</v>
      </c>
      <c r="B930">
        <v>4.3038169999999996</v>
      </c>
      <c r="C930">
        <f>LOG10(1.086391)</f>
        <v>3.5986159121139942E-2</v>
      </c>
      <c r="D930">
        <f>LOG10(4.303817)</f>
        <v>0.63385379667788722</v>
      </c>
    </row>
    <row r="931" spans="1:4">
      <c r="A931">
        <v>1.143249</v>
      </c>
      <c r="B931">
        <v>4.5981350000000001</v>
      </c>
      <c r="C931">
        <f>LOG10(1.143249)</f>
        <v>5.8140830175464446E-2</v>
      </c>
      <c r="D931">
        <f>LOG10(4.598135)</f>
        <v>0.66258171788897391</v>
      </c>
    </row>
    <row r="932" spans="1:4">
      <c r="A932">
        <v>1.12548</v>
      </c>
      <c r="B932">
        <v>4.4762899999999997</v>
      </c>
      <c r="C932">
        <f>LOG10(1.12548)</f>
        <v>5.133778190711847E-2</v>
      </c>
      <c r="D932">
        <f>LOG10(4.47629)</f>
        <v>0.65091821488042489</v>
      </c>
    </row>
    <row r="933" spans="1:4">
      <c r="A933">
        <v>1.11605</v>
      </c>
      <c r="B933">
        <v>4.7340629999999999</v>
      </c>
      <c r="C933">
        <f>LOG10(1.11605)</f>
        <v>4.768365180377207E-2</v>
      </c>
      <c r="D933">
        <f>LOG10(4.734063)</f>
        <v>0.6752340331389669</v>
      </c>
    </row>
    <row r="934" spans="1:4">
      <c r="A934">
        <v>1.114622</v>
      </c>
      <c r="B934">
        <v>4.4378250000000001</v>
      </c>
      <c r="C934">
        <f>LOG10(1.114622)</f>
        <v>4.7127610749886993E-2</v>
      </c>
      <c r="D934">
        <f>LOG10(4.437825)</f>
        <v>0.64717017238160801</v>
      </c>
    </row>
    <row r="935" spans="1:4">
      <c r="A935">
        <v>1.12819</v>
      </c>
      <c r="B935">
        <v>4.2210140000000003</v>
      </c>
      <c r="C935">
        <f>LOG10(1.12819)</f>
        <v>5.2382245926454844E-2</v>
      </c>
      <c r="D935">
        <f>LOG10(4.221014)</f>
        <v>0.62541679259806215</v>
      </c>
    </row>
    <row r="936" spans="1:4">
      <c r="A936">
        <v>1.0409349999999999</v>
      </c>
      <c r="B936">
        <v>4.9530079999999996</v>
      </c>
      <c r="C936">
        <f>LOG10(1.040935)</f>
        <v>1.7423611333135892E-2</v>
      </c>
      <c r="D936">
        <f>LOG10(4.953008)</f>
        <v>0.69486902944683104</v>
      </c>
    </row>
    <row r="937" spans="1:4">
      <c r="A937">
        <v>1.0314829999999999</v>
      </c>
      <c r="B937">
        <v>4.4970319999999999</v>
      </c>
      <c r="C937">
        <f>LOG10(1.031483)</f>
        <v>1.3462074706618577E-2</v>
      </c>
      <c r="D937">
        <f>LOG10(4.497032)</f>
        <v>0.65292597793351337</v>
      </c>
    </row>
    <row r="938" spans="1:4">
      <c r="A938">
        <v>1.03071</v>
      </c>
      <c r="B938">
        <v>5.1373990000000003</v>
      </c>
      <c r="C938">
        <f>LOG10(1.03071)</f>
        <v>1.3136489613240362E-2</v>
      </c>
      <c r="D938">
        <f>LOG10(5.137399)</f>
        <v>0.71074329684542115</v>
      </c>
    </row>
    <row r="939" spans="1:4">
      <c r="A939">
        <v>1.0342</v>
      </c>
      <c r="B939">
        <v>4.8949639999999999</v>
      </c>
      <c r="C939">
        <f>LOG10(1.0342)</f>
        <v>1.4604533436050964E-2</v>
      </c>
      <c r="D939">
        <f>LOG10(4.894964)</f>
        <v>0.6897495021332648</v>
      </c>
    </row>
    <row r="940" spans="1:4">
      <c r="A940">
        <v>1.032673</v>
      </c>
      <c r="B940">
        <v>4.8559320000000001</v>
      </c>
      <c r="C940">
        <f>LOG10(1.032673)</f>
        <v>1.3962822218648302E-2</v>
      </c>
      <c r="D940">
        <f>LOG10(4.855932)</f>
        <v>0.68627259647091943</v>
      </c>
    </row>
    <row r="941" spans="1:4">
      <c r="A941">
        <v>1.0304120000000001</v>
      </c>
      <c r="B941">
        <v>4.5879979999999998</v>
      </c>
      <c r="C941">
        <f>LOG10(1.030412)</f>
        <v>1.3010907763637168E-2</v>
      </c>
      <c r="D941">
        <f>LOG10(4.587998)</f>
        <v>0.66162321991162909</v>
      </c>
    </row>
    <row r="942" spans="1:4">
      <c r="A942">
        <v>1.024484</v>
      </c>
      <c r="B942">
        <v>4.6989590000000003</v>
      </c>
      <c r="C942">
        <f>LOG10(1.024484)</f>
        <v>1.0505180144757627E-2</v>
      </c>
      <c r="D942">
        <f>LOG10(4.698959)</f>
        <v>0.67200165567384784</v>
      </c>
    </row>
    <row r="943" spans="1:4">
      <c r="A943">
        <v>1.025501</v>
      </c>
      <c r="B943">
        <v>4.696771</v>
      </c>
      <c r="C943">
        <f>LOG10(1.025501)</f>
        <v>1.0936088199529074E-2</v>
      </c>
      <c r="D943">
        <f>LOG10(4.696771)</f>
        <v>0.67179938584625998</v>
      </c>
    </row>
    <row r="944" spans="1:4">
      <c r="A944">
        <v>1.0239309999999999</v>
      </c>
      <c r="B944">
        <v>4.6845749999999997</v>
      </c>
      <c r="C944">
        <f>LOG10(1.023931)</f>
        <v>1.0270691670178994E-2</v>
      </c>
      <c r="D944">
        <f>LOG10(4.684575)</f>
        <v>0.67067019639195347</v>
      </c>
    </row>
    <row r="945" spans="1:4">
      <c r="A945">
        <v>1.0237499999999999</v>
      </c>
      <c r="B945">
        <v>4.5187819999999999</v>
      </c>
      <c r="C945">
        <f>LOG10(1.02375)</f>
        <v>1.0193914768474862E-2</v>
      </c>
      <c r="D945">
        <f>LOG10(4.518782)</f>
        <v>0.65502139012944161</v>
      </c>
    </row>
    <row r="946" spans="1:4">
      <c r="A946">
        <v>1.030362</v>
      </c>
      <c r="B946">
        <v>4.440931</v>
      </c>
      <c r="C946">
        <f>LOG10(1.030362)</f>
        <v>1.2989833425452128E-2</v>
      </c>
      <c r="D946">
        <f>LOG10(4.440931)</f>
        <v>0.64747402546999488</v>
      </c>
    </row>
    <row r="947" spans="1:4">
      <c r="A947">
        <v>1.0285930000000001</v>
      </c>
      <c r="B947">
        <v>4.2891339999999998</v>
      </c>
      <c r="C947">
        <f>LOG10(1.028593)</f>
        <v>1.2243564441888601E-2</v>
      </c>
      <c r="D947">
        <f>LOG10(4.289134)</f>
        <v>0.63236961456537344</v>
      </c>
    </row>
    <row r="948" spans="1:4">
      <c r="A948">
        <v>1.0391030000000001</v>
      </c>
      <c r="B948">
        <v>4.2763359999999997</v>
      </c>
      <c r="C948">
        <f>LOG10(1.039103)</f>
        <v>1.6658598678005121E-2</v>
      </c>
      <c r="D948">
        <f>LOG10(4.276336)</f>
        <v>0.63107182123576866</v>
      </c>
    </row>
    <row r="949" spans="1:4">
      <c r="A949">
        <v>1.0237229999999999</v>
      </c>
      <c r="B949">
        <v>4.1678879999999996</v>
      </c>
      <c r="C949">
        <f>LOG10(1.023723)</f>
        <v>1.0182460697029655E-2</v>
      </c>
      <c r="D949">
        <f>LOG10(4.167888)</f>
        <v>0.61991604003342804</v>
      </c>
    </row>
    <row r="950" spans="1:4">
      <c r="A950">
        <v>1.021706</v>
      </c>
      <c r="B950">
        <v>4.17971</v>
      </c>
      <c r="C950">
        <f>LOG10(1.021706)</f>
        <v>9.3259437962431475E-3</v>
      </c>
      <c r="D950">
        <f>LOG10(4.17971)</f>
        <v>0.62114615025138131</v>
      </c>
    </row>
    <row r="951" spans="1:4">
      <c r="A951">
        <v>1.026213</v>
      </c>
      <c r="B951">
        <v>4.2077590000000002</v>
      </c>
      <c r="C951">
        <f>LOG10(1.026213)</f>
        <v>1.1237511968658617E-2</v>
      </c>
      <c r="D951">
        <f>LOG10(4.207759)</f>
        <v>0.6240508575792777</v>
      </c>
    </row>
    <row r="952" spans="1:4">
      <c r="A952">
        <v>1.028721</v>
      </c>
      <c r="B952">
        <v>4.257708</v>
      </c>
      <c r="C952">
        <f>LOG10(1.028721)</f>
        <v>1.2297605481569761E-2</v>
      </c>
      <c r="D952">
        <f>LOG10(4.257708)</f>
        <v>0.62917587355670412</v>
      </c>
    </row>
    <row r="953" spans="1:4">
      <c r="A953">
        <v>1.025585</v>
      </c>
      <c r="B953">
        <v>4.2711399999999999</v>
      </c>
      <c r="C953">
        <f>LOG10(1.025585)</f>
        <v>1.0971660317421993E-2</v>
      </c>
      <c r="D953">
        <f>LOG10(4.27114)</f>
        <v>0.63054380702293278</v>
      </c>
    </row>
    <row r="954" spans="1:4">
      <c r="A954">
        <v>1.0293680000000001</v>
      </c>
      <c r="B954">
        <v>4.6169739999999999</v>
      </c>
      <c r="C954">
        <f>LOG10(1.029368)</f>
        <v>1.2570663195835713E-2</v>
      </c>
      <c r="D954">
        <f>LOG10(4.616974)</f>
        <v>0.66435742887465787</v>
      </c>
    </row>
    <row r="955" spans="1:4">
      <c r="A955">
        <v>1.027285</v>
      </c>
      <c r="B955">
        <v>4.8283170000000002</v>
      </c>
      <c r="C955">
        <f>LOG10(1.027285)</f>
        <v>1.1690946768100677E-2</v>
      </c>
      <c r="D955">
        <f>LOG10(4.828317)</f>
        <v>0.68379577568200245</v>
      </c>
    </row>
    <row r="956" spans="1:4">
      <c r="A956">
        <v>1.0278510000000001</v>
      </c>
      <c r="B956">
        <v>4.9773880000000004</v>
      </c>
      <c r="C956">
        <f>LOG10(1.027851)</f>
        <v>1.1930162745021065E-2</v>
      </c>
      <c r="D956">
        <f>LOG10(4.977388)</f>
        <v>0.69700149641833764</v>
      </c>
    </row>
    <row r="957" spans="1:4">
      <c r="A957">
        <v>1.0284899999999999</v>
      </c>
      <c r="B957">
        <v>5.1316249999999997</v>
      </c>
      <c r="C957">
        <f>LOG10(1.02849)</f>
        <v>1.2200073409515576E-2</v>
      </c>
      <c r="D957">
        <f>LOG10(5.131625)</f>
        <v>0.71025491224280024</v>
      </c>
    </row>
    <row r="958" spans="1:4">
      <c r="A958">
        <v>1.026152</v>
      </c>
      <c r="B958">
        <v>4.9302200000000003</v>
      </c>
      <c r="C958">
        <f>LOG10(1.026152)</f>
        <v>1.1211695933592791E-2</v>
      </c>
      <c r="D958">
        <f>LOG10(4.93022)</f>
        <v>0.69286629912596254</v>
      </c>
    </row>
    <row r="959" spans="1:4">
      <c r="A959">
        <v>1.0307299999999999</v>
      </c>
      <c r="B959">
        <v>4.7793960000000002</v>
      </c>
      <c r="C959">
        <f>LOG10(1.03073)</f>
        <v>1.3144916625075097E-2</v>
      </c>
      <c r="D959">
        <f>LOG10(4.779396)</f>
        <v>0.67937301576663067</v>
      </c>
    </row>
    <row r="960" spans="1:4">
      <c r="A960">
        <v>1.1445700000000001</v>
      </c>
      <c r="B960">
        <v>4.6068509999999998</v>
      </c>
      <c r="C960">
        <f>LOG10(1.14457)</f>
        <v>5.8642358551923693E-2</v>
      </c>
      <c r="D960">
        <f>LOG10(4.606851)</f>
        <v>0.66340416603512975</v>
      </c>
    </row>
    <row r="961" spans="1:4">
      <c r="A961">
        <v>1.189095</v>
      </c>
      <c r="B961">
        <v>4.9062549999999998</v>
      </c>
      <c r="C961">
        <f>LOG10(1.189095)</f>
        <v>7.5216552959845126E-2</v>
      </c>
      <c r="D961">
        <f>LOG10(4.906255)</f>
        <v>0.69075011668220476</v>
      </c>
    </row>
    <row r="962" spans="1:4">
      <c r="A962">
        <v>1.111613</v>
      </c>
      <c r="B962">
        <v>4.5766549999999997</v>
      </c>
      <c r="C962">
        <f>LOG10(1.111613)</f>
        <v>4.5953617086308927E-2</v>
      </c>
      <c r="D962">
        <f>LOG10(4.576655)</f>
        <v>0.66054817542850996</v>
      </c>
    </row>
    <row r="963" spans="1:4">
      <c r="A963">
        <v>1.1114120000000001</v>
      </c>
      <c r="B963">
        <v>4.613448</v>
      </c>
      <c r="C963">
        <f>LOG10(1.111412)</f>
        <v>4.5875081585268332E-2</v>
      </c>
      <c r="D963">
        <f>LOG10(4.613448)</f>
        <v>0.66402562986965563</v>
      </c>
    </row>
    <row r="964" spans="1:4">
      <c r="A964">
        <v>1.1305499999999999</v>
      </c>
      <c r="B964">
        <v>4.5220159999999998</v>
      </c>
      <c r="C964">
        <f>LOG10(1.13055)</f>
        <v>5.3289774327470986E-2</v>
      </c>
      <c r="D964">
        <f>LOG10(4.522016)</f>
        <v>0.65533209465229036</v>
      </c>
    </row>
    <row r="965" spans="1:4">
      <c r="A965">
        <v>1.1003879999999999</v>
      </c>
      <c r="B965">
        <v>4.4835399999999996</v>
      </c>
      <c r="C965">
        <f>LOG10(1.100388)</f>
        <v>4.1545845656032601E-2</v>
      </c>
      <c r="D965">
        <f>LOG10(4.48354)</f>
        <v>0.65162104867994786</v>
      </c>
    </row>
    <row r="966" spans="1:4">
      <c r="A966">
        <v>1.12758</v>
      </c>
      <c r="B966">
        <v>4.2866460000000002</v>
      </c>
      <c r="C966">
        <f>LOG10(1.12758)</f>
        <v>5.2147364142923314E-2</v>
      </c>
      <c r="D966">
        <f>LOG10(4.286646)</f>
        <v>0.63211762006428063</v>
      </c>
    </row>
    <row r="967" spans="1:4">
      <c r="A967">
        <v>1.0976539999999999</v>
      </c>
      <c r="B967">
        <v>4.1432310000000001</v>
      </c>
      <c r="C967">
        <f>LOG10(1.097654)</f>
        <v>4.0465464365906589E-2</v>
      </c>
      <c r="D967">
        <f>LOG10(4.143231)</f>
        <v>0.61733914744953944</v>
      </c>
    </row>
    <row r="968" spans="1:4">
      <c r="A968">
        <v>1.0871249999999999</v>
      </c>
      <c r="B968">
        <v>4.2796029999999998</v>
      </c>
      <c r="C968">
        <f>LOG10(1.087125)</f>
        <v>3.6279483082716252E-2</v>
      </c>
      <c r="D968">
        <f>LOG10(4.279603)</f>
        <v>0.63140348328743467</v>
      </c>
    </row>
    <row r="969" spans="1:4">
      <c r="A969">
        <v>1.100881</v>
      </c>
      <c r="B969">
        <v>4.0308400000000004</v>
      </c>
      <c r="C969">
        <f>LOG10(1.100881)</f>
        <v>4.1740376340976722E-2</v>
      </c>
      <c r="D969">
        <f>LOG10(4.03084)</f>
        <v>0.60539555962757474</v>
      </c>
    </row>
    <row r="970" spans="1:4">
      <c r="A970">
        <v>1.093518</v>
      </c>
      <c r="B970">
        <v>4.4377969999999998</v>
      </c>
      <c r="C970">
        <f>LOG10(1.093518)</f>
        <v>3.8825936195178531E-2</v>
      </c>
      <c r="D970">
        <f>LOG10(4.437797)</f>
        <v>0.64716743223663709</v>
      </c>
    </row>
    <row r="971" spans="1:4">
      <c r="A971">
        <v>1.0959700000000001</v>
      </c>
      <c r="B971">
        <v>4.773352</v>
      </c>
      <c r="C971">
        <f>LOG10(1.09597)</f>
        <v>3.9798666362972031E-2</v>
      </c>
      <c r="D971">
        <f>LOG10(4.773352)</f>
        <v>0.67882346160716267</v>
      </c>
    </row>
    <row r="972" spans="1:4">
      <c r="A972">
        <v>1.1341639999999999</v>
      </c>
      <c r="B972">
        <v>4.2449979999999998</v>
      </c>
      <c r="C972">
        <f>LOG10(1.134164)</f>
        <v>5.4675858035962685E-2</v>
      </c>
      <c r="D972">
        <f>LOG10(4.244998)</f>
        <v>0.62787748996532633</v>
      </c>
    </row>
    <row r="973" spans="1:4">
      <c r="A973">
        <v>1.1119490000000001</v>
      </c>
      <c r="B973">
        <v>4.0516110000000003</v>
      </c>
      <c r="C973">
        <f>LOG10(1.111949)</f>
        <v>4.6084868607094237E-2</v>
      </c>
      <c r="D973">
        <f>LOG10(4.051611)</f>
        <v>0.60762774155909849</v>
      </c>
    </row>
    <row r="974" spans="1:4">
      <c r="A974">
        <v>1.119956</v>
      </c>
      <c r="B974">
        <v>3.9323049999999999</v>
      </c>
      <c r="C974">
        <f>LOG10(1.119956)</f>
        <v>4.920096076610294E-2</v>
      </c>
      <c r="D974">
        <f>LOG10(3.932305)</f>
        <v>0.5946471954978092</v>
      </c>
    </row>
    <row r="975" spans="1:4">
      <c r="A975">
        <v>1.1174949999999999</v>
      </c>
      <c r="B975">
        <v>3.824319</v>
      </c>
      <c r="C975">
        <f>LOG10(1.117495)</f>
        <v>4.8245588647582632E-2</v>
      </c>
      <c r="D975">
        <f>LOG10(3.824319)</f>
        <v>0.58255411115675937</v>
      </c>
    </row>
    <row r="976" spans="1:4">
      <c r="A976">
        <v>1.092093</v>
      </c>
      <c r="B976">
        <v>3.8948849999999999</v>
      </c>
      <c r="C976">
        <f>LOG10(1.092093)</f>
        <v>3.8259623411792516E-2</v>
      </c>
      <c r="D976">
        <f>LOG10(3.894885)</f>
        <v>0.5904946392607705</v>
      </c>
    </row>
    <row r="977" spans="1:4">
      <c r="A977">
        <v>1.1111249999999999</v>
      </c>
      <c r="B977">
        <v>3.9936989999999999</v>
      </c>
      <c r="C977">
        <f>LOG10(1.111125)</f>
        <v>4.5762919207769912E-2</v>
      </c>
      <c r="D977">
        <f>LOG10(3.993699)</f>
        <v>0.60137532954691997</v>
      </c>
    </row>
    <row r="978" spans="1:4">
      <c r="A978">
        <v>1.1175079999999999</v>
      </c>
      <c r="B978">
        <v>4.1056840000000001</v>
      </c>
      <c r="C978">
        <f>LOG10(1.117508)</f>
        <v>4.8250640836116444E-2</v>
      </c>
      <c r="D978">
        <f>LOG10(4.105684)</f>
        <v>0.61338552020810655</v>
      </c>
    </row>
    <row r="979" spans="1:4">
      <c r="A979">
        <v>1.0620099999999999</v>
      </c>
      <c r="B979">
        <v>3.907851</v>
      </c>
      <c r="C979">
        <f>LOG10(1.06201)</f>
        <v>2.6128606128098194E-2</v>
      </c>
      <c r="D979">
        <f>LOG10(3.907851)</f>
        <v>0.59193799642047418</v>
      </c>
    </row>
    <row r="980" spans="1:4">
      <c r="A980">
        <v>1.064065</v>
      </c>
      <c r="B980">
        <v>3.8449059999999999</v>
      </c>
      <c r="C980">
        <f>LOG10(1.064065)</f>
        <v>2.6968158296526126E-2</v>
      </c>
      <c r="D980">
        <f>LOG10(3.844906)</f>
        <v>0.58488572666532446</v>
      </c>
    </row>
    <row r="981" spans="1:4">
      <c r="A981">
        <v>1.0926070000000001</v>
      </c>
      <c r="B981">
        <v>3.990885</v>
      </c>
      <c r="C981">
        <f>LOG10(1.092607)</f>
        <v>3.8463978579840401E-2</v>
      </c>
      <c r="D981">
        <f>LOG10(3.990885)</f>
        <v>0.60106921348059184</v>
      </c>
    </row>
    <row r="982" spans="1:4">
      <c r="A982">
        <v>1.106379</v>
      </c>
      <c r="B982">
        <v>4.0248160000000004</v>
      </c>
      <c r="C982">
        <f>LOG10(1.106379)</f>
        <v>4.390392390650201E-2</v>
      </c>
      <c r="D982">
        <f>LOG10(4.024816)</f>
        <v>0.60474603078805023</v>
      </c>
    </row>
    <row r="983" spans="1:4">
      <c r="A983">
        <v>1.0992630000000001</v>
      </c>
      <c r="B983">
        <v>4.0063899999999997</v>
      </c>
      <c r="C983">
        <f>LOG10(1.099263)</f>
        <v>4.1101610334391643E-2</v>
      </c>
      <c r="D983">
        <f>LOG10(4.00639)</f>
        <v>0.60275322319116209</v>
      </c>
    </row>
    <row r="984" spans="1:4">
      <c r="A984">
        <v>1.1176470000000001</v>
      </c>
      <c r="B984">
        <v>2.6228959999999999</v>
      </c>
      <c r="C984">
        <f>LOG10(1.117647)</f>
        <v>4.830465671695014E-2</v>
      </c>
      <c r="D984">
        <f>LOG10(2.622896)</f>
        <v>0.41878107079563254</v>
      </c>
    </row>
    <row r="985" spans="1:4">
      <c r="A985">
        <v>1.0302199999999999</v>
      </c>
      <c r="B985">
        <v>5.0074300000000003</v>
      </c>
      <c r="C985">
        <f>LOG10(1.03022)</f>
        <v>1.2929976728142415E-2</v>
      </c>
      <c r="D985">
        <f>LOG10(5.00743)</f>
        <v>0.69961488690695772</v>
      </c>
    </row>
    <row r="986" spans="1:4">
      <c r="A986">
        <v>1.0307679999999999</v>
      </c>
      <c r="B986">
        <v>4.7336720000000003</v>
      </c>
      <c r="C986">
        <f>LOG10(1.030768)</f>
        <v>1.3160927497085825E-2</v>
      </c>
      <c r="D986">
        <f>LOG10(4.733672)</f>
        <v>0.6751981620161438</v>
      </c>
    </row>
    <row r="987" spans="1:4">
      <c r="A987">
        <v>1.0251459999999999</v>
      </c>
      <c r="B987">
        <v>4.9710210000000004</v>
      </c>
      <c r="C987">
        <f>LOG10(1.025146)</f>
        <v>1.0785721468818364E-2</v>
      </c>
      <c r="D987">
        <f>LOG10(4.971021)</f>
        <v>0.69644559781308002</v>
      </c>
    </row>
    <row r="988" spans="1:4">
      <c r="A988">
        <v>1.0279499999999999</v>
      </c>
      <c r="B988">
        <v>4.9592349999999996</v>
      </c>
      <c r="C988">
        <f>LOG10(1.02795)</f>
        <v>1.1971990873075863E-2</v>
      </c>
      <c r="D988">
        <f>LOG10(4.959235)</f>
        <v>0.69541468840506493</v>
      </c>
    </row>
    <row r="989" spans="1:4">
      <c r="A989">
        <v>1.0326059999999999</v>
      </c>
      <c r="B989">
        <v>4.8290379999999997</v>
      </c>
      <c r="C989">
        <f>LOG10(1.032606)</f>
        <v>1.3934644204638821E-2</v>
      </c>
      <c r="D989">
        <f>LOG10(4.829038)</f>
        <v>0.68386062290404903</v>
      </c>
    </row>
    <row r="990" spans="1:4">
      <c r="A990">
        <v>1.023406</v>
      </c>
      <c r="B990">
        <v>4.7102310000000003</v>
      </c>
      <c r="C990">
        <f>LOG10(1.023406)</f>
        <v>1.0047958814770464E-2</v>
      </c>
      <c r="D990">
        <f>LOG10(4.710231)</f>
        <v>0.67304220639965506</v>
      </c>
    </row>
    <row r="991" spans="1:4">
      <c r="A991">
        <v>1.0250030000000001</v>
      </c>
      <c r="B991">
        <v>4.6807340000000002</v>
      </c>
      <c r="C991">
        <f>LOG10(1.025003)</f>
        <v>1.0725136495713692E-2</v>
      </c>
      <c r="D991">
        <f>LOG10(4.680734)</f>
        <v>0.67031396144049149</v>
      </c>
    </row>
    <row r="992" spans="1:4">
      <c r="A992">
        <v>1.021606</v>
      </c>
      <c r="B992">
        <v>4.4656060000000002</v>
      </c>
      <c r="C992">
        <f>LOG10(1.021606)</f>
        <v>9.2834349202369441E-3</v>
      </c>
      <c r="D992">
        <f>LOG10(4.465606)</f>
        <v>0.64988040266415925</v>
      </c>
    </row>
    <row r="993" spans="1:4">
      <c r="A993">
        <v>1.0207759999999999</v>
      </c>
      <c r="B993">
        <v>4.4799350000000002</v>
      </c>
      <c r="C993">
        <f>LOG10(1.020776)</f>
        <v>8.9304505717424099E-3</v>
      </c>
      <c r="D993">
        <f>LOG10(4.479935)</f>
        <v>0.65127171280481522</v>
      </c>
    </row>
    <row r="994" spans="1:4">
      <c r="A994">
        <v>1.3828309999999999</v>
      </c>
      <c r="B994">
        <v>4.3130839999999999</v>
      </c>
      <c r="C994">
        <f>LOG10(1.382831)</f>
        <v>0.14076910689729363</v>
      </c>
      <c r="D994">
        <f>LOG10(4.313084)</f>
        <v>0.63478791638412346</v>
      </c>
    </row>
    <row r="995" spans="1:4">
      <c r="A995">
        <v>1.027733</v>
      </c>
      <c r="B995">
        <v>4.6839149999999998</v>
      </c>
      <c r="C995">
        <f>LOG10(1.027733)</f>
        <v>1.1880301733336889E-2</v>
      </c>
      <c r="D995">
        <f>LOG10(4.683915)</f>
        <v>0.67060900523766276</v>
      </c>
    </row>
    <row r="996" spans="1:4">
      <c r="A996">
        <v>1.0270919999999999</v>
      </c>
      <c r="B996">
        <v>5.0046340000000002</v>
      </c>
      <c r="C996">
        <f>LOG10(1.027092)</f>
        <v>1.1609346521160642E-2</v>
      </c>
      <c r="D996">
        <f>LOG10(5.004634)</f>
        <v>0.6993723220565996</v>
      </c>
    </row>
    <row r="997" spans="1:4">
      <c r="A997">
        <v>1.023984</v>
      </c>
      <c r="B997">
        <v>4.207929</v>
      </c>
      <c r="C997">
        <f>LOG10(1.023984)</f>
        <v>1.02931707355172E-2</v>
      </c>
      <c r="D997">
        <f>LOG10(4.207929)</f>
        <v>0.62406840339654979</v>
      </c>
    </row>
    <row r="998" spans="1:4">
      <c r="A998">
        <v>1.025244</v>
      </c>
      <c r="B998">
        <v>4.1760289999999998</v>
      </c>
      <c r="C998">
        <f>LOG10(1.025244)</f>
        <v>1.0827236360384355E-2</v>
      </c>
      <c r="D998">
        <f>LOG10(4.176029)</f>
        <v>0.62076350591763585</v>
      </c>
    </row>
    <row r="999" spans="1:4">
      <c r="A999">
        <v>1.024769</v>
      </c>
      <c r="B999">
        <v>3.9718239999999998</v>
      </c>
      <c r="C999">
        <f>LOG10(1.024769)</f>
        <v>1.0625979214604515E-2</v>
      </c>
      <c r="D999">
        <f>LOG10(3.971824)</f>
        <v>0.59898999573414236</v>
      </c>
    </row>
    <row r="1000" spans="1:4">
      <c r="A1000">
        <v>1.0260069999999999</v>
      </c>
      <c r="B1000">
        <v>3.862044</v>
      </c>
      <c r="C1000">
        <f>LOG10(1.026007)</f>
        <v>1.1150323788470707E-2</v>
      </c>
      <c r="D1000">
        <f>LOG10(3.862044)</f>
        <v>0.58681721735853642</v>
      </c>
    </row>
    <row r="1001" spans="1:4">
      <c r="A1001">
        <v>1.023261</v>
      </c>
      <c r="B1001">
        <v>4.0345420000000001</v>
      </c>
      <c r="C1001">
        <f>LOG10(1.023261)</f>
        <v>9.9864219844200876E-3</v>
      </c>
      <c r="D1001">
        <f>LOG10(4.034542)</f>
        <v>0.60579424087662481</v>
      </c>
    </row>
    <row r="1002" spans="1:4">
      <c r="A1002">
        <v>1.0248330000000001</v>
      </c>
      <c r="B1002">
        <v>4.1338160000000004</v>
      </c>
      <c r="C1002">
        <f>LOG10(1.024833)</f>
        <v>1.0653101404035312E-2</v>
      </c>
      <c r="D1002">
        <f>LOG10(4.133816)</f>
        <v>0.61635114186962403</v>
      </c>
    </row>
    <row r="1003" spans="1:4">
      <c r="A1003">
        <v>1.027469</v>
      </c>
      <c r="B1003">
        <v>4.376601</v>
      </c>
      <c r="C1003">
        <f>LOG10(1.027469)</f>
        <v>1.1768727548557881E-2</v>
      </c>
      <c r="D1003">
        <f>LOG10(4.376601)</f>
        <v>0.64113695524987979</v>
      </c>
    </row>
    <row r="1004" spans="1:4">
      <c r="A1004">
        <v>1.0187310000000001</v>
      </c>
      <c r="B1004">
        <v>4.2406639999999998</v>
      </c>
      <c r="C1004">
        <f>LOG10(1.018731)</f>
        <v>8.0595219471942675E-3</v>
      </c>
      <c r="D1004">
        <f>LOG10(4.240664)</f>
        <v>0.62743386342252161</v>
      </c>
    </row>
    <row r="1005" spans="1:4">
      <c r="A1005">
        <v>1.020551</v>
      </c>
      <c r="B1005">
        <v>4.2264860000000004</v>
      </c>
      <c r="C1005">
        <f>LOG10(1.020551)</f>
        <v>8.834712594608992E-3</v>
      </c>
      <c r="D1005">
        <f>LOG10(4.226486)</f>
        <v>0.62597943473771589</v>
      </c>
    </row>
    <row r="1006" spans="1:4">
      <c r="A1006">
        <v>1.0251969999999999</v>
      </c>
      <c r="B1006">
        <v>4.49688</v>
      </c>
      <c r="C1006">
        <f>LOG10(1.025197)</f>
        <v>1.08073266525185E-2</v>
      </c>
      <c r="D1006">
        <f>LOG10(4.49688)</f>
        <v>0.65291129850119178</v>
      </c>
    </row>
    <row r="1007" spans="1:4">
      <c r="A1007">
        <v>1.0253220000000001</v>
      </c>
      <c r="B1007">
        <v>4.3187730000000002</v>
      </c>
      <c r="C1007">
        <f>LOG10(1.025322)</f>
        <v>1.0860275989057415E-2</v>
      </c>
      <c r="D1007">
        <f>LOG10(4.318773)</f>
        <v>0.63536037759734409</v>
      </c>
    </row>
    <row r="1008" spans="1:4">
      <c r="A1008">
        <v>1.115612</v>
      </c>
      <c r="B1008">
        <v>3.9649760000000001</v>
      </c>
      <c r="C1008">
        <f>LOG10(1.115612)</f>
        <v>4.7513177076402006E-2</v>
      </c>
      <c r="D1008">
        <f>LOG10(3.964976)</f>
        <v>0.59824056287704985</v>
      </c>
    </row>
    <row r="1009" spans="1:4">
      <c r="A1009">
        <v>1.120112</v>
      </c>
      <c r="B1009">
        <v>3.864719</v>
      </c>
      <c r="C1009">
        <f>LOG10(1.120112)</f>
        <v>4.9261449947044282E-2</v>
      </c>
      <c r="D1009">
        <f>LOG10(3.864719)</f>
        <v>0.58711792226834247</v>
      </c>
    </row>
    <row r="1010" spans="1:4">
      <c r="A1010">
        <v>1.087596</v>
      </c>
      <c r="B1010">
        <v>3.9927899999999998</v>
      </c>
      <c r="C1010">
        <f>LOG10(1.087596)</f>
        <v>3.6467601654408689E-2</v>
      </c>
      <c r="D1010">
        <f>LOG10(3.99279)</f>
        <v>0.60127646916264987</v>
      </c>
    </row>
    <row r="1011" spans="1:4">
      <c r="A1011">
        <v>1.105769</v>
      </c>
      <c r="B1011">
        <v>4.1634520000000004</v>
      </c>
      <c r="C1011">
        <f>LOG10(1.105769)</f>
        <v>4.3664410419451738E-2</v>
      </c>
      <c r="D1011">
        <f>LOG10(4.163452)</f>
        <v>0.61945356208779634</v>
      </c>
    </row>
    <row r="1012" spans="1:4">
      <c r="A1012">
        <v>1.099353</v>
      </c>
      <c r="B1012">
        <v>4.2169920000000003</v>
      </c>
      <c r="C1012">
        <f>LOG10(1.099353)</f>
        <v>4.1137165886969349E-2</v>
      </c>
      <c r="D1012">
        <f>LOG10(4.216992)</f>
        <v>0.62500277712130148</v>
      </c>
    </row>
    <row r="1013" spans="1:4">
      <c r="A1013">
        <v>1.0907519999999999</v>
      </c>
      <c r="B1013">
        <v>4.0841539999999998</v>
      </c>
      <c r="C1013">
        <f>LOG10(1.090752)</f>
        <v>3.7726017980808199E-2</v>
      </c>
      <c r="D1013">
        <f>LOG10(4.084154)</f>
        <v>0.61110210953858946</v>
      </c>
    </row>
    <row r="1014" spans="1:4">
      <c r="A1014">
        <v>1.0843400000000001</v>
      </c>
      <c r="B1014">
        <v>4.0377559999999999</v>
      </c>
      <c r="C1014">
        <f>LOG10(1.08434)</f>
        <v>3.5165478670687027E-2</v>
      </c>
      <c r="D1014">
        <f>LOG10(4.037756)</f>
        <v>0.60614007115657598</v>
      </c>
    </row>
    <row r="1015" spans="1:4">
      <c r="A1015">
        <v>1.08647</v>
      </c>
      <c r="B1015">
        <v>4.0922660000000004</v>
      </c>
      <c r="C1015">
        <f>LOG10(1.08647)</f>
        <v>3.6017738926829725E-2</v>
      </c>
      <c r="D1015">
        <f>LOG10(4.092266)</f>
        <v>0.6119638553865524</v>
      </c>
    </row>
    <row r="1016" spans="1:4">
      <c r="A1016">
        <v>1.0553939999999999</v>
      </c>
      <c r="B1016">
        <v>4.8844010000000004</v>
      </c>
      <c r="C1016">
        <f>LOG10(1.055394)</f>
        <v>2.34146208489707E-2</v>
      </c>
      <c r="D1016">
        <f>LOG10(4.884401)</f>
        <v>0.68881131148461205</v>
      </c>
    </row>
    <row r="1017" spans="1:4">
      <c r="A1017">
        <v>1.046635</v>
      </c>
      <c r="B1017">
        <v>5.0241490000000004</v>
      </c>
      <c r="C1017">
        <f>LOG10(1.046635)</f>
        <v>1.9795253672049675E-2</v>
      </c>
      <c r="D1017">
        <f>LOG10(5.024149)</f>
        <v>0.70106251068898273</v>
      </c>
    </row>
    <row r="1018" spans="1:4">
      <c r="A1018">
        <v>1.048089</v>
      </c>
      <c r="B1018">
        <v>5.042351</v>
      </c>
      <c r="C1018">
        <f>LOG10(1.048089)</f>
        <v>2.0398162960435635E-2</v>
      </c>
      <c r="D1018">
        <f>LOG10(5.042351)</f>
        <v>0.70263307379925555</v>
      </c>
    </row>
    <row r="1019" spans="1:4">
      <c r="A1019">
        <v>1.0417369999999999</v>
      </c>
      <c r="B1019">
        <v>4.8522930000000004</v>
      </c>
      <c r="C1019">
        <f>LOG10(1.041737)</f>
        <v>1.7758089533930717E-2</v>
      </c>
      <c r="D1019">
        <f>LOG10(4.852293)</f>
        <v>0.68594701734730779</v>
      </c>
    </row>
    <row r="1020" spans="1:4">
      <c r="A1020">
        <v>1.0533680000000001</v>
      </c>
      <c r="B1020">
        <v>4.8376770000000002</v>
      </c>
      <c r="C1020">
        <f>LOG10(1.053368)</f>
        <v>2.2580120899654697E-2</v>
      </c>
      <c r="D1020">
        <f>LOG10(4.837677)</f>
        <v>0.68463686820102987</v>
      </c>
    </row>
    <row r="1021" spans="1:4">
      <c r="A1021">
        <v>1.0432570000000001</v>
      </c>
      <c r="B1021">
        <v>4.9614820000000002</v>
      </c>
      <c r="C1021">
        <f>LOG10(1.043257)</f>
        <v>1.8391307403563671E-2</v>
      </c>
      <c r="D1021">
        <f>LOG10(4.961482)</f>
        <v>0.6956114200964385</v>
      </c>
    </row>
    <row r="1022" spans="1:4">
      <c r="A1022">
        <v>1.0777749999999999</v>
      </c>
      <c r="B1022">
        <v>5.1372619999999998</v>
      </c>
      <c r="C1022">
        <f>LOG10(1.077775)</f>
        <v>3.2528105509802521E-2</v>
      </c>
      <c r="D1022">
        <f>LOG10(5.137262)</f>
        <v>0.71073171527712908</v>
      </c>
    </row>
    <row r="1023" spans="1:4">
      <c r="A1023">
        <v>1.0901259999999999</v>
      </c>
      <c r="B1023">
        <v>4.6303130000000001</v>
      </c>
      <c r="C1023">
        <f>LOG10(1.090126)</f>
        <v>3.7476697887581477E-2</v>
      </c>
      <c r="D1023">
        <f>LOG10(4.630313)</f>
        <v>0.66561034945818887</v>
      </c>
    </row>
    <row r="1024" spans="1:4">
      <c r="A1024">
        <v>1.0863609999999999</v>
      </c>
      <c r="B1024">
        <v>4.3938439999999996</v>
      </c>
      <c r="C1024">
        <f>LOG10(1.086361)</f>
        <v>3.5974166188252978E-2</v>
      </c>
      <c r="D1024">
        <f>LOG10(4.393844)</f>
        <v>0.64284463357177712</v>
      </c>
    </row>
    <row r="1025" spans="1:4">
      <c r="A1025">
        <v>1.094589</v>
      </c>
      <c r="B1025">
        <v>4.3717490000000003</v>
      </c>
      <c r="C1025">
        <f>LOG10(1.094589)</f>
        <v>3.9251079414648962E-2</v>
      </c>
      <c r="D1025">
        <f>LOG10(4.371749)</f>
        <v>0.64065521937002723</v>
      </c>
    </row>
    <row r="1026" spans="1:4">
      <c r="A1026">
        <v>1.1026800000000001</v>
      </c>
      <c r="B1026">
        <v>4.2824580000000001</v>
      </c>
      <c r="C1026">
        <f>LOG10(1.10268)</f>
        <v>4.244949757385999E-2</v>
      </c>
      <c r="D1026">
        <f>LOG10(4.282458)</f>
        <v>0.63169311233627889</v>
      </c>
    </row>
    <row r="1027" spans="1:4">
      <c r="A1027">
        <v>1.0776159999999999</v>
      </c>
      <c r="B1027">
        <v>4.4820130000000002</v>
      </c>
      <c r="C1027">
        <f>LOG10(1.077616)</f>
        <v>3.2464030988986682E-2</v>
      </c>
      <c r="D1027">
        <f>LOG10(4.482013)</f>
        <v>0.65147311186438761</v>
      </c>
    </row>
    <row r="1028" spans="1:4">
      <c r="A1028">
        <v>1.0762400000000001</v>
      </c>
      <c r="B1028">
        <v>4.4623290000000004</v>
      </c>
      <c r="C1028">
        <f>LOG10(1.07624)</f>
        <v>3.1909129186454124E-2</v>
      </c>
      <c r="D1028">
        <f>LOG10(4.462329)</f>
        <v>0.64956158692880495</v>
      </c>
    </row>
    <row r="1029" spans="1:4">
      <c r="A1029">
        <v>1.084759</v>
      </c>
      <c r="B1029">
        <v>4.3199909999999999</v>
      </c>
      <c r="C1029">
        <f>LOG10(1.084759)</f>
        <v>3.5333262059255979E-2</v>
      </c>
      <c r="D1029">
        <f>LOG10(4.319991)</f>
        <v>0.63548284203379901</v>
      </c>
    </row>
    <row r="1030" spans="1:4">
      <c r="A1030">
        <v>1.080373</v>
      </c>
      <c r="B1030">
        <v>4.3777189999999999</v>
      </c>
      <c r="C1030">
        <f>LOG10(1.080373)</f>
        <v>3.3573722037503313E-2</v>
      </c>
      <c r="D1030">
        <f>LOG10(4.377719)</f>
        <v>0.64124788133743593</v>
      </c>
    </row>
    <row r="1031" spans="1:4">
      <c r="A1031">
        <v>1.114611</v>
      </c>
      <c r="B1031">
        <v>4.4747079999999997</v>
      </c>
      <c r="C1031">
        <f>LOG10(1.114611)</f>
        <v>4.712332475618336E-2</v>
      </c>
      <c r="D1031">
        <f>LOG10(4.474708)</f>
        <v>0.65076470040583223</v>
      </c>
    </row>
    <row r="1032" spans="1:4">
      <c r="A1032">
        <v>1.032281</v>
      </c>
      <c r="B1032">
        <v>4.2904039999999997</v>
      </c>
      <c r="C1032">
        <f>LOG10(1.032281)</f>
        <v>1.3797933858954977E-2</v>
      </c>
      <c r="D1032">
        <f>LOG10(4.290404)</f>
        <v>0.63249818885364995</v>
      </c>
    </row>
    <row r="1033" spans="1:4">
      <c r="A1033">
        <v>1.024753</v>
      </c>
      <c r="B1033">
        <v>4.156034</v>
      </c>
      <c r="C1033">
        <f>LOG10(1.024753)</f>
        <v>1.0619198402580443E-2</v>
      </c>
      <c r="D1033">
        <f>LOG10(4.156034)</f>
        <v>0.61867909180910152</v>
      </c>
    </row>
    <row r="1034" spans="1:4">
      <c r="A1034">
        <v>1.020907</v>
      </c>
      <c r="B1034">
        <v>4.2932649999999999</v>
      </c>
      <c r="C1034">
        <f>LOG10(1.020907)</f>
        <v>8.9861816300971543E-3</v>
      </c>
      <c r="D1034">
        <f>LOG10(4.293265)</f>
        <v>0.63278769595340822</v>
      </c>
    </row>
    <row r="1035" spans="1:4">
      <c r="A1035">
        <v>1.021026</v>
      </c>
      <c r="B1035">
        <v>4.4359999999999999</v>
      </c>
      <c r="C1035">
        <f>LOG10(1.021026)</f>
        <v>9.0368013550391445E-3</v>
      </c>
      <c r="D1035">
        <f>LOG10(4.436)</f>
        <v>0.64699153747712246</v>
      </c>
    </row>
    <row r="1036" spans="1:4">
      <c r="A1036">
        <v>1.023012</v>
      </c>
      <c r="B1036">
        <v>4.4572750000000001</v>
      </c>
      <c r="C1036">
        <f>LOG10(1.023012)</f>
        <v>9.8807280457055262E-3</v>
      </c>
      <c r="D1036">
        <f>LOG10(4.457275)</f>
        <v>0.64906942953113655</v>
      </c>
    </row>
    <row r="1037" spans="1:4">
      <c r="A1037">
        <v>1.01972</v>
      </c>
      <c r="B1037">
        <v>4.2472519999999996</v>
      </c>
      <c r="C1037">
        <f>LOG10(1.01972)</f>
        <v>8.4809373025831851E-3</v>
      </c>
      <c r="D1037">
        <f>LOG10(4.247252)</f>
        <v>0.62810802952438238</v>
      </c>
    </row>
    <row r="1038" spans="1:4">
      <c r="A1038">
        <v>1.021093</v>
      </c>
      <c r="B1038">
        <v>4.3110679999999997</v>
      </c>
      <c r="C1038">
        <f>LOG10(1.021093)</f>
        <v>9.0652989404374253E-3</v>
      </c>
      <c r="D1038">
        <f>LOG10(4.311068)</f>
        <v>0.63458487318834844</v>
      </c>
    </row>
    <row r="1039" spans="1:4">
      <c r="A1039">
        <v>1.026786</v>
      </c>
      <c r="B1039">
        <v>4.2312019999999997</v>
      </c>
      <c r="C1039">
        <f>LOG10(1.026786)</f>
        <v>1.1479938530573431E-2</v>
      </c>
      <c r="D1039">
        <f>LOG10(4.231202)</f>
        <v>0.62646375929282405</v>
      </c>
    </row>
    <row r="1040" spans="1:4">
      <c r="A1040">
        <v>1.0460339999999999</v>
      </c>
      <c r="B1040">
        <v>4.9546650000000003</v>
      </c>
      <c r="C1040">
        <f>LOG10(1.046034)</f>
        <v>1.9545800948470422E-2</v>
      </c>
      <c r="D1040">
        <f>LOG10(4.954665)</f>
        <v>0.69501429584050867</v>
      </c>
    </row>
    <row r="1041" spans="1:4">
      <c r="A1041">
        <v>1.0207870000000001</v>
      </c>
      <c r="B1041">
        <v>5.0932370000000002</v>
      </c>
      <c r="C1041">
        <f>LOG10(1.020787)</f>
        <v>8.9351305539923549E-3</v>
      </c>
      <c r="D1041">
        <f>LOG10(5.093237)</f>
        <v>0.70699388536475871</v>
      </c>
    </row>
    <row r="1042" spans="1:4">
      <c r="A1042">
        <v>1.0238320000000001</v>
      </c>
      <c r="B1042">
        <v>5.0458360000000004</v>
      </c>
      <c r="C1042">
        <f>LOG10(1.023832)</f>
        <v>1.0228699355890814E-2</v>
      </c>
      <c r="D1042">
        <f>LOG10(5.045836)</f>
        <v>0.70293313095117782</v>
      </c>
    </row>
    <row r="1043" spans="1:4">
      <c r="A1043">
        <v>1.0232939999999999</v>
      </c>
      <c r="B1043">
        <v>4.8606379999999998</v>
      </c>
      <c r="C1043">
        <f>LOG10(1.023294)</f>
        <v>1.0000427684637308E-2</v>
      </c>
      <c r="D1043">
        <f>LOG10(4.860638)</f>
        <v>0.6866932778413295</v>
      </c>
    </row>
    <row r="1044" spans="1:4">
      <c r="A1044">
        <v>1.028081</v>
      </c>
      <c r="B1044">
        <v>4.8596139999999997</v>
      </c>
      <c r="C1044">
        <f>LOG10(1.028081)</f>
        <v>1.2027333012573136E-2</v>
      </c>
      <c r="D1044">
        <f>LOG10(4.859614)</f>
        <v>0.68660177454468363</v>
      </c>
    </row>
    <row r="1045" spans="1:4">
      <c r="A1045">
        <v>1.026456</v>
      </c>
      <c r="B1045">
        <v>5.0157369999999997</v>
      </c>
      <c r="C1045">
        <f>LOG10(1.026456)</f>
        <v>1.1340337664954984E-2</v>
      </c>
      <c r="D1045">
        <f>LOG10(5.015737)</f>
        <v>0.7003347562031953</v>
      </c>
    </row>
    <row r="1046" spans="1:4">
      <c r="A1046">
        <v>1.03739</v>
      </c>
      <c r="B1046">
        <v>5.191541</v>
      </c>
      <c r="C1046">
        <f>LOG10(1.03739)</f>
        <v>1.5942057262972958E-2</v>
      </c>
      <c r="D1046">
        <f>LOG10(5.191541)</f>
        <v>0.71529628818770674</v>
      </c>
    </row>
    <row r="1047" spans="1:4">
      <c r="A1047">
        <v>1.026521</v>
      </c>
      <c r="B1047">
        <v>4.634741</v>
      </c>
      <c r="C1047">
        <f>LOG10(1.026521)</f>
        <v>1.1367838354278962E-2</v>
      </c>
      <c r="D1047">
        <f>LOG10(4.634741)</f>
        <v>0.66602546978285926</v>
      </c>
    </row>
    <row r="1048" spans="1:4">
      <c r="A1048">
        <v>1.0242880000000001</v>
      </c>
      <c r="B1048">
        <v>4.4097359999999997</v>
      </c>
      <c r="C1048">
        <f>LOG10(1.024288)</f>
        <v>1.0422084789381177E-2</v>
      </c>
      <c r="D1048">
        <f>LOG10(4.409736)</f>
        <v>0.64441259010838903</v>
      </c>
    </row>
    <row r="1049" spans="1:4">
      <c r="A1049">
        <v>1.03291</v>
      </c>
      <c r="B1049">
        <v>4.3686470000000002</v>
      </c>
      <c r="C1049">
        <f>LOG10(1.03291)</f>
        <v>1.4062482017032352E-2</v>
      </c>
      <c r="D1049">
        <f>LOG10(4.368647)</f>
        <v>0.64034695380873552</v>
      </c>
    </row>
    <row r="1050" spans="1:4">
      <c r="A1050">
        <v>1.024996</v>
      </c>
      <c r="B1050">
        <v>4.3725069999999997</v>
      </c>
      <c r="C1050">
        <f>LOG10(1.024996)</f>
        <v>1.0722170580731905E-2</v>
      </c>
      <c r="D1050">
        <f>LOG10(4.372507)</f>
        <v>0.64073051341862486</v>
      </c>
    </row>
    <row r="1051" spans="1:4">
      <c r="A1051">
        <v>1.024443</v>
      </c>
      <c r="B1051">
        <v>4.660355</v>
      </c>
      <c r="C1051">
        <f>LOG10(1.024443)</f>
        <v>1.0487799268073986E-2</v>
      </c>
      <c r="D1051">
        <f>LOG10(4.660355)</f>
        <v>0.66841900009533184</v>
      </c>
    </row>
    <row r="1052" spans="1:4">
      <c r="A1052">
        <v>1.025739</v>
      </c>
      <c r="B1052">
        <v>4.7335659999999997</v>
      </c>
      <c r="C1052">
        <f>LOG10(1.025739)</f>
        <v>1.1036868300499013E-2</v>
      </c>
      <c r="D1052">
        <f>LOG10(4.733566)</f>
        <v>0.67518843685341234</v>
      </c>
    </row>
    <row r="1053" spans="1:4">
      <c r="A1053">
        <v>1.0241469999999999</v>
      </c>
      <c r="B1053">
        <v>4.5730779999999998</v>
      </c>
      <c r="C1053">
        <f>LOG10(1.024147)</f>
        <v>1.0362297173913619E-2</v>
      </c>
      <c r="D1053">
        <f>LOG10(4.573078)</f>
        <v>0.66020860892074207</v>
      </c>
    </row>
    <row r="1054" spans="1:4">
      <c r="A1054">
        <v>1.024802</v>
      </c>
      <c r="B1054">
        <v>4.6115170000000001</v>
      </c>
      <c r="C1054">
        <f>LOG10(1.024802)</f>
        <v>1.0639964305049319E-2</v>
      </c>
      <c r="D1054">
        <f>LOG10(4.611517)</f>
        <v>0.66384381396969205</v>
      </c>
    </row>
    <row r="1055" spans="1:4">
      <c r="A1055">
        <v>1.1048560000000001</v>
      </c>
      <c r="B1055">
        <v>4.5997529999999998</v>
      </c>
      <c r="C1055">
        <f>LOG10(1.104856)</f>
        <v>4.3305678491130664E-2</v>
      </c>
      <c r="D1055">
        <f>LOG10(4.599753)</f>
        <v>0.66273451133002637</v>
      </c>
    </row>
    <row r="1056" spans="1:4">
      <c r="A1056">
        <v>1.114555</v>
      </c>
      <c r="B1056">
        <v>4.4887430000000004</v>
      </c>
      <c r="C1056">
        <f>LOG10(1.114555)</f>
        <v>4.7101504496057628E-2</v>
      </c>
      <c r="D1056">
        <f>LOG10(4.488743)</f>
        <v>0.6521247408712515</v>
      </c>
    </row>
    <row r="1057" spans="1:4">
      <c r="A1057">
        <v>1.086641</v>
      </c>
      <c r="B1057">
        <v>4.8498039999999998</v>
      </c>
      <c r="C1057">
        <f>LOG10(1.086641)</f>
        <v>3.6086087351331467E-2</v>
      </c>
      <c r="D1057">
        <f>LOG10(4.849804)</f>
        <v>0.6857241873778338</v>
      </c>
    </row>
    <row r="1058" spans="1:4">
      <c r="A1058">
        <v>1.1049800000000001</v>
      </c>
      <c r="B1058">
        <v>4.8850949999999997</v>
      </c>
      <c r="C1058">
        <f>LOG10(1.10498)</f>
        <v>4.335441741638351E-2</v>
      </c>
      <c r="D1058">
        <f>LOG10(4.885095)</f>
        <v>0.68887301382236776</v>
      </c>
    </row>
    <row r="1059" spans="1:4">
      <c r="A1059">
        <v>1.104706</v>
      </c>
      <c r="B1059">
        <v>4.771153</v>
      </c>
      <c r="C1059">
        <f>LOG10(1.104706)</f>
        <v>4.3246712802559262E-2</v>
      </c>
      <c r="D1059">
        <f>LOG10(4.771153)</f>
        <v>0.67862334361621324</v>
      </c>
    </row>
    <row r="1060" spans="1:4">
      <c r="A1060">
        <v>1.0858779999999999</v>
      </c>
      <c r="B1060">
        <v>4.7170860000000001</v>
      </c>
      <c r="C1060">
        <f>LOG10(1.085878)</f>
        <v>3.5781034366003037E-2</v>
      </c>
      <c r="D1060">
        <f>LOG10(4.717086)</f>
        <v>0.67367379419884421</v>
      </c>
    </row>
    <row r="1061" spans="1:4">
      <c r="A1061">
        <v>1.090233</v>
      </c>
      <c r="B1061">
        <v>4.5403599999999997</v>
      </c>
      <c r="C1061">
        <f>LOG10(1.090233)</f>
        <v>3.751932344566708E-2</v>
      </c>
      <c r="D1061">
        <f>LOG10(4.54036)</f>
        <v>0.65709028893971888</v>
      </c>
    </row>
    <row r="1062" spans="1:4">
      <c r="A1062">
        <v>1.1181829999999999</v>
      </c>
      <c r="B1062">
        <v>4.1800610000000002</v>
      </c>
      <c r="C1062">
        <f>LOG10(1.118183)</f>
        <v>4.8512885291358325E-2</v>
      </c>
      <c r="D1062">
        <f>LOG10(4.180061)</f>
        <v>0.62118261951907716</v>
      </c>
    </row>
    <row r="1063" spans="1:4">
      <c r="A1063">
        <v>1.062654</v>
      </c>
      <c r="B1063">
        <v>4.4433420000000003</v>
      </c>
      <c r="C1063">
        <f>LOG10(1.062654)</f>
        <v>2.6391881314114417E-2</v>
      </c>
      <c r="D1063">
        <f>LOG10(4.443342)</f>
        <v>0.6477097417793819</v>
      </c>
    </row>
    <row r="1064" spans="1:4">
      <c r="A1064">
        <v>1.0519229999999999</v>
      </c>
      <c r="B1064">
        <v>4.9188609999999997</v>
      </c>
      <c r="C1064">
        <f>LOG10(1.051923)</f>
        <v>2.1983950940350216E-2</v>
      </c>
      <c r="D1064">
        <f>LOG10(4.918861)</f>
        <v>0.69186455018976056</v>
      </c>
    </row>
    <row r="1065" spans="1:4">
      <c r="A1065">
        <v>1.0617479999999999</v>
      </c>
      <c r="B1065">
        <v>4.949719</v>
      </c>
      <c r="C1065">
        <f>LOG10(1.061748)</f>
        <v>2.6021451588987915E-2</v>
      </c>
      <c r="D1065">
        <f>LOG10(4.949719)</f>
        <v>0.69458054434499961</v>
      </c>
    </row>
    <row r="1066" spans="1:4">
      <c r="A1066">
        <v>1.047248</v>
      </c>
      <c r="B1066">
        <v>4.7715579999999997</v>
      </c>
      <c r="C1066">
        <f>LOG10(1.047248)</f>
        <v>2.0049539632642881E-2</v>
      </c>
      <c r="D1066">
        <f>LOG10(4.771558)</f>
        <v>0.67866020720042453</v>
      </c>
    </row>
    <row r="1067" spans="1:4">
      <c r="A1067">
        <v>1.0577719999999999</v>
      </c>
      <c r="B1067">
        <v>4.6771830000000003</v>
      </c>
      <c r="C1067">
        <f>LOG10(1.057772)</f>
        <v>2.4392066741920841E-2</v>
      </c>
      <c r="D1067">
        <f>LOG10(4.677183)</f>
        <v>0.66998436249678228</v>
      </c>
    </row>
    <row r="1068" spans="1:4">
      <c r="A1068">
        <v>1.0645119999999999</v>
      </c>
      <c r="B1068">
        <v>4.986281</v>
      </c>
      <c r="C1068">
        <f>LOG10(1.064512)</f>
        <v>2.7150561504175542E-2</v>
      </c>
      <c r="D1068">
        <f>LOG10(4.986281)</f>
        <v>0.69777674936043066</v>
      </c>
    </row>
    <row r="1069" spans="1:4">
      <c r="A1069">
        <v>1.0482769999999999</v>
      </c>
      <c r="B1069">
        <v>4.8951909999999996</v>
      </c>
      <c r="C1069">
        <f>LOG10(1.048277)</f>
        <v>2.0476057147630643E-2</v>
      </c>
      <c r="D1069">
        <f>LOG10(4.895191)</f>
        <v>0.68976964172194533</v>
      </c>
    </row>
    <row r="1070" spans="1:4">
      <c r="A1070">
        <v>1.0457890000000001</v>
      </c>
      <c r="B1070">
        <v>4.5932740000000001</v>
      </c>
      <c r="C1070">
        <f>LOG10(1.045789)</f>
        <v>1.944406944580241E-2</v>
      </c>
      <c r="D1070">
        <f>LOG10(4.593274)</f>
        <v>0.66212235291601829</v>
      </c>
    </row>
    <row r="1071" spans="1:4">
      <c r="A1071">
        <v>1.038422</v>
      </c>
      <c r="B1071">
        <v>4.1268789999999997</v>
      </c>
      <c r="C1071">
        <f>LOG10(1.038422)</f>
        <v>1.6373880513103126E-2</v>
      </c>
      <c r="D1071">
        <f>LOG10(4.126879)</f>
        <v>0.6156217355595871</v>
      </c>
    </row>
    <row r="1072" spans="1:4">
      <c r="A1072">
        <v>1.067132</v>
      </c>
      <c r="B1072">
        <v>4.0898289999999999</v>
      </c>
      <c r="C1072">
        <f>LOG10(1.067132)</f>
        <v>2.8218143253815331E-2</v>
      </c>
      <c r="D1072">
        <f>LOG10(4.089829)</f>
        <v>0.61170515008340076</v>
      </c>
    </row>
    <row r="1073" spans="1:4">
      <c r="A1073">
        <v>1.117262</v>
      </c>
      <c r="B1073">
        <v>4.270937</v>
      </c>
      <c r="C1073">
        <f>LOG10(1.117262)</f>
        <v>4.8155027915789336E-2</v>
      </c>
      <c r="D1073">
        <f>LOG10(4.270937)</f>
        <v>0.63052316525633589</v>
      </c>
    </row>
    <row r="1074" spans="1:4">
      <c r="A1074">
        <v>1.077094</v>
      </c>
      <c r="B1074">
        <v>4.1739670000000002</v>
      </c>
      <c r="C1074">
        <f>LOG10(1.077094)</f>
        <v>3.2253606640477148E-2</v>
      </c>
      <c r="D1074">
        <f>LOG10(4.173967)</f>
        <v>0.62054901114664729</v>
      </c>
    </row>
    <row r="1075" spans="1:4">
      <c r="A1075">
        <v>1.0733969999999999</v>
      </c>
      <c r="B1075">
        <v>4.248964</v>
      </c>
      <c r="C1075">
        <f>LOG10(1.073397)</f>
        <v>3.0760377158146845E-2</v>
      </c>
      <c r="D1075">
        <f>LOG10(4.248964)</f>
        <v>0.62828305147841024</v>
      </c>
    </row>
    <row r="1076" spans="1:4">
      <c r="A1076">
        <v>1.0899920000000001</v>
      </c>
      <c r="B1076">
        <v>4.1691000000000003</v>
      </c>
      <c r="C1076">
        <f>LOG10(1.089992)</f>
        <v>3.7423310446490436E-2</v>
      </c>
      <c r="D1076">
        <f>LOG10(4.1691)</f>
        <v>0.62004231223527728</v>
      </c>
    </row>
    <row r="1077" spans="1:4">
      <c r="A1077">
        <v>1.0896490000000001</v>
      </c>
      <c r="B1077">
        <v>4.1432779999999996</v>
      </c>
      <c r="C1077">
        <f>LOG10(1.089649)</f>
        <v>3.7286624626649056E-2</v>
      </c>
      <c r="D1077">
        <f>LOG10(4.143278)</f>
        <v>0.61734407397303681</v>
      </c>
    </row>
    <row r="1078" spans="1:4">
      <c r="A1078">
        <v>1.117005</v>
      </c>
      <c r="B1078">
        <v>4.1041509999999999</v>
      </c>
      <c r="C1078">
        <f>LOG10(1.117005)</f>
        <v>4.8055117133110836E-2</v>
      </c>
      <c r="D1078">
        <f>LOG10(4.104151)</f>
        <v>0.61322333096837256</v>
      </c>
    </row>
    <row r="1079" spans="1:4">
      <c r="A1079">
        <v>1.0973189999999999</v>
      </c>
      <c r="B1079">
        <v>2.983644</v>
      </c>
      <c r="C1079">
        <f>LOG10(1.097319)</f>
        <v>4.0332899042718362E-2</v>
      </c>
      <c r="D1079">
        <f>LOG10(2.983644)</f>
        <v>0.47474700309723433</v>
      </c>
    </row>
    <row r="1080" spans="1:4">
      <c r="A1080">
        <v>1.023909</v>
      </c>
      <c r="B1080">
        <v>4.8250339999999996</v>
      </c>
      <c r="C1080">
        <f>LOG10(1.023909)</f>
        <v>1.0261360395663189E-2</v>
      </c>
      <c r="D1080">
        <f>LOG10(4.825034)</f>
        <v>0.68350037798247654</v>
      </c>
    </row>
    <row r="1081" spans="1:4">
      <c r="A1081">
        <v>1.0264340000000001</v>
      </c>
      <c r="B1081">
        <v>4.769571</v>
      </c>
      <c r="C1081">
        <f>LOG10(1.026434)</f>
        <v>1.1331029344877218E-2</v>
      </c>
      <c r="D1081">
        <f>LOG10(4.769571)</f>
        <v>0.67847931809432038</v>
      </c>
    </row>
    <row r="1082" spans="1:4">
      <c r="A1082">
        <v>1.022527</v>
      </c>
      <c r="B1082">
        <v>5.1201910000000002</v>
      </c>
      <c r="C1082">
        <f>LOG10(1.022527)</f>
        <v>9.67478445072136E-3</v>
      </c>
      <c r="D1082">
        <f>LOG10(5.120191)</f>
        <v>0.70928616189357796</v>
      </c>
    </row>
    <row r="1083" spans="1:4">
      <c r="A1083">
        <v>1.024222</v>
      </c>
      <c r="B1083">
        <v>5.1250809999999998</v>
      </c>
      <c r="C1083">
        <f>LOG10(1.024222)</f>
        <v>1.0394100121680667E-2</v>
      </c>
      <c r="D1083">
        <f>LOG10(5.125081)</f>
        <v>0.70970073364487407</v>
      </c>
    </row>
    <row r="1084" spans="1:4">
      <c r="A1084">
        <v>1.022486</v>
      </c>
      <c r="B1084">
        <v>4.9577020000000003</v>
      </c>
      <c r="C1084">
        <f>LOG10(1.022486)</f>
        <v>9.657370308356103E-3</v>
      </c>
      <c r="D1084">
        <f>LOG10(4.957702)</f>
        <v>0.69528041842915189</v>
      </c>
    </row>
    <row r="1085" spans="1:4">
      <c r="A1085">
        <v>1.0234110000000001</v>
      </c>
      <c r="B1085">
        <v>4.9302710000000003</v>
      </c>
      <c r="C1085">
        <f>LOG10(1.023411)</f>
        <v>1.0050080618927391E-2</v>
      </c>
      <c r="D1085">
        <f>LOG10(4.930271)</f>
        <v>0.69287079160378684</v>
      </c>
    </row>
    <row r="1086" spans="1:4">
      <c r="A1086">
        <v>1.026605</v>
      </c>
      <c r="B1086">
        <v>4.7203819999999999</v>
      </c>
      <c r="C1086">
        <f>LOG10(1.026605)</f>
        <v>1.1403375127472829E-2</v>
      </c>
      <c r="D1086">
        <f>LOG10(4.720382)</f>
        <v>0.67397714562118582</v>
      </c>
    </row>
    <row r="1087" spans="1:4">
      <c r="A1087">
        <v>1.029425</v>
      </c>
      <c r="B1087">
        <v>4.2797650000000003</v>
      </c>
      <c r="C1087">
        <f>LOG10(1.029425)</f>
        <v>1.2594711058320964E-2</v>
      </c>
      <c r="D1087">
        <f>LOG10(4.279765)</f>
        <v>0.63141992275027281</v>
      </c>
    </row>
    <row r="1088" spans="1:4">
      <c r="A1088">
        <v>1.0362290000000001</v>
      </c>
      <c r="B1088">
        <v>4.5077670000000003</v>
      </c>
      <c r="C1088">
        <f>LOG10(1.036229)</f>
        <v>1.5455742326452346E-2</v>
      </c>
      <c r="D1088">
        <f>LOG10(4.507767)</f>
        <v>0.65396145989637655</v>
      </c>
    </row>
    <row r="1089" spans="1:4">
      <c r="A1089">
        <v>1.025684</v>
      </c>
      <c r="B1089">
        <v>4.9756429999999998</v>
      </c>
      <c r="C1089">
        <f>LOG10(1.025684)</f>
        <v>1.1013580859039728E-2</v>
      </c>
      <c r="D1089">
        <f>LOG10(4.975643)</f>
        <v>0.69684921237969921</v>
      </c>
    </row>
    <row r="1090" spans="1:4">
      <c r="A1090">
        <v>1.028181</v>
      </c>
      <c r="B1090">
        <v>4.9548610000000002</v>
      </c>
      <c r="C1090">
        <f>LOG10(1.028181)</f>
        <v>1.2069574174666836E-2</v>
      </c>
      <c r="D1090">
        <f>LOG10(4.954861)</f>
        <v>0.6950314756165068</v>
      </c>
    </row>
    <row r="1091" spans="1:4">
      <c r="A1091">
        <v>1.0226729999999999</v>
      </c>
      <c r="B1091">
        <v>4.7934539999999997</v>
      </c>
      <c r="C1091">
        <f>LOG10(1.022673)</f>
        <v>9.7367901171261841E-3</v>
      </c>
      <c r="D1091">
        <f>LOG10(4.793454)</f>
        <v>0.68064856405485319</v>
      </c>
    </row>
    <row r="1092" spans="1:4">
      <c r="A1092">
        <v>1.0281629999999999</v>
      </c>
      <c r="B1092">
        <v>4.6925290000000004</v>
      </c>
      <c r="C1092">
        <f>LOG10(1.028163)</f>
        <v>1.2061971068693819E-2</v>
      </c>
      <c r="D1092">
        <f>LOG10(4.692529)</f>
        <v>0.67140696525738131</v>
      </c>
    </row>
    <row r="1093" spans="1:4">
      <c r="A1093">
        <v>1.030816</v>
      </c>
      <c r="B1093">
        <v>5.0363610000000003</v>
      </c>
      <c r="C1093">
        <f>LOG10(1.030816)</f>
        <v>1.318115091280417E-2</v>
      </c>
      <c r="D1093">
        <f>LOG10(5.036361)</f>
        <v>0.70211685223187859</v>
      </c>
    </row>
    <row r="1094" spans="1:4">
      <c r="A1094">
        <v>1.029047</v>
      </c>
      <c r="B1094">
        <v>4.9121810000000004</v>
      </c>
      <c r="C1094">
        <f>LOG10(1.029047)</f>
        <v>1.2435210889259014E-2</v>
      </c>
      <c r="D1094">
        <f>LOG10(4.912181)</f>
        <v>0.69127436095334305</v>
      </c>
    </row>
    <row r="1095" spans="1:4">
      <c r="A1095">
        <v>1.0227029999999999</v>
      </c>
      <c r="B1095">
        <v>4.6174600000000003</v>
      </c>
      <c r="C1095">
        <f>LOG10(1.022703)</f>
        <v>9.7495299111376738E-3</v>
      </c>
      <c r="D1095">
        <f>LOG10(4.61746)</f>
        <v>0.66440314193479777</v>
      </c>
    </row>
    <row r="1096" spans="1:4">
      <c r="A1096">
        <v>1.0247580000000001</v>
      </c>
      <c r="B1096">
        <v>4.1472020000000001</v>
      </c>
      <c r="C1096">
        <f>LOG10(1.024758)</f>
        <v>1.0621317417710916E-2</v>
      </c>
      <c r="D1096">
        <f>LOG10(4.147202)</f>
        <v>0.6177551892942843</v>
      </c>
    </row>
    <row r="1097" spans="1:4">
      <c r="A1097">
        <v>1.026405</v>
      </c>
      <c r="B1097">
        <v>4.1310120000000001</v>
      </c>
      <c r="C1097">
        <f>LOG10(1.026405)</f>
        <v>1.1318758981759549E-2</v>
      </c>
      <c r="D1097">
        <f>LOG10(4.131012)</f>
        <v>0.61605645654187624</v>
      </c>
    </row>
    <row r="1098" spans="1:4">
      <c r="A1098">
        <v>1.026073</v>
      </c>
      <c r="B1098">
        <v>4.4761290000000002</v>
      </c>
      <c r="C1098">
        <f>LOG10(1.026073)</f>
        <v>1.1178259771293551E-2</v>
      </c>
      <c r="D1098">
        <f>LOG10(4.476129)</f>
        <v>0.65090259420592478</v>
      </c>
    </row>
    <row r="1099" spans="1:4">
      <c r="A1099">
        <v>1.0323530000000001</v>
      </c>
      <c r="B1099">
        <v>4.4265889999999999</v>
      </c>
      <c r="C1099">
        <f>LOG10(1.032353)</f>
        <v>1.3828224169692609E-2</v>
      </c>
      <c r="D1099">
        <f>LOG10(4.426589)</f>
        <v>0.64606920047031835</v>
      </c>
    </row>
    <row r="1100" spans="1:4">
      <c r="A1100">
        <v>1.026546</v>
      </c>
      <c r="B1100">
        <v>4.5260629999999997</v>
      </c>
      <c r="C1100">
        <f>LOG10(1.026546)</f>
        <v>1.1378415078806796E-2</v>
      </c>
      <c r="D1100">
        <f>LOG10(4.526063)</f>
        <v>0.65572059477159039</v>
      </c>
    </row>
    <row r="1101" spans="1:4">
      <c r="A1101">
        <v>1.0243139999999999</v>
      </c>
      <c r="B1101">
        <v>4.4199729999999997</v>
      </c>
      <c r="C1101">
        <f>LOG10(1.024314)</f>
        <v>1.0433108557326371E-2</v>
      </c>
      <c r="D1101">
        <f>LOG10(4.419973)</f>
        <v>0.64541961641089596</v>
      </c>
    </row>
    <row r="1102" spans="1:4">
      <c r="A1102">
        <v>1.019595</v>
      </c>
      <c r="B1102">
        <v>4.4934779999999996</v>
      </c>
      <c r="C1102">
        <f>LOG10(1.019595)</f>
        <v>8.4276970623006747E-3</v>
      </c>
      <c r="D1102">
        <f>LOG10(4.493478)</f>
        <v>0.65258261973268106</v>
      </c>
    </row>
    <row r="1103" spans="1:4">
      <c r="A1103">
        <v>1.117947</v>
      </c>
      <c r="B1103">
        <v>4.3178679999999998</v>
      </c>
      <c r="C1103">
        <f>LOG10(1.117947)</f>
        <v>4.8421214862439013E-2</v>
      </c>
      <c r="D1103">
        <f>LOG10(4.317868)</f>
        <v>0.63526936153969826</v>
      </c>
    </row>
    <row r="1104" spans="1:4">
      <c r="A1104">
        <v>1.0957969999999999</v>
      </c>
      <c r="B1104">
        <v>4.1659610000000002</v>
      </c>
      <c r="C1104">
        <f>LOG10(1.095797)</f>
        <v>3.973010711782838E-2</v>
      </c>
      <c r="D1104">
        <f>LOG10(4.165961)</f>
        <v>0.61971519994584257</v>
      </c>
    </row>
    <row r="1105" spans="1:4">
      <c r="A1105">
        <v>1.0824260000000001</v>
      </c>
      <c r="B1105">
        <v>4.7471199999999998</v>
      </c>
      <c r="C1105">
        <f>LOG10(1.082426)</f>
        <v>3.4398215519458451E-2</v>
      </c>
      <c r="D1105">
        <f>LOG10(4.74712)</f>
        <v>0.67643021016350946</v>
      </c>
    </row>
    <row r="1106" spans="1:4">
      <c r="A1106">
        <v>1.1005069999999999</v>
      </c>
      <c r="B1106">
        <v>4.5534460000000001</v>
      </c>
      <c r="C1106">
        <f>LOG10(1.100507)</f>
        <v>4.1592809317085803E-2</v>
      </c>
      <c r="D1106">
        <f>LOG10(4.553446)</f>
        <v>0.65834019057891313</v>
      </c>
    </row>
    <row r="1107" spans="1:4">
      <c r="A1107">
        <v>1.1074109999999999</v>
      </c>
      <c r="B1107">
        <v>4.4448449999999999</v>
      </c>
      <c r="C1107">
        <f>LOG10(1.107411)</f>
        <v>4.4308833078365799E-2</v>
      </c>
      <c r="D1107">
        <f>LOG10(4.444845)</f>
        <v>0.64785662091514318</v>
      </c>
    </row>
    <row r="1108" spans="1:4">
      <c r="A1108">
        <v>1.0740590000000001</v>
      </c>
      <c r="B1108">
        <v>4.4502040000000003</v>
      </c>
      <c r="C1108">
        <f>LOG10(1.074059)</f>
        <v>3.1028138598779204E-2</v>
      </c>
      <c r="D1108">
        <f>LOG10(4.450204)</f>
        <v>0.64837991975478082</v>
      </c>
    </row>
    <row r="1109" spans="1:4">
      <c r="A1109">
        <v>1.0928249999999999</v>
      </c>
      <c r="B1109">
        <v>4.0667730000000004</v>
      </c>
      <c r="C1109">
        <f>LOG10(1.092825)</f>
        <v>3.8550621584398634E-2</v>
      </c>
      <c r="D1109">
        <f>LOG10(4.066773)</f>
        <v>0.60924993153939067</v>
      </c>
    </row>
    <row r="1110" spans="1:4">
      <c r="A1110">
        <v>1.076114</v>
      </c>
      <c r="B1110">
        <v>4.0007950000000001</v>
      </c>
      <c r="C1110">
        <f>LOG10(1.076114)</f>
        <v>3.1858281505466379E-2</v>
      </c>
      <c r="D1110">
        <f>LOG10(4.000795)</f>
        <v>0.6021462987797217</v>
      </c>
    </row>
    <row r="1111" spans="1:4">
      <c r="A1111">
        <v>1.0841240000000001</v>
      </c>
      <c r="B1111">
        <v>4.8911569999999998</v>
      </c>
      <c r="C1111">
        <f>LOG10(1.084124)</f>
        <v>3.5078958803720035E-2</v>
      </c>
      <c r="D1111">
        <f>LOG10(4.891157)</f>
        <v>0.68941160335273455</v>
      </c>
    </row>
    <row r="1112" spans="1:4">
      <c r="A1112">
        <v>1.06267</v>
      </c>
      <c r="B1112">
        <v>5.01457</v>
      </c>
      <c r="C1112">
        <f>LOG10(1.06267)</f>
        <v>2.6398420281077188E-2</v>
      </c>
      <c r="D1112">
        <f>LOG10(5.01457)</f>
        <v>0.70023369814731173</v>
      </c>
    </row>
    <row r="1113" spans="1:4">
      <c r="A1113">
        <v>1.0478670000000001</v>
      </c>
      <c r="B1113">
        <v>4.8558110000000001</v>
      </c>
      <c r="C1113">
        <f>LOG10(1.047867)</f>
        <v>2.0306163533593619E-2</v>
      </c>
      <c r="D1113">
        <f>LOG10(4.855811)</f>
        <v>0.68626177459634696</v>
      </c>
    </row>
    <row r="1114" spans="1:4">
      <c r="A1114">
        <v>1.036726</v>
      </c>
      <c r="B1114">
        <v>4.7937459999999996</v>
      </c>
      <c r="C1114">
        <f>LOG10(1.036726)</f>
        <v>1.5663990321842149E-2</v>
      </c>
      <c r="D1114">
        <f>LOG10(4.793746)</f>
        <v>0.68067501890898263</v>
      </c>
    </row>
    <row r="1115" spans="1:4">
      <c r="A1115">
        <v>1.052297</v>
      </c>
      <c r="B1115">
        <v>4.8248150000000001</v>
      </c>
      <c r="C1115">
        <f>LOG10(1.052297)</f>
        <v>2.2138332267342877E-2</v>
      </c>
      <c r="D1115">
        <f>LOG10(4.824815)</f>
        <v>0.68348066565504983</v>
      </c>
    </row>
    <row r="1116" spans="1:4">
      <c r="A1116">
        <v>1.0593330000000001</v>
      </c>
      <c r="B1116">
        <v>4.9157529999999996</v>
      </c>
      <c r="C1116">
        <f>LOG10(1.059333)</f>
        <v>2.5032501495137537E-2</v>
      </c>
      <c r="D1116">
        <f>LOG10(4.915753)</f>
        <v>0.69159005293044951</v>
      </c>
    </row>
    <row r="1117" spans="1:4">
      <c r="A1117">
        <v>1.065369</v>
      </c>
      <c r="B1117">
        <v>5.0851629999999997</v>
      </c>
      <c r="C1117">
        <f>LOG10(1.065369)</f>
        <v>2.7500055575513046E-2</v>
      </c>
      <c r="D1117">
        <f>LOG10(5.085163)</f>
        <v>0.70630487837301814</v>
      </c>
    </row>
    <row r="1118" spans="1:4">
      <c r="A1118">
        <v>1.065663</v>
      </c>
      <c r="B1118">
        <v>4.4991050000000001</v>
      </c>
      <c r="C1118">
        <f>LOG10(1.065663)</f>
        <v>2.7619887261278103E-2</v>
      </c>
      <c r="D1118">
        <f>LOG10(4.499105)</f>
        <v>0.65312612883760046</v>
      </c>
    </row>
    <row r="1119" spans="1:4">
      <c r="A1119">
        <v>1.0666530000000001</v>
      </c>
      <c r="B1119">
        <v>4.1983899999999998</v>
      </c>
      <c r="C1119">
        <f>LOG10(1.066653)</f>
        <v>2.8023159166546952E-2</v>
      </c>
      <c r="D1119">
        <f>LOG10(4.19839)</f>
        <v>0.62308277892976671</v>
      </c>
    </row>
    <row r="1120" spans="1:4">
      <c r="A1120">
        <v>1.0726279999999999</v>
      </c>
      <c r="B1120">
        <v>4.2388579999999996</v>
      </c>
      <c r="C1120">
        <f>LOG10(1.072628)</f>
        <v>3.0449129646232281E-2</v>
      </c>
      <c r="D1120">
        <f>LOG10(4.238858)</f>
        <v>0.62724886812533931</v>
      </c>
    </row>
    <row r="1121" spans="1:4">
      <c r="A1121">
        <v>1.08131</v>
      </c>
      <c r="B1121">
        <v>4.2891659999999998</v>
      </c>
      <c r="C1121">
        <f>LOG10(1.08131)</f>
        <v>3.395021938242309E-2</v>
      </c>
      <c r="D1121">
        <f>LOG10(4.289166)</f>
        <v>0.63237285469999704</v>
      </c>
    </row>
    <row r="1122" spans="1:4">
      <c r="A1122">
        <v>1.080387</v>
      </c>
      <c r="B1122">
        <v>4.1994639999999999</v>
      </c>
      <c r="C1122">
        <f>LOG10(1.080387)</f>
        <v>3.3579349800648424E-2</v>
      </c>
      <c r="D1122">
        <f>LOG10(4.199464)</f>
        <v>0.62319386261283793</v>
      </c>
    </row>
    <row r="1123" spans="1:4">
      <c r="A1123">
        <v>1.0868500000000001</v>
      </c>
      <c r="B1123">
        <v>4.3253310000000003</v>
      </c>
      <c r="C1123">
        <f>LOG10(1.08685)</f>
        <v>3.6169609709599884E-2</v>
      </c>
      <c r="D1123">
        <f>LOG10(4.325331)</f>
        <v>0.63601934786395709</v>
      </c>
    </row>
    <row r="1124" spans="1:4">
      <c r="A1124">
        <v>1.1070519999999999</v>
      </c>
      <c r="B1124">
        <v>4.2486519999999999</v>
      </c>
      <c r="C1124">
        <f>LOG10(1.107052)</f>
        <v>4.4168020863062006E-2</v>
      </c>
      <c r="D1124">
        <f>LOG10(4.248652)</f>
        <v>0.62825116020951444</v>
      </c>
    </row>
    <row r="1125" spans="1:4">
      <c r="A1125">
        <v>1.100902</v>
      </c>
      <c r="B1125">
        <v>4.2343739999999999</v>
      </c>
      <c r="C1125">
        <f>LOG10(1.100902)</f>
        <v>4.1748660703350544E-2</v>
      </c>
      <c r="D1125">
        <f>LOG10(4.234374)</f>
        <v>0.62678921432649592</v>
      </c>
    </row>
    <row r="1126" spans="1:4">
      <c r="A1126">
        <v>1.1140730000000001</v>
      </c>
      <c r="B1126">
        <v>4.3876819999999999</v>
      </c>
      <c r="C1126">
        <f>LOG10(1.114073)</f>
        <v>4.6913649058953587E-2</v>
      </c>
      <c r="D1126">
        <f>LOG10(4.387682)</f>
        <v>0.64223514427875128</v>
      </c>
    </row>
    <row r="1127" spans="1:4">
      <c r="A1127">
        <v>1.03163</v>
      </c>
      <c r="B1127">
        <v>2.4198140000000001</v>
      </c>
      <c r="C1127">
        <f>LOG10(1.03163)</f>
        <v>1.3523963017096834E-2</v>
      </c>
      <c r="D1127">
        <f>LOG10(2.419814)</f>
        <v>0.38378198503906713</v>
      </c>
    </row>
    <row r="1128" spans="1:4">
      <c r="A1128">
        <v>1.0210399999999999</v>
      </c>
      <c r="B1128">
        <v>4.6737659999999996</v>
      </c>
      <c r="C1128">
        <f>LOG10(1.02104)</f>
        <v>9.0427562289234591E-3</v>
      </c>
      <c r="D1128">
        <f>LOG10(4.673766)</f>
        <v>0.66966696491270472</v>
      </c>
    </row>
    <row r="1129" spans="1:4">
      <c r="A1129">
        <v>1.0253559999999999</v>
      </c>
      <c r="B1129">
        <v>4.5534600000000003</v>
      </c>
      <c r="C1129">
        <f>LOG10(1.025356)</f>
        <v>1.087467709189853E-2</v>
      </c>
      <c r="D1129">
        <f>LOG10(4.55346)</f>
        <v>0.65834152585628325</v>
      </c>
    </row>
    <row r="1130" spans="1:4">
      <c r="A1130">
        <v>1.018756</v>
      </c>
      <c r="B1130">
        <v>5.1030990000000003</v>
      </c>
      <c r="C1130">
        <f>LOG10(1.018756)</f>
        <v>8.0701795484924357E-3</v>
      </c>
      <c r="D1130">
        <f>LOG10(5.103099)</f>
        <v>0.70783399371664324</v>
      </c>
    </row>
    <row r="1131" spans="1:4">
      <c r="A1131">
        <v>1.019377</v>
      </c>
      <c r="B1131">
        <v>4.9791650000000001</v>
      </c>
      <c r="C1131">
        <f>LOG10(1.019377)</f>
        <v>8.3348304634305731E-3</v>
      </c>
      <c r="D1131">
        <f>LOG10(4.979165)</f>
        <v>0.69715651820198832</v>
      </c>
    </row>
    <row r="1132" spans="1:4">
      <c r="A1132">
        <v>1.023315</v>
      </c>
      <c r="B1132">
        <v>4.7148919999999999</v>
      </c>
      <c r="C1132">
        <f>LOG10(1.023315)</f>
        <v>1.0009340167793895E-2</v>
      </c>
      <c r="D1132">
        <f>LOG10(4.714892)</f>
        <v>0.67347174917488817</v>
      </c>
    </row>
    <row r="1133" spans="1:4">
      <c r="A1133">
        <v>1.0184340000000001</v>
      </c>
      <c r="B1133">
        <v>4.6953360000000002</v>
      </c>
      <c r="C1133">
        <f>LOG10(1.018434)</f>
        <v>7.9328896301859523E-3</v>
      </c>
      <c r="D1133">
        <f>LOG10(4.695336)</f>
        <v>0.67166667598970053</v>
      </c>
    </row>
    <row r="1134" spans="1:4">
      <c r="A1134">
        <v>1.0192749999999999</v>
      </c>
      <c r="B1134">
        <v>4.3869949999999998</v>
      </c>
      <c r="C1134">
        <f>LOG10(1.019275)</f>
        <v>8.2913722987304518E-3</v>
      </c>
      <c r="D1134">
        <f>LOG10(4.386995)</f>
        <v>0.64216713942576864</v>
      </c>
    </row>
    <row r="1135" spans="1:4">
      <c r="A1135">
        <v>1.023458</v>
      </c>
      <c r="B1135">
        <v>4.2340099999999996</v>
      </c>
      <c r="C1135">
        <f>LOG10(1.023458)</f>
        <v>1.0070025071311007E-2</v>
      </c>
      <c r="D1135">
        <f>LOG10(4.23401)</f>
        <v>0.62675187941312638</v>
      </c>
    </row>
    <row r="1136" spans="1:4">
      <c r="A1136">
        <v>1.0561750000000001</v>
      </c>
      <c r="B1136">
        <v>4.9497400000000003</v>
      </c>
      <c r="C1136">
        <f>LOG10(1.056175)</f>
        <v>2.3735883384870295E-2</v>
      </c>
      <c r="D1136">
        <f>LOG10(4.94974)</f>
        <v>0.69458238690712748</v>
      </c>
    </row>
    <row r="1137" spans="1:4">
      <c r="A1137">
        <v>1.035398</v>
      </c>
      <c r="B1137">
        <v>5.1100199999999996</v>
      </c>
      <c r="C1137">
        <f>LOG10(1.035398)</f>
        <v>1.5107321752846348E-2</v>
      </c>
      <c r="D1137">
        <f>LOG10(5.11002)</f>
        <v>0.7084225999140944</v>
      </c>
    </row>
    <row r="1138" spans="1:4">
      <c r="A1138">
        <v>1.020473</v>
      </c>
      <c r="B1138">
        <v>4.929322</v>
      </c>
      <c r="C1138">
        <f>LOG10(1.020473)</f>
        <v>8.8015185022269782E-3</v>
      </c>
      <c r="D1138">
        <f>LOG10(4.929322)</f>
        <v>0.69278718866711408</v>
      </c>
    </row>
    <row r="1139" spans="1:4">
      <c r="A1139">
        <v>1.026402</v>
      </c>
      <c r="B1139">
        <v>4.8673679999999999</v>
      </c>
      <c r="C1139">
        <f>LOG10(1.026402)</f>
        <v>1.1317489614063803E-2</v>
      </c>
      <c r="D1139">
        <f>LOG10(4.867368)</f>
        <v>0.68729418255489638</v>
      </c>
    </row>
    <row r="1140" spans="1:4">
      <c r="A1140">
        <v>1.0330379999999999</v>
      </c>
      <c r="B1140">
        <v>4.8745370000000001</v>
      </c>
      <c r="C1140">
        <f>LOG10(1.033038)</f>
        <v>1.4116297208658382E-2</v>
      </c>
      <c r="D1140">
        <f>LOG10(4.874537)</f>
        <v>0.68793337123571063</v>
      </c>
    </row>
    <row r="1141" spans="1:4">
      <c r="A1141">
        <v>1.049301</v>
      </c>
      <c r="B1141">
        <v>4.9873469999999998</v>
      </c>
      <c r="C1141">
        <f>LOG10(1.049301)</f>
        <v>2.0900086752057859E-2</v>
      </c>
      <c r="D1141">
        <f>LOG10(4.987347)</f>
        <v>0.6978695857725109</v>
      </c>
    </row>
    <row r="1142" spans="1:4">
      <c r="A1142">
        <v>1.0378160000000001</v>
      </c>
      <c r="B1142">
        <v>5.1985619999999999</v>
      </c>
      <c r="C1142">
        <f>LOG10(1.037816)</f>
        <v>1.6120361924668789E-2</v>
      </c>
      <c r="D1142">
        <f>LOG10(5.198562)</f>
        <v>0.71588322789784287</v>
      </c>
    </row>
    <row r="1143" spans="1:4">
      <c r="A1143">
        <v>1.0277909999999999</v>
      </c>
      <c r="B1143">
        <v>4.5991629999999999</v>
      </c>
      <c r="C1143">
        <f>LOG10(1.027791)</f>
        <v>1.190481040359034E-2</v>
      </c>
      <c r="D1143">
        <f>LOG10(4.599163)</f>
        <v>0.66267880177801519</v>
      </c>
    </row>
    <row r="1144" spans="1:4">
      <c r="A1144">
        <v>1.0271380000000001</v>
      </c>
      <c r="B1144">
        <v>4.2639820000000004</v>
      </c>
      <c r="C1144">
        <f>LOG10(1.027138)</f>
        <v>1.1628796676373039E-2</v>
      </c>
      <c r="D1144">
        <f>LOG10(4.263982)</f>
        <v>0.6298153626889722</v>
      </c>
    </row>
    <row r="1145" spans="1:4">
      <c r="A1145">
        <v>1.023663</v>
      </c>
      <c r="B1145">
        <v>4.280208</v>
      </c>
      <c r="C1145">
        <f>LOG10(1.023663)</f>
        <v>1.0157006123322857E-2</v>
      </c>
      <c r="D1145">
        <f>LOG10(4.280208)</f>
        <v>0.63146487440039012</v>
      </c>
    </row>
    <row r="1146" spans="1:4">
      <c r="A1146">
        <v>1.026602</v>
      </c>
      <c r="B1146">
        <v>4.511368</v>
      </c>
      <c r="C1146">
        <f>LOG10(1.026602)</f>
        <v>1.140210600707172E-2</v>
      </c>
      <c r="D1146">
        <f>LOG10(4.511368)</f>
        <v>0.65430825468599529</v>
      </c>
    </row>
    <row r="1147" spans="1:4">
      <c r="A1147">
        <v>1.0442199999999999</v>
      </c>
      <c r="B1147">
        <v>4.5130819999999998</v>
      </c>
      <c r="C1147">
        <f>LOG10(1.04422)</f>
        <v>1.8792007019168021E-2</v>
      </c>
      <c r="D1147">
        <f>LOG10(4.513082)</f>
        <v>0.65447322446275347</v>
      </c>
    </row>
    <row r="1148" spans="1:4">
      <c r="A1148">
        <v>1.0253369999999999</v>
      </c>
      <c r="B1148">
        <v>4.6382180000000002</v>
      </c>
      <c r="C1148">
        <f>LOG10(1.025337)</f>
        <v>1.0866629475647444E-2</v>
      </c>
      <c r="D1148">
        <f>LOG10(4.638218)</f>
        <v>0.66635115697382952</v>
      </c>
    </row>
    <row r="1149" spans="1:4">
      <c r="A1149">
        <v>1.024751</v>
      </c>
      <c r="B1149">
        <v>4.64818</v>
      </c>
      <c r="C1149">
        <f>LOG10(1.024751)</f>
        <v>1.0618350793633272E-2</v>
      </c>
      <c r="D1149">
        <f>LOG10(4.64818)</f>
        <v>0.6672829376897409</v>
      </c>
    </row>
    <row r="1150" spans="1:4">
      <c r="A1150">
        <v>1.033239</v>
      </c>
      <c r="B1150">
        <v>4.5656319999999999</v>
      </c>
      <c r="C1150">
        <f>LOG10(1.033239)</f>
        <v>1.4200790421463777E-2</v>
      </c>
      <c r="D1150">
        <f>LOG10(4.565632)</f>
        <v>0.65950090347263424</v>
      </c>
    </row>
    <row r="1151" spans="1:4">
      <c r="A1151">
        <v>1.1268830000000001</v>
      </c>
      <c r="B1151">
        <v>4.3024459999999998</v>
      </c>
      <c r="C1151">
        <f>LOG10(1.126883)</f>
        <v>5.187882723321937E-2</v>
      </c>
      <c r="D1151">
        <f>LOG10(4.302446)</f>
        <v>0.63371542820373628</v>
      </c>
    </row>
    <row r="1152" spans="1:4">
      <c r="A1152">
        <v>1.116595</v>
      </c>
      <c r="B1152">
        <v>4.3755269999999999</v>
      </c>
      <c r="C1152">
        <f>LOG10(1.116595)</f>
        <v>4.7895678791796167E-2</v>
      </c>
      <c r="D1152">
        <f>LOG10(4.375527)</f>
        <v>0.64103036808024394</v>
      </c>
    </row>
    <row r="1153" spans="1:4">
      <c r="A1153">
        <v>1.1058829999999999</v>
      </c>
      <c r="B1153">
        <v>4.4225300000000001</v>
      </c>
      <c r="C1153">
        <f>LOG10(1.105883)</f>
        <v>4.3709181993805017E-2</v>
      </c>
      <c r="D1153">
        <f>LOG10(4.42253)</f>
        <v>0.64567078760556329</v>
      </c>
    </row>
    <row r="1154" spans="1:4">
      <c r="A1154">
        <v>1.0763799999999999</v>
      </c>
      <c r="B1154">
        <v>4.5435429999999997</v>
      </c>
      <c r="C1154">
        <f>LOG10(1.07638)</f>
        <v>3.1965619628382652E-2</v>
      </c>
      <c r="D1154">
        <f>LOG10(4.543543)</f>
        <v>0.65739464256226932</v>
      </c>
    </row>
    <row r="1155" spans="1:4">
      <c r="A1155">
        <v>1.103486</v>
      </c>
      <c r="B1155">
        <v>4.3464070000000001</v>
      </c>
      <c r="C1155">
        <f>LOG10(1.103486)</f>
        <v>4.2766827609757259E-2</v>
      </c>
      <c r="D1155">
        <f>LOG10(4.346407)</f>
        <v>0.63813039146863459</v>
      </c>
    </row>
    <row r="1156" spans="1:4">
      <c r="A1156">
        <v>1.1119509999999999</v>
      </c>
      <c r="B1156">
        <v>4.0024009999999999</v>
      </c>
      <c r="C1156">
        <f>LOG10(1.111951)</f>
        <v>4.6085649747400662E-2</v>
      </c>
      <c r="D1156">
        <f>LOG10(4.002401)</f>
        <v>0.60232059838385454</v>
      </c>
    </row>
    <row r="1157" spans="1:4">
      <c r="A1157">
        <v>1.0920300000000001</v>
      </c>
      <c r="B1157">
        <v>4.0344350000000002</v>
      </c>
      <c r="C1157">
        <f>LOG10(1.09203)</f>
        <v>3.8234569371917049E-2</v>
      </c>
      <c r="D1157">
        <f>LOG10(4.034435)</f>
        <v>0.60578272280944823</v>
      </c>
    </row>
    <row r="1158" spans="1:4">
      <c r="A1158">
        <v>1.069807</v>
      </c>
      <c r="B1158">
        <v>3.9773290000000001</v>
      </c>
      <c r="C1158">
        <f>LOG10(1.069807)</f>
        <v>2.9305435259715528E-2</v>
      </c>
      <c r="D1158">
        <f>LOG10(3.977329)</f>
        <v>0.59959151680313671</v>
      </c>
    </row>
    <row r="1159" spans="1:4">
      <c r="A1159">
        <v>1.0763469999999999</v>
      </c>
      <c r="B1159">
        <v>4.6807590000000001</v>
      </c>
      <c r="C1159">
        <f>LOG10(1.076347)</f>
        <v>3.1952304686075614E-2</v>
      </c>
      <c r="D1159">
        <f>LOG10(4.680759)</f>
        <v>0.67031628101965435</v>
      </c>
    </row>
    <row r="1160" spans="1:4">
      <c r="A1160">
        <v>1.051561</v>
      </c>
      <c r="B1160">
        <v>4.9446849999999998</v>
      </c>
      <c r="C1160">
        <f>LOG10(1.051561)</f>
        <v>2.1834470740832623E-2</v>
      </c>
      <c r="D1160">
        <f>LOG10(4.944685)</f>
        <v>0.69413863018614042</v>
      </c>
    </row>
    <row r="1161" spans="1:4">
      <c r="A1161">
        <v>1.0375620000000001</v>
      </c>
      <c r="B1161">
        <v>4.7186380000000003</v>
      </c>
      <c r="C1161">
        <f>LOG10(1.037562)</f>
        <v>1.601405762833898E-2</v>
      </c>
      <c r="D1161">
        <f>LOG10(4.718638)</f>
        <v>0.67381666082826075</v>
      </c>
    </row>
    <row r="1162" spans="1:4">
      <c r="A1162">
        <v>1.043865</v>
      </c>
      <c r="B1162">
        <v>4.674423</v>
      </c>
      <c r="C1162">
        <f>LOG10(1.043865)</f>
        <v>1.8644336265763794E-2</v>
      </c>
      <c r="D1162">
        <f>LOG10(4.674423)</f>
        <v>0.66972801020716344</v>
      </c>
    </row>
    <row r="1163" spans="1:4">
      <c r="A1163">
        <v>1.044343</v>
      </c>
      <c r="B1163">
        <v>4.7094589999999998</v>
      </c>
      <c r="C1163">
        <f>LOG10(1.044343)</f>
        <v>1.884316010512798E-2</v>
      </c>
      <c r="D1163">
        <f>LOG10(4.709459)</f>
        <v>0.67297102033285661</v>
      </c>
    </row>
    <row r="1164" spans="1:4">
      <c r="A1164">
        <v>1.058108</v>
      </c>
      <c r="B1164">
        <v>4.9869709999999996</v>
      </c>
      <c r="C1164">
        <f>LOG10(1.058108)</f>
        <v>2.4529997954604102E-2</v>
      </c>
      <c r="D1164">
        <f>LOG10(4.986971)</f>
        <v>0.69783684273679192</v>
      </c>
    </row>
    <row r="1165" spans="1:4">
      <c r="A1165">
        <v>1.0626139999999999</v>
      </c>
      <c r="B1165">
        <v>4.8506679999999998</v>
      </c>
      <c r="C1165">
        <f>LOG10(1.062614)</f>
        <v>2.6375533465957668E-2</v>
      </c>
      <c r="D1165">
        <f>LOG10(4.850668)</f>
        <v>0.68580155071301108</v>
      </c>
    </row>
    <row r="1166" spans="1:4">
      <c r="A1166">
        <v>1.068168</v>
      </c>
      <c r="B1166">
        <v>4.3730919999999998</v>
      </c>
      <c r="C1166">
        <f>LOG10(1.068168)</f>
        <v>2.8639563305850959E-2</v>
      </c>
      <c r="D1166">
        <f>LOG10(4.373092)</f>
        <v>0.6407886140180904</v>
      </c>
    </row>
    <row r="1167" spans="1:4">
      <c r="A1167">
        <v>1.067026</v>
      </c>
      <c r="B1167">
        <v>4.1334559999999998</v>
      </c>
      <c r="C1167">
        <f>LOG10(1.067026)</f>
        <v>2.8175001916463951E-2</v>
      </c>
      <c r="D1167">
        <f>LOG10(4.133456)</f>
        <v>0.61631331899078712</v>
      </c>
    </row>
    <row r="1168" spans="1:4">
      <c r="A1168">
        <v>1.0670379999999999</v>
      </c>
      <c r="B1168">
        <v>4.0577360000000002</v>
      </c>
      <c r="C1168">
        <f>LOG10(1.067038)</f>
        <v>2.8179886056567387E-2</v>
      </c>
      <c r="D1168">
        <f>LOG10(4.057736)</f>
        <v>0.60828378802190086</v>
      </c>
    </row>
    <row r="1169" spans="1:4">
      <c r="A1169">
        <v>1.0740449999999999</v>
      </c>
      <c r="B1169">
        <v>4.0427730000000004</v>
      </c>
      <c r="C1169">
        <f>LOG10(1.074045)</f>
        <v>3.1022477678500845E-2</v>
      </c>
      <c r="D1169">
        <f>LOG10(4.042773)</f>
        <v>0.60667935656615291</v>
      </c>
    </row>
    <row r="1170" spans="1:4">
      <c r="A1170">
        <v>1.0644389999999999</v>
      </c>
      <c r="B1170">
        <v>4.0914080000000004</v>
      </c>
      <c r="C1170">
        <f>LOG10(1.064439)</f>
        <v>2.7120778294330544E-2</v>
      </c>
      <c r="D1170">
        <f>LOG10(4.091408)</f>
        <v>0.61187279001253136</v>
      </c>
    </row>
    <row r="1171" spans="1:4">
      <c r="A1171">
        <v>1.0673550000000001</v>
      </c>
      <c r="B1171">
        <v>4.2326119999999996</v>
      </c>
      <c r="C1171">
        <f>LOG10(1.067355)</f>
        <v>2.8308888870740453E-2</v>
      </c>
      <c r="D1171">
        <f>LOG10(4.232612)</f>
        <v>0.62660845888691918</v>
      </c>
    </row>
    <row r="1172" spans="1:4">
      <c r="A1172">
        <v>1.0591170000000001</v>
      </c>
      <c r="B1172">
        <v>4.1568050000000003</v>
      </c>
      <c r="C1172">
        <f>LOG10(1.059117)</f>
        <v>2.4943939000468155E-2</v>
      </c>
      <c r="D1172">
        <f>LOG10(4.156805)</f>
        <v>0.61875965178301851</v>
      </c>
    </row>
    <row r="1173" spans="1:4">
      <c r="A1173">
        <v>1.0878080000000001</v>
      </c>
      <c r="B1173">
        <v>4.1128289999999996</v>
      </c>
      <c r="C1173">
        <f>LOG10(1.087808)</f>
        <v>3.6552248396305831E-2</v>
      </c>
      <c r="D1173">
        <f>LOG10(4.112829)</f>
        <v>0.61414065312691468</v>
      </c>
    </row>
    <row r="1174" spans="1:4">
      <c r="A1174">
        <v>1.08826</v>
      </c>
      <c r="B1174">
        <v>4.3331229999999996</v>
      </c>
      <c r="C1174">
        <f>LOG10(1.08826)</f>
        <v>3.6732666571329196E-2</v>
      </c>
      <c r="D1174">
        <f>LOG10(4.333123)</f>
        <v>0.6368010170895565</v>
      </c>
    </row>
    <row r="1175" spans="1:4">
      <c r="A1175">
        <v>1.3394980000000001</v>
      </c>
      <c r="B1175">
        <v>4.8390589999999998</v>
      </c>
      <c r="C1175">
        <f>LOG10(1.339498)</f>
        <v>0.12694206950106812</v>
      </c>
      <c r="D1175">
        <f>LOG10(4.839059)</f>
        <v>0.68476091725601507</v>
      </c>
    </row>
    <row r="1176" spans="1:4">
      <c r="A1176">
        <v>1.029703</v>
      </c>
      <c r="B1176">
        <v>4.6221860000000001</v>
      </c>
      <c r="C1176">
        <f>LOG10(1.029703)</f>
        <v>1.2711978043863054E-2</v>
      </c>
      <c r="D1176">
        <f>LOG10(4.622186)</f>
        <v>0.6648474178086714</v>
      </c>
    </row>
    <row r="1177" spans="1:4">
      <c r="A1177">
        <v>1.0275339999999999</v>
      </c>
      <c r="B1177">
        <v>4.9083459999999999</v>
      </c>
      <c r="C1177">
        <f>LOG10(1.027534)</f>
        <v>1.1796201125319684E-2</v>
      </c>
      <c r="D1177">
        <f>LOG10(4.908346)</f>
        <v>0.69093516949798395</v>
      </c>
    </row>
    <row r="1178" spans="1:4">
      <c r="A1178">
        <v>1.0206299999999999</v>
      </c>
      <c r="B1178">
        <v>4.9641270000000004</v>
      </c>
      <c r="C1178">
        <f>LOG10(1.02063)</f>
        <v>8.8683296663801502E-3</v>
      </c>
      <c r="D1178">
        <f>LOG10(4.964127)</f>
        <v>0.69584288376417414</v>
      </c>
    </row>
    <row r="1179" spans="1:4">
      <c r="A1179">
        <v>1.0247999999999999</v>
      </c>
      <c r="B1179">
        <v>4.7305089999999996</v>
      </c>
      <c r="C1179">
        <f>LOG10(1.0248)</f>
        <v>1.063911673662986E-2</v>
      </c>
      <c r="D1179">
        <f>LOG10(4.730509)</f>
        <v>0.67490787308413713</v>
      </c>
    </row>
    <row r="1180" spans="1:4">
      <c r="A1180">
        <v>1.0275380000000001</v>
      </c>
      <c r="B1180">
        <v>4.40672</v>
      </c>
      <c r="C1180">
        <f>LOG10(1.027538)</f>
        <v>1.1797891750200627E-2</v>
      </c>
      <c r="D1180">
        <f>LOG10(4.40672)</f>
        <v>0.64411545660973291</v>
      </c>
    </row>
    <row r="1181" spans="1:4">
      <c r="A1181">
        <v>1.0241800000000001</v>
      </c>
      <c r="B1181">
        <v>4.2860139999999998</v>
      </c>
      <c r="C1181">
        <f>LOG10(1.02418)</f>
        <v>1.0376290757852241E-2</v>
      </c>
      <c r="D1181">
        <f>LOG10(4.286014)</f>
        <v>0.63205358530422717</v>
      </c>
    </row>
    <row r="1182" spans="1:4">
      <c r="A1182">
        <v>1.018807</v>
      </c>
      <c r="B1182">
        <v>4.1618709999999997</v>
      </c>
      <c r="C1182">
        <f>LOG10(1.018807)</f>
        <v>8.0919202441977478E-3</v>
      </c>
      <c r="D1182">
        <f>LOG10(4.161871)</f>
        <v>0.61928861483370345</v>
      </c>
    </row>
    <row r="1183" spans="1:4">
      <c r="A1183">
        <v>1.0462100000000001</v>
      </c>
      <c r="B1183">
        <v>4.7233400000000003</v>
      </c>
      <c r="C1183">
        <f>LOG10(1.04621)</f>
        <v>1.9618866832750975E-2</v>
      </c>
      <c r="D1183">
        <f>LOG10(4.72334)</f>
        <v>0.67424920850475689</v>
      </c>
    </row>
    <row r="1184" spans="1:4">
      <c r="A1184">
        <v>1.0351429999999999</v>
      </c>
      <c r="B1184">
        <v>5.178331</v>
      </c>
      <c r="C1184">
        <f>LOG10(1.035143)</f>
        <v>1.5000349620012187E-2</v>
      </c>
      <c r="D1184">
        <f>LOG10(5.178331)</f>
        <v>0.7141898071801781</v>
      </c>
    </row>
    <row r="1185" spans="1:4">
      <c r="A1185">
        <v>1.0260590000000001</v>
      </c>
      <c r="B1185">
        <v>4.9151550000000004</v>
      </c>
      <c r="C1185">
        <f>LOG10(1.026059)</f>
        <v>1.1172334106914534E-2</v>
      </c>
      <c r="D1185">
        <f>LOG10(4.915155)</f>
        <v>0.69153721791246381</v>
      </c>
    </row>
    <row r="1186" spans="1:4">
      <c r="A1186">
        <v>1.0245379999999999</v>
      </c>
      <c r="B1186">
        <v>4.7717679999999998</v>
      </c>
      <c r="C1186">
        <f>LOG10(1.024538)</f>
        <v>1.0528070969773859E-2</v>
      </c>
      <c r="D1186">
        <f>LOG10(4.771768)</f>
        <v>0.67867932041969725</v>
      </c>
    </row>
    <row r="1187" spans="1:4">
      <c r="A1187">
        <v>1.0220020000000001</v>
      </c>
      <c r="B1187">
        <v>4.7124509999999997</v>
      </c>
      <c r="C1187">
        <f>LOG10(1.022002)</f>
        <v>9.4517456892163829E-3</v>
      </c>
      <c r="D1187">
        <f>LOG10(4.712451)</f>
        <v>0.67324684744934005</v>
      </c>
    </row>
    <row r="1188" spans="1:4">
      <c r="A1188">
        <v>1.032605</v>
      </c>
      <c r="B1188">
        <v>5.1162159999999997</v>
      </c>
      <c r="C1188">
        <f>LOG10(1.032605)</f>
        <v>1.3934223623417952E-2</v>
      </c>
      <c r="D1188">
        <f>LOG10(5.116216)</f>
        <v>0.70894887154309894</v>
      </c>
    </row>
    <row r="1189" spans="1:4">
      <c r="A1189">
        <v>1.0344150000000001</v>
      </c>
      <c r="B1189">
        <v>4.9531679999999998</v>
      </c>
      <c r="C1189">
        <f>LOG10(1.034415)</f>
        <v>1.469480960048509E-2</v>
      </c>
      <c r="D1189">
        <f>LOG10(4.953168)</f>
        <v>0.69488305849640797</v>
      </c>
    </row>
    <row r="1190" spans="1:4">
      <c r="A1190">
        <v>1.0342629999999999</v>
      </c>
      <c r="B1190">
        <v>4.5511400000000002</v>
      </c>
      <c r="C1190">
        <f>LOG10(1.034263)</f>
        <v>1.4630988395475747E-2</v>
      </c>
      <c r="D1190">
        <f>LOG10(4.55114)</f>
        <v>0.65812019527178245</v>
      </c>
    </row>
    <row r="1191" spans="1:4">
      <c r="A1191">
        <v>1.0495080000000001</v>
      </c>
      <c r="B1191">
        <v>4.27827</v>
      </c>
      <c r="C1191">
        <f>LOG10(1.049508)</f>
        <v>2.0985753392562541E-2</v>
      </c>
      <c r="D1191">
        <f>LOG10(4.27827)</f>
        <v>0.63126818926073935</v>
      </c>
    </row>
    <row r="1192" spans="1:4">
      <c r="A1192">
        <v>1.0384420000000001</v>
      </c>
      <c r="B1192">
        <v>4.1441920000000003</v>
      </c>
      <c r="C1192">
        <f>LOG10(1.038442)</f>
        <v>1.6382244941046786E-2</v>
      </c>
      <c r="D1192">
        <f>LOG10(4.144192)</f>
        <v>0.61743986802310735</v>
      </c>
    </row>
    <row r="1193" spans="1:4">
      <c r="A1193">
        <v>1.0318290000000001</v>
      </c>
      <c r="B1193">
        <v>4.2418290000000001</v>
      </c>
      <c r="C1193">
        <f>LOG10(1.031829)</f>
        <v>1.3607729742936029E-2</v>
      </c>
      <c r="D1193">
        <f>LOG10(4.241829)</f>
        <v>0.62755315690725511</v>
      </c>
    </row>
    <row r="1194" spans="1:4">
      <c r="A1194">
        <v>1.035976</v>
      </c>
      <c r="B1194">
        <v>4.3290439999999997</v>
      </c>
      <c r="C1194">
        <f>LOG10(1.035976)</f>
        <v>1.534969441664853E-2</v>
      </c>
      <c r="D1194">
        <f>LOG10(4.329044)</f>
        <v>0.63639199996425211</v>
      </c>
    </row>
    <row r="1195" spans="1:4">
      <c r="A1195">
        <v>1.027755</v>
      </c>
      <c r="B1195">
        <v>4.4371970000000003</v>
      </c>
      <c r="C1195">
        <f>LOG10(1.027755)</f>
        <v>1.1889598288317723E-2</v>
      </c>
      <c r="D1195">
        <f>LOG10(4.437197)</f>
        <v>0.64710871068943632</v>
      </c>
    </row>
    <row r="1196" spans="1:4">
      <c r="A1196">
        <v>1.0247999999999999</v>
      </c>
      <c r="B1196">
        <v>4.6293170000000003</v>
      </c>
      <c r="C1196">
        <f>LOG10(1.0248)</f>
        <v>1.063911673662986E-2</v>
      </c>
      <c r="D1196">
        <f>LOG10(4.629317)</f>
        <v>0.66551692082105252</v>
      </c>
    </row>
    <row r="1197" spans="1:4">
      <c r="A1197">
        <v>1.043272</v>
      </c>
      <c r="B1197">
        <v>4.6154599999999997</v>
      </c>
      <c r="C1197">
        <f>LOG10(1.043272)</f>
        <v>1.8397551665904243E-2</v>
      </c>
      <c r="D1197">
        <f>LOG10(4.61546)</f>
        <v>0.66421499149541519</v>
      </c>
    </row>
    <row r="1198" spans="1:4">
      <c r="A1198">
        <v>1.037541</v>
      </c>
      <c r="B1198">
        <v>4.8186159999999996</v>
      </c>
      <c r="C1198">
        <f>LOG10(1.037541)</f>
        <v>1.6005267525755828E-2</v>
      </c>
      <c r="D1198">
        <f>LOG10(4.818616)</f>
        <v>0.68292231834813388</v>
      </c>
    </row>
    <row r="1199" spans="1:4">
      <c r="A1199">
        <v>1.100976</v>
      </c>
      <c r="B1199">
        <v>4.3501950000000003</v>
      </c>
      <c r="C1199">
        <f>LOG10(1.100976)</f>
        <v>4.1777851958881417E-2</v>
      </c>
      <c r="D1199">
        <f>LOG10(4.350195)</f>
        <v>0.63850872489161703</v>
      </c>
    </row>
    <row r="1200" spans="1:4">
      <c r="A1200">
        <v>1.0826039999999999</v>
      </c>
      <c r="B1200">
        <v>4.1613730000000002</v>
      </c>
      <c r="C1200">
        <f>LOG10(1.082604)</f>
        <v>3.4469627387148843E-2</v>
      </c>
      <c r="D1200">
        <f>LOG10(4.161373)</f>
        <v>0.61923664503629139</v>
      </c>
    </row>
    <row r="1201" spans="1:4">
      <c r="A1201">
        <v>1.099499</v>
      </c>
      <c r="B1201">
        <v>4.4820950000000002</v>
      </c>
      <c r="C1201">
        <f>LOG10(1.099499)</f>
        <v>4.1194838703922057E-2</v>
      </c>
      <c r="D1201">
        <f>LOG10(4.482095)</f>
        <v>0.65148105736158979</v>
      </c>
    </row>
    <row r="1202" spans="1:4">
      <c r="A1202">
        <v>1.100708</v>
      </c>
      <c r="B1202">
        <v>4.2029329999999998</v>
      </c>
      <c r="C1202">
        <f>LOG10(1.100708)</f>
        <v>4.1672122960782779E-2</v>
      </c>
      <c r="D1202">
        <f>LOG10(4.202933)</f>
        <v>0.62355246686429655</v>
      </c>
    </row>
    <row r="1203" spans="1:4">
      <c r="A1203">
        <v>1.0820369999999999</v>
      </c>
      <c r="B1203">
        <v>4.0540539999999998</v>
      </c>
      <c r="C1203">
        <f>LOG10(1.082037)</f>
        <v>3.4242111621836401E-2</v>
      </c>
      <c r="D1203">
        <f>LOG10(4.054054)</f>
        <v>0.60788952919809314</v>
      </c>
    </row>
    <row r="1204" spans="1:4">
      <c r="A1204">
        <v>1.0902210000000001</v>
      </c>
      <c r="B1204">
        <v>4.0189599999999999</v>
      </c>
      <c r="C1204">
        <f>LOG10(1.090221)</f>
        <v>3.7514543217528493E-2</v>
      </c>
      <c r="D1204">
        <f>LOG10(4.01896)</f>
        <v>0.60411368375716923</v>
      </c>
    </row>
    <row r="1205" spans="1:4">
      <c r="A1205">
        <v>1.0766690000000001</v>
      </c>
      <c r="B1205">
        <v>3.8961199999999998</v>
      </c>
      <c r="C1205">
        <f>LOG10(1.076669)</f>
        <v>3.2082208805892243E-2</v>
      </c>
      <c r="D1205">
        <f>LOG10(3.89612)</f>
        <v>0.59063232462732929</v>
      </c>
    </row>
    <row r="1206" spans="1:4">
      <c r="A1206">
        <v>1.0689740000000001</v>
      </c>
      <c r="B1206">
        <v>3.8623419999999999</v>
      </c>
      <c r="C1206">
        <f>LOG10(1.068974)</f>
        <v>2.8967142258498921E-2</v>
      </c>
      <c r="D1206">
        <f>LOG10(3.862342)</f>
        <v>0.58685072675479688</v>
      </c>
    </row>
    <row r="1207" spans="1:4">
      <c r="A1207">
        <v>1.075323</v>
      </c>
      <c r="B1207">
        <v>4.7735139999999996</v>
      </c>
      <c r="C1207">
        <f>LOG10(1.075323)</f>
        <v>3.1538934993656648E-2</v>
      </c>
      <c r="D1207">
        <f>LOG10(4.773514)</f>
        <v>0.67883820062331202</v>
      </c>
    </row>
    <row r="1208" spans="1:4">
      <c r="A1208">
        <v>1.078668</v>
      </c>
      <c r="B1208">
        <v>4.964296</v>
      </c>
      <c r="C1208">
        <f>LOG10(1.078668)</f>
        <v>3.2887795049019078E-2</v>
      </c>
      <c r="D1208">
        <f>LOG10(4.964296)</f>
        <v>0.69585766874411481</v>
      </c>
    </row>
    <row r="1209" spans="1:4">
      <c r="A1209">
        <v>1.061652</v>
      </c>
      <c r="B1209">
        <v>4.9420080000000004</v>
      </c>
      <c r="C1209">
        <f>LOG10(1.061652)</f>
        <v>2.5982182237672981E-2</v>
      </c>
      <c r="D1209">
        <f>LOG10(4.942008)</f>
        <v>0.69390344409176741</v>
      </c>
    </row>
    <row r="1210" spans="1:4">
      <c r="A1210">
        <v>1.080916</v>
      </c>
      <c r="B1210">
        <v>4.9390710000000002</v>
      </c>
      <c r="C1210">
        <f>LOG10(1.080916)</f>
        <v>3.3791945429780069E-2</v>
      </c>
      <c r="D1210">
        <f>LOG10(4.939071)</f>
        <v>0.69364526926472403</v>
      </c>
    </row>
    <row r="1211" spans="1:4">
      <c r="A1211">
        <v>1.059914</v>
      </c>
      <c r="B1211">
        <v>4.7586969999999997</v>
      </c>
      <c r="C1211">
        <f>LOG10(1.059914)</f>
        <v>2.5270628622657252E-2</v>
      </c>
      <c r="D1211">
        <f>LOG10(4.758697)</f>
        <v>0.67748805289345704</v>
      </c>
    </row>
    <row r="1212" spans="1:4">
      <c r="A1212">
        <v>1.0429790000000001</v>
      </c>
      <c r="B1212">
        <v>5.0177259999999997</v>
      </c>
      <c r="C1212">
        <f>LOG10(1.042979)</f>
        <v>1.8275564154301635E-2</v>
      </c>
      <c r="D1212">
        <f>LOG10(5.017726)</f>
        <v>0.70050694236381028</v>
      </c>
    </row>
    <row r="1213" spans="1:4">
      <c r="A1213">
        <v>1.151975</v>
      </c>
      <c r="B1213">
        <v>5.165038</v>
      </c>
      <c r="C1213">
        <f>LOG10(1.151975)</f>
        <v>6.1443054191482119E-2</v>
      </c>
      <c r="D1213">
        <f>LOG10(5.165038)</f>
        <v>0.71307352104046107</v>
      </c>
    </row>
    <row r="1214" spans="1:4">
      <c r="A1214">
        <v>1.3156840000000001</v>
      </c>
      <c r="B1214">
        <v>4.4220249999999997</v>
      </c>
      <c r="C1214">
        <f>LOG10(1.315684)</f>
        <v>0.11915159327815787</v>
      </c>
      <c r="D1214">
        <f>LOG10(4.422025)</f>
        <v>0.64562119354150926</v>
      </c>
    </row>
    <row r="1215" spans="1:4">
      <c r="A1215">
        <v>1.5890010000000001</v>
      </c>
      <c r="B1215">
        <v>4.6117939999999997</v>
      </c>
      <c r="C1215">
        <f>LOG10(1.589001)</f>
        <v>0.20112417052037218</v>
      </c>
      <c r="D1215">
        <f>LOG10(4.611794)</f>
        <v>0.66386989995367829</v>
      </c>
    </row>
    <row r="1216" spans="1:4">
      <c r="A1216">
        <v>1.663632</v>
      </c>
      <c r="B1216">
        <v>4.6203810000000001</v>
      </c>
      <c r="C1216">
        <f>LOG10(1.663632)</f>
        <v>0.2210572654376432</v>
      </c>
      <c r="D1216">
        <f>LOG10(4.620381)</f>
        <v>0.66467778927369814</v>
      </c>
    </row>
    <row r="1217" spans="1:4">
      <c r="A1217">
        <v>1.597507</v>
      </c>
      <c r="B1217">
        <v>4.7457729999999998</v>
      </c>
      <c r="C1217">
        <f>LOG10(1.597507)</f>
        <v>0.20344276983808271</v>
      </c>
      <c r="D1217">
        <f>LOG10(4.745773)</f>
        <v>0.67630696118744915</v>
      </c>
    </row>
    <row r="1218" spans="1:4">
      <c r="A1218">
        <v>1.617926</v>
      </c>
      <c r="B1218">
        <v>4.1352370000000001</v>
      </c>
      <c r="C1218">
        <f>LOG10(1.617926)</f>
        <v>0.20895865415721651</v>
      </c>
      <c r="D1218">
        <f>LOG10(4.135237)</f>
        <v>0.61650040502342396</v>
      </c>
    </row>
    <row r="1219" spans="1:4">
      <c r="A1219">
        <v>1.678868</v>
      </c>
      <c r="B1219">
        <v>4.2159219999999999</v>
      </c>
      <c r="C1219">
        <f>LOG10(1.678868)</f>
        <v>0.22501655133447654</v>
      </c>
      <c r="D1219">
        <f>LOG10(4.215922)</f>
        <v>0.6248925672702037</v>
      </c>
    </row>
    <row r="1220" spans="1:4">
      <c r="A1220">
        <v>1.5253490000000001</v>
      </c>
      <c r="B1220">
        <v>3.9266559999999999</v>
      </c>
      <c r="C1220">
        <f>LOG10(1.525349)</f>
        <v>0.18336922167191055</v>
      </c>
      <c r="D1220">
        <f>LOG10(3.926656)</f>
        <v>0.59402285598249871</v>
      </c>
    </row>
    <row r="1221" spans="1:4">
      <c r="A1221">
        <v>1.480399</v>
      </c>
      <c r="B1221">
        <v>4.0843049999999996</v>
      </c>
      <c r="C1221">
        <f>LOG10(1.480399)</f>
        <v>0.17037878306004486</v>
      </c>
      <c r="D1221">
        <f>LOG10(4.084305)</f>
        <v>0.6111181660473568</v>
      </c>
    </row>
    <row r="1222" spans="1:4">
      <c r="A1222">
        <v>1.4359660000000001</v>
      </c>
      <c r="B1222">
        <v>4.3177560000000001</v>
      </c>
      <c r="C1222">
        <f>LOG10(1.435966)</f>
        <v>0.15714415704611859</v>
      </c>
      <c r="D1222">
        <f>LOG10(4.317756)</f>
        <v>0.63525809634751862</v>
      </c>
    </row>
    <row r="1223" spans="1:4">
      <c r="A1223">
        <v>1.2961119999999999</v>
      </c>
      <c r="B1223">
        <v>5.1180159999999999</v>
      </c>
      <c r="C1223">
        <f>LOG10(1.296112)</f>
        <v>0.11264253153482406</v>
      </c>
      <c r="D1223">
        <f>LOG10(5.118016)</f>
        <v>0.70910163924965219</v>
      </c>
    </row>
    <row r="1224" spans="1:4">
      <c r="A1224">
        <v>1.1466959999999999</v>
      </c>
      <c r="B1224">
        <v>5.2521649999999998</v>
      </c>
      <c r="C1224">
        <f>LOG10(1.146696)</f>
        <v>5.9448297568606617E-2</v>
      </c>
      <c r="D1224">
        <f>LOG10(5.252165)</f>
        <v>0.72033836126053064</v>
      </c>
    </row>
    <row r="1225" spans="1:4">
      <c r="A1225">
        <v>1.1797899999999999</v>
      </c>
      <c r="B1225">
        <v>5.3028979999999999</v>
      </c>
      <c r="C1225">
        <f>LOG10(1.17979)</f>
        <v>7.1804710731904392E-2</v>
      </c>
      <c r="D1225">
        <f>LOG10(5.302898)</f>
        <v>0.72451327364634266</v>
      </c>
    </row>
    <row r="1226" spans="1:4">
      <c r="A1226">
        <v>1.171567</v>
      </c>
      <c r="B1226">
        <v>5.1524049999999999</v>
      </c>
      <c r="C1226">
        <f>LOG10(1.171567)</f>
        <v>6.8767130234087731E-2</v>
      </c>
      <c r="D1226">
        <f>LOG10(5.152405)</f>
        <v>0.7120099930070708</v>
      </c>
    </row>
    <row r="1227" spans="1:4">
      <c r="A1227">
        <v>1.1257680000000001</v>
      </c>
      <c r="B1227">
        <v>5.0081290000000003</v>
      </c>
      <c r="C1227">
        <f>LOG10(1.125768)</f>
        <v>5.144889966177766E-2</v>
      </c>
      <c r="D1227">
        <f>LOG10(5.008129)</f>
        <v>0.69967550695689062</v>
      </c>
    </row>
    <row r="1228" spans="1:4">
      <c r="A1228">
        <v>1.1457710000000001</v>
      </c>
      <c r="B1228">
        <v>5.3194189999999999</v>
      </c>
      <c r="C1228">
        <f>LOG10(1.145771)</f>
        <v>5.9097825856200964E-2</v>
      </c>
      <c r="D1228">
        <f>LOG10(5.319419)</f>
        <v>0.72586420017601294</v>
      </c>
    </row>
    <row r="1229" spans="1:4">
      <c r="A1229">
        <v>1.1706909999999999</v>
      </c>
      <c r="B1229">
        <v>5.0796289999999997</v>
      </c>
      <c r="C1229">
        <f>LOG10(1.170691)</f>
        <v>6.8442279612264401E-2</v>
      </c>
      <c r="D1229">
        <f>LOG10(5.079629)</f>
        <v>0.70583199394994112</v>
      </c>
    </row>
    <row r="1230" spans="1:4">
      <c r="A1230">
        <v>1.291852</v>
      </c>
      <c r="B1230">
        <v>4.7397790000000004</v>
      </c>
      <c r="C1230">
        <f>LOG10(1.291852)</f>
        <v>0.1112127619059525</v>
      </c>
      <c r="D1230">
        <f>LOG10(4.739779)</f>
        <v>0.67575809245086627</v>
      </c>
    </row>
    <row r="1231" spans="1:4">
      <c r="A1231">
        <v>1.301666</v>
      </c>
      <c r="B1231">
        <v>4.5335999999999999</v>
      </c>
      <c r="C1231">
        <f>LOG10(1.301666)</f>
        <v>0.11449956106364741</v>
      </c>
      <c r="D1231">
        <f>LOG10(4.5336)</f>
        <v>0.65644319963343956</v>
      </c>
    </row>
    <row r="1232" spans="1:4">
      <c r="A1232">
        <v>1.273809</v>
      </c>
      <c r="B1232">
        <v>4.4148540000000001</v>
      </c>
      <c r="C1232">
        <f>LOG10(1.273809)</f>
        <v>0.10510431303490617</v>
      </c>
      <c r="D1232">
        <f>LOG10(4.414854)</f>
        <v>0.64491634595599134</v>
      </c>
    </row>
    <row r="1233" spans="1:4">
      <c r="A1233">
        <v>1.435003</v>
      </c>
      <c r="B1233">
        <v>4.3539979999999998</v>
      </c>
      <c r="C1233">
        <f>LOG10(1.435003)</f>
        <v>0.15685280900177687</v>
      </c>
      <c r="D1233">
        <f>LOG10(4.353998)</f>
        <v>0.63888822521284694</v>
      </c>
    </row>
    <row r="1234" spans="1:4">
      <c r="A1234">
        <v>1.4611069999999999</v>
      </c>
      <c r="B1234">
        <v>4.4114310000000003</v>
      </c>
      <c r="C1234">
        <f>LOG10(1.461107)</f>
        <v>0.16468202141546798</v>
      </c>
      <c r="D1234">
        <f>LOG10(4.411431)</f>
        <v>0.644579490736364</v>
      </c>
    </row>
    <row r="1235" spans="1:4">
      <c r="A1235">
        <v>1.363928</v>
      </c>
      <c r="B1235">
        <v>4.554837</v>
      </c>
      <c r="C1235">
        <f>LOG10(1.363928)</f>
        <v>0.13479144507998142</v>
      </c>
      <c r="D1235">
        <f>LOG10(4.554837)</f>
        <v>0.65847283986726401</v>
      </c>
    </row>
    <row r="1236" spans="1:4">
      <c r="A1236">
        <v>1.5427409999999999</v>
      </c>
      <c r="B1236">
        <v>4.4695099999999996</v>
      </c>
      <c r="C1236">
        <f>LOG10(1.542741)</f>
        <v>0.18829302151861449</v>
      </c>
      <c r="D1236">
        <f>LOG10(4.46951)</f>
        <v>0.65025991329731558</v>
      </c>
    </row>
    <row r="1237" spans="1:4">
      <c r="A1237">
        <v>1.557701</v>
      </c>
      <c r="B1237">
        <v>4.5736670000000004</v>
      </c>
      <c r="C1237">
        <f>LOG10(1.557701)</f>
        <v>0.19248409870753105</v>
      </c>
      <c r="D1237">
        <f>LOG10(4.573667)</f>
        <v>0.66026454126611622</v>
      </c>
    </row>
    <row r="1238" spans="1:4">
      <c r="A1238">
        <v>1.346147</v>
      </c>
      <c r="B1238">
        <v>4.3388730000000004</v>
      </c>
      <c r="C1238">
        <f>LOG10(1.346147)</f>
        <v>0.12909248767619041</v>
      </c>
      <c r="D1238">
        <f>LOG10(4.338873)</f>
        <v>0.63737693839692322</v>
      </c>
    </row>
    <row r="1239" spans="1:4">
      <c r="A1239">
        <v>1.022391</v>
      </c>
      <c r="B1239">
        <v>4.9576019999999996</v>
      </c>
      <c r="C1239">
        <f>LOG10(1.022391)</f>
        <v>9.6170177826927286E-3</v>
      </c>
      <c r="D1239">
        <f>LOG10(4.957602)</f>
        <v>0.69527165834510563</v>
      </c>
    </row>
    <row r="1240" spans="1:4">
      <c r="A1240">
        <v>1.024262</v>
      </c>
      <c r="B1240">
        <v>5.3021909999999997</v>
      </c>
      <c r="C1240">
        <f>LOG10(1.024262)</f>
        <v>1.0411060741610679E-2</v>
      </c>
      <c r="D1240">
        <f>LOG10(5.302191)</f>
        <v>0.72445536820129441</v>
      </c>
    </row>
    <row r="1241" spans="1:4">
      <c r="A1241">
        <v>1.0192490000000001</v>
      </c>
      <c r="B1241">
        <v>4.8986720000000004</v>
      </c>
      <c r="C1241">
        <f>LOG10(1.019249)</f>
        <v>8.2802940317784467E-3</v>
      </c>
      <c r="D1241">
        <f>LOG10(4.898672)</f>
        <v>0.6900783614079703</v>
      </c>
    </row>
    <row r="1242" spans="1:4">
      <c r="A1242">
        <v>1.02505</v>
      </c>
      <c r="B1242">
        <v>4.8524039999999999</v>
      </c>
      <c r="C1242">
        <f>LOG10(1.02505)</f>
        <v>1.0745049971758446E-2</v>
      </c>
      <c r="D1242">
        <f>LOG10(4.852404)</f>
        <v>0.68595695205984808</v>
      </c>
    </row>
    <row r="1243" spans="1:4">
      <c r="A1243">
        <v>1.0225649999999999</v>
      </c>
      <c r="B1243">
        <v>4.5143690000000003</v>
      </c>
      <c r="C1243">
        <f>LOG10(1.022565)</f>
        <v>9.6909237640766654E-3</v>
      </c>
      <c r="D1243">
        <f>LOG10(4.514369)</f>
        <v>0.65459705498855669</v>
      </c>
    </row>
    <row r="1244" spans="1:4">
      <c r="A1244">
        <v>1.022672</v>
      </c>
      <c r="B1244">
        <v>4.2259760000000002</v>
      </c>
      <c r="C1244">
        <f>LOG10(1.022672)</f>
        <v>9.7363654508895673E-3</v>
      </c>
      <c r="D1244">
        <f>LOG10(4.225976)</f>
        <v>0.62592702629481733</v>
      </c>
    </row>
    <row r="1245" spans="1:4">
      <c r="A1245">
        <v>1.0244260000000001</v>
      </c>
      <c r="B1245">
        <v>4.3452289999999998</v>
      </c>
      <c r="C1245">
        <f>LOG10(1.024426)</f>
        <v>1.0480592359098843E-2</v>
      </c>
      <c r="D1245">
        <f>LOG10(4.345229)</f>
        <v>0.63801266934984935</v>
      </c>
    </row>
    <row r="1246" spans="1:4">
      <c r="A1246">
        <v>1.0206679999999999</v>
      </c>
      <c r="B1246">
        <v>4.5048510000000004</v>
      </c>
      <c r="C1246">
        <f>LOG10(1.020668)</f>
        <v>8.8844989766074887E-3</v>
      </c>
      <c r="D1246">
        <f>LOG10(4.504851)</f>
        <v>0.6536804310647053</v>
      </c>
    </row>
    <row r="1247" spans="1:4">
      <c r="A1247">
        <v>1.023099</v>
      </c>
      <c r="B1247">
        <v>5.0417540000000001</v>
      </c>
      <c r="C1247">
        <f>LOG10(1.023099)</f>
        <v>9.9176601769030322E-3</v>
      </c>
      <c r="D1247">
        <f>LOG10(5.041754)</f>
        <v>0.70258165152509255</v>
      </c>
    </row>
    <row r="1248" spans="1:4">
      <c r="A1248">
        <v>1.0208189999999999</v>
      </c>
      <c r="B1248">
        <v>5.349539</v>
      </c>
      <c r="C1248">
        <f>LOG10(1.020819)</f>
        <v>8.9487447610645896E-3</v>
      </c>
      <c r="D1248">
        <f>LOG10(5.349539)</f>
        <v>0.72831635802449712</v>
      </c>
    </row>
    <row r="1249" spans="1:4">
      <c r="A1249">
        <v>1.5642180000000001</v>
      </c>
      <c r="B1249">
        <v>5.4046589999999997</v>
      </c>
      <c r="C1249">
        <f>LOG10(1.564218)</f>
        <v>0.19429727915822234</v>
      </c>
      <c r="D1249">
        <f>LOG10(5.404659)</f>
        <v>0.73276829790262343</v>
      </c>
    </row>
    <row r="1250" spans="1:4">
      <c r="A1250">
        <v>1.0266630000000001</v>
      </c>
      <c r="B1250">
        <v>5.2617240000000001</v>
      </c>
      <c r="C1250">
        <f>LOG10(1.026663)</f>
        <v>1.1427910726291044E-2</v>
      </c>
      <c r="D1250">
        <f>LOG10(5.261724)</f>
        <v>0.72112806373815352</v>
      </c>
    </row>
    <row r="1251" spans="1:4">
      <c r="A1251">
        <v>1.027047</v>
      </c>
      <c r="B1251">
        <v>5.0524199999999997</v>
      </c>
      <c r="C1251">
        <f>LOG10(1.027047)</f>
        <v>1.159031835248393E-2</v>
      </c>
      <c r="D1251">
        <f>LOG10(5.05242)</f>
        <v>0.70349944562452804</v>
      </c>
    </row>
    <row r="1252" spans="1:4">
      <c r="A1252">
        <v>1.025048</v>
      </c>
      <c r="B1252">
        <v>5.3474339999999998</v>
      </c>
      <c r="C1252">
        <f>LOG10(1.025048)</f>
        <v>1.0744202608399396E-2</v>
      </c>
      <c r="D1252">
        <f>LOG10(5.347434)</f>
        <v>0.72814543305418877</v>
      </c>
    </row>
    <row r="1253" spans="1:4">
      <c r="A1253">
        <v>1.0248919999999999</v>
      </c>
      <c r="B1253">
        <v>5.2414820000000004</v>
      </c>
      <c r="C1253">
        <f>LOG10(1.024892)</f>
        <v>1.0678103172018125E-2</v>
      </c>
      <c r="D1253">
        <f>LOG10(5.241482)</f>
        <v>0.71945409870567012</v>
      </c>
    </row>
    <row r="1254" spans="1:4">
      <c r="A1254">
        <v>1.0292060000000001</v>
      </c>
      <c r="B1254">
        <v>4.8893409999999999</v>
      </c>
      <c r="C1254">
        <f>LOG10(1.029206)</f>
        <v>1.2502309368172912E-2</v>
      </c>
      <c r="D1254">
        <f>LOG10(4.889341)</f>
        <v>0.68925032755917082</v>
      </c>
    </row>
    <row r="1255" spans="1:4">
      <c r="A1255">
        <v>1.0282500000000001</v>
      </c>
      <c r="B1255">
        <v>4.3852159999999998</v>
      </c>
      <c r="C1255">
        <f>LOG10(1.02825)</f>
        <v>1.2098718181212753E-2</v>
      </c>
      <c r="D1255">
        <f>LOG10(4.385216)</f>
        <v>0.64199099001625315</v>
      </c>
    </row>
    <row r="1256" spans="1:4">
      <c r="A1256">
        <v>1.0420830000000001</v>
      </c>
      <c r="B1256">
        <v>4.350517</v>
      </c>
      <c r="C1256">
        <f>LOG10(1.042083)</f>
        <v>1.7902311100207582E-2</v>
      </c>
      <c r="D1256">
        <f>LOG10(4.350517)</f>
        <v>0.63854087003634463</v>
      </c>
    </row>
    <row r="1257" spans="1:4">
      <c r="A1257">
        <v>1.0188790000000001</v>
      </c>
      <c r="B1257">
        <v>4.2450979999999996</v>
      </c>
      <c r="C1257">
        <f>LOG10(1.018879)</f>
        <v>8.1226111383885889E-3</v>
      </c>
      <c r="D1257">
        <f>LOG10(4.245098)</f>
        <v>0.62788772057948961</v>
      </c>
    </row>
    <row r="1258" spans="1:4">
      <c r="A1258">
        <v>1.025979</v>
      </c>
      <c r="B1258">
        <v>4.3968509999999998</v>
      </c>
      <c r="C1258">
        <f>LOG10(1.025979)</f>
        <v>1.1138471616483171E-2</v>
      </c>
      <c r="D1258">
        <f>LOG10(4.396851)</f>
        <v>0.64314174854573947</v>
      </c>
    </row>
    <row r="1259" spans="1:4">
      <c r="A1259">
        <v>1.0518780000000001</v>
      </c>
      <c r="B1259">
        <v>4.5852560000000002</v>
      </c>
      <c r="C1259">
        <f>LOG10(1.051878)</f>
        <v>2.1965371947671192E-2</v>
      </c>
      <c r="D1259">
        <f>LOG10(4.585256)</f>
        <v>0.66136358783235927</v>
      </c>
    </row>
    <row r="1260" spans="1:4">
      <c r="A1260">
        <v>1.0238499999999999</v>
      </c>
      <c r="B1260">
        <v>4.5412100000000004</v>
      </c>
      <c r="C1260">
        <f>LOG10(1.02385)</f>
        <v>1.0236334624135E-2</v>
      </c>
      <c r="D1260">
        <f>LOG10(4.54121)</f>
        <v>0.65717158552405308</v>
      </c>
    </row>
    <row r="1261" spans="1:4">
      <c r="A1261">
        <v>1.0181659999999999</v>
      </c>
      <c r="B1261">
        <v>4.65923</v>
      </c>
      <c r="C1261">
        <f>LOG10(1.018166)</f>
        <v>7.8185903845589613E-3</v>
      </c>
      <c r="D1261">
        <f>LOG10(4.65923)</f>
        <v>0.6683141496552073</v>
      </c>
    </row>
    <row r="1262" spans="1:4">
      <c r="A1262">
        <v>1.0187440000000001</v>
      </c>
      <c r="B1262">
        <v>4.7873659999999996</v>
      </c>
      <c r="C1262">
        <f>LOG10(1.018744)</f>
        <v>8.065063932509265E-3</v>
      </c>
      <c r="D1262">
        <f>LOG10(4.787366)</f>
        <v>0.68009663109677876</v>
      </c>
    </row>
    <row r="1263" spans="1:4">
      <c r="A1263">
        <v>1.414617</v>
      </c>
      <c r="B1263">
        <v>4.5452170000000001</v>
      </c>
      <c r="C1263">
        <f>LOG10(1.414617)</f>
        <v>0.15063887286266608</v>
      </c>
      <c r="D1263">
        <f>LOG10(4.545217)</f>
        <v>0.65755462235509632</v>
      </c>
    </row>
    <row r="1264" spans="1:4">
      <c r="A1264">
        <v>1.5798890000000001</v>
      </c>
      <c r="B1264">
        <v>4.8454309999999996</v>
      </c>
      <c r="C1264">
        <f>LOG10(1.579889)</f>
        <v>0.19862657532093736</v>
      </c>
      <c r="D1264">
        <f>LOG10(4.845431)</f>
        <v>0.68533241350166607</v>
      </c>
    </row>
    <row r="1265" spans="1:4">
      <c r="A1265">
        <v>1.62565</v>
      </c>
      <c r="B1265">
        <v>4.7504470000000003</v>
      </c>
      <c r="C1265">
        <f>LOG10(1.62565)</f>
        <v>0.21102704837335812</v>
      </c>
      <c r="D1265">
        <f>LOG10(4.750447)</f>
        <v>0.67673447709848211</v>
      </c>
    </row>
    <row r="1266" spans="1:4">
      <c r="A1266">
        <v>1.5502290000000001</v>
      </c>
      <c r="B1266">
        <v>4.6542700000000004</v>
      </c>
      <c r="C1266">
        <f>LOG10(1.550229)</f>
        <v>0.19039585693826427</v>
      </c>
      <c r="D1266">
        <f>LOG10(4.65427)</f>
        <v>0.66785157364535297</v>
      </c>
    </row>
    <row r="1267" spans="1:4">
      <c r="A1267">
        <v>1.50336</v>
      </c>
      <c r="B1267">
        <v>4.5397150000000002</v>
      </c>
      <c r="C1267">
        <f>LOG10(1.50336)</f>
        <v>0.17706299076149301</v>
      </c>
      <c r="D1267">
        <f>LOG10(4.539715)</f>
        <v>0.65702858902175598</v>
      </c>
    </row>
    <row r="1268" spans="1:4">
      <c r="A1268">
        <v>1.4096029999999999</v>
      </c>
      <c r="B1268">
        <v>4.45784</v>
      </c>
      <c r="C1268">
        <f>LOG10(1.409603)</f>
        <v>0.14909681536001246</v>
      </c>
      <c r="D1268">
        <f>LOG10(4.45784)</f>
        <v>0.64912447680368524</v>
      </c>
    </row>
    <row r="1269" spans="1:4">
      <c r="A1269">
        <v>1.4278200000000001</v>
      </c>
      <c r="B1269">
        <v>4.2578189999999996</v>
      </c>
      <c r="C1269">
        <f>LOG10(1.42782)</f>
        <v>0.15467346098775589</v>
      </c>
      <c r="D1269">
        <f>LOG10(4.257819)</f>
        <v>0.62918719562461467</v>
      </c>
    </row>
    <row r="1270" spans="1:4">
      <c r="A1270">
        <v>1.442626</v>
      </c>
      <c r="B1270">
        <v>4.466043</v>
      </c>
      <c r="C1270">
        <f>LOG10(1.442626)</f>
        <v>0.15915375507904098</v>
      </c>
      <c r="D1270">
        <f>LOG10(4.466043)</f>
        <v>0.64992290023403532</v>
      </c>
    </row>
    <row r="1271" spans="1:4">
      <c r="A1271">
        <v>1.317939</v>
      </c>
      <c r="B1271">
        <v>5.1585099999999997</v>
      </c>
      <c r="C1271">
        <f>LOG10(1.317939)</f>
        <v>0.1198953096688645</v>
      </c>
      <c r="D1271">
        <f>LOG10(5.15851)</f>
        <v>0.71252427677758989</v>
      </c>
    </row>
    <row r="1272" spans="1:4">
      <c r="A1272">
        <v>1.1769879999999999</v>
      </c>
      <c r="B1272">
        <v>5.5840990000000001</v>
      </c>
      <c r="C1272">
        <f>LOG10(1.176988)</f>
        <v>7.0772035009662448E-2</v>
      </c>
      <c r="D1272">
        <f>LOG10(5.584099)</f>
        <v>0.74695310925202762</v>
      </c>
    </row>
    <row r="1273" spans="1:4">
      <c r="A1273">
        <v>1.164156</v>
      </c>
      <c r="B1273">
        <v>5.51898</v>
      </c>
      <c r="C1273">
        <f>LOG10(1.164156)</f>
        <v>6.6011180829022686E-2</v>
      </c>
      <c r="D1273">
        <f>LOG10(5.51898)</f>
        <v>0.7418588202465688</v>
      </c>
    </row>
    <row r="1274" spans="1:4">
      <c r="A1274">
        <v>1.1651020000000001</v>
      </c>
      <c r="B1274">
        <v>5.7621279999999997</v>
      </c>
      <c r="C1274">
        <f>LOG10(1.165102)</f>
        <v>6.636394776378883E-2</v>
      </c>
      <c r="D1274">
        <f>LOG10(5.762128)</f>
        <v>0.76058290147584917</v>
      </c>
    </row>
    <row r="1275" spans="1:4">
      <c r="A1275">
        <v>1.1719919999999999</v>
      </c>
      <c r="B1275">
        <v>5.4633450000000003</v>
      </c>
      <c r="C1275">
        <f>LOG10(1.171992)</f>
        <v>6.8924647204500866E-2</v>
      </c>
      <c r="D1275">
        <f>LOG10(5.463345)</f>
        <v>0.73745862626332215</v>
      </c>
    </row>
    <row r="1276" spans="1:4">
      <c r="A1276">
        <v>1.123443</v>
      </c>
      <c r="B1276">
        <v>5.6681499999999998</v>
      </c>
      <c r="C1276">
        <f>LOG10(1.123443)</f>
        <v>5.055104256427255E-2</v>
      </c>
      <c r="D1276">
        <f>LOG10(5.66815)</f>
        <v>0.75344133474943498</v>
      </c>
    </row>
    <row r="1277" spans="1:4">
      <c r="A1277">
        <v>1.1818029999999999</v>
      </c>
      <c r="B1277">
        <v>5.4716769999999997</v>
      </c>
      <c r="C1277">
        <f>LOG10(1.181803)</f>
        <v>7.2545088099047902E-2</v>
      </c>
      <c r="D1277">
        <f>LOG10(5.471677)</f>
        <v>0.73812045251726066</v>
      </c>
    </row>
    <row r="1278" spans="1:4">
      <c r="A1278">
        <v>1.2649649999999999</v>
      </c>
      <c r="B1278">
        <v>5.1382649999999996</v>
      </c>
      <c r="C1278">
        <f>LOG10(1.264965)</f>
        <v>0.10207850929274466</v>
      </c>
      <c r="D1278">
        <f>LOG10(5.138265)</f>
        <v>0.71081649873723429</v>
      </c>
    </row>
    <row r="1279" spans="1:4">
      <c r="A1279">
        <v>1.421495</v>
      </c>
      <c r="B1279">
        <v>4.5462179999999996</v>
      </c>
      <c r="C1279">
        <f>LOG10(1.421495)</f>
        <v>0.15274533643150595</v>
      </c>
      <c r="D1279">
        <f>LOG10(4.546218)</f>
        <v>0.65765025715381442</v>
      </c>
    </row>
    <row r="1280" spans="1:4">
      <c r="A1280">
        <v>1.3745970000000001</v>
      </c>
      <c r="B1280">
        <v>4.7491729999999999</v>
      </c>
      <c r="C1280">
        <f>LOG10(1.374597)</f>
        <v>0.13817539174467841</v>
      </c>
      <c r="D1280">
        <f>LOG10(4.749173)</f>
        <v>0.67661799008673595</v>
      </c>
    </row>
    <row r="1281" spans="1:4">
      <c r="A1281">
        <v>1.532951</v>
      </c>
      <c r="B1281">
        <v>6.8928409999999998</v>
      </c>
      <c r="C1281">
        <f>LOG10(1.532951)</f>
        <v>0.18552827307373673</v>
      </c>
      <c r="D1281">
        <f>LOG10(6.892841)</f>
        <v>0.83839826056018829</v>
      </c>
    </row>
    <row r="1282" spans="1:4">
      <c r="A1282">
        <v>1.6174679999999999</v>
      </c>
      <c r="B1282">
        <v>6.7800739999999999</v>
      </c>
      <c r="C1282">
        <f>LOG10(1.617468)</f>
        <v>0.20883569734018564</v>
      </c>
      <c r="D1282">
        <f>LOG10(6.780074)</f>
        <v>0.83123443392846141</v>
      </c>
    </row>
    <row r="1283" spans="1:4">
      <c r="A1283">
        <v>1.5749109999999999</v>
      </c>
      <c r="B1283">
        <v>6.4018040000000003</v>
      </c>
      <c r="C1283">
        <f>LOG10(1.574911)</f>
        <v>0.197256016347201</v>
      </c>
      <c r="D1283">
        <f>LOG10(6.401804)</f>
        <v>0.80630237349110345</v>
      </c>
    </row>
    <row r="1284" spans="1:4">
      <c r="A1284">
        <v>1.568058</v>
      </c>
      <c r="B1284">
        <v>6.2263989999999998</v>
      </c>
      <c r="C1284">
        <f>LOG10(1.568058)</f>
        <v>0.19536212251557039</v>
      </c>
      <c r="D1284">
        <f>LOG10(6.226399)</f>
        <v>0.79423694769021402</v>
      </c>
    </row>
    <row r="1285" spans="1:4">
      <c r="A1285">
        <v>1.366201</v>
      </c>
      <c r="B1285">
        <v>5.149775</v>
      </c>
      <c r="C1285">
        <f>LOG10(1.366201)</f>
        <v>0.13551459888366635</v>
      </c>
      <c r="D1285">
        <f>LOG10(5.149775)</f>
        <v>0.71178825459593487</v>
      </c>
    </row>
    <row r="1286" spans="1:4">
      <c r="A1286">
        <v>1.5698460000000001</v>
      </c>
      <c r="B1286">
        <v>4.7862819999999999</v>
      </c>
      <c r="C1286">
        <f>LOG10(1.569846)</f>
        <v>0.19585705073369505</v>
      </c>
      <c r="D1286">
        <f>LOG10(4.786282)</f>
        <v>0.67999828296022835</v>
      </c>
    </row>
    <row r="1287" spans="1:4">
      <c r="A1287">
        <v>1.992308</v>
      </c>
      <c r="B1287">
        <v>2.7538239999999998</v>
      </c>
      <c r="C1287">
        <f>LOG10(1.992308)</f>
        <v>0.29935647884691674</v>
      </c>
      <c r="D1287">
        <f>LOG10(2.753824)</f>
        <v>0.43993618055731987</v>
      </c>
    </row>
    <row r="1288" spans="1:4">
      <c r="A1288">
        <v>1.0177400000000001</v>
      </c>
      <c r="B1288">
        <v>4.8173329999999996</v>
      </c>
      <c r="C1288">
        <f>LOG10(1.01774)</f>
        <v>7.6368438284892962E-3</v>
      </c>
      <c r="D1288">
        <f>LOG10(4.817333)</f>
        <v>0.68280666812549895</v>
      </c>
    </row>
    <row r="1289" spans="1:4">
      <c r="A1289">
        <v>1.0152270000000001</v>
      </c>
      <c r="B1289">
        <v>5.0569980000000001</v>
      </c>
      <c r="C1289">
        <f>LOG10(1.015227)</f>
        <v>6.5631593182125829E-3</v>
      </c>
      <c r="D1289">
        <f>LOG10(5.056998)</f>
        <v>0.70389278187277871</v>
      </c>
    </row>
    <row r="1290" spans="1:4">
      <c r="A1290">
        <v>1.020883</v>
      </c>
      <c r="B1290">
        <v>4.7709409999999997</v>
      </c>
      <c r="C1290">
        <f>LOG10(1.020883)</f>
        <v>8.9759718949469491E-3</v>
      </c>
      <c r="D1290">
        <f>LOG10(4.770941)</f>
        <v>0.67860404587503009</v>
      </c>
    </row>
    <row r="1291" spans="1:4">
      <c r="A1291">
        <v>1.02003</v>
      </c>
      <c r="B1291">
        <v>4.6806960000000002</v>
      </c>
      <c r="C1291">
        <f>LOG10(1.02003)</f>
        <v>8.6129449411924078E-3</v>
      </c>
      <c r="D1291">
        <f>LOG10(4.680696)</f>
        <v>0.67031043565643667</v>
      </c>
    </row>
    <row r="1292" spans="1:4">
      <c r="A1292">
        <v>1.057993</v>
      </c>
      <c r="B1292">
        <v>4.5877929999999996</v>
      </c>
      <c r="C1292">
        <f>LOG10(1.057993)</f>
        <v>2.4482794285716765E-2</v>
      </c>
      <c r="D1292">
        <f>LOG10(4.587793)</f>
        <v>0.66160381441976357</v>
      </c>
    </row>
    <row r="1293" spans="1:4">
      <c r="A1293">
        <v>1.017091</v>
      </c>
      <c r="B1293">
        <v>4.5520189999999996</v>
      </c>
      <c r="C1293">
        <f>LOG10(1.017091)</f>
        <v>7.3598113591464573E-3</v>
      </c>
      <c r="D1293">
        <f>LOG10(4.552019)</f>
        <v>0.65820406612381943</v>
      </c>
    </row>
    <row r="1294" spans="1:4">
      <c r="A1294">
        <v>1.0147839999999999</v>
      </c>
      <c r="B1294">
        <v>4.2551889999999997</v>
      </c>
      <c r="C1294">
        <f>LOG10(1.014784)</f>
        <v>6.3736111250872413E-3</v>
      </c>
      <c r="D1294">
        <f>LOG10(4.255189)</f>
        <v>0.6289188546284018</v>
      </c>
    </row>
    <row r="1295" spans="1:4">
      <c r="A1295">
        <v>1.017053</v>
      </c>
      <c r="B1295">
        <v>4.4852559999999997</v>
      </c>
      <c r="C1295">
        <f>LOG10(1.017053)</f>
        <v>7.3435851821263094E-3</v>
      </c>
      <c r="D1295">
        <f>LOG10(4.485256)</f>
        <v>0.65178723583372855</v>
      </c>
    </row>
    <row r="1296" spans="1:4">
      <c r="A1296">
        <v>1.0300959999999999</v>
      </c>
      <c r="B1296">
        <v>5.2165540000000004</v>
      </c>
      <c r="C1296">
        <f>LOG10(1.030096)</f>
        <v>1.2877700751233017E-2</v>
      </c>
      <c r="D1296">
        <f>LOG10(5.216554)</f>
        <v>0.71738370741072388</v>
      </c>
    </row>
    <row r="1297" spans="1:4">
      <c r="A1297">
        <v>1.025163</v>
      </c>
      <c r="B1297">
        <v>5.5289609999999998</v>
      </c>
      <c r="C1297">
        <f>LOG10(1.025163)</f>
        <v>1.0792923316142443E-2</v>
      </c>
      <c r="D1297">
        <f>LOG10(5.528961)</f>
        <v>0.74264352653766363</v>
      </c>
    </row>
    <row r="1298" spans="1:4">
      <c r="A1298">
        <v>1.022702</v>
      </c>
      <c r="B1298">
        <v>5.3313930000000003</v>
      </c>
      <c r="C1298">
        <f>LOG10(1.022702)</f>
        <v>9.7491052573582329E-3</v>
      </c>
      <c r="D1298">
        <f>LOG10(5.331393)</f>
        <v>0.72684069742658419</v>
      </c>
    </row>
    <row r="1299" spans="1:4">
      <c r="A1299">
        <v>1.0221039999999999</v>
      </c>
      <c r="B1299">
        <v>5.1950130000000003</v>
      </c>
      <c r="C1299">
        <f>LOG10(1.022104)</f>
        <v>9.4950879006191393E-3</v>
      </c>
      <c r="D1299">
        <f>LOG10(5.195013)</f>
        <v>0.71558663867302308</v>
      </c>
    </row>
    <row r="1300" spans="1:4">
      <c r="A1300">
        <v>1.0311079999999999</v>
      </c>
      <c r="B1300">
        <v>5.196447</v>
      </c>
      <c r="C1300">
        <f>LOG10(1.031108)</f>
        <v>1.3304156406278691E-2</v>
      </c>
      <c r="D1300">
        <f>LOG10(5.196447)</f>
        <v>0.7157065021553447</v>
      </c>
    </row>
    <row r="1301" spans="1:4">
      <c r="A1301">
        <v>1.032681</v>
      </c>
      <c r="B1301">
        <v>5.4679330000000004</v>
      </c>
      <c r="C1301">
        <f>LOG10(1.032681)</f>
        <v>1.3966186635455539E-2</v>
      </c>
      <c r="D1301">
        <f>LOG10(5.467933)</f>
        <v>0.73782318440555827</v>
      </c>
    </row>
    <row r="1302" spans="1:4">
      <c r="A1302">
        <v>1.0237480000000001</v>
      </c>
      <c r="B1302">
        <v>5.3440469999999998</v>
      </c>
      <c r="C1302">
        <f>LOG10(1.023748)</f>
        <v>1.019306632909789E-2</v>
      </c>
      <c r="D1302">
        <f>LOG10(5.344047)</f>
        <v>0.72787026903165275</v>
      </c>
    </row>
    <row r="1303" spans="1:4">
      <c r="A1303">
        <v>1.0204420000000001</v>
      </c>
      <c r="B1303">
        <v>4.7955220000000001</v>
      </c>
      <c r="C1303">
        <f>LOG10(1.020442)</f>
        <v>8.7883252737583854E-3</v>
      </c>
      <c r="D1303">
        <f>LOG10(4.795522)</f>
        <v>0.68083588770703463</v>
      </c>
    </row>
    <row r="1304" spans="1:4">
      <c r="A1304">
        <v>1.0217039999999999</v>
      </c>
      <c r="B1304">
        <v>4.3097149999999997</v>
      </c>
      <c r="C1304">
        <f>LOG10(1.021704)</f>
        <v>9.3250936594973834E-3</v>
      </c>
      <c r="D1304">
        <f>LOG10(4.309715)</f>
        <v>0.63444855136263034</v>
      </c>
    </row>
    <row r="1305" spans="1:4">
      <c r="A1305">
        <v>1.020421</v>
      </c>
      <c r="B1305">
        <v>4.5000689999999999</v>
      </c>
      <c r="C1305">
        <f>LOG10(1.020421)</f>
        <v>8.7793876977228427E-3</v>
      </c>
      <c r="D1305">
        <f>LOG10(4.500069)</f>
        <v>0.65321917290634635</v>
      </c>
    </row>
    <row r="1306" spans="1:4">
      <c r="A1306">
        <v>1.0193000000000001</v>
      </c>
      <c r="B1306">
        <v>5.5572400000000002</v>
      </c>
      <c r="C1306">
        <f>LOG10(1.0193)</f>
        <v>8.3020242120014354E-3</v>
      </c>
      <c r="D1306">
        <f>LOG10(5.55724)</f>
        <v>0.74485915302524319</v>
      </c>
    </row>
    <row r="1307" spans="1:4">
      <c r="A1307">
        <v>1.0255240000000001</v>
      </c>
      <c r="B1307">
        <v>5.231382</v>
      </c>
      <c r="C1307">
        <f>LOG10(1.025524)</f>
        <v>1.0945828473864336E-2</v>
      </c>
      <c r="D1307">
        <f>LOG10(5.231382)</f>
        <v>0.71861643374084483</v>
      </c>
    </row>
    <row r="1308" spans="1:4">
      <c r="A1308">
        <v>1.0208710000000001</v>
      </c>
      <c r="B1308">
        <v>5.1269309999999999</v>
      </c>
      <c r="C1308">
        <f>LOG10(1.020871)</f>
        <v>8.970866937363561E-3</v>
      </c>
      <c r="D1308">
        <f>LOG10(5.126931)</f>
        <v>0.70985747259528542</v>
      </c>
    </row>
    <row r="1309" spans="1:4">
      <c r="A1309">
        <v>1.019552</v>
      </c>
      <c r="B1309">
        <v>5.0290429999999997</v>
      </c>
      <c r="C1309">
        <f>LOG10(1.019552)</f>
        <v>8.4093809107680835E-3</v>
      </c>
      <c r="D1309">
        <f>LOG10(5.029043)</f>
        <v>0.70148534899990589</v>
      </c>
    </row>
    <row r="1310" spans="1:4">
      <c r="A1310">
        <v>1.0152319999999999</v>
      </c>
      <c r="B1310">
        <v>4.7784180000000003</v>
      </c>
      <c r="C1310">
        <f>LOG10(1.015232)</f>
        <v>6.565298216273995E-3</v>
      </c>
      <c r="D1310">
        <f>LOG10(4.778418)</f>
        <v>0.67928413770208917</v>
      </c>
    </row>
    <row r="1311" spans="1:4">
      <c r="A1311">
        <v>1.430485</v>
      </c>
      <c r="B1311">
        <v>4.7117230000000001</v>
      </c>
      <c r="C1311">
        <f>LOG10(1.430485)</f>
        <v>0.15548330817317005</v>
      </c>
      <c r="D1311">
        <f>LOG10(4.711723)</f>
        <v>0.67317975055926682</v>
      </c>
    </row>
    <row r="1312" spans="1:4">
      <c r="A1312">
        <v>1.24089</v>
      </c>
      <c r="B1312">
        <v>4.8382690000000004</v>
      </c>
      <c r="C1312">
        <f>LOG10(1.24089)</f>
        <v>9.3733284713585746E-2</v>
      </c>
      <c r="D1312">
        <f>LOG10(4.838269)</f>
        <v>0.68469001077408842</v>
      </c>
    </row>
    <row r="1313" spans="1:4">
      <c r="A1313">
        <v>1.220655</v>
      </c>
      <c r="B1313">
        <v>4.8631520000000004</v>
      </c>
      <c r="C1313">
        <f>LOG10(1.220655)</f>
        <v>8.6592934405079564E-2</v>
      </c>
      <c r="D1313">
        <f>LOG10(4.863152)</f>
        <v>0.68691784384940491</v>
      </c>
    </row>
    <row r="1314" spans="1:4">
      <c r="A1314">
        <v>1.2478229999999999</v>
      </c>
      <c r="B1314">
        <v>4.4335000000000004</v>
      </c>
      <c r="C1314">
        <f>LOG10(1.247823)</f>
        <v>9.6152986328024645E-2</v>
      </c>
      <c r="D1314">
        <f>LOG10(4.4335)</f>
        <v>0.64674671280075713</v>
      </c>
    </row>
    <row r="1315" spans="1:4">
      <c r="A1315">
        <v>1.2473030000000001</v>
      </c>
      <c r="B1315">
        <v>4.4492589999999996</v>
      </c>
      <c r="C1315">
        <f>LOG10(1.247303)</f>
        <v>9.5971966905471093E-2</v>
      </c>
      <c r="D1315">
        <f>LOG10(4.449259)</f>
        <v>0.64828768760842737</v>
      </c>
    </row>
    <row r="1316" spans="1:4">
      <c r="A1316">
        <v>1.241161</v>
      </c>
      <c r="B1316">
        <v>4.3830390000000001</v>
      </c>
      <c r="C1316">
        <f>LOG10(1.241161)</f>
        <v>9.3828120641665735E-2</v>
      </c>
      <c r="D1316">
        <f>LOG10(4.383039)</f>
        <v>0.64177533499560646</v>
      </c>
    </row>
    <row r="1317" spans="1:4">
      <c r="A1317">
        <v>1.277239</v>
      </c>
      <c r="B1317">
        <v>4.4698130000000003</v>
      </c>
      <c r="C1317">
        <f>LOG10(1.277239)</f>
        <v>0.10627217108428938</v>
      </c>
      <c r="D1317">
        <f>LOG10(4.469813)</f>
        <v>0.65028935428027757</v>
      </c>
    </row>
    <row r="1318" spans="1:4">
      <c r="A1318">
        <v>1.2036629999999999</v>
      </c>
      <c r="B1318">
        <v>4.4075749999999996</v>
      </c>
      <c r="C1318">
        <f>LOG10(1.203663)</f>
        <v>8.0504910736635973E-2</v>
      </c>
      <c r="D1318">
        <f>LOG10(4.407575)</f>
        <v>0.64419971105848728</v>
      </c>
    </row>
    <row r="1319" spans="1:4">
      <c r="A1319">
        <v>1.1419330000000001</v>
      </c>
      <c r="B1319">
        <v>5.1020279999999998</v>
      </c>
      <c r="C1319">
        <f>LOG10(1.141933)</f>
        <v>5.7640623538648628E-2</v>
      </c>
      <c r="D1319">
        <f>LOG10(5.102028)</f>
        <v>0.70774283769441515</v>
      </c>
    </row>
    <row r="1320" spans="1:4">
      <c r="A1320">
        <v>1.031857</v>
      </c>
      <c r="B1320">
        <v>5.4744229999999998</v>
      </c>
      <c r="C1320">
        <f>LOG10(1.031857)</f>
        <v>1.3619514719423733E-2</v>
      </c>
      <c r="D1320">
        <f>LOG10(5.474423)</f>
        <v>0.73833835161782135</v>
      </c>
    </row>
    <row r="1321" spans="1:4">
      <c r="A1321">
        <v>1.0249710000000001</v>
      </c>
      <c r="B1321">
        <v>5.438974</v>
      </c>
      <c r="C1321">
        <f>LOG10(1.024971)</f>
        <v>1.0711577861875363E-2</v>
      </c>
      <c r="D1321">
        <f>LOG10(5.438974)</f>
        <v>0.7355169827564253</v>
      </c>
    </row>
    <row r="1322" spans="1:4">
      <c r="A1322">
        <v>1.047539</v>
      </c>
      <c r="B1322">
        <v>5.5188050000000004</v>
      </c>
      <c r="C1322">
        <f>LOG10(1.047539)</f>
        <v>2.0170200773891908E-2</v>
      </c>
      <c r="D1322">
        <f>LOG10(5.518805)</f>
        <v>0.74184504908970372</v>
      </c>
    </row>
    <row r="1323" spans="1:4">
      <c r="A1323">
        <v>1.0126360000000001</v>
      </c>
      <c r="B1323">
        <v>5.2582509999999996</v>
      </c>
      <c r="C1323">
        <f>LOG10(1.012636)</f>
        <v>5.4533628330008061E-3</v>
      </c>
      <c r="D1323">
        <f>LOG10(5.258251)</f>
        <v>0.72084131309655097</v>
      </c>
    </row>
    <row r="1324" spans="1:4">
      <c r="A1324">
        <v>1.01145</v>
      </c>
      <c r="B1324">
        <v>5.3076280000000002</v>
      </c>
      <c r="C1324">
        <f>LOG10(1.01145)</f>
        <v>4.9444187323213033E-3</v>
      </c>
      <c r="D1324">
        <f>LOG10(5.307628)</f>
        <v>0.72490047651177569</v>
      </c>
    </row>
    <row r="1325" spans="1:4">
      <c r="A1325">
        <v>1.0402149999999999</v>
      </c>
      <c r="B1325">
        <v>5.4814480000000003</v>
      </c>
      <c r="C1325">
        <f>LOG10(1.040215)</f>
        <v>1.7123112052021369E-2</v>
      </c>
      <c r="D1325">
        <f>LOG10(5.481448)</f>
        <v>0.73889529851022229</v>
      </c>
    </row>
    <row r="1326" spans="1:4">
      <c r="A1326">
        <v>1.0119640000000001</v>
      </c>
      <c r="B1326">
        <v>5.0289029999999997</v>
      </c>
      <c r="C1326">
        <f>LOG10(1.011964)</f>
        <v>5.1650630181668024E-3</v>
      </c>
      <c r="D1326">
        <f>LOG10(5.028903)</f>
        <v>0.70147325881221334</v>
      </c>
    </row>
    <row r="1327" spans="1:4">
      <c r="A1327">
        <v>1.009358</v>
      </c>
      <c r="B1327">
        <v>4.4017559999999998</v>
      </c>
      <c r="C1327">
        <f>LOG10(1.009358)</f>
        <v>4.0452295162215612E-3</v>
      </c>
      <c r="D1327">
        <f>LOG10(4.401756)</f>
        <v>0.64362596488916979</v>
      </c>
    </row>
    <row r="1328" spans="1:4">
      <c r="A1328">
        <v>1.0065649999999999</v>
      </c>
      <c r="B1328">
        <v>4.08514</v>
      </c>
      <c r="C1328">
        <f>LOG10(1.006565)</f>
        <v>2.8418251559606741E-3</v>
      </c>
      <c r="D1328">
        <f>LOG10(4.08514)</f>
        <v>0.61120694463480119</v>
      </c>
    </row>
    <row r="1329" spans="1:4">
      <c r="A1329">
        <v>1.0119959999999999</v>
      </c>
      <c r="B1329">
        <v>4.2159930000000001</v>
      </c>
      <c r="C1329">
        <f>LOG10(1.011996)</f>
        <v>5.1787959214079533E-3</v>
      </c>
      <c r="D1329">
        <f>LOG10(4.215993)</f>
        <v>0.62489988112671579</v>
      </c>
    </row>
    <row r="1330" spans="1:4">
      <c r="A1330">
        <v>1.0065409999999999</v>
      </c>
      <c r="B1330">
        <v>4.4472379999999996</v>
      </c>
      <c r="C1330">
        <f>LOG10(1.006541)</f>
        <v>2.8314699460848087E-3</v>
      </c>
      <c r="D1330">
        <f>LOG10(4.447238)</f>
        <v>0.64809037193170105</v>
      </c>
    </row>
    <row r="1331" spans="1:4">
      <c r="A1331">
        <v>1.013441</v>
      </c>
      <c r="B1331">
        <v>4.5679650000000001</v>
      </c>
      <c r="C1331">
        <f>LOG10(1.013441)</f>
        <v>5.7984702265783923E-3</v>
      </c>
      <c r="D1331">
        <f>LOG10(4.567965)</f>
        <v>0.65972276766224447</v>
      </c>
    </row>
    <row r="1332" spans="1:4">
      <c r="A1332">
        <v>1.0082260000000001</v>
      </c>
      <c r="B1332">
        <v>4.4023339999999997</v>
      </c>
      <c r="C1332">
        <f>LOG10(1.008226)</f>
        <v>3.5578927757425414E-3</v>
      </c>
      <c r="D1332">
        <f>LOG10(4.402334)</f>
        <v>0.64368298888844755</v>
      </c>
    </row>
    <row r="1333" spans="1:4">
      <c r="A1333">
        <v>1.009228</v>
      </c>
      <c r="B1333">
        <v>4.4439770000000003</v>
      </c>
      <c r="C1333">
        <f>LOG10(1.009228)</f>
        <v>3.9892910694816538E-3</v>
      </c>
      <c r="D1333">
        <f>LOG10(4.443977)</f>
        <v>0.64777180256429978</v>
      </c>
    </row>
    <row r="1334" spans="1:4">
      <c r="A1334">
        <v>1.008483</v>
      </c>
      <c r="B1334">
        <v>4.2627969999999999</v>
      </c>
      <c r="C1334">
        <f>LOG10(1.008483)</f>
        <v>3.6685817075153533E-3</v>
      </c>
      <c r="D1334">
        <f>LOG10(4.262797)</f>
        <v>0.62969465146510473</v>
      </c>
    </row>
    <row r="1335" spans="1:4">
      <c r="A1335">
        <v>1.0196989999999999</v>
      </c>
      <c r="B1335">
        <v>4.8438460000000001</v>
      </c>
      <c r="C1335">
        <f>LOG10(1.019699)</f>
        <v>8.4719933983434855E-3</v>
      </c>
      <c r="D1335">
        <f>LOG10(4.843846)</f>
        <v>0.68519032720153106</v>
      </c>
    </row>
    <row r="1336" spans="1:4">
      <c r="A1336">
        <v>1.022224</v>
      </c>
      <c r="B1336">
        <v>5.0320289999999996</v>
      </c>
      <c r="C1336">
        <f>LOG10(1.022224)</f>
        <v>9.5460732003247624E-3</v>
      </c>
      <c r="D1336">
        <f>LOG10(5.032029)</f>
        <v>0.7017431353195025</v>
      </c>
    </row>
    <row r="1337" spans="1:4">
      <c r="A1337">
        <v>1.0243100000000001</v>
      </c>
      <c r="B1337">
        <v>5.2035539999999996</v>
      </c>
      <c r="C1337">
        <f>LOG10(1.02431)</f>
        <v>1.0431412611240053E-2</v>
      </c>
      <c r="D1337">
        <f>LOG10(5.203554)</f>
        <v>0.71630006582199124</v>
      </c>
    </row>
    <row r="1338" spans="1:4">
      <c r="A1338">
        <v>1.0199800000000001</v>
      </c>
      <c r="B1338">
        <v>4.6006030000000004</v>
      </c>
      <c r="C1338">
        <f>LOG10(1.01998)</f>
        <v>8.5916561003539227E-3</v>
      </c>
      <c r="D1338">
        <f>LOG10(4.600603)</f>
        <v>0.66281475829235448</v>
      </c>
    </row>
    <row r="1339" spans="1:4">
      <c r="A1339">
        <v>1.0156719999999999</v>
      </c>
      <c r="B1339">
        <v>4.6041470000000002</v>
      </c>
      <c r="C1339">
        <f>LOG10(1.015672)</f>
        <v>6.753480006282021E-3</v>
      </c>
      <c r="D1339">
        <f>LOG10(4.604147)</f>
        <v>0.66314918121962974</v>
      </c>
    </row>
    <row r="1340" spans="1:4">
      <c r="A1340">
        <v>1.023711</v>
      </c>
      <c r="B1340">
        <v>4.4367239999999999</v>
      </c>
      <c r="C1340">
        <f>LOG10(1.023711)</f>
        <v>1.0177369901641031E-2</v>
      </c>
      <c r="D1340">
        <f>LOG10(4.436724)</f>
        <v>0.64706241293895261</v>
      </c>
    </row>
    <row r="1341" spans="1:4">
      <c r="A1341">
        <v>1.0290379999999999</v>
      </c>
      <c r="B1341">
        <v>4.5752969999999999</v>
      </c>
      <c r="C1341">
        <f>LOG10(1.029038)</f>
        <v>1.2431412552127924E-2</v>
      </c>
      <c r="D1341">
        <f>LOG10(4.575297)</f>
        <v>0.66041929103078734</v>
      </c>
    </row>
    <row r="1342" spans="1:4">
      <c r="A1342">
        <v>1.0231870000000001</v>
      </c>
      <c r="B1342">
        <v>4.47776</v>
      </c>
      <c r="C1342">
        <f>LOG10(1.023187)</f>
        <v>9.9550136205869399E-3</v>
      </c>
      <c r="D1342">
        <f>LOG10(4.47776)</f>
        <v>0.65106081245227976</v>
      </c>
    </row>
    <row r="1343" spans="1:4">
      <c r="A1343">
        <v>1.0219210000000001</v>
      </c>
      <c r="B1343">
        <v>5.1208859999999996</v>
      </c>
      <c r="C1343">
        <f>LOG10(1.021921)</f>
        <v>9.4173237926453487E-3</v>
      </c>
      <c r="D1343">
        <f>LOG10(5.120886)</f>
        <v>0.70934510777698179</v>
      </c>
    </row>
    <row r="1344" spans="1:4">
      <c r="A1344">
        <v>1.0186219999999999</v>
      </c>
      <c r="B1344">
        <v>5.3070839999999997</v>
      </c>
      <c r="C1344">
        <f>LOG10(1.018622)</f>
        <v>8.0130517492730639E-3</v>
      </c>
      <c r="D1344">
        <f>LOG10(5.307084)</f>
        <v>0.72485596165383848</v>
      </c>
    </row>
    <row r="1345" spans="1:4">
      <c r="A1345">
        <v>1.0340339999999999</v>
      </c>
      <c r="B1345">
        <v>5.2599030000000004</v>
      </c>
      <c r="C1345">
        <f>LOG10(1.034034)</f>
        <v>1.4534818999337522E-2</v>
      </c>
      <c r="D1345">
        <f>LOG10(5.259903)</f>
        <v>0.72097773522727926</v>
      </c>
    </row>
    <row r="1346" spans="1:4">
      <c r="A1346">
        <v>1.0186649999999999</v>
      </c>
      <c r="B1346">
        <v>5.2883100000000001</v>
      </c>
      <c r="C1346">
        <f>LOG10(1.018665)</f>
        <v>8.0313846230651402E-3</v>
      </c>
      <c r="D1346">
        <f>LOG10(5.28831)</f>
        <v>0.72331690550619188</v>
      </c>
    </row>
    <row r="1347" spans="1:4">
      <c r="A1347">
        <v>1.022187</v>
      </c>
      <c r="B1347">
        <v>5.0148619999999999</v>
      </c>
      <c r="C1347">
        <f>LOG10(1.022187)</f>
        <v>9.5303533711590983E-3</v>
      </c>
      <c r="D1347">
        <f>LOG10(5.014862)</f>
        <v>0.70025898651633434</v>
      </c>
    </row>
    <row r="1348" spans="1:4">
      <c r="A1348">
        <v>1.0275540000000001</v>
      </c>
      <c r="B1348">
        <v>5.130763</v>
      </c>
      <c r="C1348">
        <f>LOG10(1.027554)</f>
        <v>1.1804654183912208E-2</v>
      </c>
      <c r="D1348">
        <f>LOG10(5.130763)</f>
        <v>0.7101819542052985</v>
      </c>
    </row>
    <row r="1349" spans="1:4">
      <c r="A1349">
        <v>1.0313840000000001</v>
      </c>
      <c r="B1349">
        <v>5.3756560000000002</v>
      </c>
      <c r="C1349">
        <f>LOG10(1.031384)</f>
        <v>1.3420389853701383E-2</v>
      </c>
      <c r="D1349">
        <f>LOG10(5.375656)</f>
        <v>0.7304314694799573</v>
      </c>
    </row>
    <row r="1350" spans="1:4">
      <c r="A1350">
        <v>1.022113</v>
      </c>
      <c r="B1350">
        <v>5.0221479999999996</v>
      </c>
      <c r="C1350">
        <f>LOG10(1.022113)</f>
        <v>9.4989120057285478E-3</v>
      </c>
      <c r="D1350">
        <f>LOG10(5.022148)</f>
        <v>0.70088950699025065</v>
      </c>
    </row>
    <row r="1351" spans="1:4">
      <c r="A1351">
        <v>1.0198689999999999</v>
      </c>
      <c r="B1351">
        <v>6.0146569999999997</v>
      </c>
      <c r="C1351">
        <f>LOG10(1.019869)</f>
        <v>8.5443911434488502E-3</v>
      </c>
      <c r="D1351">
        <f>LOG10(6.014657)</f>
        <v>0.7792108657149831</v>
      </c>
    </row>
    <row r="1352" spans="1:4">
      <c r="A1352">
        <v>1.0169079999999999</v>
      </c>
      <c r="B1352">
        <v>6.4802720000000003</v>
      </c>
      <c r="C1352">
        <f>LOG10(1.016908)</f>
        <v>7.2816639358657589E-3</v>
      </c>
      <c r="D1352">
        <f>LOG10(6.480272)</f>
        <v>0.81159323513292592</v>
      </c>
    </row>
    <row r="1353" spans="1:4">
      <c r="A1353">
        <v>1.017163</v>
      </c>
      <c r="B1353">
        <v>7.0334950000000003</v>
      </c>
      <c r="C1353">
        <f>LOG10(1.017163)</f>
        <v>7.3905540320969567E-3</v>
      </c>
      <c r="D1353">
        <f>LOG10(7.033495)</f>
        <v>0.84717118306158379</v>
      </c>
    </row>
    <row r="1354" spans="1:4">
      <c r="A1354">
        <v>1.017577</v>
      </c>
      <c r="B1354">
        <v>7.7515320000000001</v>
      </c>
      <c r="C1354">
        <f>LOG10(1.017577)</f>
        <v>7.5672821821200758E-3</v>
      </c>
      <c r="D1354">
        <f>LOG10(7.751532)</f>
        <v>0.88938754423452682</v>
      </c>
    </row>
    <row r="1355" spans="1:4">
      <c r="A1355">
        <v>1.016899</v>
      </c>
      <c r="B1355">
        <v>8.5204120000000003</v>
      </c>
      <c r="C1355">
        <f>LOG10(1.016899)</f>
        <v>7.2778202571517781E-3</v>
      </c>
      <c r="D1355">
        <f>LOG10(8.520412)</f>
        <v>0.93046059535360837</v>
      </c>
    </row>
    <row r="1356" spans="1:4">
      <c r="A1356">
        <v>1.0189619999999999</v>
      </c>
      <c r="B1356">
        <v>8.4180519999999994</v>
      </c>
      <c r="C1356">
        <f>LOG10(1.018962)</f>
        <v>8.1579882281790379E-3</v>
      </c>
      <c r="D1356">
        <f>LOG10(8.418052)</f>
        <v>0.92521160414463688</v>
      </c>
    </row>
    <row r="1357" spans="1:4">
      <c r="A1357">
        <v>1.018397</v>
      </c>
      <c r="B1357">
        <v>9.1582319999999999</v>
      </c>
      <c r="C1357">
        <f>LOG10(1.018397)</f>
        <v>7.9171113001897803E-3</v>
      </c>
      <c r="D1357">
        <f>LOG10(9.158232)</f>
        <v>0.96181164105273897</v>
      </c>
    </row>
    <row r="1358" spans="1:4">
      <c r="A1358">
        <v>1.0208729999999999</v>
      </c>
      <c r="B1358">
        <v>5.7487950000000003</v>
      </c>
      <c r="C1358">
        <f>LOG10(1.020873)</f>
        <v>8.9717177677945403E-3</v>
      </c>
      <c r="D1358">
        <f>LOG10(5.748795)</f>
        <v>0.75957682213420463</v>
      </c>
    </row>
    <row r="1359" spans="1:4">
      <c r="A1359">
        <v>1.007698</v>
      </c>
      <c r="B1359">
        <v>4.7500619999999998</v>
      </c>
      <c r="C1359">
        <f>LOG10(1.007698)</f>
        <v>3.330396608537432E-3</v>
      </c>
      <c r="D1359">
        <f>LOG10(4.750062)</f>
        <v>0.67669927827374032</v>
      </c>
    </row>
    <row r="1360" spans="1:4">
      <c r="A1360">
        <v>1.0106219999999999</v>
      </c>
      <c r="B1360">
        <v>4.8524609999999999</v>
      </c>
      <c r="C1360">
        <f>LOG10(1.010622)</f>
        <v>4.5887480627167729E-3</v>
      </c>
      <c r="D1360">
        <f>LOG10(4.852461)</f>
        <v>0.68596205358067686</v>
      </c>
    </row>
    <row r="1361" spans="1:4">
      <c r="A1361">
        <v>1.006705</v>
      </c>
      <c r="B1361">
        <v>4.4149390000000004</v>
      </c>
      <c r="C1361">
        <f>LOG10(1.006705)</f>
        <v>2.9022256264037562E-3</v>
      </c>
      <c r="D1361">
        <f>LOG10(4.414939)</f>
        <v>0.64492470742742403</v>
      </c>
    </row>
    <row r="1362" spans="1:4">
      <c r="A1362">
        <v>1.0112589999999999</v>
      </c>
      <c r="B1362">
        <v>4.4590240000000003</v>
      </c>
      <c r="C1362">
        <f>LOG10(1.011259)</f>
        <v>4.8623997703350873E-3</v>
      </c>
      <c r="D1362">
        <f>LOG10(4.459024)</f>
        <v>0.64923980987809249</v>
      </c>
    </row>
    <row r="1363" spans="1:4">
      <c r="A1363">
        <v>1.0061739999999999</v>
      </c>
      <c r="B1363">
        <v>4.3188170000000001</v>
      </c>
      <c r="C1363">
        <f>LOG10(1.006174)</f>
        <v>2.6730907651029735E-3</v>
      </c>
      <c r="D1363">
        <f>LOG10(4.318817)</f>
        <v>0.63536480220124492</v>
      </c>
    </row>
    <row r="1364" spans="1:4">
      <c r="A1364">
        <v>1.0104930000000001</v>
      </c>
      <c r="B1364">
        <v>4.3179160000000003</v>
      </c>
      <c r="C1364">
        <f>LOG10(1.010493)</f>
        <v>4.5333093684895567E-3</v>
      </c>
      <c r="D1364">
        <f>LOG10(4.317916)</f>
        <v>0.63527418938975377</v>
      </c>
    </row>
    <row r="1365" spans="1:4">
      <c r="A1365">
        <v>1.005636</v>
      </c>
      <c r="B1365">
        <v>4.422021</v>
      </c>
      <c r="C1365">
        <f>LOG10(1.005636)</f>
        <v>2.4408119347624625E-3</v>
      </c>
      <c r="D1365">
        <f>LOG10(4.422021)</f>
        <v>0.64562080069463179</v>
      </c>
    </row>
    <row r="1366" spans="1:4">
      <c r="A1366">
        <v>1.0077149999999999</v>
      </c>
      <c r="B1366">
        <v>4.1840989999999998</v>
      </c>
      <c r="C1366">
        <f>LOG10(1.007715)</f>
        <v>3.3377231527172125E-3</v>
      </c>
      <c r="D1366">
        <f>LOG10(4.184099)</f>
        <v>0.62160195182600797</v>
      </c>
    </row>
    <row r="1367" spans="1:4">
      <c r="A1367">
        <v>1.008472</v>
      </c>
      <c r="B1367">
        <v>4.1555710000000001</v>
      </c>
      <c r="C1367">
        <f>LOG10(1.008472)</f>
        <v>3.6638446268160065E-3</v>
      </c>
      <c r="D1367">
        <f>LOG10(4.155571)</f>
        <v>0.61863070684727306</v>
      </c>
    </row>
    <row r="1368" spans="1:4">
      <c r="A1368">
        <v>1.014432</v>
      </c>
      <c r="B1368">
        <v>4.189381</v>
      </c>
      <c r="C1368">
        <f>LOG10(1.014432)</f>
        <v>6.2229404629564177E-3</v>
      </c>
      <c r="D1368">
        <f>LOG10(4.189381)</f>
        <v>0.62214985873154172</v>
      </c>
    </row>
    <row r="1369" spans="1:4">
      <c r="A1369">
        <v>1.0133019999999999</v>
      </c>
      <c r="B1369">
        <v>4.0991869999999997</v>
      </c>
      <c r="C1369">
        <f>LOG10(1.013302)</f>
        <v>5.738899838937485E-3</v>
      </c>
      <c r="D1369">
        <f>LOG10(4.099187)</f>
        <v>0.61269773076238276</v>
      </c>
    </row>
    <row r="1370" spans="1:4">
      <c r="A1370">
        <v>1.0113319999999999</v>
      </c>
      <c r="B1370">
        <v>4.1386120000000002</v>
      </c>
      <c r="C1370">
        <f>LOG10(1.011332)</f>
        <v>4.8937491604912767E-3</v>
      </c>
      <c r="D1370">
        <f>LOG10(4.138612)</f>
        <v>0.61685471266373004</v>
      </c>
    </row>
    <row r="1371" spans="1:4">
      <c r="A1371">
        <v>1.015423</v>
      </c>
      <c r="B1371">
        <v>4.0284909999999998</v>
      </c>
      <c r="C1371">
        <f>LOG10(1.015423)</f>
        <v>6.6469962361623194E-3</v>
      </c>
      <c r="D1371">
        <f>LOG10(4.028491)</f>
        <v>0.60514239772942746</v>
      </c>
    </row>
    <row r="1372" spans="1:4">
      <c r="A1372">
        <v>1.0083610000000001</v>
      </c>
      <c r="B1372">
        <v>4.166175</v>
      </c>
      <c r="C1372">
        <f>LOG10(1.008361)</f>
        <v>3.6160402845229933E-3</v>
      </c>
      <c r="D1372">
        <f>LOG10(4.166175)</f>
        <v>0.61973750851573328</v>
      </c>
    </row>
    <row r="1373" spans="1:4">
      <c r="A1373">
        <v>1.0176099999999999</v>
      </c>
      <c r="B1373">
        <v>4.2539619999999996</v>
      </c>
      <c r="C1373">
        <f>LOG10(1.01761)</f>
        <v>7.581366114362215E-3</v>
      </c>
      <c r="D1373">
        <f>LOG10(4.253962)</f>
        <v>0.62879360609702928</v>
      </c>
    </row>
    <row r="1374" spans="1:4">
      <c r="A1374">
        <v>1.0173479999999999</v>
      </c>
      <c r="B1374">
        <v>4.3110090000000003</v>
      </c>
      <c r="C1374">
        <f>LOG10(1.017348)</f>
        <v>7.4695356442617379E-3</v>
      </c>
      <c r="D1374">
        <f>LOG10(4.311009)</f>
        <v>0.63457892952200623</v>
      </c>
    </row>
    <row r="1375" spans="1:4">
      <c r="A1375">
        <v>1.0127699999999999</v>
      </c>
      <c r="B1375">
        <v>4.1840590000000004</v>
      </c>
      <c r="C1375">
        <f>LOG10(1.01277)</f>
        <v>5.5108283097100507E-3</v>
      </c>
      <c r="D1375">
        <f>LOG10(4.184059)</f>
        <v>0.62159779994950759</v>
      </c>
    </row>
    <row r="1376" spans="1:4">
      <c r="A1376">
        <v>1.0148489999999999</v>
      </c>
      <c r="B1376">
        <v>4.5553590000000002</v>
      </c>
      <c r="C1376">
        <f>LOG10(1.014849)</f>
        <v>6.4014281159751052E-3</v>
      </c>
      <c r="D1376">
        <f>LOG10(4.555359)</f>
        <v>0.65852260865814438</v>
      </c>
    </row>
    <row r="1377" spans="1:4">
      <c r="A1377">
        <v>1.013682</v>
      </c>
      <c r="B1377">
        <v>4.6634380000000002</v>
      </c>
      <c r="C1377">
        <f>LOG10(1.013682)</f>
        <v>5.9017347750362588E-3</v>
      </c>
      <c r="D1377">
        <f>LOG10(4.663438)</f>
        <v>0.66870620723013319</v>
      </c>
    </row>
    <row r="1378" spans="1:4">
      <c r="A1378">
        <v>1.0176210000000001</v>
      </c>
      <c r="B1378">
        <v>4.4568099999999999</v>
      </c>
      <c r="C1378">
        <f>LOG10(1.017621)</f>
        <v>7.5860606569483598E-3</v>
      </c>
      <c r="D1378">
        <f>LOG10(4.45681)</f>
        <v>0.64902411990389652</v>
      </c>
    </row>
    <row r="1379" spans="1:4">
      <c r="A1379">
        <v>1.0119089999999999</v>
      </c>
      <c r="B1379">
        <v>2.2013579999999999</v>
      </c>
      <c r="C1379">
        <f>LOG10(1.011909)</f>
        <v>5.1414585760791625E-3</v>
      </c>
      <c r="D1379">
        <f>LOG10(2.201358)</f>
        <v>0.3426906762568605</v>
      </c>
    </row>
    <row r="1380" spans="1:4">
      <c r="A1380">
        <v>1.01244</v>
      </c>
      <c r="B1380">
        <v>4.5083960000000003</v>
      </c>
      <c r="C1380">
        <f>LOG10(1.01244)</f>
        <v>5.3692951548308309E-3</v>
      </c>
      <c r="D1380">
        <f>LOG10(4.508396)</f>
        <v>0.65402205579056361</v>
      </c>
    </row>
    <row r="1381" spans="1:4">
      <c r="A1381">
        <v>1.0182119999999999</v>
      </c>
      <c r="B1381">
        <v>4.6978759999999999</v>
      </c>
      <c r="C1381">
        <f>LOG10(1.018212)</f>
        <v>7.8382110504382277E-3</v>
      </c>
      <c r="D1381">
        <f>LOG10(4.697876)</f>
        <v>0.67190154943041935</v>
      </c>
    </row>
    <row r="1382" spans="1:4">
      <c r="A1382">
        <v>1.0195289999999999</v>
      </c>
      <c r="B1382">
        <v>3.5071140000000001</v>
      </c>
      <c r="C1382">
        <f>LOG10(1.019529)</f>
        <v>8.3995835823792216E-3</v>
      </c>
      <c r="D1382">
        <f>LOG10(3.507114)</f>
        <v>0.54494988300903746</v>
      </c>
    </row>
    <row r="1383" spans="1:4">
      <c r="A1383">
        <v>1.0187999999999999</v>
      </c>
      <c r="B1383">
        <v>10.035963000000001</v>
      </c>
      <c r="C1383">
        <f>LOG10(1.0188)</f>
        <v>8.0889362915774702E-3</v>
      </c>
      <c r="D1383">
        <f>LOG10(10.035963)</f>
        <v>1.0015590515140904</v>
      </c>
    </row>
    <row r="1384" spans="1:4">
      <c r="A1384">
        <v>1.0198910000000001</v>
      </c>
      <c r="B1384">
        <v>10.470018</v>
      </c>
      <c r="C1384">
        <f>LOG10(1.019891)</f>
        <v>8.5537593814791323E-3</v>
      </c>
      <c r="D1384">
        <f>LOG10(10.470018)</f>
        <v>1.0199474283162784</v>
      </c>
    </row>
    <row r="1385" spans="1:4">
      <c r="A1385">
        <v>1.0217590000000001</v>
      </c>
      <c r="B1385">
        <v>11.619348</v>
      </c>
      <c r="C1385">
        <f>LOG10(1.021759)</f>
        <v>9.3484718136509024E-3</v>
      </c>
      <c r="D1385">
        <f>LOG10(11.619348)</f>
        <v>1.0651817590399768</v>
      </c>
    </row>
    <row r="1386" spans="1:4">
      <c r="A1386">
        <v>1.018059</v>
      </c>
      <c r="B1386">
        <v>9.7314500000000006</v>
      </c>
      <c r="C1386">
        <f>LOG10(1.018059)</f>
        <v>7.772947580245727E-3</v>
      </c>
      <c r="D1386">
        <f>LOG10(9.73145)</f>
        <v>0.98817755559017273</v>
      </c>
    </row>
    <row r="1387" spans="1:4">
      <c r="A1387">
        <v>1.0163439999999999</v>
      </c>
      <c r="B1387">
        <v>10.081758000000001</v>
      </c>
      <c r="C1387">
        <f>LOG10(1.016344)</f>
        <v>7.0407276485037126E-3</v>
      </c>
      <c r="D1387">
        <f>LOG10(10.081758)</f>
        <v>1.0035362685310152</v>
      </c>
    </row>
    <row r="1388" spans="1:4">
      <c r="A1388">
        <v>1.0171490000000001</v>
      </c>
      <c r="B1388">
        <v>9.9175210000000007</v>
      </c>
      <c r="C1388">
        <f>LOG10(1.017149)</f>
        <v>7.3845764605673945E-3</v>
      </c>
      <c r="D1388">
        <f>LOG10(9.917521)</f>
        <v>0.99640312875036907</v>
      </c>
    </row>
    <row r="1389" spans="1:4">
      <c r="A1389">
        <v>1.019582</v>
      </c>
      <c r="B1389">
        <v>9.6567919999999994</v>
      </c>
      <c r="C1389">
        <f>LOG10(1.019582)</f>
        <v>8.422159702606213E-3</v>
      </c>
      <c r="D1389">
        <f>LOG10(9.656792)</f>
        <v>0.98483287713116552</v>
      </c>
    </row>
    <row r="1390" spans="1:4">
      <c r="A1390">
        <v>1.0165439999999999</v>
      </c>
      <c r="B1390">
        <v>10.727334000000001</v>
      </c>
      <c r="C1390">
        <f>LOG10(1.016544)</f>
        <v>7.1261813445862099E-3</v>
      </c>
      <c r="D1390">
        <f>LOG10(10.727334)</f>
        <v>1.0304918027720091</v>
      </c>
    </row>
    <row r="1391" spans="1:4">
      <c r="A1391">
        <v>1.3829940000000001</v>
      </c>
      <c r="B1391">
        <v>9.0190230000000007</v>
      </c>
      <c r="C1391">
        <f>LOG10(1.382994)</f>
        <v>0.1408202959643042</v>
      </c>
      <c r="D1391">
        <f>LOG10(9.019023)</f>
        <v>0.95515949444994785</v>
      </c>
    </row>
    <row r="1392" spans="1:4">
      <c r="A1392">
        <v>1.019808</v>
      </c>
      <c r="B1392">
        <v>8.9283129999999993</v>
      </c>
      <c r="C1392">
        <f>LOG10(1.019808)</f>
        <v>8.5184145173419334E-3</v>
      </c>
      <c r="D1392">
        <f>LOG10(8.928313)</f>
        <v>0.95076940692841438</v>
      </c>
    </row>
    <row r="1393" spans="1:4">
      <c r="A1393">
        <v>1.023387</v>
      </c>
      <c r="B1393">
        <v>8.1990390000000009</v>
      </c>
      <c r="C1393">
        <f>LOG10(1.023387)</f>
        <v>1.003989586443167E-2</v>
      </c>
      <c r="D1393">
        <f>LOG10(8.199039)</f>
        <v>0.9137629522062628</v>
      </c>
    </row>
    <row r="1394" spans="1:4">
      <c r="A1394">
        <v>1.027452</v>
      </c>
      <c r="B1394">
        <v>7.8171689999999998</v>
      </c>
      <c r="C1394">
        <f>LOG10(1.027452)</f>
        <v>1.1761541864833304E-2</v>
      </c>
      <c r="D1394">
        <f>LOG10(7.817169)</f>
        <v>0.89304950110564829</v>
      </c>
    </row>
    <row r="1395" spans="1:4">
      <c r="A1395">
        <v>1.0214780000000001</v>
      </c>
      <c r="B1395">
        <v>7.8823259999999999</v>
      </c>
      <c r="C1395">
        <f>LOG10(1.021478)</f>
        <v>9.2290174868310676E-3</v>
      </c>
      <c r="D1395">
        <f>LOG10(7.882326)</f>
        <v>0.89665439260434987</v>
      </c>
    </row>
    <row r="1396" spans="1:4">
      <c r="A1396">
        <v>1.0226440000000001</v>
      </c>
      <c r="B1396">
        <v>7.2872180000000002</v>
      </c>
      <c r="C1396">
        <f>LOG10(1.022644)</f>
        <v>9.7244746276681036E-3</v>
      </c>
      <c r="D1396">
        <f>LOG10(7.287218)</f>
        <v>0.86256176180980781</v>
      </c>
    </row>
    <row r="1397" spans="1:4">
      <c r="A1397">
        <v>1.019255</v>
      </c>
      <c r="B1397">
        <v>7.54176</v>
      </c>
      <c r="C1397">
        <f>LOG10(1.019255)</f>
        <v>8.2828505800034251E-3</v>
      </c>
      <c r="D1397">
        <f>LOG10(7.54176)</f>
        <v>0.87747270781846165</v>
      </c>
    </row>
    <row r="1398" spans="1:4">
      <c r="A1398">
        <v>1.0221769999999999</v>
      </c>
      <c r="B1398">
        <v>7.8060049999999999</v>
      </c>
      <c r="C1398">
        <f>LOG10(1.022177)</f>
        <v>9.5261046710067819E-3</v>
      </c>
      <c r="D1398">
        <f>LOG10(7.806005)</f>
        <v>0.89242882512505495</v>
      </c>
    </row>
    <row r="1399" spans="1:4">
      <c r="A1399">
        <v>1.025852</v>
      </c>
      <c r="B1399">
        <v>7.7203569999999999</v>
      </c>
      <c r="C1399">
        <f>LOG10(1.025852)</f>
        <v>1.1084709489610009E-2</v>
      </c>
      <c r="D1399">
        <f>LOG10(7.720357)</f>
        <v>0.88763738317838892</v>
      </c>
    </row>
    <row r="1400" spans="1:4">
      <c r="A1400">
        <v>1.0205280000000001</v>
      </c>
      <c r="B1400">
        <v>7.7750779999999997</v>
      </c>
      <c r="C1400">
        <f>LOG10(1.020528)</f>
        <v>8.8249248567662652E-3</v>
      </c>
      <c r="D1400">
        <f>LOG10(7.775078)</f>
        <v>0.8907047545862925</v>
      </c>
    </row>
    <row r="1401" spans="1:4">
      <c r="A1401">
        <v>1.0246630000000001</v>
      </c>
      <c r="B1401">
        <v>8.7855260000000008</v>
      </c>
      <c r="C1401">
        <f>LOG10(1.024663)</f>
        <v>1.0581054362135375E-2</v>
      </c>
      <c r="D1401">
        <f>LOG10(8.785526)</f>
        <v>0.94376776834228582</v>
      </c>
    </row>
    <row r="1402" spans="1:4">
      <c r="A1402">
        <v>1.020214</v>
      </c>
      <c r="B1402">
        <v>9.3788999999999998</v>
      </c>
      <c r="C1402">
        <f>LOG10(1.020214)</f>
        <v>8.6912788903542038E-3</v>
      </c>
      <c r="D1402">
        <f>LOG10(9.3789)</f>
        <v>0.97215190533601381</v>
      </c>
    </row>
    <row r="1403" spans="1:4">
      <c r="A1403">
        <v>1.025828</v>
      </c>
      <c r="B1403">
        <v>9.6154189999999993</v>
      </c>
      <c r="C1403">
        <f>LOG10(1.025828)</f>
        <v>1.1074548969873827E-2</v>
      </c>
      <c r="D1403">
        <f>LOG10(9.615419)</f>
        <v>0.98296821373551002</v>
      </c>
    </row>
    <row r="1404" spans="1:4">
      <c r="A1404">
        <v>1.0161230000000001</v>
      </c>
      <c r="B1404">
        <v>4.0210319999999999</v>
      </c>
      <c r="C1404">
        <f>LOG10(1.016123)</f>
        <v>6.9462817550365163E-3</v>
      </c>
      <c r="D1404">
        <f>LOG10(4.021032)</f>
        <v>0.60433752929990736</v>
      </c>
    </row>
    <row r="1405" spans="1:4">
      <c r="A1405">
        <v>1.018308</v>
      </c>
      <c r="B1405">
        <v>9.7964470000000006</v>
      </c>
      <c r="C1405">
        <f>LOG10(1.018308)</f>
        <v>7.8791556719431822E-3</v>
      </c>
      <c r="D1405">
        <f>LOG10(9.796447)</f>
        <v>0.99106859323548513</v>
      </c>
    </row>
    <row r="1406" spans="1:4">
      <c r="A1406">
        <v>1.018305</v>
      </c>
      <c r="B1406">
        <v>5.1749520000000002</v>
      </c>
      <c r="C1406">
        <f>LOG10(1.018305)</f>
        <v>7.8778762109501504E-3</v>
      </c>
      <c r="D1406">
        <f>LOG10(5.174952)</f>
        <v>0.71390632587160086</v>
      </c>
    </row>
    <row r="1407" spans="1:4">
      <c r="A1407">
        <v>1.0231209999999999</v>
      </c>
      <c r="B1407">
        <v>4.5157990000000003</v>
      </c>
      <c r="C1407">
        <f>LOG10(1.023121)</f>
        <v>9.9269988390236503E-3</v>
      </c>
      <c r="D1407">
        <f>LOG10(4.515799)</f>
        <v>0.65473460306392206</v>
      </c>
    </row>
    <row r="1408" spans="1:4">
      <c r="A1408">
        <v>1.0159400000000001</v>
      </c>
      <c r="B1408">
        <v>4.9945500000000003</v>
      </c>
      <c r="C1408">
        <f>LOG10(1.01594)</f>
        <v>6.868059878644724E-3</v>
      </c>
      <c r="D1408">
        <f>LOG10(4.99455)</f>
        <v>0.69849636517047931</v>
      </c>
    </row>
    <row r="1409" spans="1:4">
      <c r="A1409">
        <v>1.010302</v>
      </c>
      <c r="B1409">
        <v>4.6795780000000002</v>
      </c>
      <c r="C1409">
        <f>LOG10(1.010302)</f>
        <v>4.4512127220800437E-3</v>
      </c>
      <c r="D1409">
        <f>LOG10(4.679578)</f>
        <v>0.67020669056669324</v>
      </c>
    </row>
    <row r="1410" spans="1:4">
      <c r="A1410">
        <v>1.017288</v>
      </c>
      <c r="B1410">
        <v>4.8165199999999997</v>
      </c>
      <c r="C1410">
        <f>LOG10(1.017288)</f>
        <v>7.4439215600503837E-3</v>
      </c>
      <c r="D1410">
        <f>LOG10(4.81652)</f>
        <v>0.68273336797972639</v>
      </c>
    </row>
    <row r="1411" spans="1:4">
      <c r="A1411">
        <v>1.0080499999999999</v>
      </c>
      <c r="B1411">
        <v>4.527933</v>
      </c>
      <c r="C1411">
        <f>LOG10(1.00805)</f>
        <v>3.4820739602538062E-3</v>
      </c>
      <c r="D1411">
        <f>LOG10(4.527933)</f>
        <v>0.65589999195548743</v>
      </c>
    </row>
    <row r="1412" spans="1:4">
      <c r="A1412">
        <v>1.0109859999999999</v>
      </c>
      <c r="B1412">
        <v>4.4530609999999999</v>
      </c>
      <c r="C1412">
        <f>LOG10(1.010986)</f>
        <v>4.7451415802742154E-3</v>
      </c>
      <c r="D1412">
        <f>LOG10(4.453061)</f>
        <v>0.64865864432995324</v>
      </c>
    </row>
    <row r="1413" spans="1:4">
      <c r="A1413">
        <v>1.0161039999999999</v>
      </c>
      <c r="B1413">
        <v>4.5465150000000003</v>
      </c>
      <c r="C1413">
        <f>LOG10(1.016104)</f>
        <v>6.9381610134495826E-3</v>
      </c>
      <c r="D1413">
        <f>LOG10(4.546515)</f>
        <v>0.65767862826317647</v>
      </c>
    </row>
    <row r="1414" spans="1:4">
      <c r="A1414">
        <v>1.009258</v>
      </c>
      <c r="B1414">
        <v>4.5744939999999996</v>
      </c>
      <c r="C1414">
        <f>LOG10(1.009258)</f>
        <v>4.0022005813217616E-3</v>
      </c>
      <c r="D1414">
        <f>LOG10(4.574494)</f>
        <v>0.66034306230165818</v>
      </c>
    </row>
    <row r="1415" spans="1:4">
      <c r="A1415">
        <v>1.011549</v>
      </c>
      <c r="B1415">
        <v>4.0064909999999996</v>
      </c>
      <c r="C1415">
        <f>LOG10(1.011549)</f>
        <v>4.9869250842698469E-3</v>
      </c>
      <c r="D1415">
        <f>LOG10(4.006491)</f>
        <v>0.60276417149868711</v>
      </c>
    </row>
    <row r="1416" spans="1:4">
      <c r="A1416">
        <v>1.0146230000000001</v>
      </c>
      <c r="B1416">
        <v>3.9818190000000002</v>
      </c>
      <c r="C1416">
        <f>LOG10(1.014623)</f>
        <v>6.3047029053629067E-3</v>
      </c>
      <c r="D1416">
        <f>LOG10(3.981819)</f>
        <v>0.60008151458445746</v>
      </c>
    </row>
    <row r="1417" spans="1:4">
      <c r="A1417">
        <v>1.007196</v>
      </c>
      <c r="B1417">
        <v>4.1688539999999996</v>
      </c>
      <c r="C1417">
        <f>LOG10(1.007196)</f>
        <v>3.1139923367232304E-3</v>
      </c>
      <c r="D1417">
        <f>LOG10(4.168854)</f>
        <v>0.62001668569846036</v>
      </c>
    </row>
    <row r="1418" spans="1:4">
      <c r="A1418">
        <v>1.0073939999999999</v>
      </c>
      <c r="B1418">
        <v>4.1233069999999996</v>
      </c>
      <c r="C1418">
        <f>LOG10(1.007394)</f>
        <v>3.1993598881294078E-3</v>
      </c>
      <c r="D1418">
        <f>LOG10(4.123307)</f>
        <v>0.61524567131417707</v>
      </c>
    </row>
    <row r="1419" spans="1:4">
      <c r="A1419">
        <v>1.0091680000000001</v>
      </c>
      <c r="B1419">
        <v>4.0679249999999998</v>
      </c>
      <c r="C1419">
        <f>LOG10(1.009168)</f>
        <v>3.9634708945290196E-3</v>
      </c>
      <c r="D1419">
        <f>LOG10(4.067925)</f>
        <v>0.60937293727273123</v>
      </c>
    </row>
    <row r="1420" spans="1:4">
      <c r="A1420">
        <v>1.014251</v>
      </c>
      <c r="B1420">
        <v>4.3273929999999998</v>
      </c>
      <c r="C1420">
        <f>LOG10(1.014251)</f>
        <v>6.1454445688881362E-3</v>
      </c>
      <c r="D1420">
        <f>LOG10(4.327393)</f>
        <v>0.63622633822644559</v>
      </c>
    </row>
    <row r="1421" spans="1:4">
      <c r="A1421">
        <v>1.01563</v>
      </c>
      <c r="B1421">
        <v>4.1511979999999999</v>
      </c>
      <c r="C1421">
        <f>LOG10(1.01563)</f>
        <v>6.7355207188471823E-3</v>
      </c>
      <c r="D1421">
        <f>LOG10(4.151198)</f>
        <v>0.61817344844877753</v>
      </c>
    </row>
    <row r="1422" spans="1:4">
      <c r="A1422">
        <v>1.0079370000000001</v>
      </c>
      <c r="B1422">
        <v>4.1096450000000004</v>
      </c>
      <c r="C1422">
        <f>LOG10(1.007937)</f>
        <v>3.433387856120814E-3</v>
      </c>
      <c r="D1422">
        <f>LOG10(4.109645)</f>
        <v>0.61380430820214016</v>
      </c>
    </row>
    <row r="1423" spans="1:4">
      <c r="A1423">
        <v>1.0192220000000001</v>
      </c>
      <c r="B1423">
        <v>4.1437900000000001</v>
      </c>
      <c r="C1423">
        <f>LOG10(1.019222)</f>
        <v>8.2687893785240475E-3</v>
      </c>
      <c r="D1423">
        <f>LOG10(4.14379)</f>
        <v>0.61739773801320574</v>
      </c>
    </row>
    <row r="1424" spans="1:4">
      <c r="A1424">
        <v>1.0158290000000001</v>
      </c>
      <c r="B1424">
        <v>4.0316789999999996</v>
      </c>
      <c r="C1424">
        <f>LOG10(1.015829)</f>
        <v>6.8206069570387641E-3</v>
      </c>
      <c r="D1424">
        <f>LOG10(4.031679)</f>
        <v>0.60548594653311427</v>
      </c>
    </row>
    <row r="1425" spans="1:4">
      <c r="A1425">
        <v>1.011952</v>
      </c>
      <c r="B1425">
        <v>4.2351590000000003</v>
      </c>
      <c r="C1425">
        <f>LOG10(1.011952)</f>
        <v>5.1599130674939942E-3</v>
      </c>
      <c r="D1425">
        <f>LOG10(4.235159)</f>
        <v>0.62686971963163385</v>
      </c>
    </row>
    <row r="1426" spans="1:4">
      <c r="A1426">
        <v>1.0089189999999999</v>
      </c>
      <c r="B1426">
        <v>4.2735839999999996</v>
      </c>
      <c r="C1426">
        <f>LOG10(1.008919)</f>
        <v>3.8563007610880524E-3</v>
      </c>
      <c r="D1426">
        <f>LOG10(4.273584)</f>
        <v>0.63079224471213513</v>
      </c>
    </row>
    <row r="1427" spans="1:4">
      <c r="A1427">
        <v>1.0155879999999999</v>
      </c>
      <c r="B1427">
        <v>4.3725940000000003</v>
      </c>
      <c r="C1427">
        <f>LOG10(1.015588)</f>
        <v>6.7175606887149375E-3</v>
      </c>
      <c r="D1427">
        <f>LOG10(4.372594)</f>
        <v>0.6407391545126333</v>
      </c>
    </row>
    <row r="1428" spans="1:4">
      <c r="A1428">
        <v>1.016648</v>
      </c>
      <c r="B1428">
        <v>4.3445900000000002</v>
      </c>
      <c r="C1428">
        <f>LOG10(1.016648)</f>
        <v>7.1706106224481876E-3</v>
      </c>
      <c r="D1428">
        <f>LOG10(4.34459)</f>
        <v>0.63794879824403317</v>
      </c>
    </row>
    <row r="1429" spans="1:4">
      <c r="A1429">
        <v>1.011989</v>
      </c>
      <c r="B1429">
        <v>4.4748210000000004</v>
      </c>
      <c r="C1429">
        <f>LOG10(1.011989)</f>
        <v>5.1757918859301434E-3</v>
      </c>
      <c r="D1429">
        <f>LOG10(4.474821)</f>
        <v>0.65077566752520988</v>
      </c>
    </row>
    <row r="1430" spans="1:4">
      <c r="A1430">
        <v>1.02284</v>
      </c>
      <c r="B1430">
        <v>11.48028</v>
      </c>
      <c r="C1430">
        <f>LOG10(1.02284)</f>
        <v>9.8077035541358718E-3</v>
      </c>
      <c r="D1430">
        <f>LOG10(11.48028)</f>
        <v>1.0599524804811185</v>
      </c>
    </row>
    <row r="1431" spans="1:4">
      <c r="A1431">
        <v>1.028327</v>
      </c>
      <c r="B1431">
        <v>10.175259</v>
      </c>
      <c r="C1431">
        <f>LOG10(1.028327)</f>
        <v>1.2131238894147037E-2</v>
      </c>
      <c r="D1431">
        <f>LOG10(10.175259)</f>
        <v>1.0075454725251933</v>
      </c>
    </row>
    <row r="1432" spans="1:4">
      <c r="A1432">
        <v>1.02047</v>
      </c>
      <c r="B1432">
        <v>11.866210000000001</v>
      </c>
      <c r="C1432">
        <f>LOG10(1.02047)</f>
        <v>8.8002417556978484E-3</v>
      </c>
      <c r="D1432">
        <f>LOG10(11.86621)</f>
        <v>1.0743120299136364</v>
      </c>
    </row>
    <row r="1433" spans="1:4">
      <c r="A1433">
        <v>1.0187839999999999</v>
      </c>
      <c r="B1433">
        <v>11.006316999999999</v>
      </c>
      <c r="C1433">
        <f>LOG10(1.018784)</f>
        <v>8.082115751456816E-3</v>
      </c>
      <c r="D1433">
        <f>LOG10(11.006317)</f>
        <v>1.0416420170493847</v>
      </c>
    </row>
    <row r="1434" spans="1:4">
      <c r="A1434">
        <v>1.0194030000000001</v>
      </c>
      <c r="B1434">
        <v>11.466671</v>
      </c>
      <c r="C1434">
        <f>LOG10(1.019403)</f>
        <v>8.3459073393368829E-3</v>
      </c>
      <c r="D1434">
        <f>LOG10(11.466671)</f>
        <v>1.0594373519747513</v>
      </c>
    </row>
    <row r="1435" spans="1:4">
      <c r="A1435">
        <v>1.0188539999999999</v>
      </c>
      <c r="B1435">
        <v>10.549158</v>
      </c>
      <c r="C1435">
        <f>LOG10(1.018854)</f>
        <v>8.1119548237014363E-3</v>
      </c>
      <c r="D1435">
        <f>LOG10(10.549158)</f>
        <v>1.0232177970226295</v>
      </c>
    </row>
    <row r="1436" spans="1:4">
      <c r="A1436">
        <v>1.016221</v>
      </c>
      <c r="B1436">
        <v>10.307836999999999</v>
      </c>
      <c r="C1436">
        <f>LOG10(1.016221)</f>
        <v>6.9881652740268804E-3</v>
      </c>
      <c r="D1436">
        <f>LOG10(10.307837)</f>
        <v>1.0131675423429478</v>
      </c>
    </row>
    <row r="1437" spans="1:4">
      <c r="A1437">
        <v>1.0148379999999999</v>
      </c>
      <c r="B1437">
        <v>10.259487999999999</v>
      </c>
      <c r="C1437">
        <f>LOG10(1.014838)</f>
        <v>6.3967207504542394E-3</v>
      </c>
      <c r="D1437">
        <f>LOG10(10.259488)</f>
        <v>1.0111256878398274</v>
      </c>
    </row>
    <row r="1438" spans="1:4">
      <c r="A1438">
        <v>1.01739</v>
      </c>
      <c r="B1438">
        <v>9.8811250000000008</v>
      </c>
      <c r="C1438">
        <f>LOG10(1.01739)</f>
        <v>7.4874646043957402E-3</v>
      </c>
      <c r="D1438">
        <f>LOG10(9.881125)</f>
        <v>0.9948063933201946</v>
      </c>
    </row>
    <row r="1439" spans="1:4">
      <c r="A1439">
        <v>1.3472519999999999</v>
      </c>
      <c r="B1439">
        <v>9.1287839999999996</v>
      </c>
      <c r="C1439">
        <f>LOG10(1.347252)</f>
        <v>0.12944883698012022</v>
      </c>
      <c r="D1439">
        <f>LOG10(9.128784)</f>
        <v>0.96041293117489457</v>
      </c>
    </row>
    <row r="1440" spans="1:4">
      <c r="A1440">
        <v>1.016189</v>
      </c>
      <c r="B1440">
        <v>4.2314480000000003</v>
      </c>
      <c r="C1440">
        <f>LOG10(1.016189)</f>
        <v>6.9744894670567643E-3</v>
      </c>
      <c r="D1440">
        <f>LOG10(4.231448)</f>
        <v>0.62648900822609643</v>
      </c>
    </row>
    <row r="1441" spans="1:4">
      <c r="A1441">
        <v>1.0158849999999999</v>
      </c>
      <c r="B1441">
        <v>4.0246620000000002</v>
      </c>
      <c r="C1441">
        <f>LOG10(1.015885)</f>
        <v>6.8445478178023053E-3</v>
      </c>
      <c r="D1441">
        <f>LOG10(4.024662)</f>
        <v>0.60472941322596208</v>
      </c>
    </row>
    <row r="1442" spans="1:4">
      <c r="A1442">
        <v>1.0142599999999999</v>
      </c>
      <c r="B1442">
        <v>4.2707160000000002</v>
      </c>
      <c r="C1442">
        <f>LOG10(1.01426)</f>
        <v>6.1492982826093067E-3</v>
      </c>
      <c r="D1442">
        <f>LOG10(4.270716)</f>
        <v>0.63050069206981763</v>
      </c>
    </row>
    <row r="1443" spans="1:4">
      <c r="A1443">
        <v>1.0162629999999999</v>
      </c>
      <c r="B1443">
        <v>4.0761760000000002</v>
      </c>
      <c r="C1443">
        <f>LOG10(1.016263)</f>
        <v>7.0061141171592041E-3</v>
      </c>
      <c r="D1443">
        <f>LOG10(4.076176)</f>
        <v>0.61025292758626037</v>
      </c>
    </row>
    <row r="1444" spans="1:4">
      <c r="A1444">
        <v>1.0173639999999999</v>
      </c>
      <c r="B1444">
        <v>4.1691180000000001</v>
      </c>
      <c r="C1444">
        <f>LOG10(1.017364)</f>
        <v>7.4763658115882215E-3</v>
      </c>
      <c r="D1444">
        <f>LOG10(4.169118)</f>
        <v>0.62004418728835797</v>
      </c>
    </row>
    <row r="1445" spans="1:4">
      <c r="A1445">
        <v>1.019938</v>
      </c>
      <c r="B1445">
        <v>3.9549240000000001</v>
      </c>
      <c r="C1445">
        <f>LOG10(1.019938)</f>
        <v>8.573772667546763E-3</v>
      </c>
      <c r="D1445">
        <f>LOG10(3.954924)</f>
        <v>0.59713814227168349</v>
      </c>
    </row>
    <row r="1446" spans="1:4">
      <c r="A1446">
        <v>1.017806</v>
      </c>
      <c r="B1446">
        <v>3.9672149999999999</v>
      </c>
      <c r="C1446">
        <f>LOG10(1.017806)</f>
        <v>7.6650067251426909E-3</v>
      </c>
      <c r="D1446">
        <f>LOG10(3.967215)</f>
        <v>0.59848573734922439</v>
      </c>
    </row>
    <row r="1447" spans="1:4">
      <c r="A1447">
        <v>1.0192110000000001</v>
      </c>
      <c r="B1447">
        <v>4.0505269999999998</v>
      </c>
      <c r="C1447">
        <f>LOG10(1.019211)</f>
        <v>8.2641022101933009E-3</v>
      </c>
      <c r="D1447">
        <f>LOG10(4.050527)</f>
        <v>0.60751153143747572</v>
      </c>
    </row>
    <row r="1448" spans="1:4">
      <c r="A1448">
        <v>1.021779</v>
      </c>
      <c r="B1448">
        <v>3.9974829999999999</v>
      </c>
      <c r="C1448">
        <f>LOG10(1.021779)</f>
        <v>9.3569726486129167E-3</v>
      </c>
      <c r="D1448">
        <f>LOG10(3.997483)</f>
        <v>0.60178662550848094</v>
      </c>
    </row>
    <row r="1449" spans="1:4">
      <c r="A1449">
        <v>1.019971</v>
      </c>
      <c r="B1449">
        <v>4.2477689999999999</v>
      </c>
      <c r="C1449">
        <f>LOG10(1.019971)</f>
        <v>8.5878239981738019E-3</v>
      </c>
      <c r="D1449">
        <f>LOG10(4.247769)</f>
        <v>0.62816089113530038</v>
      </c>
    </row>
    <row r="1450" spans="1:4">
      <c r="A1450">
        <v>1.017396</v>
      </c>
      <c r="B1450">
        <v>4.4307670000000003</v>
      </c>
      <c r="C1450">
        <f>LOG10(1.017396)</f>
        <v>7.4900258239946615E-3</v>
      </c>
      <c r="D1450">
        <f>LOG10(4.430767)</f>
        <v>0.64647891246111233</v>
      </c>
    </row>
    <row r="1451" spans="1:4">
      <c r="A1451">
        <v>1.0173490000000001</v>
      </c>
      <c r="B1451">
        <v>4.4540499999999996</v>
      </c>
      <c r="C1451">
        <f>LOG10(1.017349)</f>
        <v>7.4699625328667378E-3</v>
      </c>
      <c r="D1451">
        <f>LOG10(4.45405)</f>
        <v>0.64875508800161452</v>
      </c>
    </row>
    <row r="1452" spans="1:4">
      <c r="A1452">
        <v>1.0220039999999999</v>
      </c>
      <c r="B1452">
        <v>4.5121890000000002</v>
      </c>
      <c r="C1452">
        <f>LOG10(1.022004)</f>
        <v>9.4525955780755504E-3</v>
      </c>
      <c r="D1452">
        <f>LOG10(4.512189)</f>
        <v>0.65438728245090583</v>
      </c>
    </row>
    <row r="1453" spans="1:4">
      <c r="A1453">
        <v>1.0091019999999999</v>
      </c>
      <c r="B1453">
        <v>4.5272690000000004</v>
      </c>
      <c r="C1453">
        <f>LOG10(1.009102)</f>
        <v>3.935066928938801E-3</v>
      </c>
      <c r="D1453">
        <f>LOG10(4.527269)</f>
        <v>0.65583630004966342</v>
      </c>
    </row>
    <row r="1454" spans="1:4">
      <c r="A1454">
        <v>1.015069</v>
      </c>
      <c r="B1454">
        <v>4.2271890000000001</v>
      </c>
      <c r="C1454">
        <f>LOG10(1.015069)</f>
        <v>6.4955647130128689E-3</v>
      </c>
      <c r="D1454">
        <f>LOG10(4.227189)</f>
        <v>0.62605166581390026</v>
      </c>
    </row>
    <row r="1455" spans="1:4">
      <c r="A1455">
        <v>1.0089570000000001</v>
      </c>
      <c r="B1455">
        <v>4.2922200000000004</v>
      </c>
      <c r="C1455">
        <f>LOG10(1.008957)</f>
        <v>3.8726577526121734E-3</v>
      </c>
      <c r="D1455">
        <f>LOG10(4.29222)</f>
        <v>0.6326819738571422</v>
      </c>
    </row>
    <row r="1456" spans="1:4">
      <c r="A1456">
        <v>1.0133909999999999</v>
      </c>
      <c r="B1456">
        <v>4.3606340000000001</v>
      </c>
      <c r="C1456">
        <f>LOG10(1.013391)</f>
        <v>5.7770429705457137E-3</v>
      </c>
      <c r="D1456">
        <f>LOG10(4.360634)</f>
        <v>0.6395496366732385</v>
      </c>
    </row>
    <row r="1457" spans="1:4">
      <c r="A1457">
        <v>1.013925</v>
      </c>
      <c r="B1457">
        <v>4.4165869999999998</v>
      </c>
      <c r="C1457">
        <f>LOG10(1.013925)</f>
        <v>6.0058314363791582E-3</v>
      </c>
      <c r="D1457">
        <f>LOG10(4.416587)</f>
        <v>0.64508678979336709</v>
      </c>
    </row>
    <row r="1458" spans="1:4">
      <c r="A1458">
        <v>1.009595</v>
      </c>
      <c r="B1458">
        <v>4.0755309999999998</v>
      </c>
      <c r="C1458">
        <f>LOG10(1.009595)</f>
        <v>4.1471910702387824E-3</v>
      </c>
      <c r="D1458">
        <f>LOG10(4.075531)</f>
        <v>0.610184200891002</v>
      </c>
    </row>
    <row r="1459" spans="1:4">
      <c r="A1459">
        <v>1.013431</v>
      </c>
      <c r="B1459">
        <v>4.1264380000000003</v>
      </c>
      <c r="C1459">
        <f>LOG10(1.013431)</f>
        <v>5.7941848599453779E-3</v>
      </c>
      <c r="D1459">
        <f>LOG10(4.126438)</f>
        <v>0.61557532419147865</v>
      </c>
    </row>
    <row r="1460" spans="1:4">
      <c r="A1460">
        <v>1.0082549999999999</v>
      </c>
      <c r="B1460">
        <v>3.9977849999999999</v>
      </c>
      <c r="C1460">
        <f>LOG10(1.008255)</f>
        <v>3.5703843786646524E-3</v>
      </c>
      <c r="D1460">
        <f>LOG10(3.997785)</f>
        <v>0.60181943414819061</v>
      </c>
    </row>
    <row r="1461" spans="1:4">
      <c r="A1461">
        <v>1.0114460000000001</v>
      </c>
      <c r="B1461">
        <v>4.1449749999999996</v>
      </c>
      <c r="C1461">
        <f>LOG10(1.011446)</f>
        <v>4.9427012165146889E-3</v>
      </c>
      <c r="D1461">
        <f>LOG10(4.144975)</f>
        <v>0.61752191549068558</v>
      </c>
    </row>
    <row r="1462" spans="1:4">
      <c r="A1462">
        <v>1.00518</v>
      </c>
      <c r="B1462">
        <v>4.167611</v>
      </c>
      <c r="C1462">
        <f>LOG10(1.00518)</f>
        <v>2.2438388779112361E-3</v>
      </c>
      <c r="D1462">
        <f>LOG10(4.167611)</f>
        <v>0.6198871756375397</v>
      </c>
    </row>
    <row r="1463" spans="1:4">
      <c r="A1463">
        <v>1.0089049999999999</v>
      </c>
      <c r="B1463">
        <v>4.2034370000000001</v>
      </c>
      <c r="C1463">
        <f>LOG10(1.008905)</f>
        <v>3.8502743457547776E-3</v>
      </c>
      <c r="D1463">
        <f>LOG10(4.203437)</f>
        <v>0.6236045427113367</v>
      </c>
    </row>
    <row r="1464" spans="1:4">
      <c r="A1464">
        <v>1.007557</v>
      </c>
      <c r="B1464">
        <v>4.135561</v>
      </c>
      <c r="C1464">
        <f>LOG10(1.007557)</f>
        <v>3.2696246247951692E-3</v>
      </c>
      <c r="D1464">
        <f>LOG10(4.135561)</f>
        <v>0.61653443110221551</v>
      </c>
    </row>
    <row r="1465" spans="1:4">
      <c r="A1465">
        <v>1.0080480000000001</v>
      </c>
      <c r="B1465">
        <v>4.3363230000000001</v>
      </c>
      <c r="C1465">
        <f>LOG10(1.008048)</f>
        <v>3.48121230673921E-3</v>
      </c>
      <c r="D1465">
        <f>LOG10(4.336323)</f>
        <v>0.63712162405918416</v>
      </c>
    </row>
    <row r="1466" spans="1:4">
      <c r="A1466">
        <v>1.0050490000000001</v>
      </c>
      <c r="B1466">
        <v>4.44069</v>
      </c>
      <c r="C1466">
        <f>LOG10(1.005049)</f>
        <v>2.1872357971579391E-3</v>
      </c>
      <c r="D1466">
        <f>LOG10(4.44069)</f>
        <v>0.64745045658090028</v>
      </c>
    </row>
    <row r="1467" spans="1:4">
      <c r="A1467">
        <v>1.007986</v>
      </c>
      <c r="B1467">
        <v>4.3247609999999996</v>
      </c>
      <c r="C1467">
        <f>LOG10(1.007986)</f>
        <v>3.4545001998139368E-3</v>
      </c>
      <c r="D1467">
        <f>LOG10(4.324761)</f>
        <v>0.63596211197443286</v>
      </c>
    </row>
    <row r="1468" spans="1:4">
      <c r="A1468">
        <v>1.003328</v>
      </c>
      <c r="B1468">
        <v>4.2889699999999999</v>
      </c>
      <c r="C1468">
        <f>LOG10(1.003328)</f>
        <v>1.4429323259487414E-3</v>
      </c>
      <c r="D1468">
        <f>LOG10(4.28897)</f>
        <v>0.63235300849600407</v>
      </c>
    </row>
    <row r="1469" spans="1:4">
      <c r="A1469">
        <v>1.0064979999999999</v>
      </c>
      <c r="B1469">
        <v>4.1601489999999997</v>
      </c>
      <c r="C1469">
        <f>LOG10(1.006498)</f>
        <v>2.8129162442194332E-3</v>
      </c>
      <c r="D1469">
        <f>LOG10(4.160149)</f>
        <v>0.61910888560726296</v>
      </c>
    </row>
    <row r="1470" spans="1:4">
      <c r="A1470">
        <v>1.0040500000000001</v>
      </c>
      <c r="B1470">
        <v>4.1886409999999996</v>
      </c>
      <c r="C1470">
        <f>LOG10(1.00405)</f>
        <v>1.7553404817175415E-3</v>
      </c>
      <c r="D1470">
        <f>LOG10(4.188641)</f>
        <v>0.62207313944924703</v>
      </c>
    </row>
    <row r="1471" spans="1:4">
      <c r="A1471">
        <v>1.0081329999999999</v>
      </c>
      <c r="B1471">
        <v>4.4798369999999998</v>
      </c>
      <c r="C1471">
        <f>LOG10(1.008133)</f>
        <v>3.5178310735896061E-3</v>
      </c>
      <c r="D1471">
        <f>LOG10(4.479837)</f>
        <v>0.65126221237127113</v>
      </c>
    </row>
    <row r="1472" spans="1:4">
      <c r="A1472">
        <v>1.0081260000000001</v>
      </c>
      <c r="B1472">
        <v>4.5111629999999998</v>
      </c>
      <c r="C1472">
        <f>LOG10(1.008126)</f>
        <v>3.5148155271015036E-3</v>
      </c>
      <c r="D1472">
        <f>LOG10(4.511163)</f>
        <v>0.65428851956537215</v>
      </c>
    </row>
    <row r="1473" spans="1:4">
      <c r="A1473">
        <v>1.0066329999999999</v>
      </c>
      <c r="B1473">
        <v>4.7685919999999999</v>
      </c>
      <c r="C1473">
        <f>LOG10(1.006633)</f>
        <v>2.8711635765041412E-3</v>
      </c>
      <c r="D1473">
        <f>LOG10(4.768592)</f>
        <v>0.6783901658541508</v>
      </c>
    </row>
    <row r="1474" spans="1:4">
      <c r="A1474">
        <v>1.006488</v>
      </c>
      <c r="B1474">
        <v>4.7105880000000004</v>
      </c>
      <c r="C1474">
        <f>LOG10(1.006488)</f>
        <v>2.808601316227882E-3</v>
      </c>
      <c r="D1474">
        <f>LOG10(4.710588)</f>
        <v>0.67307512139995673</v>
      </c>
    </row>
    <row r="1475" spans="1:4">
      <c r="A1475">
        <v>1.0052239999999999</v>
      </c>
      <c r="B1475">
        <v>4.8056950000000001</v>
      </c>
      <c r="C1475">
        <f>LOG10(1.005224)</f>
        <v>2.2628489447503041E-3</v>
      </c>
      <c r="D1475">
        <f>LOG10(4.805695)</f>
        <v>0.6817562042497658</v>
      </c>
    </row>
    <row r="1476" spans="1:4">
      <c r="A1476">
        <v>1.006815</v>
      </c>
      <c r="B1476">
        <v>4.879588</v>
      </c>
      <c r="C1476">
        <f>LOG10(1.006815)</f>
        <v>2.9496772465087535E-3</v>
      </c>
      <c r="D1476">
        <f>LOG10(4.879588)</f>
        <v>0.6883831546092406</v>
      </c>
    </row>
    <row r="1477" spans="1:4">
      <c r="A1477">
        <v>1.0097910000000001</v>
      </c>
      <c r="B1477">
        <v>4.0006009999999996</v>
      </c>
      <c r="C1477">
        <f>LOG10(1.009791)</f>
        <v>4.2314956249107178E-3</v>
      </c>
      <c r="D1477">
        <f>LOG10(4.000601)</f>
        <v>0.6021252391722467</v>
      </c>
    </row>
    <row r="1478" spans="1:4">
      <c r="A1478">
        <v>1.0215639999999999</v>
      </c>
      <c r="B1478">
        <v>4.8152229999999996</v>
      </c>
      <c r="C1478">
        <f>LOG10(1.021564)</f>
        <v>9.2655799514946985E-3</v>
      </c>
      <c r="D1478">
        <f>LOG10(4.815223)</f>
        <v>0.6826164047371579</v>
      </c>
    </row>
    <row r="1479" spans="1:4">
      <c r="A1479">
        <v>1.0187569999999999</v>
      </c>
      <c r="B1479">
        <v>4.4102740000000002</v>
      </c>
      <c r="C1479">
        <f>LOG10(1.018757)</f>
        <v>8.0706058471043882E-3</v>
      </c>
      <c r="D1479">
        <f>LOG10(4.410274)</f>
        <v>0.64446557200558729</v>
      </c>
    </row>
    <row r="1480" spans="1:4">
      <c r="A1480">
        <v>1.017004</v>
      </c>
      <c r="B1480">
        <v>4.5050119999999998</v>
      </c>
      <c r="C1480">
        <f>LOG10(1.017004)</f>
        <v>7.3226610589406166E-3</v>
      </c>
      <c r="D1480">
        <f>LOG10(4.505012)</f>
        <v>0.65369595214678922</v>
      </c>
    </row>
    <row r="1481" spans="1:4">
      <c r="A1481">
        <v>1.0178499999999999</v>
      </c>
      <c r="B1481">
        <v>4.6334090000000003</v>
      </c>
      <c r="C1481">
        <f>LOG10(1.01785)</f>
        <v>7.6837809750225231E-3</v>
      </c>
      <c r="D1481">
        <f>LOG10(4.633409)</f>
        <v>0.66590063791158438</v>
      </c>
    </row>
    <row r="1482" spans="1:4">
      <c r="A1482">
        <v>1.0178769999999999</v>
      </c>
      <c r="B1482">
        <v>4.5702930000000004</v>
      </c>
      <c r="C1482">
        <f>LOG10(1.017877)</f>
        <v>7.6953011356453134E-3</v>
      </c>
      <c r="D1482">
        <f>LOG10(4.570293)</f>
        <v>0.65994404344056956</v>
      </c>
    </row>
    <row r="1483" spans="1:4">
      <c r="A1483">
        <v>1.02016</v>
      </c>
      <c r="B1483">
        <v>4.2531650000000001</v>
      </c>
      <c r="C1483">
        <f>LOG10(1.02016)</f>
        <v>8.6682910439806957E-3</v>
      </c>
      <c r="D1483">
        <f>LOG10(4.253165)</f>
        <v>0.62871223133840881</v>
      </c>
    </row>
    <row r="1484" spans="1:4">
      <c r="A1484">
        <v>1.0186379999999999</v>
      </c>
      <c r="B1484">
        <v>4.1498920000000004</v>
      </c>
      <c r="C1484">
        <f>LOG10(1.018638)</f>
        <v>8.0198733741128989E-3</v>
      </c>
      <c r="D1484">
        <f>LOG10(4.149892)</f>
        <v>0.61803679444356974</v>
      </c>
    </row>
    <row r="1485" spans="1:4">
      <c r="A1485">
        <v>1.021096</v>
      </c>
      <c r="B1485">
        <v>4.1391999999999998</v>
      </c>
      <c r="C1485">
        <f>LOG10(1.021096)</f>
        <v>9.0665749079856788E-3</v>
      </c>
      <c r="D1485">
        <f>LOG10(4.1392)</f>
        <v>0.61691641137246822</v>
      </c>
    </row>
    <row r="1486" spans="1:4">
      <c r="A1486">
        <v>1.0197339999999999</v>
      </c>
      <c r="B1486">
        <v>4.1010489999999997</v>
      </c>
      <c r="C1486">
        <f>LOG10(1.019734)</f>
        <v>8.4868998030825562E-3</v>
      </c>
      <c r="D1486">
        <f>LOG10(4.101049)</f>
        <v>0.61289495833954066</v>
      </c>
    </row>
    <row r="1487" spans="1:4">
      <c r="A1487">
        <v>1.0204949999999999</v>
      </c>
      <c r="B1487">
        <v>4.0072840000000003</v>
      </c>
      <c r="C1487">
        <f>LOG10(1.020495)</f>
        <v>8.8108811954218016E-3</v>
      </c>
      <c r="D1487">
        <f>LOG10(4.007284)</f>
        <v>0.60285012238332603</v>
      </c>
    </row>
    <row r="1488" spans="1:4">
      <c r="A1488">
        <v>1.02895</v>
      </c>
      <c r="B1488">
        <v>3.972197</v>
      </c>
      <c r="C1488">
        <f>LOG10(1.02895)</f>
        <v>1.2394271505211499E-2</v>
      </c>
      <c r="D1488">
        <f>LOG10(3.972197)</f>
        <v>0.59903077907091073</v>
      </c>
    </row>
    <row r="1489" spans="1:4">
      <c r="A1489">
        <v>1.024451</v>
      </c>
      <c r="B1489">
        <v>3.9797690000000001</v>
      </c>
      <c r="C1489">
        <f>LOG10(1.024451)</f>
        <v>1.0491190713268561E-2</v>
      </c>
      <c r="D1489">
        <f>LOG10(3.979769)</f>
        <v>0.59985786480313819</v>
      </c>
    </row>
    <row r="1490" spans="1:4">
      <c r="A1490">
        <v>1.018561</v>
      </c>
      <c r="B1490">
        <v>3.9980509999999998</v>
      </c>
      <c r="C1490">
        <f>LOG10(1.018561)</f>
        <v>7.9870433215530612E-3</v>
      </c>
      <c r="D1490">
        <f>LOG10(3.998051)</f>
        <v>0.60184832977141967</v>
      </c>
    </row>
    <row r="1491" spans="1:4">
      <c r="A1491">
        <v>1.0182910000000001</v>
      </c>
      <c r="B1491">
        <v>4.1007239999999996</v>
      </c>
      <c r="C1491">
        <f>LOG10(1.018291)</f>
        <v>7.8719053431425701E-3</v>
      </c>
      <c r="D1491">
        <f>LOG10(4.100724)</f>
        <v>0.61286053999933732</v>
      </c>
    </row>
    <row r="1492" spans="1:4">
      <c r="A1492">
        <v>1.020135</v>
      </c>
      <c r="B1492">
        <v>4.128171</v>
      </c>
      <c r="C1492">
        <f>LOG10(1.020135)</f>
        <v>8.6576481104361832E-3</v>
      </c>
      <c r="D1492">
        <f>LOG10(4.128171)</f>
        <v>0.61575767864296038</v>
      </c>
    </row>
    <row r="1493" spans="1:4">
      <c r="A1493">
        <v>1.0191479999999999</v>
      </c>
      <c r="B1493">
        <v>4.1393719999999998</v>
      </c>
      <c r="C1493">
        <f>LOG10(1.019148)</f>
        <v>8.2372565442741172E-3</v>
      </c>
      <c r="D1493">
        <f>LOG10(4.139372)</f>
        <v>0.6169344576371858</v>
      </c>
    </row>
    <row r="1494" spans="1:4">
      <c r="A1494">
        <v>1.0126790000000001</v>
      </c>
      <c r="B1494">
        <v>3.8335900000000001</v>
      </c>
      <c r="C1494">
        <f>LOG10(1.012679)</f>
        <v>5.4718040756960434E-3</v>
      </c>
      <c r="D1494">
        <f>LOG10(3.83359)</f>
        <v>0.58360566350840215</v>
      </c>
    </row>
    <row r="1495" spans="1:4">
      <c r="A1495">
        <v>1.014025</v>
      </c>
      <c r="B1495">
        <v>3.9780340000000001</v>
      </c>
      <c r="C1495">
        <f>LOG10(1.014025)</f>
        <v>6.048662322964647E-3</v>
      </c>
      <c r="D1495">
        <f>LOG10(3.978034)</f>
        <v>0.59966849069120276</v>
      </c>
    </row>
    <row r="1496" spans="1:4">
      <c r="A1496">
        <v>1.0112000000000001</v>
      </c>
      <c r="B1496">
        <v>4.2674709999999996</v>
      </c>
      <c r="C1496">
        <f>LOG10(1.0112)</f>
        <v>4.8370609383098367E-3</v>
      </c>
      <c r="D1496">
        <f>LOG10(4.267471)</f>
        <v>0.6301705785078564</v>
      </c>
    </row>
    <row r="1497" spans="1:4">
      <c r="A1497">
        <v>1.0129790000000001</v>
      </c>
      <c r="B1497">
        <v>4.4821260000000001</v>
      </c>
      <c r="C1497">
        <f>LOG10(1.012979)</f>
        <v>5.6004421237017049E-3</v>
      </c>
      <c r="D1497">
        <f>LOG10(4.482126)</f>
        <v>0.65148406110925261</v>
      </c>
    </row>
    <row r="1498" spans="1:4">
      <c r="A1498">
        <v>1.0177609999999999</v>
      </c>
      <c r="B1498">
        <v>4.8905399999999997</v>
      </c>
      <c r="C1498">
        <f>LOG10(1.017761)</f>
        <v>7.6458049482531444E-3</v>
      </c>
      <c r="D1498">
        <f>LOG10(4.89054)</f>
        <v>0.68935681537561977</v>
      </c>
    </row>
    <row r="1499" spans="1:4">
      <c r="A1499">
        <v>1.046689</v>
      </c>
      <c r="B1499">
        <v>4.8560379999999999</v>
      </c>
      <c r="C1499">
        <f>LOG10(1.046689)</f>
        <v>1.9817660047773623E-2</v>
      </c>
      <c r="D1499">
        <f>LOG10(4.856038)</f>
        <v>0.68628207656920714</v>
      </c>
    </row>
    <row r="1500" spans="1:4">
      <c r="A1500">
        <v>1.0157529999999999</v>
      </c>
      <c r="B1500">
        <v>5.0282869999999997</v>
      </c>
      <c r="C1500">
        <f>LOG10(1.015753)</f>
        <v>6.7881136777715474E-3</v>
      </c>
      <c r="D1500">
        <f>LOG10(5.028287)</f>
        <v>0.70142005798749263</v>
      </c>
    </row>
    <row r="1501" spans="1:4">
      <c r="A1501">
        <v>1.0140169999999999</v>
      </c>
      <c r="B1501">
        <v>4.9870409999999996</v>
      </c>
      <c r="C1501">
        <f>LOG10(1.014017)</f>
        <v>6.0452360074788264E-3</v>
      </c>
      <c r="D1501">
        <f>LOG10(4.987041)</f>
        <v>0.69784293870173242</v>
      </c>
    </row>
    <row r="1502" spans="1:4">
      <c r="A1502">
        <v>1.0048779999999999</v>
      </c>
      <c r="B1502">
        <v>5.0347340000000003</v>
      </c>
      <c r="C1502">
        <f>LOG10(1.004878)</f>
        <v>2.1133382311421594E-3</v>
      </c>
      <c r="D1502">
        <f>LOG10(5.034734)</f>
        <v>0.70197653042413</v>
      </c>
    </row>
    <row r="1503" spans="1:4">
      <c r="A1503">
        <v>1.006373</v>
      </c>
      <c r="B1503">
        <v>4.6591519999999997</v>
      </c>
      <c r="C1503">
        <f>LOG10(1.006373)</f>
        <v>2.7589765627319845E-3</v>
      </c>
      <c r="D1503">
        <f>LOG10(4.659152)</f>
        <v>0.66830687908622022</v>
      </c>
    </row>
    <row r="1504" spans="1:4">
      <c r="A1504">
        <v>1.0029619999999999</v>
      </c>
      <c r="B1504">
        <v>4.6059070000000002</v>
      </c>
      <c r="C1504">
        <f>LOG10(1.002962)</f>
        <v>1.2844788798966761E-3</v>
      </c>
      <c r="D1504">
        <f>LOG10(4.605907)</f>
        <v>0.66331516467585139</v>
      </c>
    </row>
    <row r="1505" spans="1:4">
      <c r="A1505">
        <v>1.0033609999999999</v>
      </c>
      <c r="B1505">
        <v>4.6128629999999999</v>
      </c>
      <c r="C1505">
        <f>LOG10(1.003361)</f>
        <v>1.4572162711979327E-3</v>
      </c>
      <c r="D1505">
        <f>LOG10(4.612863)</f>
        <v>0.66397055644491332</v>
      </c>
    </row>
    <row r="1506" spans="1:4">
      <c r="A1506">
        <v>1.0067459999999999</v>
      </c>
      <c r="B1506">
        <v>4.2432480000000004</v>
      </c>
      <c r="C1506">
        <f>LOG10(1.006746)</f>
        <v>2.9199127454451195E-3</v>
      </c>
      <c r="D1506">
        <f>LOG10(4.243248)</f>
        <v>0.62769841519437874</v>
      </c>
    </row>
    <row r="1507" spans="1:4">
      <c r="A1507">
        <v>1.0036639999999999</v>
      </c>
      <c r="B1507">
        <v>4.2038229999999999</v>
      </c>
      <c r="C1507">
        <f>LOG10(1.003664)</f>
        <v>1.5883469038670789E-3</v>
      </c>
      <c r="D1507">
        <f>LOG10(4.203823)</f>
        <v>0.6236444219752425</v>
      </c>
    </row>
    <row r="1508" spans="1:4">
      <c r="A1508">
        <v>1.006165</v>
      </c>
      <c r="B1508">
        <v>4.1961769999999996</v>
      </c>
      <c r="C1508">
        <f>LOG10(1.006165)</f>
        <v>2.6692060813224344E-3</v>
      </c>
      <c r="D1508">
        <f>LOG10(4.196177)</f>
        <v>0.62285379899292992</v>
      </c>
    </row>
    <row r="1509" spans="1:4">
      <c r="A1509">
        <v>1.0052749999999999</v>
      </c>
      <c r="B1509">
        <v>4.209498</v>
      </c>
      <c r="C1509">
        <f>LOG10(1.005275)</f>
        <v>2.284882299237749E-3</v>
      </c>
      <c r="D1509">
        <f>LOG10(4.209498)</f>
        <v>0.62423030751523068</v>
      </c>
    </row>
    <row r="1510" spans="1:4">
      <c r="A1510">
        <v>1.0026649999999999</v>
      </c>
      <c r="B1510">
        <v>4.1041540000000003</v>
      </c>
      <c r="C1510">
        <f>LOG10(1.002665)</f>
        <v>1.1558553002698668E-3</v>
      </c>
      <c r="D1510">
        <f>LOG10(4.104154)</f>
        <v>0.6132236484233029</v>
      </c>
    </row>
    <row r="1511" spans="1:4">
      <c r="A1511">
        <v>1.0049920000000001</v>
      </c>
      <c r="B1511">
        <v>2.9212340000000001</v>
      </c>
      <c r="C1511">
        <f>LOG10(1.004992)</f>
        <v>2.1626046722454527E-3</v>
      </c>
      <c r="D1511">
        <f>LOG10(2.921234)</f>
        <v>0.46556634671624741</v>
      </c>
    </row>
    <row r="1512" spans="1:4">
      <c r="A1512">
        <v>1.004216</v>
      </c>
      <c r="B1512">
        <v>4.1416440000000003</v>
      </c>
      <c r="C1512">
        <f>LOG10(1.004216)</f>
        <v>1.8271366323869057E-3</v>
      </c>
      <c r="D1512">
        <f>LOG10(4.141644)</f>
        <v>0.61717276585628422</v>
      </c>
    </row>
    <row r="1513" spans="1:4">
      <c r="A1513">
        <v>1.0048589999999999</v>
      </c>
      <c r="B1513">
        <v>4.1841270000000002</v>
      </c>
      <c r="C1513">
        <f>LOG10(1.004859)</f>
        <v>2.1051266142426308E-3</v>
      </c>
      <c r="D1513">
        <f>LOG10(4.184127)</f>
        <v>0.62160485811594168</v>
      </c>
    </row>
    <row r="1514" spans="1:4">
      <c r="A1514">
        <v>1.0072239999999999</v>
      </c>
      <c r="B1514">
        <v>4.1598480000000002</v>
      </c>
      <c r="C1514">
        <f>LOG10(1.007224)</f>
        <v>3.1260655344615752E-3</v>
      </c>
      <c r="D1514">
        <f>LOG10(4.159848)</f>
        <v>0.61907746188460788</v>
      </c>
    </row>
    <row r="1515" spans="1:4">
      <c r="A1515">
        <v>1.028054</v>
      </c>
      <c r="B1515">
        <v>4.2518520000000004</v>
      </c>
      <c r="C1515">
        <f>LOG10(1.028054)</f>
        <v>1.2015927194363668E-2</v>
      </c>
      <c r="D1515">
        <f>LOG10(4.251852)</f>
        <v>0.62857813903517912</v>
      </c>
    </row>
    <row r="1516" spans="1:4">
      <c r="A1516">
        <v>1.009023</v>
      </c>
      <c r="B1516">
        <v>4.3558770000000004</v>
      </c>
      <c r="C1516">
        <f>LOG10(1.009023)</f>
        <v>3.9010658000812179E-3</v>
      </c>
      <c r="D1516">
        <f>LOG10(4.355877)</f>
        <v>0.63907560777440053</v>
      </c>
    </row>
    <row r="1517" spans="1:4">
      <c r="A1517">
        <v>1.0055350000000001</v>
      </c>
      <c r="B1517">
        <v>4.1899550000000003</v>
      </c>
      <c r="C1517">
        <f>LOG10(1.005535)</f>
        <v>2.3971918321366165E-3</v>
      </c>
      <c r="D1517">
        <f>LOG10(4.189955)</f>
        <v>0.62220935868070293</v>
      </c>
    </row>
    <row r="1518" spans="1:4">
      <c r="A1518">
        <v>1.0071159999999999</v>
      </c>
      <c r="B1518">
        <v>4.0615139999999998</v>
      </c>
      <c r="C1518">
        <f>LOG10(1.007116)</f>
        <v>3.0794956365391849E-3</v>
      </c>
      <c r="D1518">
        <f>LOG10(4.061514)</f>
        <v>0.6086879545818783</v>
      </c>
    </row>
    <row r="1519" spans="1:4">
      <c r="A1519">
        <v>1.006545</v>
      </c>
      <c r="B1519">
        <v>4.1985669999999997</v>
      </c>
      <c r="C1519">
        <f>LOG10(1.006545)</f>
        <v>2.833195831543915E-3</v>
      </c>
      <c r="D1519">
        <f>LOG10(4.198567)</f>
        <v>0.62310108797274699</v>
      </c>
    </row>
    <row r="1520" spans="1:4">
      <c r="A1520">
        <v>1.0037560000000001</v>
      </c>
      <c r="B1520">
        <v>4.2037399999999998</v>
      </c>
      <c r="C1520">
        <f>LOG10(1.003756)</f>
        <v>1.6281543107507016E-3</v>
      </c>
      <c r="D1520">
        <f>LOG10(4.20374)</f>
        <v>0.6236358472094039</v>
      </c>
    </row>
    <row r="1521" spans="1:4">
      <c r="A1521">
        <v>1.009501</v>
      </c>
      <c r="B1521">
        <v>4.3246560000000001</v>
      </c>
      <c r="C1521">
        <f>LOG10(1.009501)</f>
        <v>4.1067534869555543E-3</v>
      </c>
      <c r="D1521">
        <f>LOG10(4.324656)</f>
        <v>0.63595156769830374</v>
      </c>
    </row>
    <row r="1522" spans="1:4">
      <c r="A1522">
        <v>1.009803</v>
      </c>
      <c r="B1522">
        <v>4.4332599999999998</v>
      </c>
      <c r="C1522">
        <f>LOG10(1.009803)</f>
        <v>4.2366565966534117E-3</v>
      </c>
      <c r="D1522">
        <f>LOG10(4.43326)</f>
        <v>0.64672320236950998</v>
      </c>
    </row>
    <row r="1523" spans="1:4">
      <c r="A1523">
        <v>1.007517</v>
      </c>
      <c r="B1523">
        <v>4.3670479999999996</v>
      </c>
      <c r="C1523">
        <f>LOG10(1.007517)</f>
        <v>3.2523827971715391E-3</v>
      </c>
      <c r="D1523">
        <f>LOG10(4.367048)</f>
        <v>0.64018796545478796</v>
      </c>
    </row>
    <row r="1524" spans="1:4">
      <c r="A1524">
        <v>1.0083040000000001</v>
      </c>
      <c r="B1524">
        <v>4.4488000000000003</v>
      </c>
      <c r="C1524">
        <f>LOG10(1.008304)</f>
        <v>3.5914900637624148E-3</v>
      </c>
      <c r="D1524">
        <f>LOG10(4.4488)</f>
        <v>0.64824288206884395</v>
      </c>
    </row>
    <row r="1525" spans="1:4">
      <c r="A1525">
        <v>1.0074829999999999</v>
      </c>
      <c r="B1525">
        <v>4.2328890000000001</v>
      </c>
      <c r="C1525">
        <f>LOG10(1.007483)</f>
        <v>3.2377267054731268E-3</v>
      </c>
      <c r="D1525">
        <f>LOG10(4.232889)</f>
        <v>0.62663688002148177</v>
      </c>
    </row>
    <row r="1526" spans="1:4">
      <c r="A1526">
        <v>1.0113049999999999</v>
      </c>
      <c r="B1526">
        <v>5.4555239999999996</v>
      </c>
      <c r="C1526">
        <f>LOG10(1.011305)</f>
        <v>4.8821544442746905E-3</v>
      </c>
      <c r="D1526">
        <f>LOG10(5.455524)</f>
        <v>0.73683647066756275</v>
      </c>
    </row>
    <row r="1527" spans="1:4">
      <c r="A1527">
        <v>1.0170319999999999</v>
      </c>
      <c r="B1527">
        <v>4.7216139999999998</v>
      </c>
      <c r="C1527">
        <f>LOG10(1.017032)</f>
        <v>7.3346178242033972E-3</v>
      </c>
      <c r="D1527">
        <f>LOG10(4.721614)</f>
        <v>0.67409047987905701</v>
      </c>
    </row>
    <row r="1528" spans="1:4">
      <c r="A1528">
        <v>1.0177369999999999</v>
      </c>
      <c r="B1528">
        <v>4.7389200000000002</v>
      </c>
      <c r="C1528">
        <f>LOG10(1.017737)</f>
        <v>7.6355636534288099E-3</v>
      </c>
      <c r="D1528">
        <f>LOG10(4.73892)</f>
        <v>0.67567937722613425</v>
      </c>
    </row>
    <row r="1529" spans="1:4">
      <c r="A1529">
        <v>1.0136799999999999</v>
      </c>
      <c r="B1529">
        <v>4.6961709999999997</v>
      </c>
      <c r="C1529">
        <f>LOG10(1.01368)</f>
        <v>5.9008779088586035E-3</v>
      </c>
      <c r="D1529">
        <f>LOG10(4.696171)</f>
        <v>0.67174390233757941</v>
      </c>
    </row>
    <row r="1530" spans="1:4">
      <c r="A1530">
        <v>1.0152870000000001</v>
      </c>
      <c r="B1530">
        <v>4.5984230000000004</v>
      </c>
      <c r="C1530">
        <f>LOG10(1.015287)</f>
        <v>6.588825399728649E-3</v>
      </c>
      <c r="D1530">
        <f>LOG10(4.598423)</f>
        <v>0.66260891867666627</v>
      </c>
    </row>
    <row r="1531" spans="1:4">
      <c r="A1531">
        <v>1.015733</v>
      </c>
      <c r="B1531">
        <v>4.2693500000000002</v>
      </c>
      <c r="C1531">
        <f>LOG10(1.015733)</f>
        <v>6.7795624107302721E-3</v>
      </c>
      <c r="D1531">
        <f>LOG10(4.26935)</f>
        <v>0.63036175959146457</v>
      </c>
    </row>
    <row r="1532" spans="1:4">
      <c r="A1532">
        <v>1.0147040000000001</v>
      </c>
      <c r="B1532">
        <v>4.3906859999999996</v>
      </c>
      <c r="C1532">
        <f>LOG10(1.014704)</f>
        <v>6.3393723825372053E-3</v>
      </c>
      <c r="D1532">
        <f>LOG10(4.390686)</f>
        <v>0.64253237963606658</v>
      </c>
    </row>
    <row r="1533" spans="1:4">
      <c r="A1533">
        <v>1.013056</v>
      </c>
      <c r="B1533">
        <v>4.0732119999999998</v>
      </c>
      <c r="C1533">
        <f>LOG10(1.013056)</f>
        <v>5.6334530787173886E-3</v>
      </c>
      <c r="D1533">
        <f>LOG10(4.073212)</f>
        <v>0.60993701456282301</v>
      </c>
    </row>
    <row r="1534" spans="1:4">
      <c r="A1534">
        <v>1.0141500000000001</v>
      </c>
      <c r="B1534">
        <v>4.1069889999999996</v>
      </c>
      <c r="C1534">
        <f>LOG10(1.01415)</f>
        <v>6.1021949917991498E-3</v>
      </c>
      <c r="D1534">
        <f>LOG10(4.106989)</f>
        <v>0.613523539657719</v>
      </c>
    </row>
    <row r="1535" spans="1:4">
      <c r="A1535">
        <v>1.019207</v>
      </c>
      <c r="B1535">
        <v>2.827528</v>
      </c>
      <c r="C1535">
        <f>LOG10(1.019207)</f>
        <v>8.2623977728034578E-3</v>
      </c>
      <c r="D1535">
        <f>LOG10(2.827528)</f>
        <v>0.45140691428194341</v>
      </c>
    </row>
    <row r="1536" spans="1:4">
      <c r="A1536">
        <v>1.0208870000000001</v>
      </c>
      <c r="B1536">
        <v>3.8909029999999998</v>
      </c>
      <c r="C1536">
        <f>LOG10(1.020887)</f>
        <v>8.9776735341400658E-3</v>
      </c>
      <c r="D1536">
        <f>LOG10(3.890903)</f>
        <v>0.59005040400090347</v>
      </c>
    </row>
    <row r="1537" spans="1:4">
      <c r="A1537">
        <v>1.0169729999999999</v>
      </c>
      <c r="B1537">
        <v>3.9322870000000001</v>
      </c>
      <c r="C1537">
        <f>LOG10(1.016973)</f>
        <v>7.3094228276920888E-3</v>
      </c>
      <c r="D1537">
        <f>LOG10(3.932287)</f>
        <v>0.59464520752419936</v>
      </c>
    </row>
    <row r="1538" spans="1:4">
      <c r="A1538">
        <v>1.0142640000000001</v>
      </c>
      <c r="B1538">
        <v>3.9982329999999999</v>
      </c>
      <c r="C1538">
        <f>LOG10(1.014264)</f>
        <v>6.1510110332868096E-3</v>
      </c>
      <c r="D1538">
        <f>LOG10(3.998233)</f>
        <v>0.60186809935332053</v>
      </c>
    </row>
    <row r="1539" spans="1:4">
      <c r="A1539">
        <v>1.020546</v>
      </c>
      <c r="B1539">
        <v>4.0262089999999997</v>
      </c>
      <c r="C1539">
        <f>LOG10(1.020546)</f>
        <v>8.8325848442771509E-3</v>
      </c>
      <c r="D1539">
        <f>LOG10(4.026209)</f>
        <v>0.60489631530941934</v>
      </c>
    </row>
    <row r="1540" spans="1:4">
      <c r="A1540">
        <v>1.0528230000000001</v>
      </c>
      <c r="B1540">
        <v>4.081264</v>
      </c>
      <c r="C1540">
        <f>LOG10(1.052823)</f>
        <v>2.2355363982622962E-2</v>
      </c>
      <c r="D1540">
        <f>LOG10(4.081264)</f>
        <v>0.61079468838633277</v>
      </c>
    </row>
    <row r="1541" spans="1:4">
      <c r="A1541">
        <v>1.021992</v>
      </c>
      <c r="B1541">
        <v>4.0426770000000003</v>
      </c>
      <c r="C1541">
        <f>LOG10(1.021992)</f>
        <v>9.4474962199722502E-3</v>
      </c>
      <c r="D1541">
        <f>LOG10(4.042677)</f>
        <v>0.60666904365338625</v>
      </c>
    </row>
    <row r="1542" spans="1:4">
      <c r="A1542">
        <v>1.0201819999999999</v>
      </c>
      <c r="B1542">
        <v>3.7958970000000001</v>
      </c>
      <c r="C1542">
        <f>LOG10(1.020182)</f>
        <v>8.6776566097556754E-3</v>
      </c>
      <c r="D1542">
        <f>LOG10(3.795897)</f>
        <v>0.57931441952487395</v>
      </c>
    </row>
    <row r="1543" spans="1:4">
      <c r="A1543">
        <v>1.01912</v>
      </c>
      <c r="B1543">
        <v>3.9829249999999998</v>
      </c>
      <c r="C1543">
        <f>LOG10(1.01912)</f>
        <v>8.2253246045154403E-3</v>
      </c>
      <c r="D1543">
        <f>LOG10(3.982925)</f>
        <v>0.6002021285552448</v>
      </c>
    </row>
    <row r="1544" spans="1:4">
      <c r="A1544">
        <v>1.0187619999999999</v>
      </c>
      <c r="B1544">
        <v>4.0666399999999996</v>
      </c>
      <c r="C1544">
        <f>LOG10(1.018762)</f>
        <v>8.0727373338876137E-3</v>
      </c>
      <c r="D1544">
        <f>LOG10(4.06664)</f>
        <v>0.60923572811308035</v>
      </c>
    </row>
    <row r="1545" spans="1:4">
      <c r="A1545">
        <v>1.0227200000000001</v>
      </c>
      <c r="B1545">
        <v>4.4300189999999997</v>
      </c>
      <c r="C1545">
        <f>LOG10(1.02272)</f>
        <v>9.7567489618597906E-3</v>
      </c>
      <c r="D1545">
        <f>LOG10(4.430019)</f>
        <v>0.64640558888163857</v>
      </c>
    </row>
    <row r="1546" spans="1:4">
      <c r="A1546">
        <v>1.030314</v>
      </c>
      <c r="B1546">
        <v>4.5666130000000003</v>
      </c>
      <c r="C1546">
        <f>LOG10(1.030314)</f>
        <v>1.2969601098647577E-2</v>
      </c>
      <c r="D1546">
        <f>LOG10(4.566613)</f>
        <v>0.65959420865408436</v>
      </c>
    </row>
    <row r="1547" spans="1:4">
      <c r="A1547">
        <v>1.017684</v>
      </c>
      <c r="B1547">
        <v>4.5856180000000002</v>
      </c>
      <c r="C1547">
        <f>LOG10(1.017684)</f>
        <v>7.6129466051169251E-3</v>
      </c>
      <c r="D1547">
        <f>LOG10(4.585618)</f>
        <v>0.66139787346370271</v>
      </c>
    </row>
    <row r="1548" spans="1:4">
      <c r="A1548">
        <v>1.0196229999999999</v>
      </c>
      <c r="B1548">
        <v>4.633731</v>
      </c>
      <c r="C1548">
        <f>LOG10(1.019623)</f>
        <v>8.4396234433879534E-3</v>
      </c>
      <c r="D1548">
        <f>LOG10(4.633731)</f>
        <v>0.66593081827429157</v>
      </c>
    </row>
    <row r="1549" spans="1:4">
      <c r="A1549">
        <v>1.0310699999999999</v>
      </c>
      <c r="B1549">
        <v>4.5334539999999999</v>
      </c>
      <c r="C1549">
        <f>LOG10(1.03107)</f>
        <v>1.32881508138282E-2</v>
      </c>
      <c r="D1549">
        <f>LOG10(4.533454)</f>
        <v>0.65642921339394811</v>
      </c>
    </row>
    <row r="1550" spans="1:4">
      <c r="A1550">
        <v>1.0082230000000001</v>
      </c>
      <c r="B1550">
        <v>4.5166120000000003</v>
      </c>
      <c r="C1550">
        <f>LOG10(1.008223)</f>
        <v>3.5566005204504909E-3</v>
      </c>
      <c r="D1550">
        <f>LOG10(4.516612)</f>
        <v>0.65481278405341448</v>
      </c>
    </row>
    <row r="1551" spans="1:4">
      <c r="A1551">
        <v>1.00776</v>
      </c>
      <c r="B1551">
        <v>4.3831569999999997</v>
      </c>
      <c r="C1551">
        <f>LOG10(1.00776)</f>
        <v>3.3571163495456774E-3</v>
      </c>
      <c r="D1551">
        <f>LOG10(4.383157)</f>
        <v>0.64178702689682965</v>
      </c>
    </row>
    <row r="1552" spans="1:4">
      <c r="A1552">
        <v>1.00861</v>
      </c>
      <c r="B1552">
        <v>4.2499310000000001</v>
      </c>
      <c r="C1552">
        <f>LOG10(1.00861)</f>
        <v>3.7232697157277565E-3</v>
      </c>
      <c r="D1552">
        <f>LOG10(4.249931)</f>
        <v>0.62838187909442689</v>
      </c>
    </row>
    <row r="1553" spans="1:4">
      <c r="A1553">
        <v>1.008275</v>
      </c>
      <c r="B1553">
        <v>4.2465650000000004</v>
      </c>
      <c r="C1553">
        <f>LOG10(1.008275)</f>
        <v>3.5789990678965575E-3</v>
      </c>
      <c r="D1553">
        <f>LOG10(4.246565)</f>
        <v>0.62803777599532284</v>
      </c>
    </row>
    <row r="1554" spans="1:4">
      <c r="A1554">
        <v>1.0102059999999999</v>
      </c>
      <c r="B1554">
        <v>4.1557890000000004</v>
      </c>
      <c r="C1554">
        <f>LOG10(1.010206)</f>
        <v>4.4099436251062857E-3</v>
      </c>
      <c r="D1554">
        <f>LOG10(4.155789)</f>
        <v>0.61865348920709795</v>
      </c>
    </row>
    <row r="1555" spans="1:4">
      <c r="A1555">
        <v>1.0061629999999999</v>
      </c>
      <c r="B1555">
        <v>3.9726180000000002</v>
      </c>
      <c r="C1555">
        <f>LOG10(1.006163)</f>
        <v>2.668342813541206E-3</v>
      </c>
      <c r="D1555">
        <f>LOG10(3.972618)</f>
        <v>0.59907680606513336</v>
      </c>
    </row>
    <row r="1556" spans="1:4">
      <c r="A1556">
        <v>1.0057959999999999</v>
      </c>
      <c r="B1556">
        <v>3.8605589999999999</v>
      </c>
      <c r="C1556">
        <f>LOG10(1.005796)</f>
        <v>2.5099041210765436E-3</v>
      </c>
      <c r="D1556">
        <f>LOG10(3.860559)</f>
        <v>0.58665019405989594</v>
      </c>
    </row>
    <row r="1557" spans="1:4">
      <c r="A1557">
        <v>1.007555</v>
      </c>
      <c r="B1557">
        <v>3.9651709999999998</v>
      </c>
      <c r="C1557">
        <f>LOG10(1.007555)</f>
        <v>3.268762549670976E-3</v>
      </c>
      <c r="D1557">
        <f>LOG10(3.965171)</f>
        <v>0.59826192122614175</v>
      </c>
    </row>
    <row r="1558" spans="1:4">
      <c r="A1558">
        <v>1.0176050000000001</v>
      </c>
      <c r="B1558">
        <v>4.0454689999999998</v>
      </c>
      <c r="C1558">
        <f>LOG10(1.017605)</f>
        <v>7.579232214592964E-3</v>
      </c>
      <c r="D1558">
        <f>LOG10(4.045469)</f>
        <v>0.60696887756875728</v>
      </c>
    </row>
    <row r="1559" spans="1:4">
      <c r="A1559">
        <v>1.0241309999999999</v>
      </c>
      <c r="B1559">
        <v>4.0708320000000002</v>
      </c>
      <c r="C1559">
        <f>LOG10(1.024131)</f>
        <v>1.0355512243635014E-2</v>
      </c>
      <c r="D1559">
        <f>LOG10(4.070832)</f>
        <v>0.60968317976125408</v>
      </c>
    </row>
    <row r="1560" spans="1:4">
      <c r="A1560">
        <v>1.004583</v>
      </c>
      <c r="B1560">
        <v>4.1292970000000002</v>
      </c>
      <c r="C1560">
        <f>LOG10(1.004583)</f>
        <v>1.9858245614747046E-3</v>
      </c>
      <c r="D1560">
        <f>LOG10(4.129297)</f>
        <v>0.61587612066166497</v>
      </c>
    </row>
    <row r="1561" spans="1:4">
      <c r="A1561">
        <v>1.0046040000000001</v>
      </c>
      <c r="B1561">
        <v>4.1161880000000002</v>
      </c>
      <c r="C1561">
        <f>LOG10(1.004604)</f>
        <v>1.9949030435874415E-3</v>
      </c>
      <c r="D1561">
        <f>LOG10(4.116188)</f>
        <v>0.61449520221722143</v>
      </c>
    </row>
    <row r="1562" spans="1:4">
      <c r="A1562">
        <v>1.0058130000000001</v>
      </c>
      <c r="B1562">
        <v>4.1219409999999996</v>
      </c>
      <c r="C1562">
        <f>LOG10(1.005813)</f>
        <v>2.5172445199240319E-3</v>
      </c>
      <c r="D1562">
        <f>LOG10(4.121941)</f>
        <v>0.61510177115066289</v>
      </c>
    </row>
    <row r="1563" spans="1:4">
      <c r="A1563">
        <v>1.0059990000000001</v>
      </c>
      <c r="B1563">
        <v>4.1636290000000002</v>
      </c>
      <c r="C1563">
        <f>LOG10(1.005999)</f>
        <v>2.5975490154377004E-3</v>
      </c>
      <c r="D1563">
        <f>LOG10(4.163629)</f>
        <v>0.61947202476957119</v>
      </c>
    </row>
    <row r="1564" spans="1:4">
      <c r="A1564">
        <v>1.005487</v>
      </c>
      <c r="B1564">
        <v>4.1480309999999996</v>
      </c>
      <c r="C1564">
        <f>LOG10(1.005487)</f>
        <v>2.3764599504015231E-3</v>
      </c>
      <c r="D1564">
        <f>LOG10(4.148031)</f>
        <v>0.61784199339651902</v>
      </c>
    </row>
    <row r="1565" spans="1:4">
      <c r="A1565">
        <v>1.005803</v>
      </c>
      <c r="B1565">
        <v>4.2119400000000002</v>
      </c>
      <c r="C1565">
        <f>LOG10(1.005803)</f>
        <v>2.5129266532744362E-3</v>
      </c>
      <c r="D1565">
        <f>LOG10(4.21194)</f>
        <v>0.62448217593830369</v>
      </c>
    </row>
    <row r="1566" spans="1:4">
      <c r="A1566">
        <v>1.0074959999999999</v>
      </c>
      <c r="B1566">
        <v>4.1312959999999999</v>
      </c>
      <c r="C1566">
        <f>LOG10(1.007496)</f>
        <v>3.2433305636422076E-3</v>
      </c>
      <c r="D1566">
        <f>LOG10(4.131296)</f>
        <v>0.61608631251744839</v>
      </c>
    </row>
    <row r="1567" spans="1:4">
      <c r="A1567">
        <v>1.0224299999999999</v>
      </c>
      <c r="B1567">
        <v>4.3093089999999998</v>
      </c>
      <c r="C1567">
        <f>LOG10(1.02243)</f>
        <v>9.6335840100507577E-3</v>
      </c>
      <c r="D1567">
        <f>LOG10(4.309309)</f>
        <v>0.63440763639133357</v>
      </c>
    </row>
    <row r="1568" spans="1:4">
      <c r="A1568">
        <v>1.009047</v>
      </c>
      <c r="B1568">
        <v>4.0583140000000002</v>
      </c>
      <c r="C1568">
        <f>LOG10(1.009047)</f>
        <v>3.9113955384611349E-3</v>
      </c>
      <c r="D1568">
        <f>LOG10(4.058314)</f>
        <v>0.60834564624381038</v>
      </c>
    </row>
    <row r="1569" spans="1:4">
      <c r="A1569">
        <v>1.0073160000000001</v>
      </c>
      <c r="B1569">
        <v>4.2188270000000001</v>
      </c>
      <c r="C1569">
        <f>LOG10(1.007316)</f>
        <v>3.1657322498039992E-3</v>
      </c>
      <c r="D1569">
        <f>LOG10(4.218827)</f>
        <v>0.62519171678130647</v>
      </c>
    </row>
    <row r="1570" spans="1:4">
      <c r="A1570">
        <v>1.006894</v>
      </c>
      <c r="B1570">
        <v>4.1774060000000004</v>
      </c>
      <c r="C1570">
        <f>LOG10(1.006894)</f>
        <v>2.9837529387641217E-3</v>
      </c>
      <c r="D1570">
        <f>LOG10(4.177406)</f>
        <v>0.62090668617988676</v>
      </c>
    </row>
    <row r="1571" spans="1:4">
      <c r="A1571">
        <v>1.006059</v>
      </c>
      <c r="B1571">
        <v>3.9957410000000002</v>
      </c>
      <c r="C1571">
        <f>LOG10(1.006059)</f>
        <v>2.6234505241634893E-3</v>
      </c>
      <c r="D1571">
        <f>LOG10(3.995741)</f>
        <v>0.60159732992525872</v>
      </c>
    </row>
    <row r="1572" spans="1:4">
      <c r="A1572">
        <v>1.006429</v>
      </c>
      <c r="B1572">
        <v>4.3547469999999997</v>
      </c>
      <c r="C1572">
        <f>LOG10(1.006429)</f>
        <v>2.7831423684027672E-3</v>
      </c>
      <c r="D1572">
        <f>LOG10(4.354747)</f>
        <v>0.63896292864433968</v>
      </c>
    </row>
    <row r="1573" spans="1:4">
      <c r="A1573">
        <v>1.010186</v>
      </c>
      <c r="B1573">
        <v>4.2412020000000004</v>
      </c>
      <c r="C1573">
        <f>LOG10(1.010186)</f>
        <v>4.4013454029411718E-3</v>
      </c>
      <c r="D1573">
        <f>LOG10(4.241202)</f>
        <v>0.6274889575330812</v>
      </c>
    </row>
    <row r="1574" spans="1:4">
      <c r="A1574">
        <v>1.0235829999999999</v>
      </c>
      <c r="B1574">
        <v>4.6368270000000003</v>
      </c>
      <c r="C1574">
        <f>LOG10(1.023583)</f>
        <v>1.0123064370773354E-2</v>
      </c>
      <c r="D1574">
        <f>LOG10(4.636827)</f>
        <v>0.66622089267239348</v>
      </c>
    </row>
    <row r="1575" spans="1:4">
      <c r="A1575">
        <v>1.0147060000000001</v>
      </c>
      <c r="B1575">
        <v>4.4569939999999999</v>
      </c>
      <c r="C1575">
        <f>LOG10(1.014706)</f>
        <v>6.3402283839995334E-3</v>
      </c>
      <c r="D1575">
        <f>LOG10(4.456994)</f>
        <v>0.64904204943985699</v>
      </c>
    </row>
    <row r="1576" spans="1:4">
      <c r="A1576">
        <v>1.0120020000000001</v>
      </c>
      <c r="B1576">
        <v>4.3789619999999996</v>
      </c>
      <c r="C1576">
        <f>LOG10(1.012002)</f>
        <v>5.1813707924221559E-3</v>
      </c>
      <c r="D1576">
        <f>LOG10(4.378962)</f>
        <v>0.64137117646366737</v>
      </c>
    </row>
    <row r="1577" spans="1:4">
      <c r="A1577">
        <v>1.015042</v>
      </c>
      <c r="B1577">
        <v>4.3145449999999999</v>
      </c>
      <c r="C1577">
        <f>LOG10(1.015042)</f>
        <v>6.4840126835799174E-3</v>
      </c>
      <c r="D1577">
        <f>LOG10(4.314545)</f>
        <v>0.63493500296935468</v>
      </c>
    </row>
    <row r="1578" spans="1:4">
      <c r="A1578">
        <v>1.012667</v>
      </c>
      <c r="B1578">
        <v>4.0751429999999997</v>
      </c>
      <c r="C1578">
        <f>LOG10(1.012667)</f>
        <v>5.4666577611572403E-3</v>
      </c>
      <c r="D1578">
        <f>LOG10(4.075143)</f>
        <v>0.61014285308121208</v>
      </c>
    </row>
    <row r="1579" spans="1:4">
      <c r="A1579">
        <v>1.0125710000000001</v>
      </c>
      <c r="B1579">
        <v>3.9157950000000001</v>
      </c>
      <c r="C1579">
        <f>LOG10(1.012571)</f>
        <v>5.4254850493141047E-3</v>
      </c>
      <c r="D1579">
        <f>LOG10(3.915795)</f>
        <v>0.59281994750821676</v>
      </c>
    </row>
    <row r="1580" spans="1:4">
      <c r="A1580">
        <v>1.015123</v>
      </c>
      <c r="B1580">
        <v>3.9069449999999999</v>
      </c>
      <c r="C1580">
        <f>LOG10(1.015123)</f>
        <v>6.5186678500839491E-3</v>
      </c>
      <c r="D1580">
        <f>LOG10(3.906945)</f>
        <v>0.59183729748927572</v>
      </c>
    </row>
    <row r="1581" spans="1:4">
      <c r="A1581">
        <v>1.018602</v>
      </c>
      <c r="B1581">
        <v>3.9951089999999998</v>
      </c>
      <c r="C1581">
        <f>LOG10(1.018602)</f>
        <v>8.0045245675411537E-3</v>
      </c>
      <c r="D1581">
        <f>LOG10(3.995109)</f>
        <v>0.60152863282466607</v>
      </c>
    </row>
    <row r="1582" spans="1:4">
      <c r="A1582">
        <v>1.0148539999999999</v>
      </c>
      <c r="B1582">
        <v>3.962364</v>
      </c>
      <c r="C1582">
        <f>LOG10(1.014854)</f>
        <v>6.4035678107083101E-3</v>
      </c>
      <c r="D1582">
        <f>LOG10(3.962364)</f>
        <v>0.59795436921617928</v>
      </c>
    </row>
    <row r="1583" spans="1:4">
      <c r="A1583">
        <v>1.015517</v>
      </c>
      <c r="B1583">
        <v>3.8748089999999999</v>
      </c>
      <c r="C1583">
        <f>LOG10(1.015517)</f>
        <v>6.6871979962616563E-3</v>
      </c>
      <c r="D1583">
        <f>LOG10(3.874809)</f>
        <v>0.58825029979963672</v>
      </c>
    </row>
    <row r="1584" spans="1:4">
      <c r="A1584">
        <v>1.0168010000000001</v>
      </c>
      <c r="B1584">
        <v>3.9468670000000001</v>
      </c>
      <c r="C1584">
        <f>LOG10(1.016801)</f>
        <v>7.2359646646263983E-3</v>
      </c>
      <c r="D1584">
        <f>LOG10(3.946867)</f>
        <v>0.5962524919543476</v>
      </c>
    </row>
    <row r="1585" spans="1:4">
      <c r="A1585">
        <v>1.0172110000000001</v>
      </c>
      <c r="B1585">
        <v>3.9343059999999999</v>
      </c>
      <c r="C1585">
        <f>LOG10(1.017211)</f>
        <v>7.411047938463481E-3</v>
      </c>
      <c r="D1585">
        <f>LOG10(3.934306)</f>
        <v>0.59486813518251735</v>
      </c>
    </row>
    <row r="1586" spans="1:4">
      <c r="A1586">
        <v>1.027409</v>
      </c>
      <c r="B1586">
        <v>3.9584969999999999</v>
      </c>
      <c r="C1586">
        <f>LOG10(1.027409)</f>
        <v>1.1743365781171614E-2</v>
      </c>
      <c r="D1586">
        <f>LOG10(3.958497)</f>
        <v>0.59753032013996243</v>
      </c>
    </row>
    <row r="1587" spans="1:4">
      <c r="A1587">
        <v>1.019563</v>
      </c>
      <c r="B1587">
        <v>3.9527030000000001</v>
      </c>
      <c r="C1587">
        <f>LOG10(1.019563)</f>
        <v>8.4140665114340336E-3</v>
      </c>
      <c r="D1587">
        <f>LOG10(3.952703)</f>
        <v>0.59689418335210598</v>
      </c>
    </row>
    <row r="1588" spans="1:4">
      <c r="A1588">
        <v>1.013377</v>
      </c>
      <c r="B1588">
        <v>3.9502120000000001</v>
      </c>
      <c r="C1588">
        <f>LOG10(1.013377)</f>
        <v>5.771043149405135E-3</v>
      </c>
      <c r="D1588">
        <f>LOG10(3.950212)</f>
        <v>0.59662040397063776</v>
      </c>
    </row>
    <row r="1589" spans="1:4">
      <c r="A1589">
        <v>1.0156989999999999</v>
      </c>
      <c r="B1589">
        <v>3.9817990000000001</v>
      </c>
      <c r="C1589">
        <f>LOG10(1.015699)</f>
        <v>6.7650248703290889E-3</v>
      </c>
      <c r="D1589">
        <f>LOG10(3.981799)</f>
        <v>0.60007933319161866</v>
      </c>
    </row>
    <row r="1590" spans="1:4">
      <c r="A1590">
        <v>1.015388</v>
      </c>
      <c r="B1590">
        <v>4.0044719999999998</v>
      </c>
      <c r="C1590">
        <f>LOG10(1.015388)</f>
        <v>6.6320265448733505E-3</v>
      </c>
      <c r="D1590">
        <f>LOG10(4.004472)</f>
        <v>0.60254526134330932</v>
      </c>
    </row>
    <row r="1591" spans="1:4">
      <c r="A1591">
        <v>1.026764</v>
      </c>
      <c r="B1591">
        <v>3.93933</v>
      </c>
      <c r="C1591">
        <f>LOG10(1.026764)</f>
        <v>1.1470633202140012E-2</v>
      </c>
      <c r="D1591">
        <f>LOG10(3.93933)</f>
        <v>0.59542236343822985</v>
      </c>
    </row>
    <row r="1592" spans="1:4">
      <c r="A1592">
        <v>1.01309</v>
      </c>
      <c r="B1592">
        <v>4.0289020000000004</v>
      </c>
      <c r="C1592">
        <f>LOG10(1.01309)</f>
        <v>5.6480285460194833E-3</v>
      </c>
      <c r="D1592">
        <f>LOG10(4.028902)</f>
        <v>0.6051867036314027</v>
      </c>
    </row>
    <row r="1593" spans="1:4">
      <c r="A1593">
        <v>1.023962</v>
      </c>
      <c r="B1593">
        <v>4.24573</v>
      </c>
      <c r="C1593">
        <f>LOG10(1.023962)</f>
        <v>1.0283839943980485E-2</v>
      </c>
      <c r="D1593">
        <f>LOG10(4.24573)</f>
        <v>0.62795237248695246</v>
      </c>
    </row>
    <row r="1594" spans="1:4">
      <c r="A1594">
        <v>1.013028</v>
      </c>
      <c r="B1594">
        <v>4.307544</v>
      </c>
      <c r="C1594">
        <f>LOG10(1.013028)</f>
        <v>5.6214493853917122E-3</v>
      </c>
      <c r="D1594">
        <f>LOG10(4.307544)</f>
        <v>0.63422972230337615</v>
      </c>
    </row>
    <row r="1595" spans="1:4">
      <c r="A1595">
        <v>1.0607279999999999</v>
      </c>
      <c r="B1595">
        <v>4.1052949999999999</v>
      </c>
      <c r="C1595">
        <f>LOG10(1.060728)</f>
        <v>2.5604033059267735E-2</v>
      </c>
      <c r="D1595">
        <f>LOG10(4.105295)</f>
        <v>0.61334437029076128</v>
      </c>
    </row>
    <row r="1596" spans="1:4">
      <c r="A1596">
        <v>1.016448</v>
      </c>
      <c r="B1596">
        <v>4.3210790000000001</v>
      </c>
      <c r="C1596">
        <f>LOG10(1.016448)</f>
        <v>7.0851656688790295E-3</v>
      </c>
      <c r="D1596">
        <f>LOG10(4.321079)</f>
        <v>0.63559220635993163</v>
      </c>
    </row>
    <row r="1597" spans="1:4">
      <c r="A1597">
        <v>1.0114399999999999</v>
      </c>
      <c r="B1597">
        <v>4.4059749999999998</v>
      </c>
      <c r="C1597">
        <f>LOG10(1.01144)</f>
        <v>4.9401249300689851E-3</v>
      </c>
      <c r="D1597">
        <f>LOG10(4.405975)</f>
        <v>0.64404202858577686</v>
      </c>
    </row>
    <row r="1598" spans="1:4">
      <c r="A1598">
        <v>1.0086740000000001</v>
      </c>
      <c r="B1598">
        <v>4.3195040000000002</v>
      </c>
      <c r="C1598">
        <f>LOG10(1.008674)</f>
        <v>3.7508264175616689E-3</v>
      </c>
      <c r="D1598">
        <f>LOG10(4.319504)</f>
        <v>0.63543388051164729</v>
      </c>
    </row>
    <row r="1599" spans="1:4">
      <c r="A1599">
        <v>1.011836</v>
      </c>
      <c r="B1599">
        <v>4.2045139999999996</v>
      </c>
      <c r="C1599">
        <f>LOG10(1.011836)</f>
        <v>5.110127062284012E-3</v>
      </c>
      <c r="D1599">
        <f>LOG10(4.204514)</f>
        <v>0.62371580291244111</v>
      </c>
    </row>
    <row r="1600" spans="1:4">
      <c r="A1600">
        <v>1.006758</v>
      </c>
      <c r="B1600">
        <v>4.0291480000000002</v>
      </c>
      <c r="C1600">
        <f>LOG10(1.006758)</f>
        <v>2.9250893269497542E-3</v>
      </c>
      <c r="D1600">
        <f>LOG10(4.029148)</f>
        <v>0.60521322033025204</v>
      </c>
    </row>
    <row r="1601" spans="1:4">
      <c r="A1601">
        <v>1.0053319999999999</v>
      </c>
      <c r="B1601">
        <v>3.9487399999999999</v>
      </c>
      <c r="C1601">
        <f>LOG10(1.005332)</f>
        <v>2.3095064903154742E-3</v>
      </c>
      <c r="D1601">
        <f>LOG10(3.94874)</f>
        <v>0.59645853908406499</v>
      </c>
    </row>
    <row r="1602" spans="1:4">
      <c r="A1602">
        <v>1.006381</v>
      </c>
      <c r="B1602">
        <v>3.8602069999999999</v>
      </c>
      <c r="C1602">
        <f>LOG10(1.006381)</f>
        <v>2.7624289030132583E-3</v>
      </c>
      <c r="D1602">
        <f>LOG10(3.860207)</f>
        <v>0.58661059393272308</v>
      </c>
    </row>
    <row r="1603" spans="1:4">
      <c r="A1603">
        <v>1.0062390000000001</v>
      </c>
      <c r="B1603">
        <v>3.8232919999999999</v>
      </c>
      <c r="C1603">
        <f>LOG10(1.006239)</f>
        <v>2.7011457829682096E-3</v>
      </c>
      <c r="D1603">
        <f>LOG10(3.823292)</f>
        <v>0.58243746808074626</v>
      </c>
    </row>
    <row r="1604" spans="1:4">
      <c r="A1604">
        <v>1.00684</v>
      </c>
      <c r="B1604">
        <v>3.866263</v>
      </c>
      <c r="C1604">
        <f>LOG10(1.00684)</f>
        <v>2.9604609825987132E-3</v>
      </c>
      <c r="D1604">
        <f>LOG10(3.866263)</f>
        <v>0.58729139329413815</v>
      </c>
    </row>
    <row r="1605" spans="1:4">
      <c r="A1605">
        <v>1.0046900000000001</v>
      </c>
      <c r="B1605">
        <v>4.0004270000000002</v>
      </c>
      <c r="C1605">
        <f>LOG10(1.00469)</f>
        <v>2.0320796095519046E-3</v>
      </c>
      <c r="D1605">
        <f>LOG10(4.000427)</f>
        <v>0.60210634978956667</v>
      </c>
    </row>
    <row r="1606" spans="1:4">
      <c r="A1606">
        <v>1.006413</v>
      </c>
      <c r="B1606">
        <v>3.8697520000000001</v>
      </c>
      <c r="C1606">
        <f>LOG10(1.006413)</f>
        <v>2.7762379897077628E-3</v>
      </c>
      <c r="D1606">
        <f>LOG10(3.869752)</f>
        <v>0.58768313336964184</v>
      </c>
    </row>
    <row r="1607" spans="1:4">
      <c r="A1607">
        <v>1.004068</v>
      </c>
      <c r="B1607">
        <v>3.888144</v>
      </c>
      <c r="C1607">
        <f>LOG10(1.004068)</f>
        <v>1.7631261802416355E-3</v>
      </c>
      <c r="D1607">
        <f>LOG10(3.888144)</f>
        <v>0.58974234093718558</v>
      </c>
    </row>
    <row r="1608" spans="1:4">
      <c r="A1608">
        <v>1.0062</v>
      </c>
      <c r="B1608">
        <v>3.9794619999999998</v>
      </c>
      <c r="C1608">
        <f>LOG10(1.0062)</f>
        <v>2.6843129897293583E-3</v>
      </c>
      <c r="D1608">
        <f>LOG10(3.979462)</f>
        <v>0.59982436196699473</v>
      </c>
    </row>
    <row r="1609" spans="1:4">
      <c r="A1609">
        <v>1.0063979999999999</v>
      </c>
      <c r="B1609">
        <v>4.0138350000000003</v>
      </c>
      <c r="C1609">
        <f>LOG10(1.006398)</f>
        <v>2.7697650349904918E-3</v>
      </c>
      <c r="D1609">
        <f>LOG10(4.013835)</f>
        <v>0.60355951561973831</v>
      </c>
    </row>
    <row r="1610" spans="1:4">
      <c r="A1610">
        <v>1.0138959999999999</v>
      </c>
      <c r="B1610">
        <v>4.1108669999999998</v>
      </c>
      <c r="C1610">
        <f>LOG10(1.013896)</f>
        <v>5.9934096891183525E-3</v>
      </c>
      <c r="D1610">
        <f>LOG10(4.110867)</f>
        <v>0.61393342615994972</v>
      </c>
    </row>
    <row r="1611" spans="1:4">
      <c r="A1611">
        <v>1.005468</v>
      </c>
      <c r="B1611">
        <v>4.1108370000000001</v>
      </c>
      <c r="C1611">
        <f>LOG10(1.005468)</f>
        <v>2.3682533071336196E-3</v>
      </c>
      <c r="D1611">
        <f>LOG10(4.110837)</f>
        <v>0.6139302567842444</v>
      </c>
    </row>
    <row r="1612" spans="1:4">
      <c r="A1612">
        <v>1.006173</v>
      </c>
      <c r="B1612">
        <v>4.310594</v>
      </c>
      <c r="C1612">
        <f>LOG10(1.006173)</f>
        <v>2.6726591352877701E-3</v>
      </c>
      <c r="D1612">
        <f>LOG10(4.310594)</f>
        <v>0.63453712007888319</v>
      </c>
    </row>
    <row r="1613" spans="1:4">
      <c r="A1613">
        <v>1.005134</v>
      </c>
      <c r="B1613">
        <v>4.246111</v>
      </c>
      <c r="C1613">
        <f>LOG10(1.005134)</f>
        <v>2.2239638273758148E-3</v>
      </c>
      <c r="D1613">
        <f>LOG10(4.246111)</f>
        <v>0.62799134311716476</v>
      </c>
    </row>
    <row r="1614" spans="1:4">
      <c r="A1614">
        <v>1.006707</v>
      </c>
      <c r="B1614">
        <v>3.9580869999999999</v>
      </c>
      <c r="C1614">
        <f>LOG10(1.006707)</f>
        <v>2.9030884294106237E-3</v>
      </c>
      <c r="D1614">
        <f>LOG10(3.958087)</f>
        <v>0.59748533590490871</v>
      </c>
    </row>
    <row r="1615" spans="1:4">
      <c r="A1615">
        <v>1.0126630000000001</v>
      </c>
      <c r="B1615">
        <v>4.0525609999999999</v>
      </c>
      <c r="C1615">
        <f>LOG10(1.012663)</f>
        <v>5.4649423094258499E-3</v>
      </c>
      <c r="D1615">
        <f>LOG10(4.052561)</f>
        <v>0.60772956066158001</v>
      </c>
    </row>
    <row r="1616" spans="1:4">
      <c r="A1616">
        <v>1.0075799999999999</v>
      </c>
      <c r="B1616">
        <v>4.3746210000000003</v>
      </c>
      <c r="C1616">
        <f>LOG10(1.00758)</f>
        <v>3.2795383657310542E-3</v>
      </c>
      <c r="D1616">
        <f>LOG10(4.374621)</f>
        <v>0.64094043341810791</v>
      </c>
    </row>
    <row r="1617" spans="1:4">
      <c r="A1617">
        <v>1.005692</v>
      </c>
      <c r="B1617">
        <v>4.4416799999999999</v>
      </c>
      <c r="C1617">
        <f>LOG10(1.005692)</f>
        <v>2.4649954503232173E-3</v>
      </c>
      <c r="D1617">
        <f>LOG10(4.44168)</f>
        <v>0.64754726667524776</v>
      </c>
    </row>
    <row r="1618" spans="1:4">
      <c r="A1618">
        <v>1.0073749999999999</v>
      </c>
      <c r="B1618">
        <v>4.435009</v>
      </c>
      <c r="C1618">
        <f>LOG10(1.007375)</f>
        <v>3.1911687802094399E-3</v>
      </c>
      <c r="D1618">
        <f>LOG10(4.435009)</f>
        <v>0.64689450548597993</v>
      </c>
    </row>
    <row r="1619" spans="1:4">
      <c r="A1619">
        <v>1.0085869999999999</v>
      </c>
      <c r="B1619">
        <v>4.614954</v>
      </c>
      <c r="C1619">
        <f>LOG10(1.008587)</f>
        <v>3.7133660988928575E-3</v>
      </c>
      <c r="D1619">
        <f>LOG10(4.614954)</f>
        <v>0.66416737651128488</v>
      </c>
    </row>
    <row r="1620" spans="1:4">
      <c r="A1620">
        <v>1.0078400000000001</v>
      </c>
      <c r="B1620">
        <v>4.4385339999999998</v>
      </c>
      <c r="C1620">
        <f>LOG10(1.00784)</f>
        <v>3.3915910057974526E-3</v>
      </c>
      <c r="D1620">
        <f>LOG10(4.438534)</f>
        <v>0.64723955100595698</v>
      </c>
    </row>
    <row r="1621" spans="1:4">
      <c r="A1621">
        <v>1.010392</v>
      </c>
      <c r="B1621">
        <v>3.7933379999999999</v>
      </c>
      <c r="C1621">
        <f>LOG10(1.010392)</f>
        <v>4.489898939188725E-3</v>
      </c>
      <c r="D1621">
        <f>LOG10(3.793338)</f>
        <v>0.57902154162049768</v>
      </c>
    </row>
    <row r="1622" spans="1:4">
      <c r="A1622">
        <v>1.0193760000000001</v>
      </c>
      <c r="B1622">
        <v>4.42666</v>
      </c>
      <c r="C1622">
        <f>LOG10(1.019376)</f>
        <v>8.3344044240997988E-3</v>
      </c>
      <c r="D1622">
        <f>LOG10(4.42666)</f>
        <v>0.64607616625388908</v>
      </c>
    </row>
    <row r="1623" spans="1:4">
      <c r="A1623">
        <v>1.013571</v>
      </c>
      <c r="B1623">
        <v>4.3129960000000001</v>
      </c>
      <c r="C1623">
        <f>LOG10(1.013571)</f>
        <v>5.8541761451667519E-3</v>
      </c>
      <c r="D1623">
        <f>LOG10(4.312996)</f>
        <v>0.63477905536859647</v>
      </c>
    </row>
    <row r="1624" spans="1:4">
      <c r="A1624">
        <v>1.012408</v>
      </c>
      <c r="B1624">
        <v>4.2478319999999998</v>
      </c>
      <c r="C1624">
        <f>LOG10(1.012408)</f>
        <v>5.3555682741740357E-3</v>
      </c>
      <c r="D1624">
        <f>LOG10(4.247832)</f>
        <v>0.62816733224579047</v>
      </c>
    </row>
    <row r="1625" spans="1:4">
      <c r="A1625">
        <v>1.012726</v>
      </c>
      <c r="B1625">
        <v>4.2158899999999999</v>
      </c>
      <c r="C1625">
        <f>LOG10(1.012726)</f>
        <v>5.4919598871540744E-3</v>
      </c>
      <c r="D1625">
        <f>LOG10(4.21589)</f>
        <v>0.62488927084390267</v>
      </c>
    </row>
    <row r="1626" spans="1:4">
      <c r="A1626">
        <v>1.0115400000000001</v>
      </c>
      <c r="B1626">
        <v>4.2803940000000003</v>
      </c>
      <c r="C1626">
        <f>LOG10(1.01154)</f>
        <v>4.9830610423645004E-3</v>
      </c>
      <c r="D1626">
        <f>LOG10(4.280394)</f>
        <v>0.63148374661840623</v>
      </c>
    </row>
    <row r="1627" spans="1:4">
      <c r="A1627">
        <v>1.0143409999999999</v>
      </c>
      <c r="B1627">
        <v>4.0137400000000003</v>
      </c>
      <c r="C1627">
        <f>LOG10(1.014341)</f>
        <v>6.1839801673691562E-3</v>
      </c>
      <c r="D1627">
        <f>LOG10(4.01374)</f>
        <v>0.60354923655643899</v>
      </c>
    </row>
    <row r="1628" spans="1:4">
      <c r="A1628">
        <v>1.0134300000000001</v>
      </c>
      <c r="B1628">
        <v>3.9582790000000001</v>
      </c>
      <c r="C1628">
        <f>LOG10(1.01343)</f>
        <v>5.7937563209564018E-3</v>
      </c>
      <c r="D1628">
        <f>LOG10(3.958279)</f>
        <v>0.59750640227312402</v>
      </c>
    </row>
    <row r="1629" spans="1:4">
      <c r="A1629">
        <v>1.012208</v>
      </c>
      <c r="B1629">
        <v>3.9144480000000001</v>
      </c>
      <c r="C1629">
        <f>LOG10(1.012208)</f>
        <v>5.2697654388085416E-3</v>
      </c>
      <c r="D1629">
        <f>LOG10(3.914448)</f>
        <v>0.59267052821870192</v>
      </c>
    </row>
    <row r="1630" spans="1:4">
      <c r="A1630">
        <v>1.015366</v>
      </c>
      <c r="B1630">
        <v>3.9694370000000001</v>
      </c>
      <c r="C1630">
        <f>LOG10(1.015366)</f>
        <v>6.6226167605250436E-3</v>
      </c>
      <c r="D1630">
        <f>LOG10(3.969437)</f>
        <v>0.59872891353081881</v>
      </c>
    </row>
    <row r="1631" spans="1:4">
      <c r="A1631">
        <v>1.0139560000000001</v>
      </c>
      <c r="B1631">
        <v>3.8880050000000002</v>
      </c>
      <c r="C1631">
        <f>LOG10(1.013956)</f>
        <v>6.0191094629892987E-3</v>
      </c>
      <c r="D1631">
        <f>LOG10(3.888005)</f>
        <v>0.58972681476015598</v>
      </c>
    </row>
    <row r="1632" spans="1:4">
      <c r="A1632">
        <v>1.0159800000000001</v>
      </c>
      <c r="B1632">
        <v>3.7348129999999999</v>
      </c>
      <c r="C1632">
        <f>LOG10(1.01598)</f>
        <v>6.8851587597801934E-3</v>
      </c>
      <c r="D1632">
        <f>LOG10(3.734813)</f>
        <v>0.57226886181373926</v>
      </c>
    </row>
    <row r="1633" spans="1:4">
      <c r="A1633">
        <v>1.014059</v>
      </c>
      <c r="B1633">
        <v>3.830193</v>
      </c>
      <c r="C1633">
        <f>LOG10(1.014059)</f>
        <v>6.0632238622166041E-3</v>
      </c>
      <c r="D1633">
        <f>LOG10(3.830193)</f>
        <v>0.58322065823055325</v>
      </c>
    </row>
    <row r="1634" spans="1:4">
      <c r="A1634">
        <v>1.0144280000000001</v>
      </c>
      <c r="B1634">
        <v>3.8479679999999998</v>
      </c>
      <c r="C1634">
        <f>LOG10(1.014428)</f>
        <v>6.2212279959280676E-3</v>
      </c>
      <c r="D1634">
        <f>LOG10(3.847968)</f>
        <v>0.58523145175423508</v>
      </c>
    </row>
    <row r="1635" spans="1:4">
      <c r="A1635">
        <v>1.0165789999999999</v>
      </c>
      <c r="B1635">
        <v>3.89852</v>
      </c>
      <c r="C1635">
        <f>LOG10(1.016579)</f>
        <v>7.1411340128390592E-3</v>
      </c>
      <c r="D1635">
        <f>LOG10(3.89852)</f>
        <v>0.59089976655909426</v>
      </c>
    </row>
    <row r="1636" spans="1:4">
      <c r="A1636">
        <v>1.0147330000000001</v>
      </c>
      <c r="B1636">
        <v>3.8943530000000002</v>
      </c>
      <c r="C1636">
        <f>LOG10(1.014733)</f>
        <v>6.351784238609679E-3</v>
      </c>
      <c r="D1636">
        <f>LOG10(3.894353)</f>
        <v>0.59043531518703407</v>
      </c>
    </row>
    <row r="1637" spans="1:4">
      <c r="A1637">
        <v>1.017296</v>
      </c>
      <c r="B1637">
        <v>3.950186</v>
      </c>
      <c r="C1637">
        <f>LOG10(1.017296)</f>
        <v>7.447336858563738E-3</v>
      </c>
      <c r="D1637">
        <f>LOG10(3.950186)</f>
        <v>0.59661754546742574</v>
      </c>
    </row>
    <row r="1638" spans="1:4">
      <c r="A1638">
        <v>1.017088</v>
      </c>
      <c r="B1638">
        <v>3.959781</v>
      </c>
      <c r="C1638">
        <f>LOG10(1.017088)</f>
        <v>7.3585303672124144E-3</v>
      </c>
      <c r="D1638">
        <f>LOG10(3.959781)</f>
        <v>0.59767116746046611</v>
      </c>
    </row>
    <row r="1639" spans="1:4">
      <c r="A1639">
        <v>1.0138990000000001</v>
      </c>
      <c r="B1639">
        <v>3.9062519999999998</v>
      </c>
      <c r="C1639">
        <f>LOG10(1.013899)</f>
        <v>5.9946947139318035E-3</v>
      </c>
      <c r="D1639">
        <f>LOG10(3.906252)</f>
        <v>0.59176025704686819</v>
      </c>
    </row>
    <row r="1640" spans="1:4">
      <c r="A1640">
        <v>1.017665</v>
      </c>
      <c r="B1640">
        <v>3.9623539999999999</v>
      </c>
      <c r="C1640">
        <f>LOG10(1.017665)</f>
        <v>7.6048383198485036E-3</v>
      </c>
      <c r="D1640">
        <f>LOG10(3.962354)</f>
        <v>0.59795327316586711</v>
      </c>
    </row>
    <row r="1641" spans="1:4">
      <c r="A1641">
        <v>1.011163</v>
      </c>
      <c r="B1641">
        <v>4.4361119999999996</v>
      </c>
      <c r="C1641">
        <f>LOG10(1.011163)</f>
        <v>4.8211697300230543E-3</v>
      </c>
      <c r="D1641">
        <f>LOG10(4.436112)</f>
        <v>0.64700250239324963</v>
      </c>
    </row>
    <row r="1642" spans="1:4">
      <c r="A1642">
        <v>1.015517</v>
      </c>
      <c r="B1642">
        <v>4.5928899999999997</v>
      </c>
      <c r="C1642">
        <f>LOG10(1.015517)</f>
        <v>6.6871979962616563E-3</v>
      </c>
      <c r="D1642">
        <f>LOG10(4.59289)</f>
        <v>0.66208604416273498</v>
      </c>
    </row>
    <row r="1643" spans="1:4">
      <c r="A1643">
        <v>1.0173840000000001</v>
      </c>
      <c r="B1643">
        <v>4.6109220000000004</v>
      </c>
      <c r="C1643">
        <f>LOG10(1.017384)</f>
        <v>7.4849033696921261E-3</v>
      </c>
      <c r="D1643">
        <f>LOG10(4.610922)</f>
        <v>0.66378777560129709</v>
      </c>
    </row>
    <row r="1644" spans="1:4">
      <c r="A1644">
        <v>1.0202800000000001</v>
      </c>
      <c r="B1644">
        <v>4.7798920000000003</v>
      </c>
      <c r="C1644">
        <f>LOG10(1.02028)</f>
        <v>8.7193734947153666E-3</v>
      </c>
      <c r="D1644">
        <f>LOG10(4.779892)</f>
        <v>0.67941808398995795</v>
      </c>
    </row>
    <row r="1645" spans="1:4">
      <c r="A1645">
        <v>1.0070790000000001</v>
      </c>
      <c r="B1645">
        <v>4.5173430000000003</v>
      </c>
      <c r="C1645">
        <f>LOG10(1.007079)</f>
        <v>3.0635399859371732E-3</v>
      </c>
      <c r="D1645">
        <f>LOG10(4.517343)</f>
        <v>0.6548830676151467</v>
      </c>
    </row>
    <row r="1646" spans="1:4">
      <c r="A1646">
        <v>1.0083789999999999</v>
      </c>
      <c r="B1646">
        <v>4.4088520000000004</v>
      </c>
      <c r="C1646">
        <f>LOG10(1.008379)</f>
        <v>3.6237926975007709E-3</v>
      </c>
      <c r="D1646">
        <f>LOG10(4.408852)</f>
        <v>0.64432552031370349</v>
      </c>
    </row>
    <row r="1647" spans="1:4">
      <c r="A1647">
        <v>1.010065</v>
      </c>
      <c r="B1647">
        <v>4.3717290000000002</v>
      </c>
      <c r="C1647">
        <f>LOG10(1.010065)</f>
        <v>4.3493225281863558E-3</v>
      </c>
      <c r="D1647">
        <f>LOG10(4.371729)</f>
        <v>0.64065323254290008</v>
      </c>
    </row>
    <row r="1648" spans="1:4">
      <c r="A1648">
        <v>1.0079070000000001</v>
      </c>
      <c r="B1648">
        <v>4.3028709999999997</v>
      </c>
      <c r="C1648">
        <f>LOG10(1.007907)</f>
        <v>3.4204614248512827E-3</v>
      </c>
      <c r="D1648">
        <f>LOG10(4.302871)</f>
        <v>0.63375832613648153</v>
      </c>
    </row>
    <row r="1649" spans="1:4">
      <c r="A1649">
        <v>1.0064150000000001</v>
      </c>
      <c r="B1649">
        <v>4.2103450000000002</v>
      </c>
      <c r="C1649">
        <f>LOG10(1.006415)</f>
        <v>2.7771010430474733E-3</v>
      </c>
      <c r="D1649">
        <f>LOG10(4.210345)</f>
        <v>0.62431768383030284</v>
      </c>
    </row>
    <row r="1650" spans="1:4">
      <c r="A1650">
        <v>1.0090520000000001</v>
      </c>
      <c r="B1650">
        <v>4.2543499999999996</v>
      </c>
      <c r="C1650">
        <f>LOG10(1.009052)</f>
        <v>3.9135475363656332E-3</v>
      </c>
      <c r="D1650">
        <f>LOG10(4.25435)</f>
        <v>0.62883321589485885</v>
      </c>
    </row>
    <row r="1651" spans="1:4">
      <c r="A1651">
        <v>1.0066870000000001</v>
      </c>
      <c r="B1651">
        <v>4.2596270000000001</v>
      </c>
      <c r="C1651">
        <f>LOG10(1.006687)</f>
        <v>2.8944603222062601E-3</v>
      </c>
      <c r="D1651">
        <f>LOG10(4.259627)</f>
        <v>0.62937157118392539</v>
      </c>
    </row>
    <row r="1652" spans="1:4">
      <c r="A1652">
        <v>1.007782</v>
      </c>
      <c r="B1652">
        <v>4.0555050000000001</v>
      </c>
      <c r="C1652">
        <f>LOG10(1.007782)</f>
        <v>3.3665971528256257E-3</v>
      </c>
      <c r="D1652">
        <f>LOG10(4.055505)</f>
        <v>0.60804494117548091</v>
      </c>
    </row>
    <row r="1653" spans="1:4">
      <c r="A1653">
        <v>1.008864</v>
      </c>
      <c r="B1653">
        <v>4.1280809999999999</v>
      </c>
      <c r="C1653">
        <f>LOG10(1.008864)</f>
        <v>3.8326250769232456E-3</v>
      </c>
      <c r="D1653">
        <f>LOG10(4.128081)</f>
        <v>0.615748210302272</v>
      </c>
    </row>
    <row r="1654" spans="1:4">
      <c r="A1654">
        <v>1.0054959999999999</v>
      </c>
      <c r="B1654">
        <v>4.1154539999999997</v>
      </c>
      <c r="C1654">
        <f>LOG10(1.005496)</f>
        <v>2.3803472536130599E-3</v>
      </c>
      <c r="D1654">
        <f>LOG10(4.115454)</f>
        <v>0.61441775177645586</v>
      </c>
    </row>
    <row r="1655" spans="1:4">
      <c r="A1655">
        <v>1.006162</v>
      </c>
      <c r="B1655">
        <v>3.9846560000000002</v>
      </c>
      <c r="C1655">
        <f>LOG10(1.006162)</f>
        <v>2.6679111790071548E-3</v>
      </c>
      <c r="D1655">
        <f>LOG10(3.984656)</f>
        <v>0.6003908342012878</v>
      </c>
    </row>
    <row r="1656" spans="1:4">
      <c r="A1656">
        <v>1.0062869999999999</v>
      </c>
      <c r="B1656">
        <v>4.0629670000000004</v>
      </c>
      <c r="C1656">
        <f>LOG10(1.006287)</f>
        <v>2.7218621713629267E-3</v>
      </c>
      <c r="D1656">
        <f>LOG10(4.062967)</f>
        <v>0.60884329493874123</v>
      </c>
    </row>
    <row r="1657" spans="1:4">
      <c r="A1657">
        <v>1.007331</v>
      </c>
      <c r="B1657">
        <v>4.1403359999999996</v>
      </c>
      <c r="C1657">
        <f>LOG10(1.007331)</f>
        <v>3.1721993055498598E-3</v>
      </c>
      <c r="D1657">
        <f>LOG10(4.140336)</f>
        <v>0.61703558677904602</v>
      </c>
    </row>
    <row r="1658" spans="1:4">
      <c r="A1658">
        <v>1.0092840000000001</v>
      </c>
      <c r="B1658">
        <v>4.0051810000000003</v>
      </c>
      <c r="C1658">
        <f>LOG10(1.009284)</f>
        <v>4.0133885145231954E-3</v>
      </c>
      <c r="D1658">
        <f>LOG10(4.005181)</f>
        <v>0.60262214726794894</v>
      </c>
    </row>
    <row r="1659" spans="1:4">
      <c r="A1659">
        <v>1.0097320000000001</v>
      </c>
      <c r="B1659">
        <v>4.0772360000000001</v>
      </c>
      <c r="C1659">
        <f>LOG10(1.009732)</f>
        <v>4.2061199550722508E-3</v>
      </c>
      <c r="D1659">
        <f>LOG10(4.077236)</f>
        <v>0.61036585016478606</v>
      </c>
    </row>
    <row r="1660" spans="1:4">
      <c r="A1660">
        <v>1.0137560000000001</v>
      </c>
      <c r="B1660">
        <v>4.2190620000000001</v>
      </c>
      <c r="C1660">
        <f>LOG10(1.013756)</f>
        <v>5.933437635173208E-3</v>
      </c>
      <c r="D1660">
        <f>LOG10(4.219062)</f>
        <v>0.62521590747717215</v>
      </c>
    </row>
    <row r="1661" spans="1:4">
      <c r="A1661">
        <v>1.0118799999999999</v>
      </c>
      <c r="B1661">
        <v>4.1676310000000001</v>
      </c>
      <c r="C1661">
        <f>LOG10(1.01188)</f>
        <v>5.1290120809395203E-3</v>
      </c>
      <c r="D1661">
        <f>LOG10(4.167631)</f>
        <v>0.61988925977370235</v>
      </c>
    </row>
    <row r="1662" spans="1:4">
      <c r="A1662">
        <v>1.0156240000000001</v>
      </c>
      <c r="B1662">
        <v>4.1503519999999998</v>
      </c>
      <c r="C1662">
        <f>LOG10(1.015624)</f>
        <v>6.7329550457295847E-3</v>
      </c>
      <c r="D1662">
        <f>LOG10(4.150352)</f>
        <v>0.61808493169396372</v>
      </c>
    </row>
    <row r="1663" spans="1:4">
      <c r="A1663">
        <v>1.0149049999999999</v>
      </c>
      <c r="B1663">
        <v>4.2218780000000002</v>
      </c>
      <c r="C1663">
        <f>LOG10(1.014905)</f>
        <v>6.4253920948540997E-3</v>
      </c>
      <c r="D1663">
        <f>LOG10(4.221878)</f>
        <v>0.62550567930505174</v>
      </c>
    </row>
    <row r="1664" spans="1:4">
      <c r="A1664">
        <v>1.018446</v>
      </c>
      <c r="B1664">
        <v>4.2726040000000003</v>
      </c>
      <c r="C1664">
        <f>LOG10(1.018446)</f>
        <v>7.9380068032966471E-3</v>
      </c>
      <c r="D1664">
        <f>LOG10(4.272604)</f>
        <v>0.63069264273892078</v>
      </c>
    </row>
    <row r="1665" spans="1:4">
      <c r="A1665">
        <v>1.0350569999999999</v>
      </c>
      <c r="B1665">
        <v>4.4348999999999998</v>
      </c>
      <c r="C1665">
        <f>LOG10(1.035057)</f>
        <v>1.4964266801477576E-2</v>
      </c>
      <c r="D1665">
        <f>LOG10(4.4349)</f>
        <v>0.64688383162257734</v>
      </c>
    </row>
    <row r="1666" spans="1:4">
      <c r="A1666">
        <v>1.0067539999999999</v>
      </c>
      <c r="B1666">
        <v>4.394552</v>
      </c>
      <c r="C1666">
        <f>LOG10(1.006754)</f>
        <v>2.9233638066373199E-3</v>
      </c>
      <c r="D1666">
        <f>LOG10(4.394552)</f>
        <v>0.64291460777272402</v>
      </c>
    </row>
    <row r="1667" spans="1:4">
      <c r="A1667">
        <v>1.010616</v>
      </c>
      <c r="B1667">
        <v>4.6196060000000001</v>
      </c>
      <c r="C1667">
        <f>LOG10(1.010616)</f>
        <v>4.5861696757169184E-3</v>
      </c>
      <c r="D1667">
        <f>LOG10(4.619606)</f>
        <v>0.66460493674170562</v>
      </c>
    </row>
    <row r="1668" spans="1:4">
      <c r="A1668">
        <v>1.0794699999999999</v>
      </c>
      <c r="B1668">
        <v>4.3327260000000001</v>
      </c>
      <c r="C1668">
        <f>LOG10(1.07947)</f>
        <v>3.3210577179281248E-2</v>
      </c>
      <c r="D1668">
        <f>LOG10(4.332726)</f>
        <v>0.63676122527932855</v>
      </c>
    </row>
    <row r="1669" spans="1:4">
      <c r="A1669">
        <v>1.015223</v>
      </c>
      <c r="B1669">
        <v>4.6135429999999999</v>
      </c>
      <c r="C1669">
        <f>LOG10(1.015223)</f>
        <v>6.5614481921787825E-3</v>
      </c>
      <c r="D1669">
        <f>LOG10(4.613543)</f>
        <v>0.66403457275814048</v>
      </c>
    </row>
    <row r="1670" spans="1:4">
      <c r="A1670">
        <v>1.0146539999999999</v>
      </c>
      <c r="B1670">
        <v>4.6081310000000002</v>
      </c>
      <c r="C1670">
        <f>LOG10(1.014654)</f>
        <v>6.31797179762355E-3</v>
      </c>
      <c r="D1670">
        <f>LOG10(4.608131)</f>
        <v>0.66352481671907282</v>
      </c>
    </row>
    <row r="1671" spans="1:4">
      <c r="A1671">
        <v>1.0147390000000001</v>
      </c>
      <c r="B1671">
        <v>4.4819399999999998</v>
      </c>
      <c r="C1671">
        <f>LOG10(1.014739)</f>
        <v>6.3543521645445088E-3</v>
      </c>
      <c r="D1671">
        <f>LOG10(4.48194)</f>
        <v>0.6514660383116414</v>
      </c>
    </row>
    <row r="1672" spans="1:4">
      <c r="A1672">
        <v>1.015263</v>
      </c>
      <c r="B1672">
        <v>4.3617509999999999</v>
      </c>
      <c r="C1672">
        <f>LOG10(1.015263)</f>
        <v>6.5785591491402135E-3</v>
      </c>
      <c r="D1672">
        <f>LOG10(4.361751)</f>
        <v>0.63966086930948129</v>
      </c>
    </row>
    <row r="1673" spans="1:4">
      <c r="A1673">
        <v>1.008305</v>
      </c>
      <c r="B1673">
        <v>4.2114070000000003</v>
      </c>
      <c r="C1673">
        <f>LOG10(1.008305)</f>
        <v>3.5919207813500755E-3</v>
      </c>
      <c r="D1673">
        <f>LOG10(4.211407)</f>
        <v>0.62442721466004614</v>
      </c>
    </row>
    <row r="1674" spans="1:4">
      <c r="A1674">
        <v>1.0104820000000001</v>
      </c>
      <c r="B1674">
        <v>4.2223119999999996</v>
      </c>
      <c r="C1674">
        <f>LOG10(1.010482)</f>
        <v>4.5285817105017289E-3</v>
      </c>
      <c r="D1674">
        <f>LOG10(4.222312)</f>
        <v>0.62555032155145118</v>
      </c>
    </row>
    <row r="1675" spans="1:4">
      <c r="A1675">
        <v>1.0129919999999999</v>
      </c>
      <c r="B1675">
        <v>4.20017</v>
      </c>
      <c r="C1675">
        <f>LOG10(1.012992)</f>
        <v>5.6060155778772493E-3</v>
      </c>
      <c r="D1675">
        <f>LOG10(4.20017)</f>
        <v>0.62326686862832525</v>
      </c>
    </row>
    <row r="1676" spans="1:4">
      <c r="A1676">
        <v>1.009997</v>
      </c>
      <c r="B1676">
        <v>4.1008360000000001</v>
      </c>
      <c r="C1676">
        <f>LOG10(1.009997)</f>
        <v>4.3200837971171541E-3</v>
      </c>
      <c r="D1676">
        <f>LOG10(4.100836)</f>
        <v>0.61287240139691934</v>
      </c>
    </row>
    <row r="1677" spans="1:4">
      <c r="A1677">
        <v>1.0107299999999999</v>
      </c>
      <c r="B1677">
        <v>4.1415730000000002</v>
      </c>
      <c r="C1677">
        <f>LOG10(1.01073)</f>
        <v>4.6351564112777181E-3</v>
      </c>
      <c r="D1677">
        <f>LOG10(4.141573)</f>
        <v>0.6171653207034612</v>
      </c>
    </row>
    <row r="1678" spans="1:4">
      <c r="A1678">
        <v>1.0123040000000001</v>
      </c>
      <c r="B1678">
        <v>4.0762119999999999</v>
      </c>
      <c r="C1678">
        <f>LOG10(1.012304)</f>
        <v>5.310952915389567E-3</v>
      </c>
      <c r="D1678">
        <f>LOG10(4.076212)</f>
        <v>0.61025676317439692</v>
      </c>
    </row>
    <row r="1679" spans="1:4">
      <c r="A1679">
        <v>1.0124599999999999</v>
      </c>
      <c r="B1679">
        <v>3.9994710000000002</v>
      </c>
      <c r="C1679">
        <f>LOG10(1.01246)</f>
        <v>5.3778742349220032E-3</v>
      </c>
      <c r="D1679">
        <f>LOG10(3.999471)</f>
        <v>0.60200255208447706</v>
      </c>
    </row>
    <row r="1680" spans="1:4">
      <c r="A1680">
        <v>1.0122949999999999</v>
      </c>
      <c r="B1680">
        <v>3.9370820000000002</v>
      </c>
      <c r="C1680">
        <f>LOG10(1.012295)</f>
        <v>5.3070917553897654E-3</v>
      </c>
      <c r="D1680">
        <f>LOG10(3.937082)</f>
        <v>0.59517446019959086</v>
      </c>
    </row>
    <row r="1681" spans="1:4">
      <c r="A1681">
        <v>1.016448</v>
      </c>
      <c r="B1681">
        <v>4.0469080000000002</v>
      </c>
      <c r="C1681">
        <f>LOG10(1.016448)</f>
        <v>7.0851656688790295E-3</v>
      </c>
      <c r="D1681">
        <f>LOG10(4.046908)</f>
        <v>0.60712333151128761</v>
      </c>
    </row>
    <row r="1682" spans="1:4">
      <c r="A1682">
        <v>1.015252</v>
      </c>
      <c r="B1682">
        <v>3.8886280000000002</v>
      </c>
      <c r="C1682">
        <f>LOG10(1.015252)</f>
        <v>6.5738537031809615E-3</v>
      </c>
      <c r="D1682">
        <f>LOG10(3.888628)</f>
        <v>0.58979639897810865</v>
      </c>
    </row>
    <row r="1683" spans="1:4">
      <c r="A1683">
        <v>1.01075</v>
      </c>
      <c r="B1683">
        <v>3.8745919999999998</v>
      </c>
      <c r="C1683">
        <f>LOG10(1.01075)</f>
        <v>4.6437500057119E-3</v>
      </c>
      <c r="D1683">
        <f>LOG10(3.874592)</f>
        <v>0.58822597742875993</v>
      </c>
    </row>
    <row r="1684" spans="1:4">
      <c r="A1684">
        <v>1.009973</v>
      </c>
      <c r="B1684">
        <v>3.9738989999999998</v>
      </c>
      <c r="C1684">
        <f>LOG10(1.009973)</f>
        <v>4.3097637749720938E-3</v>
      </c>
      <c r="D1684">
        <f>LOG10(3.973899)</f>
        <v>0.5992168249529396</v>
      </c>
    </row>
    <row r="1685" spans="1:4">
      <c r="A1685">
        <v>1.0148010000000001</v>
      </c>
      <c r="B1685">
        <v>3.949802</v>
      </c>
      <c r="C1685">
        <f>LOG10(1.014801)</f>
        <v>6.3808865101463502E-3</v>
      </c>
      <c r="D1685">
        <f>LOG10(3.949802)</f>
        <v>0.59657532538274149</v>
      </c>
    </row>
    <row r="1686" spans="1:4">
      <c r="A1686">
        <v>1.013849</v>
      </c>
      <c r="B1686">
        <v>3.9637959999999999</v>
      </c>
      <c r="C1686">
        <f>LOG10(1.013849)</f>
        <v>5.9732771372905157E-3</v>
      </c>
      <c r="D1686">
        <f>LOG10(3.963796)</f>
        <v>0.59811129506800464</v>
      </c>
    </row>
    <row r="1687" spans="1:4">
      <c r="A1687">
        <v>1.0129649999999999</v>
      </c>
      <c r="B1687">
        <v>4.0525039999999999</v>
      </c>
      <c r="C1687">
        <f>LOG10(1.012965)</f>
        <v>5.594439862289918E-3</v>
      </c>
      <c r="D1687">
        <f>LOG10(4.052504)</f>
        <v>0.60772345218855262</v>
      </c>
    </row>
    <row r="1688" spans="1:4">
      <c r="A1688">
        <v>1.025676</v>
      </c>
      <c r="B1688">
        <v>4.0119910000000001</v>
      </c>
      <c r="C1688">
        <f>LOG10(1.025676)</f>
        <v>1.1010193490800855E-2</v>
      </c>
      <c r="D1688">
        <f>LOG10(4.011991)</f>
        <v>0.60335995010742305</v>
      </c>
    </row>
    <row r="1689" spans="1:4">
      <c r="A1689">
        <v>1.034243</v>
      </c>
      <c r="B1689">
        <v>4.1925509999999999</v>
      </c>
      <c r="C1689">
        <f>LOG10(1.034243)</f>
        <v>1.4622590170246237E-2</v>
      </c>
      <c r="D1689">
        <f>LOG10(4.192551)</f>
        <v>0.62247835425578857</v>
      </c>
    </row>
    <row r="1690" spans="1:4">
      <c r="A1690">
        <v>1.013128</v>
      </c>
      <c r="B1690">
        <v>4.5035619999999996</v>
      </c>
      <c r="C1690">
        <f>LOG10(1.013128)</f>
        <v>5.6643181953210404E-3</v>
      </c>
      <c r="D1690">
        <f>LOG10(4.503562)</f>
        <v>0.65355614600117762</v>
      </c>
    </row>
    <row r="1691" spans="1:4">
      <c r="A1691">
        <v>1.3850819999999999</v>
      </c>
      <c r="B1691">
        <v>4.6182040000000004</v>
      </c>
      <c r="C1691">
        <f>LOG10(1.385082)</f>
        <v>0.14147548538121482</v>
      </c>
      <c r="D1691">
        <f>LOG10(4.618204)</f>
        <v>0.66447311310205437</v>
      </c>
    </row>
    <row r="1692" spans="1:4">
      <c r="A1692">
        <v>1.011201</v>
      </c>
      <c r="B1692">
        <v>4.5351840000000001</v>
      </c>
      <c r="C1692">
        <f>LOG10(1.011201)</f>
        <v>4.8374904223556494E-3</v>
      </c>
      <c r="D1692">
        <f>LOG10(4.535184)</f>
        <v>0.65659491180705198</v>
      </c>
    </row>
    <row r="1693" spans="1:4">
      <c r="A1693">
        <v>1.041695</v>
      </c>
      <c r="B1693">
        <v>4.6967359999999996</v>
      </c>
      <c r="C1693">
        <f>LOG10(1.041695)</f>
        <v>1.774057960968807E-2</v>
      </c>
      <c r="D1693">
        <f>LOG10(4.696736)</f>
        <v>0.67179614950292899</v>
      </c>
    </row>
    <row r="1694" spans="1:4">
      <c r="A1694">
        <v>1.013733</v>
      </c>
      <c r="B1694">
        <v>4.5622280000000002</v>
      </c>
      <c r="C1694">
        <f>LOG10(1.013733)</f>
        <v>5.9235842913728225E-3</v>
      </c>
      <c r="D1694">
        <f>LOG10(4.562228)</f>
        <v>0.65917698560252436</v>
      </c>
    </row>
    <row r="1695" spans="1:4">
      <c r="A1695">
        <v>1.009385</v>
      </c>
      <c r="B1695">
        <v>4.4466640000000002</v>
      </c>
      <c r="C1695">
        <f>LOG10(1.009385)</f>
        <v>4.0568465977540661E-3</v>
      </c>
      <c r="D1695">
        <f>LOG10(4.446664)</f>
        <v>0.64803431441432369</v>
      </c>
    </row>
    <row r="1696" spans="1:4">
      <c r="A1696">
        <v>1.0146900000000001</v>
      </c>
      <c r="B1696">
        <v>4.4731050000000003</v>
      </c>
      <c r="C1696">
        <f>LOG10(1.01469)</f>
        <v>6.3333803250592352E-3</v>
      </c>
      <c r="D1696">
        <f>LOG10(4.473105)</f>
        <v>0.65060909275915069</v>
      </c>
    </row>
    <row r="1697" spans="1:4">
      <c r="A1697">
        <v>1.00831</v>
      </c>
      <c r="B1697">
        <v>4.4256710000000004</v>
      </c>
      <c r="C1697">
        <f>LOG10(1.00831)</f>
        <v>3.5940743628810421E-3</v>
      </c>
      <c r="D1697">
        <f>LOG10(4.425671)</f>
        <v>0.64597912576943606</v>
      </c>
    </row>
    <row r="1698" spans="1:4">
      <c r="A1698">
        <v>1.0132749999999999</v>
      </c>
      <c r="B1698">
        <v>4.4345160000000003</v>
      </c>
      <c r="C1698">
        <f>LOG10(1.013275)</f>
        <v>5.7273276647619355E-3</v>
      </c>
      <c r="D1698">
        <f>LOG10(4.434516)</f>
        <v>0.64684622619711196</v>
      </c>
    </row>
    <row r="1699" spans="1:4">
      <c r="A1699">
        <v>1.008667</v>
      </c>
      <c r="B1699">
        <v>4.4580880000000001</v>
      </c>
      <c r="C1699">
        <f>LOG10(1.008667)</f>
        <v>3.7478124884605659E-3</v>
      </c>
      <c r="D1699">
        <f>LOG10(4.458088)</f>
        <v>0.64914863694305369</v>
      </c>
    </row>
    <row r="1700" spans="1:4">
      <c r="A1700">
        <v>1.0101450000000001</v>
      </c>
      <c r="B1700">
        <v>4.2099589999999996</v>
      </c>
      <c r="C1700">
        <f>LOG10(1.010145)</f>
        <v>4.3837185153069586E-3</v>
      </c>
      <c r="D1700">
        <f>LOG10(4.209959)</f>
        <v>0.62427786634387183</v>
      </c>
    </row>
    <row r="1701" spans="1:4">
      <c r="A1701">
        <v>1.010273</v>
      </c>
      <c r="B1701">
        <v>4.2034649999999996</v>
      </c>
      <c r="C1701">
        <f>LOG10(1.010273)</f>
        <v>4.4387464290930635E-3</v>
      </c>
      <c r="D1701">
        <f>LOG10(4.203465)</f>
        <v>0.62360743563086718</v>
      </c>
    </row>
    <row r="1702" spans="1:4">
      <c r="A1702">
        <v>1.009104</v>
      </c>
      <c r="B1702">
        <v>4.3776000000000002</v>
      </c>
      <c r="C1702">
        <f>LOG10(1.009104)</f>
        <v>3.9359276824632999E-3</v>
      </c>
      <c r="D1702">
        <f>LOG10(4.3776)</f>
        <v>0.64123607570400343</v>
      </c>
    </row>
    <row r="1703" spans="1:4">
      <c r="A1703">
        <v>1.0077240000000001</v>
      </c>
      <c r="B1703">
        <v>4.3308289999999996</v>
      </c>
      <c r="C1703">
        <f>LOG10(1.007724)</f>
        <v>3.3416018613630404E-3</v>
      </c>
      <c r="D1703">
        <f>LOG10(4.330829)</f>
        <v>0.63657103622983624</v>
      </c>
    </row>
    <row r="1704" spans="1:4">
      <c r="A1704">
        <v>1.0089779999999999</v>
      </c>
      <c r="B1704">
        <v>4.2861560000000001</v>
      </c>
      <c r="C1704">
        <f>LOG10(1.008978)</f>
        <v>3.8816968783721428E-3</v>
      </c>
      <c r="D1704">
        <f>LOG10(4.286156)</f>
        <v>0.63206797368346734</v>
      </c>
    </row>
    <row r="1705" spans="1:4">
      <c r="A1705">
        <v>1.0108889999999999</v>
      </c>
      <c r="B1705">
        <v>4.3830359999999997</v>
      </c>
      <c r="C1705">
        <f>LOG10(1.010889)</f>
        <v>4.7034707897684307E-3</v>
      </c>
      <c r="D1705">
        <f>LOG10(4.383036)</f>
        <v>0.6417750377397774</v>
      </c>
    </row>
    <row r="1706" spans="1:4">
      <c r="A1706">
        <v>1.0091110000000001</v>
      </c>
      <c r="B1706">
        <v>4.1905450000000002</v>
      </c>
      <c r="C1706">
        <f>LOG10(1.009111)</f>
        <v>3.9389403063644938E-3</v>
      </c>
      <c r="D1706">
        <f>LOG10(4.190545)</f>
        <v>0.62227050867049971</v>
      </c>
    </row>
    <row r="1707" spans="1:4">
      <c r="A1707">
        <v>1.011339</v>
      </c>
      <c r="B1707">
        <v>4.2298359999999997</v>
      </c>
      <c r="C1707">
        <f>LOG10(1.011339)</f>
        <v>4.8967551474989263E-3</v>
      </c>
      <c r="D1707">
        <f>LOG10(4.229836)</f>
        <v>0.62632352915381884</v>
      </c>
    </row>
    <row r="1708" spans="1:4">
      <c r="A1708">
        <v>1.0147409999999999</v>
      </c>
      <c r="B1708">
        <v>4.0958269999999999</v>
      </c>
      <c r="C1708">
        <f>LOG10(1.014741)</f>
        <v>6.3552081364818868E-3</v>
      </c>
      <c r="D1708">
        <f>LOG10(4.095827)</f>
        <v>0.61234160457615228</v>
      </c>
    </row>
    <row r="1709" spans="1:4">
      <c r="A1709">
        <v>1.0138959999999999</v>
      </c>
      <c r="B1709">
        <v>4.1855159999999998</v>
      </c>
      <c r="C1709">
        <f>LOG10(1.013896)</f>
        <v>5.9934096891183525E-3</v>
      </c>
      <c r="D1709">
        <f>LOG10(4.185516)</f>
        <v>0.6217490064484098</v>
      </c>
    </row>
    <row r="1710" spans="1:4">
      <c r="A1710">
        <v>1.0156700000000001</v>
      </c>
      <c r="B1710">
        <v>4.2273379999999996</v>
      </c>
      <c r="C1710">
        <f>LOG10(1.01567)</f>
        <v>6.7526248189588274E-3</v>
      </c>
      <c r="D1710">
        <f>LOG10(4.227338)</f>
        <v>0.62606697356034435</v>
      </c>
    </row>
    <row r="1711" spans="1:4">
      <c r="A1711">
        <v>1.0169840000000001</v>
      </c>
      <c r="B1711">
        <v>4.3299459999999996</v>
      </c>
      <c r="C1711">
        <f>LOG10(1.016984)</f>
        <v>7.3141203107766097E-3</v>
      </c>
      <c r="D1711">
        <f>LOG10(4.329946)</f>
        <v>0.63648248017593823</v>
      </c>
    </row>
    <row r="1712" spans="1:4">
      <c r="A1712">
        <v>1.014958</v>
      </c>
      <c r="B1712">
        <v>4.2680360000000004</v>
      </c>
      <c r="C1712">
        <f>LOG10(1.014958)</f>
        <v>6.4480710712639744E-3</v>
      </c>
      <c r="D1712">
        <f>LOG10(4.268036)</f>
        <v>0.63022807395191949</v>
      </c>
    </row>
    <row r="1713" spans="1:4">
      <c r="A1713">
        <v>1.0107299999999999</v>
      </c>
      <c r="B1713">
        <v>4.544861</v>
      </c>
      <c r="C1713">
        <f>LOG10(1.01073)</f>
        <v>4.6351564112777181E-3</v>
      </c>
      <c r="D1713">
        <f>LOG10(4.544861)</f>
        <v>0.65752060530141732</v>
      </c>
    </row>
    <row r="1714" spans="1:4">
      <c r="A1714">
        <v>1.010303</v>
      </c>
      <c r="B1714">
        <v>4.5009370000000004</v>
      </c>
      <c r="C1714">
        <f>LOG10(1.010303)</f>
        <v>4.4516425878696145E-3</v>
      </c>
      <c r="D1714">
        <f>LOG10(4.500937)</f>
        <v>0.65330293412402818</v>
      </c>
    </row>
    <row r="1715" spans="1:4">
      <c r="A1715">
        <v>1.008262</v>
      </c>
      <c r="B1715">
        <v>4.6531979999999997</v>
      </c>
      <c r="C1715">
        <f>LOG10(1.008262)</f>
        <v>3.5733995393336417E-3</v>
      </c>
      <c r="D1715">
        <f>LOG10(4.653198)</f>
        <v>0.66775153275632515</v>
      </c>
    </row>
    <row r="1716" spans="1:4">
      <c r="A1716">
        <v>1.0059480000000001</v>
      </c>
      <c r="B1716">
        <v>4.487768</v>
      </c>
      <c r="C1716">
        <f>LOG10(1.005948)</f>
        <v>2.575531518374587E-3</v>
      </c>
      <c r="D1716">
        <f>LOG10(4.487768)</f>
        <v>0.65203039750743874</v>
      </c>
    </row>
    <row r="1717" spans="1:4">
      <c r="A1717">
        <v>1.0161530000000001</v>
      </c>
      <c r="B1717">
        <v>3.4416869999999999</v>
      </c>
      <c r="C1717">
        <f>LOG10(1.016153)</f>
        <v>6.9591036694399075E-3</v>
      </c>
      <c r="D1717">
        <f>LOG10(3.441687)</f>
        <v>0.53677137140878972</v>
      </c>
    </row>
    <row r="1718" spans="1:4">
      <c r="A1718">
        <v>1.024521</v>
      </c>
      <c r="B1718">
        <v>4.7675429999999999</v>
      </c>
      <c r="C1718">
        <f>LOG10(1.024521)</f>
        <v>1.0520864729062883E-2</v>
      </c>
      <c r="D1718">
        <f>LOG10(4.767543)</f>
        <v>0.67829461877698505</v>
      </c>
    </row>
    <row r="1719" spans="1:4">
      <c r="A1719">
        <v>1.0179260000000001</v>
      </c>
      <c r="B1719">
        <v>4.5873970000000002</v>
      </c>
      <c r="C1719">
        <f>LOG10(1.017926)</f>
        <v>7.7162073133230655E-3</v>
      </c>
      <c r="D1719">
        <f>LOG10(4.587397)</f>
        <v>0.66156632623370093</v>
      </c>
    </row>
    <row r="1720" spans="1:4">
      <c r="A1720">
        <v>1.0076769999999999</v>
      </c>
      <c r="B1720">
        <v>4.5286309999999999</v>
      </c>
      <c r="C1720">
        <f>LOG10(1.007677)</f>
        <v>3.3213460009628424E-3</v>
      </c>
      <c r="D1720">
        <f>LOG10(4.528631)</f>
        <v>0.65596693512487669</v>
      </c>
    </row>
    <row r="1721" spans="1:4">
      <c r="A1721">
        <v>1.0097259999999999</v>
      </c>
      <c r="B1721">
        <v>4.5471259999999996</v>
      </c>
      <c r="C1721">
        <f>LOG10(1.009726)</f>
        <v>4.2035392954185196E-3</v>
      </c>
      <c r="D1721">
        <f>LOG10(4.547126)</f>
        <v>0.65773698858966001</v>
      </c>
    </row>
    <row r="1722" spans="1:4">
      <c r="A1722">
        <v>1.011288</v>
      </c>
      <c r="B1722">
        <v>4.5346270000000004</v>
      </c>
      <c r="C1722">
        <f>LOG10(1.011288)</f>
        <v>4.8748539085836243E-3</v>
      </c>
      <c r="D1722">
        <f>LOG10(4.534627)</f>
        <v>0.65654156956503085</v>
      </c>
    </row>
    <row r="1723" spans="1:4">
      <c r="A1723">
        <v>1.013881</v>
      </c>
      <c r="B1723">
        <v>4.5715430000000001</v>
      </c>
      <c r="C1723">
        <f>LOG10(1.013881)</f>
        <v>5.9869845080174578E-3</v>
      </c>
      <c r="D1723">
        <f>LOG10(4.571543)</f>
        <v>0.66006280910334503</v>
      </c>
    </row>
    <row r="1724" spans="1:4">
      <c r="A1724">
        <v>1.0115069999999999</v>
      </c>
      <c r="B1724">
        <v>4.5174909999999997</v>
      </c>
      <c r="C1724">
        <f>LOG10(1.011507)</f>
        <v>4.9688925945685237E-3</v>
      </c>
      <c r="D1724">
        <f>LOG10(4.517491)</f>
        <v>0.65489729600790458</v>
      </c>
    </row>
    <row r="1725" spans="1:4">
      <c r="A1725">
        <v>1.012454</v>
      </c>
      <c r="B1725">
        <v>4.3029510000000002</v>
      </c>
      <c r="C1725">
        <f>LOG10(1.012454)</f>
        <v>5.3753005286891406E-3</v>
      </c>
      <c r="D1725">
        <f>LOG10(4.302951)</f>
        <v>0.63376640056761746</v>
      </c>
    </row>
    <row r="1726" spans="1:4">
      <c r="A1726">
        <v>1.008011</v>
      </c>
      <c r="B1726">
        <v>4.2829220000000001</v>
      </c>
      <c r="C1726">
        <f>LOG10(1.008011)</f>
        <v>3.4652714083505689E-3</v>
      </c>
      <c r="D1726">
        <f>LOG10(4.282922)</f>
        <v>0.63174016515583864</v>
      </c>
    </row>
    <row r="1727" spans="1:4">
      <c r="A1727">
        <v>1.0073430000000001</v>
      </c>
      <c r="B1727">
        <v>4.404547</v>
      </c>
      <c r="C1727">
        <f>LOG10(1.007343)</f>
        <v>3.1773728808111219E-3</v>
      </c>
      <c r="D1727">
        <f>LOG10(4.404547)</f>
        <v>0.64390124861256104</v>
      </c>
    </row>
    <row r="1728" spans="1:4">
      <c r="A1728">
        <v>1.0082979999999999</v>
      </c>
      <c r="B1728">
        <v>4.2711509999999997</v>
      </c>
      <c r="C1728">
        <f>LOG10(1.008298)</f>
        <v>3.588905749265551E-3</v>
      </c>
      <c r="D1728">
        <f>LOG10(4.271151)</f>
        <v>0.63054492551428376</v>
      </c>
    </row>
    <row r="1729" spans="1:4">
      <c r="A1729">
        <v>1.010046</v>
      </c>
      <c r="B1729">
        <v>4.2153790000000004</v>
      </c>
      <c r="C1729">
        <f>LOG10(1.010046)</f>
        <v>4.3411530809070713E-3</v>
      </c>
      <c r="D1729">
        <f>LOG10(4.215379)</f>
        <v>0.62483662764617665</v>
      </c>
    </row>
    <row r="1730" spans="1:4">
      <c r="A1730">
        <v>1.009239</v>
      </c>
      <c r="B1730">
        <v>4.1542579999999996</v>
      </c>
      <c r="C1730">
        <f>LOG10(1.009239)</f>
        <v>3.994024601712773E-3</v>
      </c>
      <c r="D1730">
        <f>LOG10(4.154258)</f>
        <v>0.6184934648752699</v>
      </c>
    </row>
    <row r="1731" spans="1:4">
      <c r="A1731">
        <v>1.010391</v>
      </c>
      <c r="B1731">
        <v>4.0578709999999996</v>
      </c>
      <c r="C1731">
        <f>LOG10(1.010391)</f>
        <v>4.4894691112637407E-3</v>
      </c>
      <c r="D1731">
        <f>LOG10(4.057871)</f>
        <v>0.60829823666512917</v>
      </c>
    </row>
    <row r="1732" spans="1:4">
      <c r="A1732">
        <v>1.0134289999999999</v>
      </c>
      <c r="B1732">
        <v>4.0455220000000001</v>
      </c>
      <c r="C1732">
        <f>LOG10(1.013429)</f>
        <v>5.7933277815444698E-3</v>
      </c>
      <c r="D1732">
        <f>LOG10(4.045522)</f>
        <v>0.60697456725684151</v>
      </c>
    </row>
    <row r="1733" spans="1:4">
      <c r="A1733">
        <v>1.0135639999999999</v>
      </c>
      <c r="B1733">
        <v>3.9724759999999999</v>
      </c>
      <c r="C1733">
        <f>LOG10(1.013564)</f>
        <v>5.8511767777113298E-3</v>
      </c>
      <c r="D1733">
        <f>LOG10(3.972476)</f>
        <v>0.59906128206593656</v>
      </c>
    </row>
    <row r="1734" spans="1:4">
      <c r="A1734">
        <v>1.0109840000000001</v>
      </c>
      <c r="B1734">
        <v>4.0613200000000003</v>
      </c>
      <c r="C1734">
        <f>LOG10(1.010984)</f>
        <v>4.7442824290862794E-3</v>
      </c>
      <c r="D1734">
        <f>LOG10(4.06132)</f>
        <v>0.60866720981976563</v>
      </c>
    </row>
    <row r="1735" spans="1:4">
      <c r="A1735">
        <v>1.0159119999999999</v>
      </c>
      <c r="B1735">
        <v>4.1102369999999997</v>
      </c>
      <c r="C1735">
        <f>LOG10(1.015912)</f>
        <v>6.8560902612768036E-3</v>
      </c>
      <c r="D1735">
        <f>LOG10(4.110237)</f>
        <v>0.61386686441249227</v>
      </c>
    </row>
    <row r="1736" spans="1:4">
      <c r="A1736">
        <v>1.0112829999999999</v>
      </c>
      <c r="B1736">
        <v>4.1835709999999997</v>
      </c>
      <c r="C1736">
        <f>LOG10(1.011283)</f>
        <v>4.8727066688481245E-3</v>
      </c>
      <c r="D1736">
        <f>LOG10(4.183571)</f>
        <v>0.62154714385993159</v>
      </c>
    </row>
    <row r="1737" spans="1:4">
      <c r="A1737">
        <v>1.011037</v>
      </c>
      <c r="B1737">
        <v>4.183802</v>
      </c>
      <c r="C1737">
        <f>LOG10(1.011037)</f>
        <v>4.767049361324948E-3</v>
      </c>
      <c r="D1737">
        <f>LOG10(4.183802)</f>
        <v>0.62157112319618091</v>
      </c>
    </row>
    <row r="1738" spans="1:4">
      <c r="A1738">
        <v>1.0111429999999999</v>
      </c>
      <c r="B1738">
        <v>4.6073890000000004</v>
      </c>
      <c r="C1738">
        <f>LOG10(1.011143)</f>
        <v>4.8125796455962613E-3</v>
      </c>
      <c r="D1738">
        <f>LOG10(4.607389)</f>
        <v>0.6634548811090869</v>
      </c>
    </row>
    <row r="1739" spans="1:4">
      <c r="A1739">
        <v>1.0205789999999999</v>
      </c>
      <c r="B1739">
        <v>4.5854809999999997</v>
      </c>
      <c r="C1739">
        <f>LOG10(1.020579)</f>
        <v>8.8466278038254725E-3</v>
      </c>
      <c r="D1739">
        <f>LOG10(4.585481)</f>
        <v>0.66138489828067937</v>
      </c>
    </row>
    <row r="1740" spans="1:4">
      <c r="A1740">
        <v>1.0181279999999999</v>
      </c>
      <c r="B1740">
        <v>4.7837040000000002</v>
      </c>
      <c r="C1740">
        <f>LOG10(1.018128)</f>
        <v>7.8023813397803277E-3</v>
      </c>
      <c r="D1740">
        <f>LOG10(4.783704)</f>
        <v>0.67976429908576319</v>
      </c>
    </row>
    <row r="1741" spans="1:4">
      <c r="A1741">
        <v>1.0133890000000001</v>
      </c>
      <c r="B1741">
        <v>5.1283709999999996</v>
      </c>
      <c r="C1741">
        <f>LOG10(1.013389)</f>
        <v>5.7761858583147505E-3</v>
      </c>
      <c r="D1741">
        <f>LOG10(5.128371)</f>
        <v>0.70997943566532473</v>
      </c>
    </row>
    <row r="1742" spans="1:4">
      <c r="A1742">
        <v>1.012969</v>
      </c>
      <c r="B1742">
        <v>4.6821000000000002</v>
      </c>
      <c r="C1742">
        <f>LOG10(1.012969)</f>
        <v>5.5961548025867539E-3</v>
      </c>
      <c r="D1742">
        <f>LOG10(4.6821)</f>
        <v>0.67044068509413934</v>
      </c>
    </row>
    <row r="1743" spans="1:4">
      <c r="A1743">
        <v>1.0105580000000001</v>
      </c>
      <c r="B1743">
        <v>4.8625660000000002</v>
      </c>
      <c r="C1743">
        <f>LOG10(1.010558)</f>
        <v>4.5612444788192185E-3</v>
      </c>
      <c r="D1743">
        <f>LOG10(4.862566)</f>
        <v>0.68686550908775479</v>
      </c>
    </row>
    <row r="1744" spans="1:4">
      <c r="A1744">
        <v>1.008723</v>
      </c>
      <c r="B1744">
        <v>4.6668050000000001</v>
      </c>
      <c r="C1744">
        <f>LOG10(1.008723)</f>
        <v>3.771923335637218E-3</v>
      </c>
      <c r="D1744">
        <f>LOG10(4.666805)</f>
        <v>0.66901965449705725</v>
      </c>
    </row>
    <row r="1745" spans="1:4">
      <c r="A1745">
        <v>1.0120640000000001</v>
      </c>
      <c r="B1745">
        <v>4.6295190000000002</v>
      </c>
      <c r="C1745">
        <f>LOG10(1.012064)</f>
        <v>5.2079768990277962E-3</v>
      </c>
      <c r="D1745">
        <f>LOG10(4.629519)</f>
        <v>0.66553587082413246</v>
      </c>
    </row>
    <row r="1746" spans="1:4">
      <c r="A1746">
        <v>1.008718</v>
      </c>
      <c r="B1746">
        <v>4.5204950000000004</v>
      </c>
      <c r="C1746">
        <f>LOG10(1.008718)</f>
        <v>3.7697706358462107E-3</v>
      </c>
      <c r="D1746">
        <f>LOG10(4.520495)</f>
        <v>0.65518599321803062</v>
      </c>
    </row>
    <row r="1747" spans="1:4">
      <c r="A1747">
        <v>1.007754</v>
      </c>
      <c r="B1747">
        <v>4.5671030000000004</v>
      </c>
      <c r="C1747">
        <f>LOG10(1.007754)</f>
        <v>3.3545306400031929E-3</v>
      </c>
      <c r="D1747">
        <f>LOG10(4.567103)</f>
        <v>0.6596408061826996</v>
      </c>
    </row>
    <row r="1748" spans="1:4">
      <c r="A1748">
        <v>1.0085550000000001</v>
      </c>
      <c r="B1748">
        <v>4.369936</v>
      </c>
      <c r="C1748">
        <f>LOG10(1.008555)</f>
        <v>3.6995867780299859E-3</v>
      </c>
      <c r="D1748">
        <f>LOG10(4.369936)</f>
        <v>0.64047507654699487</v>
      </c>
    </row>
    <row r="1749" spans="1:4">
      <c r="A1749">
        <v>1.0046930000000001</v>
      </c>
      <c r="B1749">
        <v>4.3821510000000004</v>
      </c>
      <c r="C1749">
        <f>LOG10(1.004693)</f>
        <v>2.0333764090626999E-3</v>
      </c>
      <c r="D1749">
        <f>LOG10(4.382151)</f>
        <v>0.64168733838600656</v>
      </c>
    </row>
    <row r="1750" spans="1:4">
      <c r="A1750">
        <v>1.0086360000000001</v>
      </c>
      <c r="B1750">
        <v>4.5230249999999996</v>
      </c>
      <c r="C1750">
        <f>LOG10(1.008636)</f>
        <v>3.7344648367295037E-3</v>
      </c>
      <c r="D1750">
        <f>LOG10(4.523025)</f>
        <v>0.65542898821729634</v>
      </c>
    </row>
    <row r="1751" spans="1:4">
      <c r="A1751">
        <v>1.006418</v>
      </c>
      <c r="B1751">
        <v>4.2630309999999998</v>
      </c>
      <c r="C1751">
        <f>LOG10(1.006418)</f>
        <v>2.7783956198411766E-3</v>
      </c>
      <c r="D1751">
        <f>LOG10(4.263031)</f>
        <v>0.62971849077051667</v>
      </c>
    </row>
    <row r="1752" spans="1:4">
      <c r="A1752">
        <v>1.0079629999999999</v>
      </c>
      <c r="B1752">
        <v>4.1972440000000004</v>
      </c>
      <c r="C1752">
        <f>LOG10(1.007963)</f>
        <v>3.4445904520135169E-3</v>
      </c>
      <c r="D1752">
        <f>LOG10(4.197244)</f>
        <v>0.62296421695354154</v>
      </c>
    </row>
    <row r="1753" spans="1:4">
      <c r="A1753">
        <v>1.0085500000000001</v>
      </c>
      <c r="B1753">
        <v>4.2216490000000002</v>
      </c>
      <c r="C1753">
        <f>LOG10(1.00855)</f>
        <v>3.6974337196522267E-3</v>
      </c>
      <c r="D1753">
        <f>LOG10(4.221649)</f>
        <v>0.62548212198442488</v>
      </c>
    </row>
    <row r="1754" spans="1:4">
      <c r="A1754">
        <v>1.01162</v>
      </c>
      <c r="B1754">
        <v>4.328341</v>
      </c>
      <c r="C1754">
        <f>LOG10(1.01162)</f>
        <v>5.0174068761792319E-3</v>
      </c>
      <c r="D1754">
        <f>LOG10(4.328341)</f>
        <v>0.6363214684997397</v>
      </c>
    </row>
    <row r="1755" spans="1:4">
      <c r="A1755">
        <v>1.0089779999999999</v>
      </c>
      <c r="B1755">
        <v>4.2301710000000003</v>
      </c>
      <c r="C1755">
        <f>LOG10(1.008978)</f>
        <v>3.8816968783721428E-3</v>
      </c>
      <c r="D1755">
        <f>LOG10(4.230171)</f>
        <v>0.62635792360562348</v>
      </c>
    </row>
    <row r="1756" spans="1:4">
      <c r="A1756">
        <v>1.008141</v>
      </c>
      <c r="B1756">
        <v>4.297472</v>
      </c>
      <c r="C1756">
        <f>LOG10(1.008141)</f>
        <v>3.5212773867943073E-3</v>
      </c>
      <c r="D1756">
        <f>LOG10(4.297472)</f>
        <v>0.6332130557406821</v>
      </c>
    </row>
    <row r="1757" spans="1:4">
      <c r="A1757">
        <v>1.013236</v>
      </c>
      <c r="B1757">
        <v>4.2134239999999998</v>
      </c>
      <c r="C1757">
        <f>LOG10(1.013236)</f>
        <v>5.71061175767209E-3</v>
      </c>
      <c r="D1757">
        <f>LOG10(4.213424)</f>
        <v>0.62463516470361025</v>
      </c>
    </row>
    <row r="1758" spans="1:4">
      <c r="A1758">
        <v>1.01387</v>
      </c>
      <c r="B1758">
        <v>4.3145579999999999</v>
      </c>
      <c r="C1758">
        <f>LOG10(1.01387)</f>
        <v>5.9822726481283742E-3</v>
      </c>
      <c r="D1758">
        <f>LOG10(4.314558)</f>
        <v>0.63493631152443031</v>
      </c>
    </row>
    <row r="1759" spans="1:4">
      <c r="A1759">
        <v>1.01569</v>
      </c>
      <c r="B1759">
        <v>4.4435950000000002</v>
      </c>
      <c r="C1759">
        <f>LOG10(1.01569)</f>
        <v>6.7611766164130515E-3</v>
      </c>
      <c r="D1759">
        <f>LOG10(4.443595)</f>
        <v>0.64773446942265223</v>
      </c>
    </row>
    <row r="1760" spans="1:4">
      <c r="A1760">
        <v>1.0114430000000001</v>
      </c>
      <c r="B1760">
        <v>4.2624909999999998</v>
      </c>
      <c r="C1760">
        <f>LOG10(1.011443)</f>
        <v>4.9414130752022389E-3</v>
      </c>
      <c r="D1760">
        <f>LOG10(4.262491)</f>
        <v>0.62966347501416975</v>
      </c>
    </row>
    <row r="1761" spans="1:4">
      <c r="A1761">
        <v>1.0097780000000001</v>
      </c>
      <c r="B1761">
        <v>4.4969140000000003</v>
      </c>
      <c r="C1761">
        <f>LOG10(1.009778)</f>
        <v>4.2259045029784262E-3</v>
      </c>
      <c r="D1761">
        <f>LOG10(4.496914)</f>
        <v>0.65291458210150211</v>
      </c>
    </row>
    <row r="1762" spans="1:4">
      <c r="A1762">
        <v>1.013916</v>
      </c>
      <c r="B1762">
        <v>4.4088890000000003</v>
      </c>
      <c r="C1762">
        <f>LOG10(1.013916)</f>
        <v>6.0019764493884397E-3</v>
      </c>
      <c r="D1762">
        <f>LOG10(4.408889)</f>
        <v>0.64432916498773751</v>
      </c>
    </row>
    <row r="1763" spans="1:4">
      <c r="A1763">
        <v>1.064263</v>
      </c>
      <c r="B1763">
        <v>4.4329419999999997</v>
      </c>
      <c r="C1763">
        <f>LOG10(1.064263)</f>
        <v>2.7048963799874183E-2</v>
      </c>
      <c r="D1763">
        <f>LOG10(4.432942)</f>
        <v>0.64669204908757383</v>
      </c>
    </row>
    <row r="1764" spans="1:4">
      <c r="A1764">
        <v>1.0085139999999999</v>
      </c>
      <c r="B1764">
        <v>4.5294480000000004</v>
      </c>
      <c r="C1764">
        <f>LOG10(1.008514)</f>
        <v>3.6819313842278265E-3</v>
      </c>
      <c r="D1764">
        <f>LOG10(4.529448)</f>
        <v>0.65604527813616587</v>
      </c>
    </row>
    <row r="1765" spans="1:4">
      <c r="A1765">
        <v>1.025657</v>
      </c>
      <c r="B1765">
        <v>4.9129329999999998</v>
      </c>
      <c r="C1765">
        <f>LOG10(1.025657)</f>
        <v>1.1002148385343679E-2</v>
      </c>
      <c r="D1765">
        <f>LOG10(4.912933)</f>
        <v>0.69134084149515218</v>
      </c>
    </row>
    <row r="1766" spans="1:4">
      <c r="A1766">
        <v>1.0103549999999999</v>
      </c>
      <c r="B1766">
        <v>5.0549790000000003</v>
      </c>
      <c r="C1766">
        <f>LOG10(1.010355)</f>
        <v>4.4739950226348529E-3</v>
      </c>
      <c r="D1766">
        <f>LOG10(5.054979)</f>
        <v>0.70371935573254629</v>
      </c>
    </row>
    <row r="1767" spans="1:4">
      <c r="A1767">
        <v>1.013625</v>
      </c>
      <c r="B1767">
        <v>4.875178</v>
      </c>
      <c r="C1767">
        <f>LOG10(1.013625)</f>
        <v>5.8773134264442622E-3</v>
      </c>
      <c r="D1767">
        <f>LOG10(4.875178)</f>
        <v>0.68799047706153249</v>
      </c>
    </row>
    <row r="1768" spans="1:4">
      <c r="A1768">
        <v>1.008818</v>
      </c>
      <c r="B1768">
        <v>4.7708320000000004</v>
      </c>
      <c r="C1768">
        <f>LOG10(1.008818)</f>
        <v>3.8128226044117134E-3</v>
      </c>
      <c r="D1768">
        <f>LOG10(4.770832)</f>
        <v>0.67859412358940685</v>
      </c>
    </row>
    <row r="1769" spans="1:4">
      <c r="A1769">
        <v>1.008901</v>
      </c>
      <c r="B1769">
        <v>4.6766079999999999</v>
      </c>
      <c r="C1769">
        <f>LOG10(1.008901)</f>
        <v>3.848552497442731E-3</v>
      </c>
      <c r="D1769">
        <f>LOG10(4.676608)</f>
        <v>0.66993096824681253</v>
      </c>
    </row>
    <row r="1770" spans="1:4">
      <c r="A1770">
        <v>1.006718</v>
      </c>
      <c r="B1770">
        <v>4.5250640000000004</v>
      </c>
      <c r="C1770">
        <f>LOG10(1.006718)</f>
        <v>2.9078338153087587E-3</v>
      </c>
      <c r="D1770">
        <f>LOG10(4.525064)</f>
        <v>0.65562472600537314</v>
      </c>
    </row>
    <row r="1771" spans="1:4">
      <c r="A1771">
        <v>1.4255990000000001</v>
      </c>
      <c r="B1771">
        <v>4.7684319999999998</v>
      </c>
      <c r="C1771">
        <f>LOG10(1.425599)</f>
        <v>0.15399738205290464</v>
      </c>
      <c r="D1771">
        <f>LOG10(4.768432)</f>
        <v>0.67837559377860379</v>
      </c>
    </row>
    <row r="1772" spans="1:4">
      <c r="A1772">
        <v>1.0130980000000001</v>
      </c>
      <c r="B1772">
        <v>4.3900449999999998</v>
      </c>
      <c r="C1772">
        <f>LOG10(1.013098)</f>
        <v>5.6514579966481984E-3</v>
      </c>
      <c r="D1772">
        <f>LOG10(4.390045)</f>
        <v>0.64246897198506481</v>
      </c>
    </row>
    <row r="1773" spans="1:4">
      <c r="A1773">
        <v>1.01451</v>
      </c>
      <c r="B1773">
        <v>4.4351330000000004</v>
      </c>
      <c r="C1773">
        <f>LOG10(1.01451)</f>
        <v>6.2563322204390384E-3</v>
      </c>
      <c r="D1773">
        <f>LOG10(4.435133)</f>
        <v>0.64690664791070318</v>
      </c>
    </row>
    <row r="1774" spans="1:4">
      <c r="A1774">
        <v>1.047849</v>
      </c>
      <c r="B1774">
        <v>4.5853729999999997</v>
      </c>
      <c r="C1774">
        <f>LOG10(1.047849)</f>
        <v>2.0298703266387105E-2</v>
      </c>
      <c r="D1774">
        <f>LOG10(4.585373)</f>
        <v>0.6613746693959871</v>
      </c>
    </row>
    <row r="1775" spans="1:4">
      <c r="A1775">
        <v>1.010238</v>
      </c>
      <c r="B1775">
        <v>4.318638</v>
      </c>
      <c r="C1775">
        <f>LOG10(1.010238)</f>
        <v>4.4237004265044733E-3</v>
      </c>
      <c r="D1775">
        <f>LOG10(4.318638)</f>
        <v>0.63534680182676617</v>
      </c>
    </row>
    <row r="1776" spans="1:4">
      <c r="A1776">
        <v>1.012737</v>
      </c>
      <c r="B1776">
        <v>4.1186340000000001</v>
      </c>
      <c r="C1776">
        <f>LOG10(1.012737)</f>
        <v>5.4966770696461519E-3</v>
      </c>
      <c r="D1776">
        <f>LOG10(4.118634)</f>
        <v>0.6147532003461369</v>
      </c>
    </row>
    <row r="1777" spans="1:4">
      <c r="A1777">
        <v>1.008805</v>
      </c>
      <c r="B1777">
        <v>4.0606150000000003</v>
      </c>
      <c r="C1777">
        <f>LOG10(1.008805)</f>
        <v>3.8072260898350677E-3</v>
      </c>
      <c r="D1777">
        <f>LOG10(4.060615)</f>
        <v>0.60859181458192868</v>
      </c>
    </row>
    <row r="1778" spans="1:4">
      <c r="A1778">
        <v>1.015134</v>
      </c>
      <c r="B1778">
        <v>4.2377570000000002</v>
      </c>
      <c r="C1778">
        <f>LOG10(1.015134)</f>
        <v>6.523373893999547E-3</v>
      </c>
      <c r="D1778">
        <f>LOG10(4.237757)</f>
        <v>0.62713604992437955</v>
      </c>
    </row>
    <row r="1779" spans="1:4">
      <c r="A1779">
        <v>1.01017</v>
      </c>
      <c r="B1779">
        <v>4.050656</v>
      </c>
      <c r="C1779">
        <f>LOG10(1.01017)</f>
        <v>4.3944667026422106E-3</v>
      </c>
      <c r="D1779">
        <f>LOG10(4.050656)</f>
        <v>0.60752536250095635</v>
      </c>
    </row>
    <row r="1780" spans="1:4">
      <c r="A1780">
        <v>1.009393</v>
      </c>
      <c r="B1780">
        <v>4.0994349999999997</v>
      </c>
      <c r="C1780">
        <f>LOG10(1.009393)</f>
        <v>4.0602886363093182E-3</v>
      </c>
      <c r="D1780">
        <f>LOG10(4.099435)</f>
        <v>0.61272400469757449</v>
      </c>
    </row>
    <row r="1781" spans="1:4">
      <c r="A1781">
        <v>1.0077480000000001</v>
      </c>
      <c r="B1781">
        <v>4.0309590000000002</v>
      </c>
      <c r="C1781">
        <f>LOG10(1.007748)</f>
        <v>3.351944915065777E-3</v>
      </c>
      <c r="D1781">
        <f>LOG10(4.030959)</f>
        <v>0.60540838084610182</v>
      </c>
    </row>
    <row r="1782" spans="1:4">
      <c r="A1782">
        <v>1.013252</v>
      </c>
      <c r="B1782">
        <v>4.0033669999999999</v>
      </c>
      <c r="C1782">
        <f>LOG10(1.013252)</f>
        <v>5.7174696435422293E-3</v>
      </c>
      <c r="D1782">
        <f>LOG10(4.003367)</f>
        <v>0.60242540493621888</v>
      </c>
    </row>
    <row r="1783" spans="1:4">
      <c r="A1783">
        <v>1.012864</v>
      </c>
      <c r="B1783">
        <v>4.2320520000000004</v>
      </c>
      <c r="C1783">
        <f>LOG10(1.012864)</f>
        <v>5.5511353753776157E-3</v>
      </c>
      <c r="D1783">
        <f>LOG10(4.232052)</f>
        <v>0.62655099531595637</v>
      </c>
    </row>
    <row r="1784" spans="1:4">
      <c r="A1784">
        <v>1.0110049999999999</v>
      </c>
      <c r="B1784">
        <v>4.3158060000000003</v>
      </c>
      <c r="C1784">
        <f>LOG10(1.011005)</f>
        <v>4.753303431792249E-3</v>
      </c>
      <c r="D1784">
        <f>LOG10(4.315806)</f>
        <v>0.63506191445779292</v>
      </c>
    </row>
    <row r="1785" spans="1:4">
      <c r="A1785">
        <v>1.011914</v>
      </c>
      <c r="B1785">
        <v>4.4735139999999998</v>
      </c>
      <c r="C1785">
        <f>LOG10(1.011914)</f>
        <v>5.1436044874652222E-3</v>
      </c>
      <c r="D1785">
        <f>LOG10(4.473514)</f>
        <v>0.65064880081941834</v>
      </c>
    </row>
    <row r="1786" spans="1:4">
      <c r="A1786">
        <v>1.0138450000000001</v>
      </c>
      <c r="B1786">
        <v>4.2536019999999999</v>
      </c>
      <c r="C1786">
        <f>LOG10(1.013845)</f>
        <v>5.9715636855294822E-3</v>
      </c>
      <c r="D1786">
        <f>LOG10(4.253602)</f>
        <v>0.6287568515069778</v>
      </c>
    </row>
    <row r="1787" spans="1:4">
      <c r="A1787">
        <v>1.0432920000000001</v>
      </c>
      <c r="B1787">
        <v>4.4925769999999998</v>
      </c>
      <c r="C1787">
        <f>LOG10(1.043292)</f>
        <v>1.8405877209370335E-2</v>
      </c>
      <c r="D1787">
        <f>LOG10(4.492577)</f>
        <v>0.65249552938446798</v>
      </c>
    </row>
    <row r="1788" spans="1:4">
      <c r="A1788">
        <v>1.008907</v>
      </c>
      <c r="B1788">
        <v>4.4826610000000002</v>
      </c>
      <c r="C1788">
        <f>LOG10(1.008907)</f>
        <v>3.8511352673508744E-3</v>
      </c>
      <c r="D1788">
        <f>LOG10(4.482661)</f>
        <v>0.65153589670737533</v>
      </c>
    </row>
    <row r="1789" spans="1:4">
      <c r="A1789">
        <v>1.007841</v>
      </c>
      <c r="B1789">
        <v>4.499689</v>
      </c>
      <c r="C1789">
        <f>LOG10(1.007841)</f>
        <v>3.3920219216833172E-3</v>
      </c>
      <c r="D1789">
        <f>LOG10(4.499689)</f>
        <v>0.65318249816393181</v>
      </c>
    </row>
    <row r="1790" spans="1:4">
      <c r="A1790">
        <v>1.0064709999999999</v>
      </c>
      <c r="B1790">
        <v>4.6019329999999998</v>
      </c>
      <c r="C1790">
        <f>LOG10(1.006471)</f>
        <v>2.8012658402518701E-3</v>
      </c>
      <c r="D1790">
        <f>LOG10(4.601933)</f>
        <v>0.66294029144211941</v>
      </c>
    </row>
    <row r="1791" spans="1:4">
      <c r="A1791">
        <v>1.0097130000000001</v>
      </c>
      <c r="B1791">
        <v>4.5404499999999999</v>
      </c>
      <c r="C1791">
        <f>LOG10(1.009713)</f>
        <v>4.1979478135616855E-3</v>
      </c>
      <c r="D1791">
        <f>LOG10(4.54045)</f>
        <v>0.65709889753374795</v>
      </c>
    </row>
    <row r="1792" spans="1:4">
      <c r="A1792">
        <v>1.009137</v>
      </c>
      <c r="B1792">
        <v>4.3273609999999998</v>
      </c>
      <c r="C1792">
        <f>LOG10(1.009137)</f>
        <v>3.9501298693221162E-3</v>
      </c>
      <c r="D1792">
        <f>LOG10(4.327361)</f>
        <v>0.6362231267143863</v>
      </c>
    </row>
    <row r="1793" spans="1:4">
      <c r="A1793">
        <v>1.007207</v>
      </c>
      <c r="B1793">
        <v>4.2611480000000004</v>
      </c>
      <c r="C1793">
        <f>LOG10(1.007207)</f>
        <v>3.1187354187192122E-3</v>
      </c>
      <c r="D1793">
        <f>LOG10(4.261148)</f>
        <v>0.62952661856259484</v>
      </c>
    </row>
    <row r="1794" spans="1:4">
      <c r="A1794">
        <v>1.0075320000000001</v>
      </c>
      <c r="B1794">
        <v>4.1771440000000002</v>
      </c>
      <c r="C1794">
        <f>LOG10(1.007532)</f>
        <v>3.2588485627471774E-3</v>
      </c>
      <c r="D1794">
        <f>LOG10(4.177144)</f>
        <v>0.62087944709356946</v>
      </c>
    </row>
    <row r="1795" spans="1:4">
      <c r="A1795">
        <v>1.008343</v>
      </c>
      <c r="B1795">
        <v>4.1354259999999998</v>
      </c>
      <c r="C1795">
        <f>LOG10(1.008343)</f>
        <v>3.6082877331574999E-3</v>
      </c>
      <c r="D1795">
        <f>LOG10(4.135426)</f>
        <v>0.61652025389336196</v>
      </c>
    </row>
    <row r="1796" spans="1:4">
      <c r="A1796">
        <v>1.0090520000000001</v>
      </c>
      <c r="B1796">
        <v>4.5995470000000003</v>
      </c>
      <c r="C1796">
        <f>LOG10(1.009052)</f>
        <v>3.9135475363656332E-3</v>
      </c>
      <c r="D1796">
        <f>LOG10(4.599547)</f>
        <v>0.66271506101026578</v>
      </c>
    </row>
    <row r="1797" spans="1:4">
      <c r="A1797">
        <v>1.010527</v>
      </c>
      <c r="B1797">
        <v>5.14011</v>
      </c>
      <c r="C1797">
        <f>LOG10(1.010527)</f>
        <v>4.5479218041765326E-3</v>
      </c>
      <c r="D1797">
        <f>LOG10(5.14011)</f>
        <v>0.71097241313571025</v>
      </c>
    </row>
    <row r="1798" spans="1:4">
      <c r="A1798">
        <v>1.0175920000000001</v>
      </c>
      <c r="B1798">
        <v>5.3809699999999996</v>
      </c>
      <c r="C1798">
        <f>LOG10(1.017592)</f>
        <v>7.573684026122917E-3</v>
      </c>
      <c r="D1798">
        <f>LOG10(5.38097)</f>
        <v>0.73086057077335198</v>
      </c>
    </row>
    <row r="1799" spans="1:4">
      <c r="A1799">
        <v>1.0145949999999999</v>
      </c>
      <c r="B1799">
        <v>5.3252990000000002</v>
      </c>
      <c r="C1799">
        <f>LOG10(1.014595)</f>
        <v>6.2927177509890311E-3</v>
      </c>
      <c r="D1799">
        <f>LOG10(5.325299)</f>
        <v>0.72634399716327447</v>
      </c>
    </row>
    <row r="1800" spans="1:4">
      <c r="A1800">
        <v>1.0151920000000001</v>
      </c>
      <c r="B1800">
        <v>5.3937059999999999</v>
      </c>
      <c r="C1800">
        <f>LOG10(1.015192)</f>
        <v>6.5481867368211337E-3</v>
      </c>
      <c r="D1800">
        <f>LOG10(5.393706)</f>
        <v>0.73188727024859734</v>
      </c>
    </row>
    <row r="1801" spans="1:4">
      <c r="A1801">
        <v>1.017649</v>
      </c>
      <c r="B1801">
        <v>5.3841039999999998</v>
      </c>
      <c r="C1801">
        <f>LOG10(1.017649)</f>
        <v>7.5980101727315457E-3</v>
      </c>
      <c r="D1801">
        <f>LOG10(5.384104)</f>
        <v>0.73111344018135371</v>
      </c>
    </row>
    <row r="1802" spans="1:4">
      <c r="A1802">
        <v>1.039207</v>
      </c>
      <c r="B1802">
        <v>5.5242649999999998</v>
      </c>
      <c r="C1802">
        <f>LOG10(1.039207)</f>
        <v>1.6702063441351868E-2</v>
      </c>
      <c r="D1802">
        <f>LOG10(5.524265)</f>
        <v>0.74227450359183322</v>
      </c>
    </row>
    <row r="1803" spans="1:4">
      <c r="A1803">
        <v>1.010494</v>
      </c>
      <c r="B1803">
        <v>5.4987880000000002</v>
      </c>
      <c r="C1803">
        <f>LOG10(1.010494)</f>
        <v>4.5337391530273765E-3</v>
      </c>
      <c r="D1803">
        <f>LOG10(5.498788)</f>
        <v>0.74026697623671089</v>
      </c>
    </row>
    <row r="1804" spans="1:4">
      <c r="A1804">
        <v>1.0437339999999999</v>
      </c>
      <c r="B1804">
        <v>4.8344649999999998</v>
      </c>
      <c r="C1804">
        <f>LOG10(1.043734)</f>
        <v>1.858983099228546E-2</v>
      </c>
      <c r="D1804">
        <f>LOG10(4.834465)</f>
        <v>0.68434842042448707</v>
      </c>
    </row>
    <row r="1805" spans="1:4">
      <c r="A1805">
        <v>1.028729</v>
      </c>
      <c r="B1805">
        <v>4.3595560000000004</v>
      </c>
      <c r="C1805">
        <f>LOG10(1.028729)</f>
        <v>1.2300982823284259E-2</v>
      </c>
      <c r="D1805">
        <f>LOG10(4.359556)</f>
        <v>0.63944226069774335</v>
      </c>
    </row>
    <row r="1806" spans="1:4">
      <c r="A1806">
        <v>1.0097719999999999</v>
      </c>
      <c r="B1806">
        <v>4.3543099999999999</v>
      </c>
      <c r="C1806">
        <f>LOG10(1.009772)</f>
        <v>4.2233239608858789E-3</v>
      </c>
      <c r="D1806">
        <f>LOG10(4.35431)</f>
        <v>0.63891934489267721</v>
      </c>
    </row>
    <row r="1807" spans="1:4">
      <c r="A1807">
        <v>1.0090380000000001</v>
      </c>
      <c r="B1807">
        <v>4.5478129999999997</v>
      </c>
      <c r="C1807">
        <f>LOG10(1.009038)</f>
        <v>3.9075219153608962E-3</v>
      </c>
      <c r="D1807">
        <f>LOG10(4.547813)</f>
        <v>0.65780259877344127</v>
      </c>
    </row>
    <row r="1808" spans="1:4">
      <c r="A1808">
        <v>1.0082960000000001</v>
      </c>
      <c r="B1808">
        <v>4.5480460000000003</v>
      </c>
      <c r="C1808">
        <f>LOG10(1.008296)</f>
        <v>3.5880443076826292E-3</v>
      </c>
      <c r="D1808">
        <f>LOG10(4.548046)</f>
        <v>0.65782484859378387</v>
      </c>
    </row>
    <row r="1809" spans="1:4">
      <c r="A1809">
        <v>1.008893</v>
      </c>
      <c r="B1809">
        <v>4.6264240000000001</v>
      </c>
      <c r="C1809">
        <f>LOG10(1.008893)</f>
        <v>3.8451087803385593E-3</v>
      </c>
      <c r="D1809">
        <f>LOG10(4.626424)</f>
        <v>0.66524543224394961</v>
      </c>
    </row>
    <row r="1810" spans="1:4">
      <c r="A1810">
        <v>1.004904</v>
      </c>
      <c r="B1810">
        <v>4.3793810000000004</v>
      </c>
      <c r="C1810">
        <f>LOG10(1.004904)</f>
        <v>2.1245749289831688E-3</v>
      </c>
      <c r="D1810">
        <f>LOG10(4.379381)</f>
        <v>0.64141272984609521</v>
      </c>
    </row>
    <row r="1811" spans="1:4">
      <c r="A1811">
        <v>1.0078069999999999</v>
      </c>
      <c r="B1811">
        <v>4.3540330000000003</v>
      </c>
      <c r="C1811">
        <f>LOG10(1.007807)</f>
        <v>3.3773705416942023E-3</v>
      </c>
      <c r="D1811">
        <f>LOG10(4.354033)</f>
        <v>0.63889171631361741</v>
      </c>
    </row>
    <row r="1812" spans="1:4">
      <c r="A1812">
        <v>1.005471</v>
      </c>
      <c r="B1812">
        <v>4.105639</v>
      </c>
      <c r="C1812">
        <f>LOG10(1.005471)</f>
        <v>2.3695491032226109E-3</v>
      </c>
      <c r="D1812">
        <f>LOG10(4.105639)</f>
        <v>0.61338076013431919</v>
      </c>
    </row>
    <row r="1813" spans="1:4">
      <c r="A1813">
        <v>1.011992</v>
      </c>
      <c r="B1813">
        <v>4.6542070000000004</v>
      </c>
      <c r="C1813">
        <f>LOG10(1.011992)</f>
        <v>5.1770793322507358E-3</v>
      </c>
      <c r="D1813">
        <f>LOG10(4.654207)</f>
        <v>0.66784569501400215</v>
      </c>
    </row>
    <row r="1814" spans="1:4">
      <c r="A1814">
        <v>1.0278160000000001</v>
      </c>
      <c r="B1814">
        <v>4.497547</v>
      </c>
      <c r="C1814">
        <f>LOG10(1.027816)</f>
        <v>1.1915374059044118E-2</v>
      </c>
      <c r="D1814">
        <f>LOG10(4.497547)</f>
        <v>0.65297571047984482</v>
      </c>
    </row>
    <row r="1815" spans="1:4">
      <c r="A1815">
        <v>1.009636</v>
      </c>
      <c r="B1815">
        <v>4.6361720000000002</v>
      </c>
      <c r="C1815">
        <f>LOG10(1.009636)</f>
        <v>4.1648275603287837E-3</v>
      </c>
      <c r="D1815">
        <f>LOG10(4.636172)</f>
        <v>0.66615953973013176</v>
      </c>
    </row>
    <row r="1816" spans="1:4">
      <c r="A1816">
        <v>1.0078879999999999</v>
      </c>
      <c r="B1816">
        <v>4.4540280000000001</v>
      </c>
      <c r="C1816">
        <f>LOG10(1.007888)</f>
        <v>3.4122744860440144E-3</v>
      </c>
      <c r="D1816">
        <f>LOG10(4.454028)</f>
        <v>0.64875294287477536</v>
      </c>
    </row>
    <row r="1817" spans="1:4">
      <c r="A1817">
        <v>1.009063</v>
      </c>
      <c r="B1817">
        <v>4.2492080000000003</v>
      </c>
      <c r="C1817">
        <f>LOG10(1.009063)</f>
        <v>3.9182818942203402E-3</v>
      </c>
      <c r="D1817">
        <f>LOG10(4.249208)</f>
        <v>0.62830799045437202</v>
      </c>
    </row>
    <row r="1818" spans="1:4">
      <c r="A1818">
        <v>1.01139</v>
      </c>
      <c r="B1818">
        <v>4.2012809999999998</v>
      </c>
      <c r="C1818">
        <f>LOG10(1.01139)</f>
        <v>4.9186552820021335E-3</v>
      </c>
      <c r="D1818">
        <f>LOG10(4.201281)</f>
        <v>0.62338173001886532</v>
      </c>
    </row>
    <row r="1819" spans="1:4">
      <c r="A1819">
        <v>1.010832</v>
      </c>
      <c r="B1819">
        <v>4.1257809999999999</v>
      </c>
      <c r="C1819">
        <f>LOG10(1.010832)</f>
        <v>4.6789819651729177E-3</v>
      </c>
      <c r="D1819">
        <f>LOG10(4.125781)</f>
        <v>0.61550617152473197</v>
      </c>
    </row>
    <row r="1820" spans="1:4">
      <c r="A1820">
        <v>1.011709</v>
      </c>
      <c r="B1820">
        <v>4.2726150000000001</v>
      </c>
      <c r="C1820">
        <f>LOG10(1.011709)</f>
        <v>5.0556134248070832E-3</v>
      </c>
      <c r="D1820">
        <f>LOG10(4.272615)</f>
        <v>0.63069376084702333</v>
      </c>
    </row>
    <row r="1821" spans="1:4">
      <c r="A1821">
        <v>1.01952</v>
      </c>
      <c r="B1821">
        <v>4.9330769999999999</v>
      </c>
      <c r="C1821">
        <f>LOG10(1.01952)</f>
        <v>8.3957497850186656E-3</v>
      </c>
      <c r="D1821">
        <f>LOG10(4.933077)</f>
        <v>0.69311789438249771</v>
      </c>
    </row>
    <row r="1822" spans="1:4">
      <c r="A1822">
        <v>1.01875</v>
      </c>
      <c r="B1822">
        <v>5.1308910000000001</v>
      </c>
      <c r="C1822">
        <f>LOG10(1.01875)</f>
        <v>8.0676217480330457E-3</v>
      </c>
      <c r="D1822">
        <f>LOG10(5.130891)</f>
        <v>0.71019278865629176</v>
      </c>
    </row>
    <row r="1823" spans="1:4">
      <c r="A1823">
        <v>1.0222309999999999</v>
      </c>
      <c r="B1823">
        <v>5.0799750000000001</v>
      </c>
      <c r="C1823">
        <f>LOG10(1.022231)</f>
        <v>9.5490471580526436E-3</v>
      </c>
      <c r="D1823">
        <f>LOG10(5.079975)</f>
        <v>0.70586157500266655</v>
      </c>
    </row>
    <row r="1824" spans="1:4">
      <c r="A1824">
        <v>1.0189269999999999</v>
      </c>
      <c r="B1824">
        <v>5.1706510000000003</v>
      </c>
      <c r="C1824">
        <f>LOG10(1.018927)</f>
        <v>8.1430705296506971E-3</v>
      </c>
      <c r="D1824">
        <f>LOG10(5.170651)</f>
        <v>0.71354522547478927</v>
      </c>
    </row>
    <row r="1825" spans="1:4">
      <c r="A1825">
        <v>1.021398</v>
      </c>
      <c r="B1825">
        <v>4.9991409999999998</v>
      </c>
      <c r="C1825">
        <f>LOG10(1.021398)</f>
        <v>9.1950031280838354E-3</v>
      </c>
      <c r="D1825">
        <f>LOG10(4.999141)</f>
        <v>0.69889538613414071</v>
      </c>
    </row>
    <row r="1826" spans="1:4">
      <c r="A1826">
        <v>1.01884</v>
      </c>
      <c r="B1826">
        <v>5.2257230000000003</v>
      </c>
      <c r="C1826">
        <f>LOG10(1.01884)</f>
        <v>8.1059871732625365E-3</v>
      </c>
      <c r="D1826">
        <f>LOG10(5.225723)</f>
        <v>0.71814638534542252</v>
      </c>
    </row>
    <row r="1827" spans="1:4">
      <c r="A1827">
        <v>1.013536</v>
      </c>
      <c r="B1827">
        <v>5.2545929999999998</v>
      </c>
      <c r="C1827">
        <f>LOG10(1.013536)</f>
        <v>5.8391791007402589E-3</v>
      </c>
      <c r="D1827">
        <f>LOG10(5.254593)</f>
        <v>0.72053908293334945</v>
      </c>
    </row>
    <row r="1828" spans="1:4">
      <c r="A1828">
        <v>1.0223089999999999</v>
      </c>
      <c r="B1828">
        <v>4.8902749999999999</v>
      </c>
      <c r="C1828">
        <f>LOG10(1.022309)</f>
        <v>9.5821841664798669E-3</v>
      </c>
      <c r="D1828">
        <f>LOG10(4.890275)</f>
        <v>0.68933328195069921</v>
      </c>
    </row>
    <row r="1829" spans="1:4">
      <c r="A1829">
        <v>1.0143690000000001</v>
      </c>
      <c r="B1829">
        <v>4.2349920000000001</v>
      </c>
      <c r="C1829">
        <f>LOG10(1.014369)</f>
        <v>6.1959683228907667E-3</v>
      </c>
      <c r="D1829">
        <f>LOG10(4.234992)</f>
        <v>0.62685259427495787</v>
      </c>
    </row>
    <row r="1830" spans="1:4">
      <c r="A1830">
        <v>1.0110760000000001</v>
      </c>
      <c r="B1830">
        <v>4.1086359999999997</v>
      </c>
      <c r="C1830">
        <f>LOG10(1.011076)</f>
        <v>4.7838016247210881E-3</v>
      </c>
      <c r="D1830">
        <f>LOG10(4.108636)</f>
        <v>0.61369766713341967</v>
      </c>
    </row>
    <row r="1831" spans="1:4">
      <c r="A1831">
        <v>1.4146209999999999</v>
      </c>
      <c r="B1831">
        <v>4.1025159999999996</v>
      </c>
      <c r="C1831">
        <f>LOG10(1.414621)</f>
        <v>0.15064010088090107</v>
      </c>
      <c r="D1831">
        <f>LOG10(4.102516)</f>
        <v>0.61305028349677249</v>
      </c>
    </row>
    <row r="1832" spans="1:4">
      <c r="A1832">
        <v>1.057029</v>
      </c>
      <c r="B1832">
        <v>4.2100720000000003</v>
      </c>
      <c r="C1832">
        <f>LOG10(1.057029)</f>
        <v>2.4086902508188398E-2</v>
      </c>
      <c r="D1832">
        <f>LOG10(4.210072)</f>
        <v>0.62428952313621822</v>
      </c>
    </row>
    <row r="1833" spans="1:4">
      <c r="A1833">
        <v>1.01735</v>
      </c>
      <c r="B1833">
        <v>4.34063</v>
      </c>
      <c r="C1833">
        <f>LOG10(1.01735)</f>
        <v>7.4703894210520344E-3</v>
      </c>
      <c r="D1833">
        <f>LOG10(4.34063)</f>
        <v>0.6375527676846432</v>
      </c>
    </row>
    <row r="1834" spans="1:4">
      <c r="A1834">
        <v>1.0327599999999999</v>
      </c>
      <c r="B1834">
        <v>4.4316319999999996</v>
      </c>
      <c r="C1834">
        <f>LOG10(1.03276)</f>
        <v>1.3999408852005962E-2</v>
      </c>
      <c r="D1834">
        <f>LOG10(4.431632)</f>
        <v>0.64656368967054267</v>
      </c>
    </row>
    <row r="1835" spans="1:4">
      <c r="A1835">
        <v>1.023369</v>
      </c>
      <c r="B1835">
        <v>4.3140850000000004</v>
      </c>
      <c r="C1835">
        <f>LOG10(1.023369)</f>
        <v>1.0032257141814523E-2</v>
      </c>
      <c r="D1835">
        <f>LOG10(4.314085)</f>
        <v>0.63488869771304757</v>
      </c>
    </row>
    <row r="1836" spans="1:4">
      <c r="A1836">
        <v>1.018227</v>
      </c>
      <c r="B1836">
        <v>4.403492</v>
      </c>
      <c r="C1836">
        <f>LOG10(1.018227)</f>
        <v>7.8446089020102194E-3</v>
      </c>
      <c r="D1836">
        <f>LOG10(4.403492)</f>
        <v>0.6437972116798002</v>
      </c>
    </row>
    <row r="1837" spans="1:4">
      <c r="A1837">
        <v>1.0040210000000001</v>
      </c>
      <c r="B1837">
        <v>4.4031359999999999</v>
      </c>
      <c r="C1837">
        <f>LOG10(1.004021)</f>
        <v>1.7427965627265351E-3</v>
      </c>
      <c r="D1837">
        <f>LOG10(4.403136)</f>
        <v>0.64376209975372778</v>
      </c>
    </row>
    <row r="1838" spans="1:4">
      <c r="A1838">
        <v>1.006162</v>
      </c>
      <c r="B1838">
        <v>4.4480870000000001</v>
      </c>
      <c r="C1838">
        <f>LOG10(1.006162)</f>
        <v>2.6679111790071548E-3</v>
      </c>
      <c r="D1838">
        <f>LOG10(4.448087)</f>
        <v>0.64817327300979666</v>
      </c>
    </row>
    <row r="1839" spans="1:4">
      <c r="A1839">
        <v>1.0076229999999999</v>
      </c>
      <c r="B1839">
        <v>4.3240179999999997</v>
      </c>
      <c r="C1839">
        <f>LOG10(1.007623)</f>
        <v>3.2980721439406745E-3</v>
      </c>
      <c r="D1839">
        <f>LOG10(4.324018)</f>
        <v>0.63588749316388216</v>
      </c>
    </row>
    <row r="1840" spans="1:4">
      <c r="A1840">
        <v>1.0095430000000001</v>
      </c>
      <c r="B1840">
        <v>4.6010960000000001</v>
      </c>
      <c r="C1840">
        <f>LOG10(1.009543)</f>
        <v>4.1248218086390939E-3</v>
      </c>
      <c r="D1840">
        <f>LOG10(4.601096)</f>
        <v>0.66286129473737032</v>
      </c>
    </row>
    <row r="1841" spans="1:4">
      <c r="A1841">
        <v>1.0183040000000001</v>
      </c>
      <c r="B1841">
        <v>4.5514780000000004</v>
      </c>
      <c r="C1841">
        <f>LOG10(1.018304)</f>
        <v>7.8774497231148648E-3</v>
      </c>
      <c r="D1841">
        <f>LOG10(4.551478)</f>
        <v>0.65815244786877181</v>
      </c>
    </row>
    <row r="1842" spans="1:4">
      <c r="A1842">
        <v>1.007625</v>
      </c>
      <c r="B1842">
        <v>4.2189480000000001</v>
      </c>
      <c r="C1842">
        <f>LOG10(1.007625)</f>
        <v>3.2989341608873051E-3</v>
      </c>
      <c r="D1842">
        <f>LOG10(4.218948)</f>
        <v>0.62520417258448069</v>
      </c>
    </row>
    <row r="1843" spans="1:4">
      <c r="A1843">
        <v>1.009646</v>
      </c>
      <c r="B1843">
        <v>4.1370269999999998</v>
      </c>
      <c r="C1843">
        <f>LOG10(1.009646)</f>
        <v>4.1691290346341026E-3</v>
      </c>
      <c r="D1843">
        <f>LOG10(4.137027)</f>
        <v>0.61668835529549937</v>
      </c>
    </row>
    <row r="1844" spans="1:4">
      <c r="A1844">
        <v>1.007574</v>
      </c>
      <c r="B1844">
        <v>4.3738289999999997</v>
      </c>
      <c r="C1844">
        <f>LOG10(1.007574)</f>
        <v>3.2769521942608779E-3</v>
      </c>
      <c r="D1844">
        <f>LOG10(4.373829)</f>
        <v>0.64086179977886726</v>
      </c>
    </row>
    <row r="1845" spans="1:4">
      <c r="A1845">
        <v>1.010675</v>
      </c>
      <c r="B1845">
        <v>5.0448360000000001</v>
      </c>
      <c r="C1845">
        <f>LOG10(1.010675)</f>
        <v>4.6115231497486954E-3</v>
      </c>
      <c r="D1845">
        <f>LOG10(5.044836)</f>
        <v>0.70284705254464064</v>
      </c>
    </row>
    <row r="1846" spans="1:4">
      <c r="A1846">
        <v>1.0127870000000001</v>
      </c>
      <c r="B1846">
        <v>5.3325709999999997</v>
      </c>
      <c r="C1846">
        <f>LOG10(1.012787)</f>
        <v>5.518118162518534E-3</v>
      </c>
      <c r="D1846">
        <f>LOG10(5.332571)</f>
        <v>0.72693664653176915</v>
      </c>
    </row>
    <row r="1847" spans="1:4">
      <c r="A1847">
        <v>1.019107</v>
      </c>
      <c r="B1847">
        <v>5.3257469999999998</v>
      </c>
      <c r="C1847">
        <f>LOG10(1.019107)</f>
        <v>8.2197846639054523E-3</v>
      </c>
      <c r="D1847">
        <f>LOG10(5.325747)</f>
        <v>0.72638053140188485</v>
      </c>
    </row>
    <row r="1848" spans="1:4">
      <c r="A1848">
        <v>1.0145219999999999</v>
      </c>
      <c r="B1848">
        <v>5.3065699999999998</v>
      </c>
      <c r="C1848">
        <f>LOG10(1.014522)</f>
        <v>6.2614691860293859E-3</v>
      </c>
      <c r="D1848">
        <f>LOG10(5.30657)</f>
        <v>0.72481389746673142</v>
      </c>
    </row>
    <row r="1849" spans="1:4">
      <c r="A1849">
        <v>1.015056</v>
      </c>
      <c r="B1849">
        <v>5.2607309999999998</v>
      </c>
      <c r="C1849">
        <f>LOG10(1.015056)</f>
        <v>6.4900026631244754E-3</v>
      </c>
      <c r="D1849">
        <f>LOG10(5.260731)</f>
        <v>0.72104609533404818</v>
      </c>
    </row>
    <row r="1850" spans="1:4">
      <c r="A1850">
        <v>1.0168980000000001</v>
      </c>
      <c r="B1850">
        <v>5.4221490000000001</v>
      </c>
      <c r="C1850">
        <f>LOG10(1.016898)</f>
        <v>7.2773931796392558E-3</v>
      </c>
      <c r="D1850">
        <f>LOG10(5.422149)</f>
        <v>0.73417144776838517</v>
      </c>
    </row>
    <row r="1851" spans="1:4">
      <c r="A1851">
        <v>1.0115209999999999</v>
      </c>
      <c r="B1851">
        <v>5.4678089999999999</v>
      </c>
      <c r="C1851">
        <f>LOG10(1.011521)</f>
        <v>4.974903507661891E-3</v>
      </c>
      <c r="D1851">
        <f>LOG10(5.467809)</f>
        <v>0.73781333550536321</v>
      </c>
    </row>
    <row r="1852" spans="1:4">
      <c r="A1852">
        <v>1.013231</v>
      </c>
      <c r="B1852">
        <v>5.0774419999999996</v>
      </c>
      <c r="C1852">
        <f>LOG10(1.013231)</f>
        <v>5.7084686461291593E-3</v>
      </c>
      <c r="D1852">
        <f>LOG10(5.077442)</f>
        <v>0.70564497112680624</v>
      </c>
    </row>
    <row r="1853" spans="1:4">
      <c r="A1853">
        <v>1.009428</v>
      </c>
      <c r="B1853">
        <v>4.503984</v>
      </c>
      <c r="C1853">
        <f>LOG10(1.009428)</f>
        <v>4.0753472342416166E-3</v>
      </c>
      <c r="D1853">
        <f>LOG10(4.503984)</f>
        <v>0.65359683905375765</v>
      </c>
    </row>
    <row r="1854" spans="1:4">
      <c r="A1854">
        <v>1.009355</v>
      </c>
      <c r="B1854">
        <v>4.2912290000000004</v>
      </c>
      <c r="C1854">
        <f>LOG10(1.009355)</f>
        <v>4.0439387102023799E-3</v>
      </c>
      <c r="D1854">
        <f>LOG10(4.291229)</f>
        <v>0.6325816911308213</v>
      </c>
    </row>
    <row r="1855" spans="1:4">
      <c r="A1855">
        <v>1.0118659999999999</v>
      </c>
      <c r="B1855">
        <v>4.3053400000000002</v>
      </c>
      <c r="C1855">
        <f>LOG10(1.011866)</f>
        <v>5.1230033004436232E-3</v>
      </c>
      <c r="D1855">
        <f>LOG10(4.30534)</f>
        <v>0.63400745411562209</v>
      </c>
    </row>
    <row r="1856" spans="1:4">
      <c r="A1856">
        <v>1.0134989999999999</v>
      </c>
      <c r="B1856">
        <v>4.5581199999999997</v>
      </c>
      <c r="C1856">
        <f>LOG10(1.013499)</f>
        <v>5.8233245192138095E-3</v>
      </c>
      <c r="D1856">
        <f>LOG10(4.55812)</f>
        <v>0.65878575451083576</v>
      </c>
    </row>
    <row r="1857" spans="1:4">
      <c r="A1857">
        <v>1.0090220000000001</v>
      </c>
      <c r="B1857">
        <v>4.4365100000000002</v>
      </c>
      <c r="C1857">
        <f>LOG10(1.009022)</f>
        <v>3.9006353889834795E-3</v>
      </c>
      <c r="D1857">
        <f>LOG10(4.43651)</f>
        <v>0.64704146476624691</v>
      </c>
    </row>
    <row r="1858" spans="1:4">
      <c r="A1858">
        <v>1.0139659999999999</v>
      </c>
      <c r="B1858">
        <v>4.438739</v>
      </c>
      <c r="C1858">
        <f>LOG10(1.013966)</f>
        <v>6.0233926107819647E-3</v>
      </c>
      <c r="D1858">
        <f>LOG10(4.438739)</f>
        <v>0.64725960905054025</v>
      </c>
    </row>
    <row r="1859" spans="1:4">
      <c r="A1859">
        <v>1.013541</v>
      </c>
      <c r="B1859">
        <v>4.384595</v>
      </c>
      <c r="C1859">
        <f>LOG10(1.013541)</f>
        <v>5.8413215673653899E-3</v>
      </c>
      <c r="D1859">
        <f>LOG10(4.384595)</f>
        <v>0.64192948427258034</v>
      </c>
    </row>
    <row r="1860" spans="1:4">
      <c r="A1860">
        <v>1.009307</v>
      </c>
      <c r="B1860">
        <v>4.3706759999999996</v>
      </c>
      <c r="C1860">
        <f>LOG10(1.009307)</f>
        <v>4.0232852921112819E-3</v>
      </c>
      <c r="D1860">
        <f>LOG10(4.370676)</f>
        <v>0.64054861325526569</v>
      </c>
    </row>
    <row r="1861" spans="1:4">
      <c r="A1861">
        <v>1.00891</v>
      </c>
      <c r="B1861">
        <v>3.3692069999999998</v>
      </c>
      <c r="C1861">
        <f>LOG10(1.00891)</f>
        <v>3.8524266465450236E-3</v>
      </c>
      <c r="D1861">
        <f>LOG10(3.369207)</f>
        <v>0.52752769432812396</v>
      </c>
    </row>
    <row r="1862" spans="1:4">
      <c r="A1862">
        <v>1.0215719999999999</v>
      </c>
      <c r="B1862">
        <v>4.3873199999999999</v>
      </c>
      <c r="C1862">
        <f>LOG10(1.021572)</f>
        <v>9.2689809545167656E-3</v>
      </c>
      <c r="D1862">
        <f>LOG10(4.38732)</f>
        <v>0.64219931189887525</v>
      </c>
    </row>
    <row r="1863" spans="1:4">
      <c r="A1863">
        <v>1.015339</v>
      </c>
      <c r="B1863">
        <v>4.3370649999999999</v>
      </c>
      <c r="C1863">
        <f>LOG10(1.015339)</f>
        <v>6.6110681101675776E-3</v>
      </c>
      <c r="D1863">
        <f>LOG10(4.337065)</f>
        <v>0.63719593100967642</v>
      </c>
    </row>
    <row r="1864" spans="1:4">
      <c r="A1864">
        <v>1.0106329999999999</v>
      </c>
      <c r="B1864">
        <v>4.382816</v>
      </c>
      <c r="C1864">
        <f>LOG10(1.010633)</f>
        <v>4.5934750657925603E-3</v>
      </c>
      <c r="D1864">
        <f>LOG10(4.382816)</f>
        <v>0.64175323842442533</v>
      </c>
    </row>
    <row r="1865" spans="1:4">
      <c r="A1865">
        <v>1.0171380000000001</v>
      </c>
      <c r="B1865">
        <v>4.5127040000000003</v>
      </c>
      <c r="C1865">
        <f>LOG10(1.017138)</f>
        <v>7.37987973950397E-3</v>
      </c>
      <c r="D1865">
        <f>LOG10(4.512704)</f>
        <v>0.65443684794900603</v>
      </c>
    </row>
    <row r="1866" spans="1:4">
      <c r="A1866">
        <v>1.02424</v>
      </c>
      <c r="B1866">
        <v>4.4328539999999998</v>
      </c>
      <c r="C1866">
        <f>LOG10(1.02424)</f>
        <v>1.0401732482617302E-2</v>
      </c>
      <c r="D1866">
        <f>LOG10(4.432854)</f>
        <v>0.64668342765879094</v>
      </c>
    </row>
    <row r="1867" spans="1:4">
      <c r="A1867">
        <v>1.011293</v>
      </c>
      <c r="B1867">
        <v>4.1448</v>
      </c>
      <c r="C1867">
        <f>LOG10(1.011293)</f>
        <v>4.877001137702789E-3</v>
      </c>
      <c r="D1867">
        <f>LOG10(4.1448)</f>
        <v>0.61750357927906485</v>
      </c>
    </row>
    <row r="1868" spans="1:4">
      <c r="A1868">
        <v>1.0759730000000001</v>
      </c>
      <c r="B1868">
        <v>4.0697409999999996</v>
      </c>
      <c r="C1868">
        <f>LOG10(1.075973)</f>
        <v>3.1801373469651881E-2</v>
      </c>
      <c r="D1868">
        <f>LOG10(4.069741)</f>
        <v>0.60956677142425042</v>
      </c>
    </row>
    <row r="1869" spans="1:4">
      <c r="A1869">
        <v>1.010753</v>
      </c>
      <c r="B1869">
        <v>4.3539219999999998</v>
      </c>
      <c r="C1869">
        <f>LOG10(1.010753)</f>
        <v>4.6450390302107012E-3</v>
      </c>
      <c r="D1869">
        <f>LOG10(4.353922)</f>
        <v>0.63888064444025705</v>
      </c>
    </row>
    <row r="1870" spans="1:4">
      <c r="A1870">
        <v>1.01953</v>
      </c>
      <c r="B1870">
        <v>4.9828000000000001</v>
      </c>
      <c r="C1870">
        <f>LOG10(1.01953)</f>
        <v>8.4000095577746996E-3</v>
      </c>
      <c r="D1870">
        <f>LOG10(4.9828)</f>
        <v>0.69747345577640874</v>
      </c>
    </row>
    <row r="1871" spans="1:4">
      <c r="A1871">
        <v>1.0188440000000001</v>
      </c>
      <c r="B1871">
        <v>5.1489279999999997</v>
      </c>
      <c r="C1871">
        <f>LOG10(1.018844)</f>
        <v>8.1076922246126615E-3</v>
      </c>
      <c r="D1871">
        <f>LOG10(5.148928)</f>
        <v>0.71171681891573291</v>
      </c>
    </row>
    <row r="1872" spans="1:4">
      <c r="A1872">
        <v>1.0182009999999999</v>
      </c>
      <c r="B1872">
        <v>5.0938379999999999</v>
      </c>
      <c r="C1872">
        <f>LOG10(1.018201)</f>
        <v>7.8335192327166001E-3</v>
      </c>
      <c r="D1872">
        <f>LOG10(5.093838)</f>
        <v>0.70704512892268412</v>
      </c>
    </row>
    <row r="1873" spans="1:4">
      <c r="A1873">
        <v>1.01241</v>
      </c>
      <c r="B1873">
        <v>5.1290649999999998</v>
      </c>
      <c r="C1873">
        <f>LOG10(1.01241)</f>
        <v>5.3564262169262557E-3</v>
      </c>
      <c r="D1873">
        <f>LOG10(5.129065)</f>
        <v>0.71003820286034325</v>
      </c>
    </row>
    <row r="1874" spans="1:4">
      <c r="A1874">
        <v>1.0180439999999999</v>
      </c>
      <c r="B1874">
        <v>5.1032570000000002</v>
      </c>
      <c r="C1874">
        <f>LOG10(1.018044)</f>
        <v>7.7665486728930935E-3</v>
      </c>
      <c r="D1874">
        <f>LOG10(5.103257)</f>
        <v>0.70784743995115562</v>
      </c>
    </row>
    <row r="1875" spans="1:4">
      <c r="A1875">
        <v>1.0149649999999999</v>
      </c>
      <c r="B1875">
        <v>5.1838350000000002</v>
      </c>
      <c r="C1875">
        <f>LOG10(1.014965)</f>
        <v>6.4510663192347368E-3</v>
      </c>
      <c r="D1875">
        <f>LOG10(5.183835)</f>
        <v>0.71465116961216302</v>
      </c>
    </row>
    <row r="1876" spans="1:4">
      <c r="A1876">
        <v>1.0229809999999999</v>
      </c>
      <c r="B1876">
        <v>5.2043499999999998</v>
      </c>
      <c r="C1876">
        <f>LOG10(1.022981)</f>
        <v>9.867567561832824E-3</v>
      </c>
      <c r="D1876">
        <f>LOG10(5.20435)</f>
        <v>0.71636649579833789</v>
      </c>
    </row>
    <row r="1877" spans="1:4">
      <c r="A1877">
        <v>1.097863</v>
      </c>
      <c r="B1877">
        <v>4.6415730000000002</v>
      </c>
      <c r="C1877">
        <f>LOG10(1.097863)</f>
        <v>4.0548148806056228E-2</v>
      </c>
      <c r="D1877">
        <f>LOG10(4.641573)</f>
        <v>0.66666518517775553</v>
      </c>
    </row>
    <row r="1878" spans="1:4">
      <c r="A1878">
        <v>1.091213</v>
      </c>
      <c r="B1878">
        <v>4.1228829999999999</v>
      </c>
      <c r="C1878">
        <f>LOG10(1.091213)</f>
        <v>3.7909531244436544E-2</v>
      </c>
      <c r="D1878">
        <f>LOG10(4.122883)</f>
        <v>0.61520101048038855</v>
      </c>
    </row>
    <row r="1879" spans="1:4">
      <c r="A1879">
        <v>1.0914429999999999</v>
      </c>
      <c r="B1879">
        <v>3.9752730000000001</v>
      </c>
      <c r="C1879">
        <f>LOG10(1.091443)</f>
        <v>3.8001059851058436E-2</v>
      </c>
      <c r="D1879">
        <f>LOG10(3.975273)</f>
        <v>0.59936695898553516</v>
      </c>
    </row>
    <row r="1880" spans="1:4">
      <c r="A1880">
        <v>1.0269820000000001</v>
      </c>
      <c r="B1880">
        <v>4.0404039999999997</v>
      </c>
      <c r="C1880">
        <f>LOG10(1.026982)</f>
        <v>1.1562831748026907E-2</v>
      </c>
      <c r="D1880">
        <f>LOG10(4.040404)</f>
        <v>0.6064247923874676</v>
      </c>
    </row>
    <row r="1881" spans="1:4">
      <c r="A1881">
        <v>1.025682</v>
      </c>
      <c r="B1881">
        <v>4.2736510000000001</v>
      </c>
      <c r="C1881">
        <f>LOG10(1.025682)</f>
        <v>1.1012734019456903E-2</v>
      </c>
      <c r="D1881">
        <f>LOG10(4.273651)</f>
        <v>0.63079905340062636</v>
      </c>
    </row>
    <row r="1882" spans="1:4">
      <c r="A1882">
        <v>1.020834</v>
      </c>
      <c r="B1882">
        <v>4.5884309999999999</v>
      </c>
      <c r="C1882">
        <f>LOG10(1.020834)</f>
        <v>8.9551262737199815E-3</v>
      </c>
      <c r="D1882">
        <f>LOG10(4.588431)</f>
        <v>0.66166420524716729</v>
      </c>
    </row>
    <row r="1883" spans="1:4">
      <c r="A1883">
        <v>1.0182389999999999</v>
      </c>
      <c r="B1883">
        <v>4.5237170000000004</v>
      </c>
      <c r="C1883">
        <f>LOG10(1.018239)</f>
        <v>7.8497271154081907E-3</v>
      </c>
      <c r="D1883">
        <f>LOG10(4.523717)</f>
        <v>0.65549542799905725</v>
      </c>
    </row>
    <row r="1884" spans="1:4">
      <c r="A1884">
        <v>1.019598</v>
      </c>
      <c r="B1884">
        <v>4.6716259999999998</v>
      </c>
      <c r="C1884">
        <f>LOG10(1.019598)</f>
        <v>8.4289749045114905E-3</v>
      </c>
      <c r="D1884">
        <f>LOG10(4.671626)</f>
        <v>0.66946806684454085</v>
      </c>
    </row>
    <row r="1885" spans="1:4">
      <c r="A1885">
        <v>1.007701</v>
      </c>
      <c r="B1885">
        <v>4.4165799999999997</v>
      </c>
      <c r="C1885">
        <f>LOG10(1.007701)</f>
        <v>3.3316895370798199E-3</v>
      </c>
      <c r="D1885">
        <f>LOG10(4.41658)</f>
        <v>0.64508610146462309</v>
      </c>
    </row>
    <row r="1886" spans="1:4">
      <c r="A1886">
        <v>1.0098819999999999</v>
      </c>
      <c r="B1886">
        <v>4.2512340000000002</v>
      </c>
      <c r="C1886">
        <f>LOG10(1.009882)</f>
        <v>4.2706314631180617E-3</v>
      </c>
      <c r="D1886">
        <f>LOG10(4.251234)</f>
        <v>0.62851501042745039</v>
      </c>
    </row>
    <row r="1887" spans="1:4">
      <c r="A1887">
        <v>1.011199</v>
      </c>
      <c r="B1887">
        <v>4.3680589999999997</v>
      </c>
      <c r="C1887">
        <f>LOG10(1.011199)</f>
        <v>4.8366314538392016E-3</v>
      </c>
      <c r="D1887">
        <f>LOG10(4.368059)</f>
        <v>0.64028849581421332</v>
      </c>
    </row>
    <row r="1888" spans="1:4">
      <c r="A1888">
        <v>1.007903</v>
      </c>
      <c r="B1888">
        <v>4.5048050000000002</v>
      </c>
      <c r="C1888">
        <f>LOG10(1.007903)</f>
        <v>3.4187378716119743E-3</v>
      </c>
      <c r="D1888">
        <f>LOG10(4.504805)</f>
        <v>0.65367599636793827</v>
      </c>
    </row>
    <row r="1889" spans="1:4">
      <c r="A1889">
        <v>1.0135430000000001</v>
      </c>
      <c r="B1889">
        <v>4.4557469999999997</v>
      </c>
      <c r="C1889">
        <f>LOG10(1.013543)</f>
        <v>5.8421785510560818E-3</v>
      </c>
      <c r="D1889">
        <f>LOG10(4.455747)</f>
        <v>0.6489205233633184</v>
      </c>
    </row>
    <row r="1890" spans="1:4">
      <c r="A1890">
        <v>1.011738</v>
      </c>
      <c r="B1890">
        <v>4.0922010000000002</v>
      </c>
      <c r="C1890">
        <f>LOG10(1.011738)</f>
        <v>5.0680620236348076E-3</v>
      </c>
      <c r="D1890">
        <f>LOG10(4.092201)</f>
        <v>0.61195695716304577</v>
      </c>
    </row>
    <row r="1891" spans="1:4">
      <c r="A1891">
        <v>1.008599</v>
      </c>
      <c r="B1891">
        <v>4.230461</v>
      </c>
      <c r="C1891">
        <f>LOG10(1.008599)</f>
        <v>3.7185332315052728E-3</v>
      </c>
      <c r="D1891">
        <f>LOG10(4.230461)</f>
        <v>0.6263876957077078</v>
      </c>
    </row>
    <row r="1892" spans="1:4">
      <c r="A1892">
        <v>1.00722</v>
      </c>
      <c r="B1892">
        <v>4.459111</v>
      </c>
      <c r="C1892">
        <f>LOG10(1.00722)</f>
        <v>3.1243408124761846E-3</v>
      </c>
      <c r="D1892">
        <f>LOG10(4.459111)</f>
        <v>0.64924828331338502</v>
      </c>
    </row>
    <row r="1893" spans="1:4">
      <c r="A1893">
        <v>1.014111</v>
      </c>
      <c r="B1893">
        <v>5.1747779999999999</v>
      </c>
      <c r="C1893">
        <f>LOG10(1.014111)</f>
        <v>6.0854935073290867E-3</v>
      </c>
      <c r="D1893">
        <f>LOG10(5.174778)</f>
        <v>0.71389172312546967</v>
      </c>
    </row>
    <row r="1894" spans="1:4">
      <c r="A1894">
        <v>1.0166649999999999</v>
      </c>
      <c r="B1894">
        <v>5.6554630000000001</v>
      </c>
      <c r="C1894">
        <f>LOG10(1.016665)</f>
        <v>7.1778726683727444E-3</v>
      </c>
      <c r="D1894">
        <f>LOG10(5.655463)</f>
        <v>0.75246816542663442</v>
      </c>
    </row>
    <row r="1895" spans="1:4">
      <c r="A1895">
        <v>1.015423</v>
      </c>
      <c r="B1895">
        <v>5.5143599999999999</v>
      </c>
      <c r="C1895">
        <f>LOG10(1.015423)</f>
        <v>6.6469962361623194E-3</v>
      </c>
      <c r="D1895">
        <f>LOG10(5.51436)</f>
        <v>0.74149511521732836</v>
      </c>
    </row>
    <row r="1896" spans="1:4">
      <c r="A1896">
        <v>1.106047</v>
      </c>
      <c r="B1896">
        <v>5.4863790000000003</v>
      </c>
      <c r="C1896">
        <f>LOG10(1.106047)</f>
        <v>4.3773582128676075E-2</v>
      </c>
      <c r="D1896">
        <f>LOG10(5.486379)</f>
        <v>0.7392858054419148</v>
      </c>
    </row>
    <row r="1897" spans="1:4">
      <c r="A1897">
        <v>1.016748</v>
      </c>
      <c r="B1897">
        <v>5.4944940000000004</v>
      </c>
      <c r="C1897">
        <f>LOG10(1.016748)</f>
        <v>7.2133267960074283E-3</v>
      </c>
      <c r="D1897">
        <f>LOG10(5.494494)</f>
        <v>0.73992770346991876</v>
      </c>
    </row>
    <row r="1898" spans="1:4">
      <c r="A1898">
        <v>1.0109619999999999</v>
      </c>
      <c r="B1898">
        <v>5.5377470000000004</v>
      </c>
      <c r="C1898">
        <f>LOG10(1.010962)</f>
        <v>4.7348316538407187E-3</v>
      </c>
      <c r="D1898">
        <f>LOG10(5.537747)</f>
        <v>0.74333311048976214</v>
      </c>
    </row>
    <row r="1899" spans="1:4">
      <c r="A1899">
        <v>1.0271570000000001</v>
      </c>
      <c r="B1899">
        <v>5.4702739999999999</v>
      </c>
      <c r="C1899">
        <f>LOG10(1.027157)</f>
        <v>1.1636830181937131E-2</v>
      </c>
      <c r="D1899">
        <f>LOG10(5.470274)</f>
        <v>0.73800908021053957</v>
      </c>
    </row>
    <row r="1900" spans="1:4">
      <c r="A1900">
        <v>1.022526</v>
      </c>
      <c r="B1900">
        <v>4.8260019999999999</v>
      </c>
      <c r="C1900">
        <f>LOG10(1.022526)</f>
        <v>9.6743597238493732E-3</v>
      </c>
      <c r="D1900">
        <f>LOG10(4.826002)</f>
        <v>0.68358749755386605</v>
      </c>
    </row>
    <row r="1901" spans="1:4">
      <c r="A1901">
        <v>1.0215479999999999</v>
      </c>
      <c r="B1901">
        <v>4.507917</v>
      </c>
      <c r="C1901">
        <f>LOG10(1.021548)</f>
        <v>9.2587778655487483E-3</v>
      </c>
      <c r="D1901">
        <f>LOG10(4.507917)</f>
        <v>0.65397591119531107</v>
      </c>
    </row>
    <row r="1902" spans="1:4">
      <c r="A1902">
        <v>1.011746</v>
      </c>
      <c r="B1902">
        <v>4.4842029999999999</v>
      </c>
      <c r="C1902">
        <f>LOG10(1.011746)</f>
        <v>5.0714960570694655E-3</v>
      </c>
      <c r="D1902">
        <f>LOG10(4.484203)</f>
        <v>0.65168526489176981</v>
      </c>
    </row>
    <row r="1903" spans="1:4">
      <c r="A1903">
        <v>1.012715</v>
      </c>
      <c r="B1903">
        <v>4.3813089999999999</v>
      </c>
      <c r="C1903">
        <f>LOG10(1.012715)</f>
        <v>5.4872426534247534E-3</v>
      </c>
      <c r="D1903">
        <f>LOG10(4.381309)</f>
        <v>0.64160388368777366</v>
      </c>
    </row>
    <row r="1904" spans="1:4">
      <c r="A1904">
        <v>1.014667</v>
      </c>
      <c r="B1904">
        <v>4.5938869999999996</v>
      </c>
      <c r="C1904">
        <f>LOG10(1.014667)</f>
        <v>6.3235360511495692E-3</v>
      </c>
      <c r="D1904">
        <f>LOG10(4.593887)</f>
        <v>0.66218030825560614</v>
      </c>
    </row>
    <row r="1905" spans="1:4">
      <c r="A1905">
        <v>1.010143</v>
      </c>
      <c r="B1905">
        <v>4.6983059999999996</v>
      </c>
      <c r="C1905">
        <f>LOG10(1.010143)</f>
        <v>4.3828586488286825E-3</v>
      </c>
      <c r="D1905">
        <f>LOG10(4.698306)</f>
        <v>0.67194129890043786</v>
      </c>
    </row>
    <row r="1906" spans="1:4">
      <c r="A1906">
        <v>1.0086109999999999</v>
      </c>
      <c r="B1906">
        <v>4.5125299999999999</v>
      </c>
      <c r="C1906">
        <f>LOG10(1.008611)</f>
        <v>3.7237003026410072E-3</v>
      </c>
      <c r="D1906">
        <f>LOG10(4.51253)</f>
        <v>0.65442010218045077</v>
      </c>
    </row>
    <row r="1907" spans="1:4">
      <c r="A1907">
        <v>1.0095780000000001</v>
      </c>
      <c r="B1907">
        <v>4.4875639999999999</v>
      </c>
      <c r="C1907">
        <f>LOG10(1.009578)</f>
        <v>4.1398781691723546E-3</v>
      </c>
      <c r="D1907">
        <f>LOG10(4.487564)</f>
        <v>0.65201065537994451</v>
      </c>
    </row>
    <row r="1908" spans="1:4">
      <c r="A1908">
        <v>1.008437</v>
      </c>
      <c r="B1908">
        <v>4.3329079999999998</v>
      </c>
      <c r="C1908">
        <f>LOG10(1.008437)</f>
        <v>3.6487717535548499E-3</v>
      </c>
      <c r="D1908">
        <f>LOG10(4.332908)</f>
        <v>0.63677946782124017</v>
      </c>
    </row>
    <row r="1909" spans="1:4">
      <c r="A1909">
        <v>1.015191</v>
      </c>
      <c r="B1909">
        <v>4.464105</v>
      </c>
      <c r="C1909">
        <f>LOG10(1.015191)</f>
        <v>6.5477589411964028E-3</v>
      </c>
      <c r="D1909">
        <f>LOG10(4.464105)</f>
        <v>0.64973440106937608</v>
      </c>
    </row>
    <row r="1910" spans="1:4">
      <c r="A1910">
        <v>1.012284</v>
      </c>
      <c r="B1910">
        <v>4.134919</v>
      </c>
      <c r="C1910">
        <f>LOG10(1.012284)</f>
        <v>5.3023725132154906E-3</v>
      </c>
      <c r="D1910">
        <f>LOG10(4.134919)</f>
        <v>0.61646700646472363</v>
      </c>
    </row>
    <row r="1911" spans="1:4">
      <c r="A1911">
        <v>1.011903</v>
      </c>
      <c r="B1911">
        <v>4.3667360000000004</v>
      </c>
      <c r="C1911">
        <f>LOG10(1.011903)</f>
        <v>5.1388834684195526E-3</v>
      </c>
      <c r="D1911">
        <f>LOG10(4.366736)</f>
        <v>0.64015693654946781</v>
      </c>
    </row>
    <row r="1912" spans="1:4">
      <c r="A1912">
        <v>1.013954</v>
      </c>
      <c r="B1912">
        <v>4.4545680000000001</v>
      </c>
      <c r="C1912">
        <f>LOG10(1.013954)</f>
        <v>6.0182528283616952E-3</v>
      </c>
      <c r="D1912">
        <f>LOG10(4.454568)</f>
        <v>0.64880559292659379</v>
      </c>
    </row>
    <row r="1913" spans="1:4">
      <c r="A1913">
        <v>1.5197080000000001</v>
      </c>
      <c r="B1913">
        <v>4.4376610000000003</v>
      </c>
      <c r="C1913">
        <f>LOG10(1.519708)</f>
        <v>0.18176014967431645</v>
      </c>
      <c r="D1913">
        <f>LOG10(4.437661)</f>
        <v>0.64715412271513562</v>
      </c>
    </row>
    <row r="1914" spans="1:4">
      <c r="A1914">
        <v>1.231814</v>
      </c>
      <c r="B1914">
        <v>4.1680029999999997</v>
      </c>
      <c r="C1914">
        <f>LOG10(1.231814)</f>
        <v>9.0545135692046128E-2</v>
      </c>
      <c r="D1914">
        <f>LOG10(4.168003)</f>
        <v>0.61992802288335302</v>
      </c>
    </row>
    <row r="1915" spans="1:4">
      <c r="A1915">
        <v>1.0077039999999999</v>
      </c>
      <c r="B1915">
        <v>4.015358</v>
      </c>
      <c r="C1915">
        <f>LOG10(1.007704)</f>
        <v>3.3329824617730703E-3</v>
      </c>
      <c r="D1915">
        <f>LOG10(4.015358)</f>
        <v>0.60372427202897427</v>
      </c>
    </row>
    <row r="1916" spans="1:4">
      <c r="A1916">
        <v>1.0135270000000001</v>
      </c>
      <c r="B1916">
        <v>4.3777150000000002</v>
      </c>
      <c r="C1916">
        <f>LOG10(1.013527)</f>
        <v>5.8353226341803909E-3</v>
      </c>
      <c r="D1916">
        <f>LOG10(4.377715)</f>
        <v>0.64124748451463376</v>
      </c>
    </row>
    <row r="1917" spans="1:4">
      <c r="A1917">
        <v>1.0169029999999999</v>
      </c>
      <c r="B1917">
        <v>4.9937480000000001</v>
      </c>
      <c r="C1917">
        <f>LOG10(1.016903)</f>
        <v>7.2795285630021696E-3</v>
      </c>
      <c r="D1917">
        <f>LOG10(4.993748)</f>
        <v>0.69842662272281997</v>
      </c>
    </row>
    <row r="1918" spans="1:4">
      <c r="A1918">
        <v>1.0204770000000001</v>
      </c>
      <c r="B1918">
        <v>5.4470689999999999</v>
      </c>
      <c r="C1918">
        <f>LOG10(1.020477)</f>
        <v>8.8032208250939416E-3</v>
      </c>
      <c r="D1918">
        <f>LOG10(5.447069)</f>
        <v>0.73616287667380276</v>
      </c>
    </row>
    <row r="1919" spans="1:4">
      <c r="A1919">
        <v>1.179335</v>
      </c>
      <c r="B1919">
        <v>5.2210890000000001</v>
      </c>
      <c r="C1919">
        <f>LOG10(1.179335)</f>
        <v>7.1637187610648759E-2</v>
      </c>
      <c r="D1919">
        <f>LOG10(5.221089)</f>
        <v>0.71776109636709362</v>
      </c>
    </row>
    <row r="1920" spans="1:4">
      <c r="A1920">
        <v>1.0287550000000001</v>
      </c>
      <c r="B1920">
        <v>5.2237970000000002</v>
      </c>
      <c r="C1920">
        <f>LOG10(1.028755)</f>
        <v>1.2311959002472162E-2</v>
      </c>
      <c r="D1920">
        <f>LOG10(5.223797)</f>
        <v>0.71798629164128724</v>
      </c>
    </row>
    <row r="1921" spans="1:4">
      <c r="A1921">
        <v>1.0193669999999999</v>
      </c>
      <c r="B1921">
        <v>5.0692469999999998</v>
      </c>
      <c r="C1921">
        <f>LOG10(1.019367)</f>
        <v>8.3305700513149807E-3</v>
      </c>
      <c r="D1921">
        <f>LOG10(5.069247)</f>
        <v>0.70494345281811366</v>
      </c>
    </row>
    <row r="1922" spans="1:4">
      <c r="A1922">
        <v>1.0149049999999999</v>
      </c>
      <c r="B1922">
        <v>5.316497</v>
      </c>
      <c r="C1922">
        <f>LOG10(1.014905)</f>
        <v>6.4253920948540997E-3</v>
      </c>
      <c r="D1922">
        <f>LOG10(5.316497)</f>
        <v>0.72562557314886311</v>
      </c>
    </row>
    <row r="1923" spans="1:4">
      <c r="A1923">
        <v>1.0189710000000001</v>
      </c>
      <c r="B1923">
        <v>5.2768969999999999</v>
      </c>
      <c r="C1923">
        <f>LOG10(1.018971)</f>
        <v>8.161824124979589E-3</v>
      </c>
      <c r="D1923">
        <f>LOG10(5.276897)</f>
        <v>0.72237861724549601</v>
      </c>
    </row>
    <row r="1924" spans="1:4">
      <c r="A1924">
        <v>1.0165709999999999</v>
      </c>
      <c r="B1924">
        <v>4.7439010000000001</v>
      </c>
      <c r="C1924">
        <f>LOG10(1.016571)</f>
        <v>7.1377163054832347E-3</v>
      </c>
      <c r="D1924">
        <f>LOG10(4.743901)</f>
        <v>0.67613561720225679</v>
      </c>
    </row>
    <row r="1925" spans="1:4">
      <c r="A1925">
        <v>1.0215380000000001</v>
      </c>
      <c r="B1925">
        <v>4.2935530000000002</v>
      </c>
      <c r="C1925">
        <f>LOG10(1.021538)</f>
        <v>9.254526507731212E-3</v>
      </c>
      <c r="D1925">
        <f>LOG10(4.293553)</f>
        <v>0.63281682823752905</v>
      </c>
    </row>
    <row r="1926" spans="1:4">
      <c r="A1926">
        <v>1.021709</v>
      </c>
      <c r="B1926">
        <v>4.3778449999999998</v>
      </c>
      <c r="C1926">
        <f>LOG10(1.021709)</f>
        <v>9.3272189982414686E-3</v>
      </c>
      <c r="D1926">
        <f>LOG10(4.377845)</f>
        <v>0.64126038107011418</v>
      </c>
    </row>
    <row r="1927" spans="1:4">
      <c r="A1927">
        <v>1.0160629999999999</v>
      </c>
      <c r="B1927">
        <v>4.3330669999999998</v>
      </c>
      <c r="C1927">
        <f>LOG10(1.016063)</f>
        <v>6.9206367905285029E-3</v>
      </c>
      <c r="D1927">
        <f>LOG10(4.333067)</f>
        <v>0.63679540435985937</v>
      </c>
    </row>
    <row r="1928" spans="1:4">
      <c r="A1928">
        <v>1.0244869999999999</v>
      </c>
      <c r="B1928">
        <v>4.4467379999999999</v>
      </c>
      <c r="C1928">
        <f>LOG10(1.024487)</f>
        <v>1.050645188891184E-2</v>
      </c>
      <c r="D1928">
        <f>LOG10(4.446738)</f>
        <v>0.64804154174794959</v>
      </c>
    </row>
    <row r="1929" spans="1:4">
      <c r="A1929">
        <v>1.0130699999999999</v>
      </c>
      <c r="B1929">
        <v>4.6521309999999998</v>
      </c>
      <c r="C1929">
        <f>LOG10(1.01307)</f>
        <v>5.6394548009663743E-3</v>
      </c>
      <c r="D1929">
        <f>LOG10(4.652131)</f>
        <v>0.66765193558695657</v>
      </c>
    </row>
    <row r="1930" spans="1:4">
      <c r="A1930">
        <v>1.017827</v>
      </c>
      <c r="B1930">
        <v>4.4938289999999999</v>
      </c>
      <c r="C1930">
        <f>LOG10(1.017827)</f>
        <v>7.6739672638255606E-3</v>
      </c>
      <c r="D1930">
        <f>LOG10(4.493829)</f>
        <v>0.65261654254475943</v>
      </c>
    </row>
    <row r="1931" spans="1:4">
      <c r="A1931">
        <v>1.017118</v>
      </c>
      <c r="B1931">
        <v>4.3541679999999996</v>
      </c>
      <c r="C1931">
        <f>LOG10(1.017118)</f>
        <v>7.3713401165279024E-3</v>
      </c>
      <c r="D1931">
        <f>LOG10(4.354168)</f>
        <v>0.63890518172514421</v>
      </c>
    </row>
    <row r="1932" spans="1:4">
      <c r="A1932">
        <v>1.010175</v>
      </c>
      <c r="B1932">
        <v>4.6683770000000004</v>
      </c>
      <c r="C1932">
        <f>LOG10(1.010175)</f>
        <v>4.3966163081893177E-3</v>
      </c>
      <c r="D1932">
        <f>LOG10(4.668377)</f>
        <v>0.66916592072561187</v>
      </c>
    </row>
    <row r="1933" spans="1:4">
      <c r="A1933">
        <v>1.013344</v>
      </c>
      <c r="B1933">
        <v>4.5855899999999998</v>
      </c>
      <c r="C1933">
        <f>LOG10(1.013344)</f>
        <v>5.7569003858929874E-3</v>
      </c>
      <c r="D1933">
        <f>LOG10(4.58559)</f>
        <v>0.66139522163299658</v>
      </c>
    </row>
    <row r="1934" spans="1:4">
      <c r="A1934">
        <v>1.011452</v>
      </c>
      <c r="B1934">
        <v>4.3677060000000001</v>
      </c>
      <c r="C1934">
        <f>LOG10(1.011452)</f>
        <v>4.9452774876775508E-3</v>
      </c>
      <c r="D1934">
        <f>LOG10(4.367706)</f>
        <v>0.64025339735353015</v>
      </c>
    </row>
    <row r="1935" spans="1:4">
      <c r="A1935">
        <v>1.0130950000000001</v>
      </c>
      <c r="B1935">
        <v>4.3820230000000002</v>
      </c>
      <c r="C1935">
        <f>LOG10(1.013095)</f>
        <v>5.6501719558359953E-3</v>
      </c>
      <c r="D1935">
        <f>LOG10(4.382023)</f>
        <v>0.6416746527196362</v>
      </c>
    </row>
    <row r="1936" spans="1:4">
      <c r="A1936">
        <v>1.0109570000000001</v>
      </c>
      <c r="B1936">
        <v>4.3373679999999997</v>
      </c>
      <c r="C1936">
        <f>LOG10(1.010957)</f>
        <v>4.7326837216936455E-3</v>
      </c>
      <c r="D1936">
        <f>LOG10(4.337368)</f>
        <v>0.637226271027997</v>
      </c>
    </row>
    <row r="1937" spans="1:4">
      <c r="A1937">
        <v>1.0087759999999999</v>
      </c>
      <c r="B1937">
        <v>4.0949179999999998</v>
      </c>
      <c r="C1937">
        <f>LOG10(1.008776)</f>
        <v>3.7947412974266475E-3</v>
      </c>
      <c r="D1937">
        <f>LOG10(4.094918)</f>
        <v>0.61224520951424499</v>
      </c>
    </row>
    <row r="1938" spans="1:4">
      <c r="A1938">
        <v>1.0062629999999999</v>
      </c>
      <c r="B1938">
        <v>4.1909169999999998</v>
      </c>
      <c r="C1938">
        <f>LOG10(1.006263)</f>
        <v>2.7115041006902153E-3</v>
      </c>
      <c r="D1938">
        <f>LOG10(4.190917)</f>
        <v>0.62230905983194962</v>
      </c>
    </row>
    <row r="1939" spans="1:4">
      <c r="A1939">
        <v>1.0134479999999999</v>
      </c>
      <c r="B1939">
        <v>4.2641840000000002</v>
      </c>
      <c r="C1939">
        <f>LOG10(1.013448)</f>
        <v>5.801469958061742E-3</v>
      </c>
      <c r="D1939">
        <f>LOG10(4.264184)</f>
        <v>0.62983593627662537</v>
      </c>
    </row>
    <row r="1940" spans="1:4">
      <c r="A1940">
        <v>1.055428</v>
      </c>
      <c r="B1940">
        <v>5.1516950000000001</v>
      </c>
      <c r="C1940">
        <f>LOG10(1.055428)</f>
        <v>2.3428611618809207E-2</v>
      </c>
      <c r="D1940">
        <f>LOG10(5.151695)</f>
        <v>0.71195014322249206</v>
      </c>
    </row>
    <row r="1941" spans="1:4">
      <c r="A1941">
        <v>1.0255780000000001</v>
      </c>
      <c r="B1941">
        <v>5.5111330000000001</v>
      </c>
      <c r="C1941">
        <f>LOG10(1.025578)</f>
        <v>1.096869608554644E-2</v>
      </c>
      <c r="D1941">
        <f>LOG10(5.511133)</f>
        <v>0.74124089196706278</v>
      </c>
    </row>
    <row r="1942" spans="1:4">
      <c r="A1942">
        <v>1.0285759999999999</v>
      </c>
      <c r="B1942">
        <v>5.5121440000000002</v>
      </c>
      <c r="C1942">
        <f>LOG10(1.028576)</f>
        <v>1.2236386610419635E-2</v>
      </c>
      <c r="D1942">
        <f>LOG10(5.512144)</f>
        <v>0.74132055461591662</v>
      </c>
    </row>
    <row r="1943" spans="1:4">
      <c r="A1943">
        <v>1.0245150000000001</v>
      </c>
      <c r="B1943">
        <v>5.5247929999999998</v>
      </c>
      <c r="C1943">
        <f>LOG10(1.024515)</f>
        <v>1.0518321321439586E-2</v>
      </c>
      <c r="D1943">
        <f>LOG10(5.524793)</f>
        <v>0.74231601074775899</v>
      </c>
    </row>
    <row r="1944" spans="1:4">
      <c r="A1944">
        <v>1.0189589999999999</v>
      </c>
      <c r="B1944">
        <v>5.3617030000000003</v>
      </c>
      <c r="C1944">
        <f>LOG10(1.018959)</f>
        <v>8.1567095883831875E-3</v>
      </c>
      <c r="D1944">
        <f>LOG10(5.361703)</f>
        <v>0.72930275350484375</v>
      </c>
    </row>
    <row r="1945" spans="1:4">
      <c r="A1945">
        <v>1.0256069999999999</v>
      </c>
      <c r="B1945">
        <v>5.5651630000000001</v>
      </c>
      <c r="C1945">
        <f>LOG10(1.025607)</f>
        <v>1.0980976343032684E-2</v>
      </c>
      <c r="D1945">
        <f>LOG10(5.565163)</f>
        <v>0.74547788905955792</v>
      </c>
    </row>
    <row r="1946" spans="1:4">
      <c r="A1946">
        <v>1.0200419999999999</v>
      </c>
      <c r="B1946">
        <v>5.5676100000000002</v>
      </c>
      <c r="C1946">
        <f>LOG10(1.020042)</f>
        <v>8.6180541077148214E-3</v>
      </c>
      <c r="D1946">
        <f>LOG10(5.56761)</f>
        <v>0.74566880620380072</v>
      </c>
    </row>
    <row r="1947" spans="1:4">
      <c r="A1947">
        <v>1.019501</v>
      </c>
      <c r="B1947">
        <v>5.1892389999999997</v>
      </c>
      <c r="C1947">
        <f>LOG10(1.019501)</f>
        <v>8.3876561016712186E-3</v>
      </c>
      <c r="D1947">
        <f>LOG10(5.189239)</f>
        <v>0.71510367339118297</v>
      </c>
    </row>
    <row r="1948" spans="1:4">
      <c r="A1948">
        <v>1.0100560000000001</v>
      </c>
      <c r="B1948">
        <v>4.4667469999999998</v>
      </c>
      <c r="C1948">
        <f>LOG10(1.010056)</f>
        <v>4.3454528091575228E-3</v>
      </c>
      <c r="D1948">
        <f>LOG10(4.466747)</f>
        <v>0.64999135439357403</v>
      </c>
    </row>
    <row r="1949" spans="1:4">
      <c r="A1949">
        <v>1.008499</v>
      </c>
      <c r="B1949">
        <v>4.4551429999999996</v>
      </c>
      <c r="C1949">
        <f>LOG10(1.008499)</f>
        <v>3.675471914478633E-3</v>
      </c>
      <c r="D1949">
        <f>LOG10(4.455143)</f>
        <v>0.64886164846586791</v>
      </c>
    </row>
    <row r="1950" spans="1:4">
      <c r="A1950">
        <v>1.011015</v>
      </c>
      <c r="B1950">
        <v>4.6479429999999997</v>
      </c>
      <c r="C1950">
        <f>LOG10(1.011015)</f>
        <v>4.7575990815079752E-3</v>
      </c>
      <c r="D1950">
        <f>LOG10(4.647943)</f>
        <v>0.66726079344912936</v>
      </c>
    </row>
    <row r="1951" spans="1:4">
      <c r="A1951">
        <v>1.0090030000000001</v>
      </c>
      <c r="B1951">
        <v>4.5865299999999998</v>
      </c>
      <c r="C1951">
        <f>LOG10(1.009003)</f>
        <v>3.8924574970778769E-3</v>
      </c>
      <c r="D1951">
        <f>LOG10(4.58653)</f>
        <v>0.66148423852645599</v>
      </c>
    </row>
    <row r="1952" spans="1:4">
      <c r="A1952">
        <v>1.010931</v>
      </c>
      <c r="B1952">
        <v>4.7456459999999998</v>
      </c>
      <c r="C1952">
        <f>LOG10(1.010931)</f>
        <v>4.721514303278637E-3</v>
      </c>
      <c r="D1952">
        <f>LOG10(4.745646)</f>
        <v>0.676295339026589</v>
      </c>
    </row>
    <row r="1953" spans="1:4">
      <c r="A1953">
        <v>1.0136419999999999</v>
      </c>
      <c r="B1953">
        <v>4.8576370000000004</v>
      </c>
      <c r="C1953">
        <f>LOG10(1.013642)</f>
        <v>5.8845971302607797E-3</v>
      </c>
      <c r="D1953">
        <f>LOG10(4.857637)</f>
        <v>0.68642505785751173</v>
      </c>
    </row>
    <row r="1954" spans="1:4">
      <c r="A1954">
        <v>1.009933</v>
      </c>
      <c r="B1954">
        <v>4.6953269999999998</v>
      </c>
      <c r="C1954">
        <f>LOG10(1.009933)</f>
        <v>4.2925631930851955E-3</v>
      </c>
      <c r="D1954">
        <f>LOG10(4.695327)</f>
        <v>0.67166584353509373</v>
      </c>
    </row>
    <row r="1955" spans="1:4">
      <c r="A1955">
        <v>1.0172490000000001</v>
      </c>
      <c r="B1955">
        <v>4.8174939999999999</v>
      </c>
      <c r="C1955">
        <f>LOG10(1.017249)</f>
        <v>7.427271595172617E-3</v>
      </c>
      <c r="D1955">
        <f>LOG10(4.817494)</f>
        <v>0.68282118243106837</v>
      </c>
    </row>
    <row r="1956" spans="1:4">
      <c r="A1956">
        <v>1.003007</v>
      </c>
      <c r="B1956">
        <v>3.5820959999999999</v>
      </c>
      <c r="C1956">
        <f>LOG10(1.003007)</f>
        <v>1.3039639783094196E-3</v>
      </c>
      <c r="D1956">
        <f>LOG10(3.582096)</f>
        <v>0.55413722074014349</v>
      </c>
    </row>
    <row r="1957" spans="1:4">
      <c r="A1957">
        <v>1.0180480000000001</v>
      </c>
      <c r="B1957">
        <v>4.5756670000000002</v>
      </c>
      <c r="C1957">
        <f>LOG10(1.018048)</f>
        <v>7.7682550574058413E-3</v>
      </c>
      <c r="D1957">
        <f>LOG10(4.575667)</f>
        <v>0.66045441060035226</v>
      </c>
    </row>
    <row r="1958" spans="1:4">
      <c r="A1958">
        <v>1.012311</v>
      </c>
      <c r="B1958">
        <v>4.5372479999999999</v>
      </c>
      <c r="C1958">
        <f>LOG10(1.012311)</f>
        <v>5.313956016100841E-3</v>
      </c>
      <c r="D1958">
        <f>LOG10(4.537248)</f>
        <v>0.65679251787918635</v>
      </c>
    </row>
    <row r="1959" spans="1:4">
      <c r="A1959">
        <v>1.009568</v>
      </c>
      <c r="B1959">
        <v>4.3687170000000002</v>
      </c>
      <c r="C1959">
        <f>LOG10(1.009568)</f>
        <v>4.1355764051403364E-3</v>
      </c>
      <c r="D1959">
        <f>LOG10(4.368717)</f>
        <v>0.64035391256969221</v>
      </c>
    </row>
    <row r="1960" spans="1:4">
      <c r="A1960">
        <v>1.00867</v>
      </c>
      <c r="B1960">
        <v>4.3765010000000002</v>
      </c>
      <c r="C1960">
        <f>LOG10(1.00867)</f>
        <v>3.7491041749221736E-3</v>
      </c>
      <c r="D1960">
        <f>LOG10(4.376501)</f>
        <v>0.64112703203678523</v>
      </c>
    </row>
    <row r="1961" spans="1:4">
      <c r="A1961">
        <v>1.0063310000000001</v>
      </c>
      <c r="B1961">
        <v>4.284815</v>
      </c>
      <c r="C1961">
        <f>LOG10(1.006331)</f>
        <v>2.7408513259932188E-3</v>
      </c>
      <c r="D1961">
        <f>LOG10(4.284815)</f>
        <v>0.63193207568428289</v>
      </c>
    </row>
    <row r="1962" spans="1:4">
      <c r="A1962">
        <v>1.0094559999999999</v>
      </c>
      <c r="B1962">
        <v>4.046773</v>
      </c>
      <c r="C1962">
        <f>LOG10(1.009456)</f>
        <v>4.0873937366598181E-3</v>
      </c>
      <c r="D1962">
        <f>LOG10(4.046773)</f>
        <v>0.60710884372629526</v>
      </c>
    </row>
    <row r="1963" spans="1:4">
      <c r="A1963">
        <v>1.011496</v>
      </c>
      <c r="B1963">
        <v>4.1462909999999997</v>
      </c>
      <c r="C1963">
        <f>LOG10(1.011496)</f>
        <v>4.9641696759164253E-3</v>
      </c>
      <c r="D1963">
        <f>LOG10(4.146291)</f>
        <v>0.61765977900706148</v>
      </c>
    </row>
    <row r="1964" spans="1:4">
      <c r="A1964">
        <v>1.0125310000000001</v>
      </c>
      <c r="B1964">
        <v>4.2318350000000002</v>
      </c>
      <c r="C1964">
        <f>LOG10(1.012531)</f>
        <v>5.4083286006232174E-3</v>
      </c>
      <c r="D1964">
        <f>LOG10(4.231835)</f>
        <v>0.62652872613807298</v>
      </c>
    </row>
    <row r="1965" spans="1:4">
      <c r="A1965">
        <v>1.015539</v>
      </c>
      <c r="B1965">
        <v>4.963654</v>
      </c>
      <c r="C1965">
        <f>LOG10(1.015539)</f>
        <v>6.6966063814585496E-3</v>
      </c>
      <c r="D1965">
        <f>LOG10(4.963654)</f>
        <v>0.69580150064138047</v>
      </c>
    </row>
    <row r="1966" spans="1:4">
      <c r="A1966">
        <v>1.022416</v>
      </c>
      <c r="B1966">
        <v>5.3504259999999997</v>
      </c>
      <c r="C1966">
        <f>LOG10(1.022416)</f>
        <v>9.6276372319102788E-3</v>
      </c>
      <c r="D1966">
        <f>LOG10(5.350426)</f>
        <v>0.72838836184999201</v>
      </c>
    </row>
    <row r="1967" spans="1:4">
      <c r="A1967">
        <v>1.014332</v>
      </c>
      <c r="B1967">
        <v>5.2734310000000004</v>
      </c>
      <c r="C1967">
        <f>LOG10(1.014332)</f>
        <v>6.1801267613868982E-3</v>
      </c>
      <c r="D1967">
        <f>LOG10(5.273431)</f>
        <v>0.72209326787466532</v>
      </c>
    </row>
    <row r="1968" spans="1:4">
      <c r="A1968">
        <v>1.017401</v>
      </c>
      <c r="B1968">
        <v>5.3330080000000004</v>
      </c>
      <c r="C1968">
        <f>LOG10(1.017401)</f>
        <v>7.4921601621222829E-3</v>
      </c>
      <c r="D1968">
        <f>LOG10(5.333008)</f>
        <v>0.72697223516482856</v>
      </c>
    </row>
    <row r="1969" spans="1:4">
      <c r="A1969">
        <v>1.248407</v>
      </c>
      <c r="B1969">
        <v>5.1584709999999996</v>
      </c>
      <c r="C1969">
        <f>LOG10(1.248407)</f>
        <v>9.6356195152579205E-2</v>
      </c>
      <c r="D1969">
        <f>LOG10(5.158471)</f>
        <v>0.71252099335876917</v>
      </c>
    </row>
    <row r="1970" spans="1:4">
      <c r="A1970">
        <v>1.020853</v>
      </c>
      <c r="B1970">
        <v>5.339124</v>
      </c>
      <c r="C1970">
        <f>LOG10(1.020853)</f>
        <v>8.9632093884740027E-3</v>
      </c>
      <c r="D1970">
        <f>LOG10(5.339124)</f>
        <v>0.72747000737043832</v>
      </c>
    </row>
    <row r="1971" spans="1:4">
      <c r="A1971">
        <v>1.0172859999999999</v>
      </c>
      <c r="B1971">
        <v>5.2982950000000004</v>
      </c>
      <c r="C1971">
        <f>LOG10(1.017286)</f>
        <v>7.4430677312254485E-3</v>
      </c>
      <c r="D1971">
        <f>LOG10(5.298295)</f>
        <v>0.72413613540806598</v>
      </c>
    </row>
    <row r="1972" spans="1:4">
      <c r="A1972">
        <v>1.0190189999999999</v>
      </c>
      <c r="B1972">
        <v>4.9018829999999998</v>
      </c>
      <c r="C1972">
        <f>LOG10(1.019019)</f>
        <v>8.1822816690648257E-3</v>
      </c>
      <c r="D1972">
        <f>LOG10(4.901883)</f>
        <v>0.69036294113458552</v>
      </c>
    </row>
    <row r="1973" spans="1:4">
      <c r="A1973">
        <v>1.0802430000000001</v>
      </c>
      <c r="B1973">
        <v>4.2413439999999998</v>
      </c>
      <c r="C1973">
        <f>LOG10(1.080243)</f>
        <v>3.3521460753947567E-2</v>
      </c>
      <c r="D1973">
        <f>LOG10(4.241344)</f>
        <v>0.62750349793555837</v>
      </c>
    </row>
    <row r="1974" spans="1:4">
      <c r="A1974">
        <v>1.0119549999999999</v>
      </c>
      <c r="B1974">
        <v>4.109877</v>
      </c>
      <c r="C1974">
        <f>LOG10(1.011955)</f>
        <v>5.1612005608874158E-3</v>
      </c>
      <c r="D1974">
        <f>LOG10(4.109877)</f>
        <v>0.61382882454745269</v>
      </c>
    </row>
    <row r="1975" spans="1:4">
      <c r="A1975">
        <v>1.0181169999999999</v>
      </c>
      <c r="B1975">
        <v>4.2980650000000002</v>
      </c>
      <c r="C1975">
        <f>LOG10(1.018117)</f>
        <v>7.7976891349611872E-3</v>
      </c>
      <c r="D1975">
        <f>LOG10(4.298065)</f>
        <v>0.63327297907721769</v>
      </c>
    </row>
    <row r="1976" spans="1:4">
      <c r="A1976">
        <v>1.0179959999999999</v>
      </c>
      <c r="B1976">
        <v>4.2042640000000002</v>
      </c>
      <c r="C1976">
        <f>LOG10(1.017996)</f>
        <v>7.7460715357688332E-3</v>
      </c>
      <c r="D1976">
        <f>LOG10(4.204264)</f>
        <v>0.62368997903636603</v>
      </c>
    </row>
    <row r="1977" spans="1:4">
      <c r="A1977">
        <v>1.0163230000000001</v>
      </c>
      <c r="B1977">
        <v>4.3502330000000002</v>
      </c>
      <c r="C1977">
        <f>LOG10(1.016323)</f>
        <v>7.0317540349012705E-3</v>
      </c>
      <c r="D1977">
        <f>LOG10(4.350233)</f>
        <v>0.63851251854184032</v>
      </c>
    </row>
    <row r="1978" spans="1:4">
      <c r="A1978">
        <v>1.018208</v>
      </c>
      <c r="B1978">
        <v>4.4695080000000003</v>
      </c>
      <c r="C1978">
        <f>LOG10(1.018208)</f>
        <v>7.8365049407677582E-3</v>
      </c>
      <c r="D1978">
        <f>LOG10(4.469508)</f>
        <v>0.65025971896076462</v>
      </c>
    </row>
    <row r="1979" spans="1:4">
      <c r="A1979">
        <v>1.021577</v>
      </c>
      <c r="B1979">
        <v>4.4120010000000001</v>
      </c>
      <c r="C1979">
        <f>LOG10(1.021577)</f>
        <v>9.2711065678807783E-3</v>
      </c>
      <c r="D1979">
        <f>LOG10(4.412001)</f>
        <v>0.64463560220297456</v>
      </c>
    </row>
    <row r="1980" spans="1:4">
      <c r="A1980">
        <v>1.015374</v>
      </c>
      <c r="B1980">
        <v>4.6462719999999997</v>
      </c>
      <c r="C1980">
        <f>LOG10(1.015374)</f>
        <v>6.6260385238775628E-3</v>
      </c>
      <c r="D1980">
        <f>LOG10(4.646272)</f>
        <v>0.66710463048386981</v>
      </c>
    </row>
    <row r="1981" spans="1:4">
      <c r="A1981">
        <v>1.013819</v>
      </c>
      <c r="B1981">
        <v>4.3434049999999997</v>
      </c>
      <c r="C1981">
        <f>LOG10(1.013819)</f>
        <v>5.9604260842995556E-3</v>
      </c>
      <c r="D1981">
        <f>LOG10(4.343405)</f>
        <v>0.637830326959405</v>
      </c>
    </row>
    <row r="1982" spans="1:4">
      <c r="A1982">
        <v>1.0260149999999999</v>
      </c>
      <c r="B1982">
        <v>4.4623379999999999</v>
      </c>
      <c r="C1982">
        <f>LOG10(1.026015)</f>
        <v>1.1153710063915363E-2</v>
      </c>
      <c r="D1982">
        <f>LOG10(4.462338)</f>
        <v>0.64956246284951702</v>
      </c>
    </row>
    <row r="1983" spans="1:4">
      <c r="A1983">
        <v>1.026065</v>
      </c>
      <c r="B1983">
        <v>4.485436</v>
      </c>
      <c r="C1983">
        <f>LOG10(1.026065)</f>
        <v>1.1174873687262899E-2</v>
      </c>
      <c r="D1983">
        <f>LOG10(4.485436)</f>
        <v>0.65180466436806084</v>
      </c>
    </row>
    <row r="1984" spans="1:4">
      <c r="A1984">
        <v>1.025253</v>
      </c>
      <c r="B1984">
        <v>4.6399439999999998</v>
      </c>
      <c r="C1984">
        <f>LOG10(1.025253)</f>
        <v>1.0831048753513555E-2</v>
      </c>
      <c r="D1984">
        <f>LOG10(4.639944)</f>
        <v>0.66651273903812458</v>
      </c>
    </row>
    <row r="1985" spans="1:4">
      <c r="A1985">
        <v>1.022764</v>
      </c>
      <c r="B1985">
        <v>4.0372110000000001</v>
      </c>
      <c r="C1985">
        <f>LOG10(1.022764)</f>
        <v>9.7754330065227268E-3</v>
      </c>
      <c r="D1985">
        <f>LOG10(4.037211)</f>
        <v>0.60608144788467988</v>
      </c>
    </row>
    <row r="1986" spans="1:4">
      <c r="A1986">
        <v>1.019414</v>
      </c>
      <c r="B1986">
        <v>4.3110689999999998</v>
      </c>
      <c r="C1986">
        <f>LOG10(1.019414)</f>
        <v>8.3505936248651821E-3</v>
      </c>
      <c r="D1986">
        <f>LOG10(4.311069)</f>
        <v>0.63458497392775493</v>
      </c>
    </row>
    <row r="1987" spans="1:4">
      <c r="A1987">
        <v>1.02003</v>
      </c>
      <c r="B1987">
        <v>4.1358430000000004</v>
      </c>
      <c r="C1987">
        <f>LOG10(1.02003)</f>
        <v>8.6129449411924078E-3</v>
      </c>
      <c r="D1987">
        <f>LOG10(4.135843)</f>
        <v>0.6165640442232635</v>
      </c>
    </row>
    <row r="1988" spans="1:4">
      <c r="A1988">
        <v>1.0168360000000001</v>
      </c>
      <c r="B1988">
        <v>4.3669339999999996</v>
      </c>
      <c r="C1988">
        <f>LOG10(1.016836)</f>
        <v>7.2509135536052262E-3</v>
      </c>
      <c r="D1988">
        <f>LOG10(4.366934)</f>
        <v>0.64017662822717747</v>
      </c>
    </row>
    <row r="1989" spans="1:4">
      <c r="A1989">
        <v>1.0150939999999999</v>
      </c>
      <c r="B1989">
        <v>4.9042019999999997</v>
      </c>
      <c r="C1989">
        <f>LOG10(1.015094)</f>
        <v>6.5062607625892867E-3</v>
      </c>
      <c r="D1989">
        <f>LOG10(4.904202)</f>
        <v>0.69056835010713846</v>
      </c>
    </row>
    <row r="1990" spans="1:4">
      <c r="A1990">
        <v>1.0183180000000001</v>
      </c>
      <c r="B1990">
        <v>5.2540889999999996</v>
      </c>
      <c r="C1990">
        <f>LOG10(1.018318)</f>
        <v>7.8834205146969278E-3</v>
      </c>
      <c r="D1990">
        <f>LOG10(5.254089)</f>
        <v>0.72049742510812509</v>
      </c>
    </row>
    <row r="1991" spans="1:4">
      <c r="A1991">
        <v>1.02013</v>
      </c>
      <c r="B1991">
        <v>5.0991479999999996</v>
      </c>
      <c r="C1991">
        <f>LOG10(1.02013)</f>
        <v>8.655519492428685E-3</v>
      </c>
      <c r="D1991">
        <f>LOG10(5.099148)</f>
        <v>0.70749761731176275</v>
      </c>
    </row>
    <row r="1992" spans="1:4">
      <c r="A1992">
        <v>1.0297229999999999</v>
      </c>
      <c r="B1992">
        <v>5.3527620000000002</v>
      </c>
      <c r="C1992">
        <f>LOG10(1.029723)</f>
        <v>1.2720413296829948E-2</v>
      </c>
      <c r="D1992">
        <f>LOG10(5.352762)</f>
        <v>0.72857793376554358</v>
      </c>
    </row>
    <row r="1993" spans="1:4">
      <c r="A1993">
        <v>1.0298769999999999</v>
      </c>
      <c r="B1993">
        <v>5.0823520000000002</v>
      </c>
      <c r="C1993">
        <f>LOG10(1.029877)</f>
        <v>1.2785359257538566E-2</v>
      </c>
      <c r="D1993">
        <f>LOG10(5.082352)</f>
        <v>0.7060647406757079</v>
      </c>
    </row>
    <row r="1994" spans="1:4">
      <c r="A1994">
        <v>1.024907</v>
      </c>
      <c r="B1994">
        <v>5.6619359999999999</v>
      </c>
      <c r="C1994">
        <f>LOG10(1.024907)</f>
        <v>1.0684459324234716E-2</v>
      </c>
      <c r="D1994">
        <f>LOG10(5.661936)</f>
        <v>0.75296495598564872</v>
      </c>
    </row>
    <row r="1995" spans="1:4">
      <c r="A1995">
        <v>1.0287230000000001</v>
      </c>
      <c r="B1995">
        <v>5.3934389999999999</v>
      </c>
      <c r="C1995">
        <f>LOG10(1.028723)</f>
        <v>1.229844981946069E-2</v>
      </c>
      <c r="D1995">
        <f>LOG10(5.393439)</f>
        <v>0.73186577120938134</v>
      </c>
    </row>
    <row r="1996" spans="1:4">
      <c r="A1996">
        <v>1.023549</v>
      </c>
      <c r="B1996">
        <v>4.4750329999999998</v>
      </c>
      <c r="C1996">
        <f>LOG10(1.023549)</f>
        <v>1.0108638322637708E-2</v>
      </c>
      <c r="D1996">
        <f>LOG10(4.475033)</f>
        <v>0.65079624225864807</v>
      </c>
    </row>
    <row r="1997" spans="1:4">
      <c r="A1997">
        <v>1.015091</v>
      </c>
      <c r="B1997">
        <v>4.1316050000000004</v>
      </c>
      <c r="C1997">
        <f>LOG10(1.015091)</f>
        <v>6.5049772505490541E-3</v>
      </c>
      <c r="D1997">
        <f>LOG10(4.131605)</f>
        <v>0.61611879432861161</v>
      </c>
    </row>
    <row r="1998" spans="1:4">
      <c r="A1998">
        <v>1.016702</v>
      </c>
      <c r="B1998">
        <v>4.0756259999999997</v>
      </c>
      <c r="C1998">
        <f>LOG10(1.016702)</f>
        <v>7.1936778779903114E-3</v>
      </c>
      <c r="D1998">
        <f>LOG10(4.075626)</f>
        <v>0.61019432411051122</v>
      </c>
    </row>
    <row r="1999" spans="1:4">
      <c r="A1999">
        <v>1.0318130000000001</v>
      </c>
      <c r="B1999">
        <v>3.9440439999999999</v>
      </c>
      <c r="C1999">
        <f>LOG10(1.031813)</f>
        <v>1.360099532707262E-2</v>
      </c>
      <c r="D1999">
        <f>LOG10(3.944044)</f>
        <v>0.59594175131243243</v>
      </c>
    </row>
    <row r="2000" spans="1:4">
      <c r="A2000">
        <v>1.0294700000000001</v>
      </c>
      <c r="B2000">
        <v>4.0612890000000004</v>
      </c>
      <c r="C2000">
        <f>LOG10(1.02947)</f>
        <v>1.2613695272366644E-2</v>
      </c>
      <c r="D2000">
        <f>LOG10(4.061289)</f>
        <v>0.60866389484327499</v>
      </c>
    </row>
    <row r="2001" spans="1:4">
      <c r="A2001">
        <v>1.021091</v>
      </c>
      <c r="B2001">
        <v>4.2996049999999997</v>
      </c>
      <c r="C2001">
        <f>LOG10(1.021091)</f>
        <v>9.0644482933225409E-3</v>
      </c>
      <c r="D2001">
        <f>LOG10(4.299605)</f>
        <v>0.63342855925400587</v>
      </c>
    </row>
    <row r="2002" spans="1:4">
      <c r="A2002">
        <v>1.0226569999999999</v>
      </c>
      <c r="B2002">
        <v>4.1717820000000003</v>
      </c>
      <c r="C2002">
        <f>LOG10(1.022657)</f>
        <v>9.729995407509056E-3</v>
      </c>
      <c r="D2002">
        <f>LOG10(4.171782)</f>
        <v>0.62032160592163033</v>
      </c>
    </row>
    <row r="2003" spans="1:4">
      <c r="A2003">
        <v>1.029496</v>
      </c>
      <c r="B2003">
        <v>4.3679759999999996</v>
      </c>
      <c r="C2003">
        <f>LOG10(1.029496)</f>
        <v>1.2624663551133777E-2</v>
      </c>
      <c r="D2003">
        <f>LOG10(4.367976)</f>
        <v>0.64028024345670809</v>
      </c>
    </row>
    <row r="2004" spans="1:4">
      <c r="A2004">
        <v>1.024095</v>
      </c>
      <c r="B2004">
        <v>4.2299990000000003</v>
      </c>
      <c r="C2004">
        <f>LOG10(1.024095)</f>
        <v>1.0340245762934061E-2</v>
      </c>
      <c r="D2004">
        <f>LOG10(4.229999)</f>
        <v>0.62634026470493998</v>
      </c>
    </row>
    <row r="2005" spans="1:4">
      <c r="A2005">
        <v>1.019191</v>
      </c>
      <c r="B2005">
        <v>3.3499720000000002</v>
      </c>
      <c r="C2005">
        <f>LOG10(1.019191)</f>
        <v>8.255579956350928E-3</v>
      </c>
      <c r="D2005">
        <f>LOG10(3.349972)</f>
        <v>0.52504117709764753</v>
      </c>
    </row>
    <row r="2006" spans="1:4">
      <c r="A2006">
        <v>1.0180389999999999</v>
      </c>
      <c r="B2006">
        <v>4.1237380000000003</v>
      </c>
      <c r="C2006">
        <f>LOG10(1.018039)</f>
        <v>7.7644156828238923E-3</v>
      </c>
      <c r="D2006">
        <f>LOG10(4.123738)</f>
        <v>0.61529106476646722</v>
      </c>
    </row>
    <row r="2007" spans="1:4">
      <c r="A2007">
        <v>1.0169459999999999</v>
      </c>
      <c r="B2007">
        <v>4.2798720000000001</v>
      </c>
      <c r="C2007">
        <f>LOG10(1.016946)</f>
        <v>7.297892426518713E-3</v>
      </c>
      <c r="D2007">
        <f>LOG10(4.279872)</f>
        <v>0.63143078057276369</v>
      </c>
    </row>
    <row r="2008" spans="1:4">
      <c r="A2008">
        <v>1.035433</v>
      </c>
      <c r="B2008">
        <v>4.2780670000000001</v>
      </c>
      <c r="C2008">
        <f>LOG10(1.035433)</f>
        <v>1.5122002146242104E-2</v>
      </c>
      <c r="D2008">
        <f>LOG10(4.278067)</f>
        <v>0.63124758189573182</v>
      </c>
    </row>
    <row r="2009" spans="1:4">
      <c r="A2009">
        <v>1.0204329999999999</v>
      </c>
      <c r="B2009">
        <v>4.4098430000000004</v>
      </c>
      <c r="C2009">
        <f>LOG10(1.020433)</f>
        <v>8.7844949065509666E-3</v>
      </c>
      <c r="D2009">
        <f>LOG10(4.409843)</f>
        <v>0.64442312791514067</v>
      </c>
    </row>
    <row r="2010" spans="1:4">
      <c r="A2010">
        <v>1.017512</v>
      </c>
      <c r="B2010">
        <v>3.8642810000000001</v>
      </c>
      <c r="C2010">
        <f>LOG10(1.017512)</f>
        <v>7.5395397675786938E-3</v>
      </c>
      <c r="D2010">
        <f>LOG10(3.864281)</f>
        <v>0.58706869960479557</v>
      </c>
    </row>
    <row r="2011" spans="1:4">
      <c r="A2011">
        <v>1.0167759999999999</v>
      </c>
      <c r="B2011">
        <v>4.04636</v>
      </c>
      <c r="C2011">
        <f>LOG10(1.016776)</f>
        <v>7.2252865717406124E-3</v>
      </c>
      <c r="D2011">
        <f>LOG10(4.04636)</f>
        <v>0.6070645188347652</v>
      </c>
    </row>
    <row r="2012" spans="1:4">
      <c r="A2012">
        <v>1.0184120000000001</v>
      </c>
      <c r="B2012">
        <v>3.9004539999999999</v>
      </c>
      <c r="C2012">
        <f>LOG10(1.018412)</f>
        <v>7.923507989549175E-3</v>
      </c>
      <c r="D2012">
        <f>LOG10(3.900454)</f>
        <v>0.59111516041608569</v>
      </c>
    </row>
    <row r="2013" spans="1:4">
      <c r="A2013">
        <v>1.014815</v>
      </c>
      <c r="B2013">
        <v>4.2431340000000004</v>
      </c>
      <c r="C2013">
        <f>LOG10(1.014815)</f>
        <v>6.3868779122112961E-3</v>
      </c>
      <c r="D2013">
        <f>LOG10(4.243134)</f>
        <v>0.62768674719005368</v>
      </c>
    </row>
    <row r="2014" spans="1:4">
      <c r="A2014">
        <v>1.0234559999999999</v>
      </c>
      <c r="B2014">
        <v>4.7592749999999997</v>
      </c>
      <c r="C2014">
        <f>LOG10(1.023456)</f>
        <v>1.006917638986779E-2</v>
      </c>
      <c r="D2014">
        <f>LOG10(4.759275)</f>
        <v>0.67754079988847837</v>
      </c>
    </row>
    <row r="2015" spans="1:4">
      <c r="A2015">
        <v>1.0166459999999999</v>
      </c>
      <c r="B2015">
        <v>5.1575090000000001</v>
      </c>
      <c r="C2015">
        <f>LOG10(1.016646)</f>
        <v>7.1697562561206111E-3</v>
      </c>
      <c r="D2015">
        <f>LOG10(5.157509)</f>
        <v>0.7124399945020824</v>
      </c>
    </row>
    <row r="2016" spans="1:4">
      <c r="A2016">
        <v>1.024227</v>
      </c>
      <c r="B2016">
        <v>4.9120020000000002</v>
      </c>
      <c r="C2016">
        <f>LOG10(1.024227)</f>
        <v>1.0396220235395517E-2</v>
      </c>
      <c r="D2016">
        <f>LOG10(4.912002)</f>
        <v>0.6912585349630761</v>
      </c>
    </row>
    <row r="2017" spans="1:4">
      <c r="A2017">
        <v>1.0454509999999999</v>
      </c>
      <c r="B2017">
        <v>5.2038919999999997</v>
      </c>
      <c r="C2017">
        <f>LOG10(1.045451)</f>
        <v>1.9303682368124485E-2</v>
      </c>
      <c r="D2017">
        <f>LOG10(5.203892)</f>
        <v>0.71632827476680538</v>
      </c>
    </row>
    <row r="2018" spans="1:4">
      <c r="A2018">
        <v>1.0310379999999999</v>
      </c>
      <c r="B2018">
        <v>4.8849980000000004</v>
      </c>
      <c r="C2018">
        <f>LOG10(1.031038)</f>
        <v>1.3274671962650635E-2</v>
      </c>
      <c r="D2018">
        <f>LOG10(4.884998)</f>
        <v>0.68886439024739343</v>
      </c>
    </row>
    <row r="2019" spans="1:4">
      <c r="A2019">
        <v>1.0265930000000001</v>
      </c>
      <c r="B2019">
        <v>5.4502050000000004</v>
      </c>
      <c r="C2019">
        <f>LOG10(1.026593)</f>
        <v>1.1398298623616061E-2</v>
      </c>
      <c r="D2019">
        <f>LOG10(5.450205)</f>
        <v>0.73641283781690081</v>
      </c>
    </row>
    <row r="2020" spans="1:4">
      <c r="A2020">
        <v>1.0390200000000001</v>
      </c>
      <c r="B2020">
        <v>5.2739890000000003</v>
      </c>
      <c r="C2020">
        <f>LOG10(1.03902)</f>
        <v>1.6623907331999942E-2</v>
      </c>
      <c r="D2020">
        <f>LOG10(5.273989)</f>
        <v>0.72213921964697136</v>
      </c>
    </row>
    <row r="2021" spans="1:4">
      <c r="A2021">
        <v>1.0341629999999999</v>
      </c>
      <c r="B2021">
        <v>4.4667880000000002</v>
      </c>
      <c r="C2021">
        <f>LOG10(1.034163)</f>
        <v>1.4588995645216219E-2</v>
      </c>
      <c r="D2021">
        <f>LOG10(4.466788)</f>
        <v>0.64999534073800724</v>
      </c>
    </row>
    <row r="2022" spans="1:4">
      <c r="A2022">
        <v>1.018783</v>
      </c>
      <c r="B2022">
        <v>4.0701780000000003</v>
      </c>
      <c r="C2022">
        <f>LOG10(1.018783)</f>
        <v>8.0816894641427117E-3</v>
      </c>
      <c r="D2022">
        <f>LOG10(4.070178)</f>
        <v>0.60961340252433249</v>
      </c>
    </row>
    <row r="2023" spans="1:4">
      <c r="A2023">
        <v>1.0230349999999999</v>
      </c>
      <c r="B2023">
        <v>3.9874239999999999</v>
      </c>
      <c r="C2023">
        <f>LOG10(1.023035)</f>
        <v>9.8904920179741437E-3</v>
      </c>
      <c r="D2023">
        <f>LOG10(3.987424)</f>
        <v>0.60069241852412847</v>
      </c>
    </row>
    <row r="2024" spans="1:4">
      <c r="A2024">
        <v>1.026232</v>
      </c>
      <c r="B2024">
        <v>3.9184369999999999</v>
      </c>
      <c r="C2024">
        <f>LOG10(1.026232)</f>
        <v>1.1245552715335281E-2</v>
      </c>
      <c r="D2024">
        <f>LOG10(3.918437)</f>
        <v>0.59311286864322688</v>
      </c>
    </row>
    <row r="2025" spans="1:4">
      <c r="A2025">
        <v>1.0197560000000001</v>
      </c>
      <c r="B2025">
        <v>4.1252810000000002</v>
      </c>
      <c r="C2025">
        <f>LOG10(1.019756)</f>
        <v>8.4962692813367515E-3</v>
      </c>
      <c r="D2025">
        <f>LOG10(4.125281)</f>
        <v>0.61545353654484281</v>
      </c>
    </row>
    <row r="2026" spans="1:4">
      <c r="A2026">
        <v>1.0149699999999999</v>
      </c>
      <c r="B2026">
        <v>4.402952</v>
      </c>
      <c r="C2026">
        <f>LOG10(1.01497)</f>
        <v>6.4532057694235709E-3</v>
      </c>
      <c r="D2026">
        <f>LOG10(4.402952)</f>
        <v>0.64374395090382264</v>
      </c>
    </row>
    <row r="2027" spans="1:4">
      <c r="A2027">
        <v>1.0154609999999999</v>
      </c>
      <c r="B2027">
        <v>4.2199159999999996</v>
      </c>
      <c r="C2027">
        <f>LOG10(1.015461)</f>
        <v>6.6632484596415948E-3</v>
      </c>
      <c r="D2027">
        <f>LOG10(4.219916)</f>
        <v>0.62530380615135084</v>
      </c>
    </row>
    <row r="2028" spans="1:4">
      <c r="A2028">
        <v>1.023461</v>
      </c>
      <c r="B2028">
        <v>4.4436020000000003</v>
      </c>
      <c r="C2028">
        <f>LOG10(1.023461)</f>
        <v>1.0071298090366183E-2</v>
      </c>
      <c r="D2028">
        <f>LOG10(4.443602)</f>
        <v>0.64773515356667954</v>
      </c>
    </row>
    <row r="2029" spans="1:4">
      <c r="A2029">
        <v>1.017312</v>
      </c>
      <c r="B2029">
        <v>4.2919340000000004</v>
      </c>
      <c r="C2029">
        <f>LOG10(1.017312)</f>
        <v>7.4541673750176222E-3</v>
      </c>
      <c r="D2029">
        <f>LOG10(4.291934)</f>
        <v>0.63265303490244262</v>
      </c>
    </row>
    <row r="2030" spans="1:4">
      <c r="A2030">
        <v>1.0295240000000001</v>
      </c>
      <c r="B2030">
        <v>4.2814810000000003</v>
      </c>
      <c r="C2030">
        <f>LOG10(1.029524)</f>
        <v>1.2636475233870322E-2</v>
      </c>
      <c r="D2030">
        <f>LOG10(4.281481)</f>
        <v>0.63159402108617535</v>
      </c>
    </row>
    <row r="2031" spans="1:4">
      <c r="A2031">
        <v>1.025013</v>
      </c>
      <c r="B2031">
        <v>4.1663779999999999</v>
      </c>
      <c r="C2031">
        <f>LOG10(1.025013)</f>
        <v>1.0729373481980138E-2</v>
      </c>
      <c r="D2031">
        <f>LOG10(4.166378)</f>
        <v>0.61975866932439394</v>
      </c>
    </row>
    <row r="2032" spans="1:4">
      <c r="A2032">
        <v>1.0172810000000001</v>
      </c>
      <c r="B2032">
        <v>4.0516509999999997</v>
      </c>
      <c r="C2032">
        <f>LOG10(1.017281)</f>
        <v>7.4409331518191782E-3</v>
      </c>
      <c r="D2032">
        <f>LOG10(4.051651)</f>
        <v>0.60763202916062886</v>
      </c>
    </row>
    <row r="2033" spans="1:4">
      <c r="A2033">
        <v>1.020861</v>
      </c>
      <c r="B2033">
        <v>3.8866879999999999</v>
      </c>
      <c r="C2033">
        <f>LOG10(1.020861)</f>
        <v>8.9666127602050557E-3</v>
      </c>
      <c r="D2033">
        <f>LOG10(3.886688)</f>
        <v>0.58957967947439294</v>
      </c>
    </row>
    <row r="2034" spans="1:4">
      <c r="A2034">
        <v>1.021981</v>
      </c>
      <c r="B2034">
        <v>3.8679679999999999</v>
      </c>
      <c r="C2034">
        <f>LOG10(1.021981)</f>
        <v>9.4428217557782773E-3</v>
      </c>
      <c r="D2034">
        <f>LOG10(3.867968)</f>
        <v>0.58748287247381104</v>
      </c>
    </row>
    <row r="2035" spans="1:4">
      <c r="A2035">
        <v>1.0195240000000001</v>
      </c>
      <c r="B2035">
        <v>4.1438240000000004</v>
      </c>
      <c r="C2035">
        <f>LOG10(1.019524)</f>
        <v>8.3974536991349522E-3</v>
      </c>
      <c r="D2035">
        <f>LOG10(4.143824)</f>
        <v>0.61740130140609184</v>
      </c>
    </row>
    <row r="2036" spans="1:4">
      <c r="A2036">
        <v>1.019482</v>
      </c>
      <c r="B2036">
        <v>4.2540630000000004</v>
      </c>
      <c r="C2036">
        <f>LOG10(1.019482)</f>
        <v>8.3795622674838841E-3</v>
      </c>
      <c r="D2036">
        <f>LOG10(4.254063)</f>
        <v>0.628803917242724</v>
      </c>
    </row>
    <row r="2037" spans="1:4">
      <c r="A2037">
        <v>1.016327</v>
      </c>
      <c r="B2037">
        <v>4.3339350000000003</v>
      </c>
      <c r="C2037">
        <f>LOG10(1.016327)</f>
        <v>7.0334633089303147E-3</v>
      </c>
      <c r="D2037">
        <f>LOG10(4.333935)</f>
        <v>0.63688239351979092</v>
      </c>
    </row>
    <row r="2038" spans="1:4">
      <c r="A2038">
        <v>1.026251</v>
      </c>
      <c r="B2038">
        <v>5.0959649999999996</v>
      </c>
      <c r="C2038">
        <f>LOG10(1.026251)</f>
        <v>1.1253593313144272E-2</v>
      </c>
      <c r="D2038">
        <f>LOG10(5.095965)</f>
        <v>0.7072264365252795</v>
      </c>
    </row>
    <row r="2039" spans="1:4">
      <c r="A2039">
        <v>1.0177449999999999</v>
      </c>
      <c r="B2039">
        <v>5.4159550000000003</v>
      </c>
      <c r="C2039">
        <f>LOG10(1.017745)</f>
        <v>7.6389774452041712E-3</v>
      </c>
      <c r="D2039">
        <f>LOG10(5.415955)</f>
        <v>0.73367504723305621</v>
      </c>
    </row>
    <row r="2040" spans="1:4">
      <c r="A2040">
        <v>1.0192460000000001</v>
      </c>
      <c r="B2040">
        <v>5.109477</v>
      </c>
      <c r="C2040">
        <f>LOG10(1.019246)</f>
        <v>8.2790157520223513E-3</v>
      </c>
      <c r="D2040">
        <f>LOG10(5.109477)</f>
        <v>0.70837644854208548</v>
      </c>
    </row>
    <row r="2041" spans="1:4">
      <c r="A2041">
        <v>1.0269159999999999</v>
      </c>
      <c r="B2041">
        <v>5.0176860000000003</v>
      </c>
      <c r="C2041">
        <f>LOG10(1.026916)</f>
        <v>1.1534920492632984E-2</v>
      </c>
      <c r="D2041">
        <f>LOG10(5.017686)</f>
        <v>0.70050348026792897</v>
      </c>
    </row>
    <row r="2042" spans="1:4">
      <c r="A2042">
        <v>1.0292559999999999</v>
      </c>
      <c r="B2042">
        <v>5.0171239999999999</v>
      </c>
      <c r="C2042">
        <f>LOG10(1.029256)</f>
        <v>1.2523407376393986E-2</v>
      </c>
      <c r="D2042">
        <f>LOG10(5.017124)</f>
        <v>0.70045483490262861</v>
      </c>
    </row>
    <row r="2043" spans="1:4">
      <c r="A2043">
        <v>1.0457019999999999</v>
      </c>
      <c r="B2043">
        <v>5.3049720000000002</v>
      </c>
      <c r="C2043">
        <f>LOG10(1.045702)</f>
        <v>1.9407938647297947E-2</v>
      </c>
      <c r="D2043">
        <f>LOG10(5.304972)</f>
        <v>0.72468309600784309</v>
      </c>
    </row>
    <row r="2044" spans="1:4">
      <c r="A2044">
        <v>1.02555</v>
      </c>
      <c r="B2044">
        <v>5.2248669999999997</v>
      </c>
      <c r="C2044">
        <f>LOG10(1.02555)</f>
        <v>1.0956838955719235E-2</v>
      </c>
      <c r="D2044">
        <f>LOG10(5.224867)</f>
        <v>0.71807523987376187</v>
      </c>
    </row>
    <row r="2045" spans="1:4">
      <c r="A2045">
        <v>1.0244789999999999</v>
      </c>
      <c r="B2045">
        <v>4.6474140000000004</v>
      </c>
      <c r="C2045">
        <f>LOG10(1.024479)</f>
        <v>1.0503060562891547E-2</v>
      </c>
      <c r="D2045">
        <f>LOG10(4.647414)</f>
        <v>0.66721136193591801</v>
      </c>
    </row>
    <row r="2046" spans="1:4">
      <c r="A2046">
        <v>1.0204299999999999</v>
      </c>
      <c r="B2046">
        <v>4.3598179999999997</v>
      </c>
      <c r="C2046">
        <f>LOG10(1.02043)</f>
        <v>8.7832181099745197E-3</v>
      </c>
      <c r="D2046">
        <f>LOG10(4.359818)</f>
        <v>0.63946836008384433</v>
      </c>
    </row>
    <row r="2047" spans="1:4">
      <c r="A2047">
        <v>1.023147</v>
      </c>
      <c r="B2047">
        <v>3.9948450000000002</v>
      </c>
      <c r="C2047">
        <f>LOG10(1.023147)</f>
        <v>9.9380351808226013E-3</v>
      </c>
      <c r="D2047">
        <f>LOG10(3.994845)</f>
        <v>0.60149993334948415</v>
      </c>
    </row>
    <row r="2048" spans="1:4">
      <c r="A2048">
        <v>1.021182</v>
      </c>
      <c r="B2048">
        <v>4.2098269999999998</v>
      </c>
      <c r="C2048">
        <f>LOG10(1.021182)</f>
        <v>9.1031510503774282E-3</v>
      </c>
      <c r="D2048">
        <f>LOG10(4.209827)</f>
        <v>0.62426424916366896</v>
      </c>
    </row>
    <row r="2049" spans="1:4">
      <c r="A2049">
        <v>1.0314540000000001</v>
      </c>
      <c r="B2049">
        <v>4.1689210000000001</v>
      </c>
      <c r="C2049">
        <f>LOG10(1.031454)</f>
        <v>1.3449864406472762E-2</v>
      </c>
      <c r="D2049">
        <f>LOG10(4.168921)</f>
        <v>0.62002366543353071</v>
      </c>
    </row>
    <row r="2050" spans="1:4">
      <c r="A2050">
        <v>1.015093</v>
      </c>
      <c r="B2050">
        <v>4.111021</v>
      </c>
      <c r="C2050">
        <f>LOG10(1.015093)</f>
        <v>6.5058329256640502E-3</v>
      </c>
      <c r="D2050">
        <f>LOG10(4.111021)</f>
        <v>0.61394969525780685</v>
      </c>
    </row>
    <row r="2051" spans="1:4">
      <c r="A2051">
        <v>1.0184550000000001</v>
      </c>
      <c r="B2051">
        <v>4.3220109999999998</v>
      </c>
      <c r="C2051">
        <f>LOG10(1.018455)</f>
        <v>7.9418446435620491E-3</v>
      </c>
      <c r="D2051">
        <f>LOG10(4.322011)</f>
        <v>0.63568586787651948</v>
      </c>
    </row>
    <row r="2052" spans="1:4">
      <c r="A2052">
        <v>1.0218989999999999</v>
      </c>
      <c r="B2052">
        <v>4.7381099999999998</v>
      </c>
      <c r="C2052">
        <f>LOG10(1.021899)</f>
        <v>9.4079741643979271E-3</v>
      </c>
      <c r="D2052">
        <f>LOG10(4.73811)</f>
        <v>0.6756051390879837</v>
      </c>
    </row>
    <row r="2053" spans="1:4">
      <c r="A2053">
        <v>1.0244740000000001</v>
      </c>
      <c r="B2053">
        <v>5.0899039999999998</v>
      </c>
      <c r="C2053">
        <f>LOG10(1.024474)</f>
        <v>1.0500940970680854E-2</v>
      </c>
      <c r="D2053">
        <f>LOG10(5.089904)</f>
        <v>0.70670959124374566</v>
      </c>
    </row>
    <row r="2054" spans="1:4">
      <c r="A2054">
        <v>1.0160899999999999</v>
      </c>
      <c r="B2054">
        <v>4.3543760000000002</v>
      </c>
      <c r="C2054">
        <f>LOG10(1.01609)</f>
        <v>6.932177211955509E-3</v>
      </c>
      <c r="D2054">
        <f>LOG10(4.354376)</f>
        <v>0.63892592761613431</v>
      </c>
    </row>
    <row r="2055" spans="1:4">
      <c r="A2055">
        <v>1.013647</v>
      </c>
      <c r="B2055">
        <v>4.2010139999999998</v>
      </c>
      <c r="C2055">
        <f>LOG10(1.013647)</f>
        <v>5.8867393728414229E-3</v>
      </c>
      <c r="D2055">
        <f>LOG10(4.201014)</f>
        <v>0.62335412883925723</v>
      </c>
    </row>
    <row r="2056" spans="1:4">
      <c r="A2056">
        <v>1.015749</v>
      </c>
      <c r="B2056">
        <v>4.0838229999999998</v>
      </c>
      <c r="C2056">
        <f>LOG10(1.015749)</f>
        <v>6.786403437833247E-3</v>
      </c>
      <c r="D2056">
        <f>LOG10(4.083823)</f>
        <v>0.61106691074368868</v>
      </c>
    </row>
    <row r="2057" spans="1:4">
      <c r="A2057">
        <v>1.0146550000000001</v>
      </c>
      <c r="B2057">
        <v>3.9296329999999999</v>
      </c>
      <c r="C2057">
        <f>LOG10(1.014655)</f>
        <v>6.3183998196566305E-3</v>
      </c>
      <c r="D2057">
        <f>LOG10(3.929633)</f>
        <v>0.59435199222850699</v>
      </c>
    </row>
    <row r="2058" spans="1:4">
      <c r="A2058">
        <v>1.0163329999999999</v>
      </c>
      <c r="B2058">
        <v>3.8288169999999999</v>
      </c>
      <c r="C2058">
        <f>LOG10(1.016333)</f>
        <v>7.0360272073603583E-3</v>
      </c>
      <c r="D2058">
        <f>LOG10(3.828817)</f>
        <v>0.58306460954709982</v>
      </c>
    </row>
    <row r="2059" spans="1:4">
      <c r="A2059">
        <v>1.0165770000000001</v>
      </c>
      <c r="B2059">
        <v>4.1516890000000002</v>
      </c>
      <c r="C2059">
        <f>LOG10(1.016577)</f>
        <v>7.1402795885216579E-3</v>
      </c>
      <c r="D2059">
        <f>LOG10(4.151689)</f>
        <v>0.61822481337542601</v>
      </c>
    </row>
    <row r="2060" spans="1:4">
      <c r="A2060">
        <v>1.0161500000000001</v>
      </c>
      <c r="B2060">
        <v>5.6519740000000001</v>
      </c>
      <c r="C2060">
        <f>LOG10(1.01615)</f>
        <v>6.9578214950341225E-3</v>
      </c>
      <c r="D2060">
        <f>LOG10(5.651974)</f>
        <v>0.75220015535583784</v>
      </c>
    </row>
    <row r="2061" spans="1:4">
      <c r="A2061">
        <v>1.015544</v>
      </c>
      <c r="B2061">
        <v>4.4086860000000003</v>
      </c>
      <c r="C2061">
        <f>LOG10(1.015544)</f>
        <v>6.698744622396547E-3</v>
      </c>
      <c r="D2061">
        <f>LOG10(4.408686)</f>
        <v>0.64430916815644501</v>
      </c>
    </row>
    <row r="2062" spans="1:4">
      <c r="A2062">
        <v>1.022003</v>
      </c>
      <c r="B2062">
        <v>4.9558289999999996</v>
      </c>
      <c r="C2062">
        <f>LOG10(1.022003)</f>
        <v>9.4521706338538646E-3</v>
      </c>
      <c r="D2062">
        <f>LOG10(4.955829)</f>
        <v>0.69511631270853957</v>
      </c>
    </row>
    <row r="2063" spans="1:4">
      <c r="A2063">
        <v>1.018629</v>
      </c>
      <c r="B2063">
        <v>5.2908879999999998</v>
      </c>
      <c r="C2063">
        <f>LOG10(1.018629)</f>
        <v>8.0160362233249825E-3</v>
      </c>
      <c r="D2063">
        <f>LOG10(5.290888)</f>
        <v>0.72352856827996892</v>
      </c>
    </row>
    <row r="2064" spans="1:4">
      <c r="A2064">
        <v>1.020705</v>
      </c>
      <c r="B2064">
        <v>5.0010180000000002</v>
      </c>
      <c r="C2064">
        <f>LOG10(1.020705)</f>
        <v>8.9002422002439404E-3</v>
      </c>
      <c r="D2064">
        <f>LOG10(5.001018)</f>
        <v>0.69905841769235999</v>
      </c>
    </row>
    <row r="2065" spans="1:4">
      <c r="A2065">
        <v>1.0254570000000001</v>
      </c>
      <c r="B2065">
        <v>4.9711499999999997</v>
      </c>
      <c r="C2065">
        <f>LOG10(1.025457)</f>
        <v>1.0917454022518482E-2</v>
      </c>
      <c r="D2065">
        <f>LOG10(4.97115)</f>
        <v>0.69645686778382754</v>
      </c>
    </row>
    <row r="2066" spans="1:4">
      <c r="A2066">
        <v>1.0267470000000001</v>
      </c>
      <c r="B2066">
        <v>4.8797899999999998</v>
      </c>
      <c r="C2066">
        <f>LOG10(1.026747)</f>
        <v>1.1463442584517321E-2</v>
      </c>
      <c r="D2066">
        <f>LOG10(4.87979)</f>
        <v>0.68840113269869607</v>
      </c>
    </row>
    <row r="2067" spans="1:4">
      <c r="A2067">
        <v>1.229509</v>
      </c>
      <c r="B2067">
        <v>5.249803</v>
      </c>
      <c r="C2067">
        <f>LOG10(1.229509)</f>
        <v>8.9731712119901816E-2</v>
      </c>
      <c r="D2067">
        <f>LOG10(5.249803)</f>
        <v>0.72014300671678189</v>
      </c>
    </row>
    <row r="2068" spans="1:4">
      <c r="A2068">
        <v>1.0270300000000001</v>
      </c>
      <c r="B2068">
        <v>5.1512440000000002</v>
      </c>
      <c r="C2068">
        <f>LOG10(1.02703)</f>
        <v>1.1583129716232713E-2</v>
      </c>
      <c r="D2068">
        <f>LOG10(5.151244)</f>
        <v>0.71191212168097584</v>
      </c>
    </row>
    <row r="2069" spans="1:4">
      <c r="A2069">
        <v>1.029244</v>
      </c>
      <c r="B2069">
        <v>4.6004820000000004</v>
      </c>
      <c r="C2069">
        <f>LOG10(1.029244)</f>
        <v>1.2518343947894733E-2</v>
      </c>
      <c r="D2069">
        <f>LOG10(4.600482)</f>
        <v>0.6628033358063512</v>
      </c>
    </row>
    <row r="2070" spans="1:4">
      <c r="A2070">
        <v>1.037482</v>
      </c>
      <c r="B2070">
        <v>4.3146420000000001</v>
      </c>
      <c r="C2070">
        <f>LOG10(1.037482)</f>
        <v>1.5980570571130063E-2</v>
      </c>
      <c r="D2070">
        <f>LOG10(4.314642)</f>
        <v>0.63494476670833644</v>
      </c>
    </row>
    <row r="2071" spans="1:4">
      <c r="A2071">
        <v>1.021871</v>
      </c>
      <c r="B2071">
        <v>3.9407939999999999</v>
      </c>
      <c r="C2071">
        <f>LOG10(1.021871)</f>
        <v>9.3960743464203515E-3</v>
      </c>
      <c r="D2071">
        <f>LOG10(3.940794)</f>
        <v>0.59558373326662895</v>
      </c>
    </row>
    <row r="2072" spans="1:4">
      <c r="A2072">
        <v>1.0184150000000001</v>
      </c>
      <c r="B2072">
        <v>4.173864</v>
      </c>
      <c r="C2072">
        <f>LOG10(1.018415)</f>
        <v>7.9247873161151523E-3</v>
      </c>
      <c r="D2072">
        <f>LOG10(4.173864)</f>
        <v>0.62053829403183303</v>
      </c>
    </row>
    <row r="2073" spans="1:4">
      <c r="A2073">
        <v>1.0204059999999999</v>
      </c>
      <c r="B2073">
        <v>4.1691859999999998</v>
      </c>
      <c r="C2073">
        <f>LOG10(1.020406)</f>
        <v>8.773003602227528E-3</v>
      </c>
      <c r="D2073">
        <f>LOG10(4.169186)</f>
        <v>0.62005127074916</v>
      </c>
    </row>
    <row r="2074" spans="1:4">
      <c r="A2074">
        <v>1.0163949999999999</v>
      </c>
      <c r="B2074">
        <v>4.0901360000000002</v>
      </c>
      <c r="C2074">
        <f>LOG10(1.016395)</f>
        <v>7.0625199381992645E-3</v>
      </c>
      <c r="D2074">
        <f>LOG10(4.090136)</f>
        <v>0.61173774885515764</v>
      </c>
    </row>
    <row r="2075" spans="1:4">
      <c r="A2075">
        <v>1.0129969999999999</v>
      </c>
      <c r="B2075">
        <v>4.3288120000000001</v>
      </c>
      <c r="C2075">
        <f>LOG10(1.012997)</f>
        <v>5.608159195053389E-3</v>
      </c>
      <c r="D2075">
        <f>LOG10(4.328812)</f>
        <v>0.63636872484398554</v>
      </c>
    </row>
    <row r="2076" spans="1:4">
      <c r="A2076">
        <v>1.011949</v>
      </c>
      <c r="B2076">
        <v>4.694401</v>
      </c>
      <c r="C2076">
        <f>LOG10(1.011949)</f>
        <v>5.1586255702837057E-3</v>
      </c>
      <c r="D2076">
        <f>LOG10(4.694401)</f>
        <v>0.67158018467648872</v>
      </c>
    </row>
    <row r="2077" spans="1:4">
      <c r="A2077">
        <v>1.024073</v>
      </c>
      <c r="B2077">
        <v>5.7813879999999997</v>
      </c>
      <c r="C2077">
        <f>LOG10(1.024073)</f>
        <v>1.0330915982757607E-2</v>
      </c>
      <c r="D2077">
        <f>LOG10(5.781388)</f>
        <v>0.76203211668604143</v>
      </c>
    </row>
    <row r="2078" spans="1:4">
      <c r="A2078">
        <v>1.0271939999999999</v>
      </c>
      <c r="B2078">
        <v>4.2200980000000001</v>
      </c>
      <c r="C2078">
        <f>LOG10(1.027194)</f>
        <v>1.1652473950535671E-2</v>
      </c>
      <c r="D2078">
        <f>LOG10(4.220098)</f>
        <v>0.62532253635623414</v>
      </c>
    </row>
    <row r="2079" spans="1:4">
      <c r="A2079">
        <v>1.0268459999999999</v>
      </c>
      <c r="B2079">
        <v>4.146134</v>
      </c>
      <c r="C2079">
        <f>LOG10(1.026846)</f>
        <v>1.1505315685703061E-2</v>
      </c>
      <c r="D2079">
        <f>LOG10(4.146134)</f>
        <v>0.61764333406274985</v>
      </c>
    </row>
    <row r="2080" spans="1:4">
      <c r="A2080">
        <v>1.0203469999999999</v>
      </c>
      <c r="B2080">
        <v>4.2170449999999997</v>
      </c>
      <c r="C2080">
        <f>LOG10(1.020347)</f>
        <v>8.7478919160612501E-3</v>
      </c>
      <c r="D2080">
        <f>LOG10(4.217045)</f>
        <v>0.62500823538702666</v>
      </c>
    </row>
    <row r="2081" spans="1:4">
      <c r="A2081">
        <v>1.018597</v>
      </c>
      <c r="B2081">
        <v>3.7794560000000001</v>
      </c>
      <c r="C2081">
        <f>LOG10(1.018597)</f>
        <v>8.002392745947353E-3</v>
      </c>
      <c r="D2081">
        <f>LOG10(3.779456)</f>
        <v>0.57742929369959772</v>
      </c>
    </row>
    <row r="2082" spans="1:4">
      <c r="A2082">
        <v>1.0160070000000001</v>
      </c>
      <c r="B2082">
        <v>3.940652</v>
      </c>
      <c r="C2082">
        <f>LOG10(1.016007)</f>
        <v>6.8967001239838791E-3</v>
      </c>
      <c r="D2082">
        <f>LOG10(3.940652)</f>
        <v>0.59556808390065297</v>
      </c>
    </row>
    <row r="2083" spans="1:4">
      <c r="A2083">
        <v>1.0182260000000001</v>
      </c>
      <c r="B2083">
        <v>3.8398059999999998</v>
      </c>
      <c r="C2083">
        <f>LOG10(1.018226)</f>
        <v>7.8441823815043523E-3</v>
      </c>
      <c r="D2083">
        <f>LOG10(3.839806)</f>
        <v>0.58430928289413753</v>
      </c>
    </row>
    <row r="2084" spans="1:4">
      <c r="A2084">
        <v>1.017274</v>
      </c>
      <c r="B2084">
        <v>4.2530999999999999</v>
      </c>
      <c r="C2084">
        <f>LOG10(1.017274)</f>
        <v>7.4379447230243081E-3</v>
      </c>
      <c r="D2084">
        <f>LOG10(4.2531)</f>
        <v>0.62870559407955917</v>
      </c>
    </row>
    <row r="2085" spans="1:4">
      <c r="A2085">
        <v>1.01345</v>
      </c>
      <c r="B2085">
        <v>4.9954850000000004</v>
      </c>
      <c r="C2085">
        <f>LOG10(1.01345)</f>
        <v>5.8023270203942639E-3</v>
      </c>
      <c r="D2085">
        <f>LOG10(4.995485)</f>
        <v>0.698577659248381</v>
      </c>
    </row>
    <row r="2086" spans="1:4">
      <c r="A2086">
        <v>1.015066</v>
      </c>
      <c r="B2086">
        <v>5.4301769999999996</v>
      </c>
      <c r="C2086">
        <f>LOG10(1.015066)</f>
        <v>6.4942811693611407E-3</v>
      </c>
      <c r="D2086">
        <f>LOG10(5.430177)</f>
        <v>0.73481398591858327</v>
      </c>
    </row>
    <row r="2087" spans="1:4">
      <c r="A2087">
        <v>1.02112</v>
      </c>
      <c r="B2087">
        <v>5.2607280000000003</v>
      </c>
      <c r="C2087">
        <f>LOG10(1.02112)</f>
        <v>9.0767825134164155E-3</v>
      </c>
      <c r="D2087">
        <f>LOG10(5.260728)</f>
        <v>0.72104584767192337</v>
      </c>
    </row>
    <row r="2088" spans="1:4">
      <c r="A2088">
        <v>1.0184949999999999</v>
      </c>
      <c r="B2088">
        <v>5.2153669999999996</v>
      </c>
      <c r="C2088">
        <f>LOG10(1.018495)</f>
        <v>7.9589013010924591E-3</v>
      </c>
      <c r="D2088">
        <f>LOG10(5.215367)</f>
        <v>0.71728487469290636</v>
      </c>
    </row>
    <row r="2089" spans="1:4">
      <c r="A2089">
        <v>1.0234209999999999</v>
      </c>
      <c r="B2089">
        <v>5.042624</v>
      </c>
      <c r="C2089">
        <f>LOG10(1.023421)</f>
        <v>1.0054324196142326E-2</v>
      </c>
      <c r="D2089">
        <f>LOG10(5.042624)</f>
        <v>0.70265658647897733</v>
      </c>
    </row>
    <row r="2090" spans="1:4">
      <c r="A2090">
        <v>1.0235970000000001</v>
      </c>
      <c r="B2090">
        <v>5.5474740000000002</v>
      </c>
      <c r="C2090">
        <f>LOG10(1.023597)</f>
        <v>1.0129004368962882E-2</v>
      </c>
      <c r="D2090">
        <f>LOG10(5.547474)</f>
        <v>0.74409527544969889</v>
      </c>
    </row>
    <row r="2091" spans="1:4">
      <c r="A2091">
        <v>1.0228630000000001</v>
      </c>
      <c r="B2091">
        <v>5.386209</v>
      </c>
      <c r="C2091">
        <f>LOG10(1.022863)</f>
        <v>9.8174691682883092E-3</v>
      </c>
      <c r="D2091">
        <f>LOG10(5.386209)</f>
        <v>0.73128320124513091</v>
      </c>
    </row>
    <row r="2092" spans="1:4">
      <c r="A2092">
        <v>1.0187520000000001</v>
      </c>
      <c r="B2092">
        <v>4.9297950000000004</v>
      </c>
      <c r="C2092">
        <f>LOG10(1.018752)</f>
        <v>8.0684743498600203E-3</v>
      </c>
      <c r="D2092">
        <f>LOG10(4.929795)</f>
        <v>0.69282886000342103</v>
      </c>
    </row>
    <row r="2093" spans="1:4">
      <c r="A2093">
        <v>1.026224</v>
      </c>
      <c r="B2093">
        <v>4.3781119999999998</v>
      </c>
      <c r="C2093">
        <f>LOG10(1.026224)</f>
        <v>1.1242167155932063E-2</v>
      </c>
      <c r="D2093">
        <f>LOG10(4.378112)</f>
        <v>0.64128686741003205</v>
      </c>
    </row>
    <row r="2094" spans="1:4">
      <c r="A2094">
        <v>1.0216229999999999</v>
      </c>
      <c r="B2094">
        <v>4.2345240000000004</v>
      </c>
      <c r="C2094">
        <f>LOG10(1.021623)</f>
        <v>9.2906617227074429E-3</v>
      </c>
      <c r="D2094">
        <f>LOG10(4.234524)</f>
        <v>0.62680459865921379</v>
      </c>
    </row>
    <row r="2095" spans="1:4">
      <c r="A2095">
        <v>1.023415</v>
      </c>
      <c r="B2095">
        <v>4.471184</v>
      </c>
      <c r="C2095">
        <f>LOG10(1.023415)</f>
        <v>1.0051778054789129E-2</v>
      </c>
      <c r="D2095">
        <f>LOG10(4.471184)</f>
        <v>0.6504225425006418</v>
      </c>
    </row>
    <row r="2096" spans="1:4">
      <c r="A2096">
        <v>1.0244470000000001</v>
      </c>
      <c r="B2096">
        <v>4.5700770000000004</v>
      </c>
      <c r="C2096">
        <f>LOG10(1.024447)</f>
        <v>1.0489494993981835E-2</v>
      </c>
      <c r="D2096">
        <f>LOG10(4.570077)</f>
        <v>0.65992351744258293</v>
      </c>
    </row>
    <row r="2097" spans="1:4">
      <c r="A2097">
        <v>1.011981</v>
      </c>
      <c r="B2097">
        <v>4.4974040000000004</v>
      </c>
      <c r="C2097">
        <f>LOG10(1.011981)</f>
        <v>5.172358677082929E-3</v>
      </c>
      <c r="D2097">
        <f>LOG10(4.497404)</f>
        <v>0.6529619018196493</v>
      </c>
    </row>
    <row r="2098" spans="1:4">
      <c r="A2098">
        <v>1.0220689999999999</v>
      </c>
      <c r="B2098">
        <v>4.4760359999999997</v>
      </c>
      <c r="C2098">
        <f>LOG10(1.022069)</f>
        <v>9.4802160606446348E-3</v>
      </c>
      <c r="D2098">
        <f>LOG10(4.476036)</f>
        <v>0.65089357082737476</v>
      </c>
    </row>
    <row r="2099" spans="1:4">
      <c r="A2099">
        <v>1.024616</v>
      </c>
      <c r="B2099">
        <v>4.603548</v>
      </c>
      <c r="C2099">
        <f>LOG10(1.024616)</f>
        <v>1.056113336489382E-2</v>
      </c>
      <c r="D2099">
        <f>LOG10(4.603548)</f>
        <v>0.66309267578693953</v>
      </c>
    </row>
    <row r="2100" spans="1:4">
      <c r="A2100">
        <v>1.0183519999999999</v>
      </c>
      <c r="B2100">
        <v>4.5707930000000001</v>
      </c>
      <c r="C2100">
        <f>LOG10(1.018352)</f>
        <v>7.8979206667942493E-3</v>
      </c>
      <c r="D2100">
        <f>LOG10(4.570793)</f>
        <v>0.6599915536031844</v>
      </c>
    </row>
    <row r="2101" spans="1:4">
      <c r="A2101">
        <v>1.0217970000000001</v>
      </c>
      <c r="B2101">
        <v>3.6404100000000001</v>
      </c>
      <c r="C2101">
        <f>LOG10(1.021797)</f>
        <v>9.3646232578141336E-3</v>
      </c>
      <c r="D2101">
        <f>LOG10(3.64041)</f>
        <v>0.56115029867932731</v>
      </c>
    </row>
    <row r="2102" spans="1:4">
      <c r="A2102">
        <v>1.0087680000000001</v>
      </c>
      <c r="B2102">
        <v>5.5444589999999998</v>
      </c>
      <c r="C2102">
        <f>LOG10(1.008768)</f>
        <v>3.7912971536011334E-3</v>
      </c>
      <c r="D2102">
        <f>LOG10(5.544459)</f>
        <v>0.7438591763143747</v>
      </c>
    </row>
    <row r="2103" spans="1:4">
      <c r="A2103">
        <v>1.0100769999999999</v>
      </c>
      <c r="B2103">
        <v>4.2810740000000003</v>
      </c>
      <c r="C2103">
        <f>LOG10(1.010077)</f>
        <v>4.3544820999222612E-3</v>
      </c>
      <c r="D2103">
        <f>LOG10(4.281074)</f>
        <v>0.63155273484526531</v>
      </c>
    </row>
    <row r="2104" spans="1:4">
      <c r="A2104">
        <v>1.00911</v>
      </c>
      <c r="B2104">
        <v>4.1848720000000004</v>
      </c>
      <c r="C2104">
        <f>LOG10(1.00911)</f>
        <v>3.9385099328008806E-3</v>
      </c>
      <c r="D2104">
        <f>LOG10(4.184872)</f>
        <v>0.62168217904521239</v>
      </c>
    </row>
    <row r="2105" spans="1:4">
      <c r="A2105">
        <v>1.010424</v>
      </c>
      <c r="B2105">
        <v>4.0205900000000003</v>
      </c>
      <c r="C2105">
        <f>LOG10(1.010424)</f>
        <v>4.5036532081791526E-3</v>
      </c>
      <c r="D2105">
        <f>LOG10(4.02059)</f>
        <v>0.60428978814490297</v>
      </c>
    </row>
    <row r="2106" spans="1:4">
      <c r="A2106">
        <v>1.0113989999999999</v>
      </c>
      <c r="B2106">
        <v>3.7657189999999998</v>
      </c>
      <c r="C2106">
        <f>LOG10(1.011399)</f>
        <v>4.9225198969838476E-3</v>
      </c>
      <c r="D2106">
        <f>LOG10(3.765719)</f>
        <v>0.57584790959925303</v>
      </c>
    </row>
    <row r="2107" spans="1:4">
      <c r="A2107">
        <v>1.013855</v>
      </c>
      <c r="B2107">
        <v>3.8992260000000001</v>
      </c>
      <c r="C2107">
        <f>LOG10(1.013855)</f>
        <v>5.9758473022568084E-3</v>
      </c>
      <c r="D2107">
        <f>LOG10(3.899226)</f>
        <v>0.59097840772156907</v>
      </c>
    </row>
    <row r="2108" spans="1:4">
      <c r="A2108">
        <v>1.012367</v>
      </c>
      <c r="B2108">
        <v>3.895054</v>
      </c>
      <c r="C2108">
        <f>LOG10(1.012367)</f>
        <v>5.3379800742402667E-3</v>
      </c>
      <c r="D2108">
        <f>LOG10(3.895054)</f>
        <v>0.59051348299432305</v>
      </c>
    </row>
    <row r="2109" spans="1:4">
      <c r="A2109">
        <v>1.0119530000000001</v>
      </c>
      <c r="B2109">
        <v>4.2543309999999996</v>
      </c>
      <c r="C2109">
        <f>LOG10(1.011953)</f>
        <v>5.1603422323826271E-3</v>
      </c>
      <c r="D2109">
        <f>LOG10(4.254331)</f>
        <v>0.62883127632392977</v>
      </c>
    </row>
    <row r="2110" spans="1:4">
      <c r="A2110">
        <v>1.0178750000000001</v>
      </c>
      <c r="B2110">
        <v>5.036117</v>
      </c>
      <c r="C2110">
        <f>LOG10(1.017875)</f>
        <v>7.6944478008935998E-3</v>
      </c>
      <c r="D2110">
        <f>LOG10(5.036117)</f>
        <v>0.70209581116261921</v>
      </c>
    </row>
    <row r="2111" spans="1:4">
      <c r="A2111">
        <v>1.017066</v>
      </c>
      <c r="B2111">
        <v>5.2546790000000003</v>
      </c>
      <c r="C2111">
        <f>LOG10(1.017066)</f>
        <v>7.349136310909667E-3</v>
      </c>
      <c r="D2111">
        <f>LOG10(5.254679)</f>
        <v>0.72054619081397997</v>
      </c>
    </row>
    <row r="2112" spans="1:4">
      <c r="A2112">
        <v>1.0173129999999999</v>
      </c>
      <c r="B2112">
        <v>5.1402979999999996</v>
      </c>
      <c r="C2112">
        <f>LOG10(1.017313)</f>
        <v>7.4545942787289871E-3</v>
      </c>
      <c r="D2112">
        <f>LOG10(5.140298)</f>
        <v>0.71098829720618817</v>
      </c>
    </row>
    <row r="2113" spans="1:4">
      <c r="A2113">
        <v>1.0211939999999999</v>
      </c>
      <c r="B2113">
        <v>5.0952580000000003</v>
      </c>
      <c r="C2113">
        <f>LOG10(1.021194)</f>
        <v>9.108254453260009E-3</v>
      </c>
      <c r="D2113">
        <f>LOG10(5.095258)</f>
        <v>0.70716617953763483</v>
      </c>
    </row>
    <row r="2114" spans="1:4">
      <c r="A2114">
        <v>1.0199469999999999</v>
      </c>
      <c r="B2114">
        <v>5.0369109999999999</v>
      </c>
      <c r="C2114">
        <f>LOG10(1.019947)</f>
        <v>8.5776048937135554E-3</v>
      </c>
      <c r="D2114">
        <f>LOG10(5.036911)</f>
        <v>0.7021642771331984</v>
      </c>
    </row>
    <row r="2115" spans="1:4">
      <c r="A2115">
        <v>1.024383</v>
      </c>
      <c r="B2115">
        <v>5.4485999999999999</v>
      </c>
      <c r="C2115">
        <f>LOG10(1.024383)</f>
        <v>1.0462362584898721E-2</v>
      </c>
      <c r="D2115">
        <f>LOG10(5.4486)</f>
        <v>0.73628492605987905</v>
      </c>
    </row>
    <row r="2116" spans="1:4">
      <c r="A2116">
        <v>1.023231</v>
      </c>
      <c r="B2116">
        <v>5.3006830000000003</v>
      </c>
      <c r="C2116">
        <f>LOG10(1.023231)</f>
        <v>9.973689137716537E-3</v>
      </c>
      <c r="D2116">
        <f>LOG10(5.300683)</f>
        <v>0.72433183262346423</v>
      </c>
    </row>
    <row r="2117" spans="1:4">
      <c r="A2117">
        <v>1.021774</v>
      </c>
      <c r="B2117">
        <v>4.7090880000000004</v>
      </c>
      <c r="C2117">
        <f>LOG10(1.021774)</f>
        <v>9.3548474554718195E-3</v>
      </c>
      <c r="D2117">
        <f>LOG10(4.709088)</f>
        <v>0.67293680629689767</v>
      </c>
    </row>
    <row r="2118" spans="1:4">
      <c r="A2118">
        <v>1.023064</v>
      </c>
      <c r="B2118">
        <v>4.299131</v>
      </c>
      <c r="C2118">
        <f>LOG10(1.023064)</f>
        <v>9.9028028005668373E-3</v>
      </c>
      <c r="D2118">
        <f>LOG10(4.299131)</f>
        <v>0.63338067882492177</v>
      </c>
    </row>
    <row r="2119" spans="1:4">
      <c r="A2119">
        <v>1.015317</v>
      </c>
      <c r="B2119">
        <v>4.2333210000000001</v>
      </c>
      <c r="C2119">
        <f>LOG10(1.015317)</f>
        <v>6.6016578717005689E-3</v>
      </c>
      <c r="D2119">
        <f>LOG10(4.233321)</f>
        <v>0.62668120096706315</v>
      </c>
    </row>
    <row r="2120" spans="1:4">
      <c r="A2120">
        <v>1.012348</v>
      </c>
      <c r="B2120">
        <v>4.4442440000000003</v>
      </c>
      <c r="C2120">
        <f>LOG10(1.012348)</f>
        <v>5.329829203469417E-3</v>
      </c>
      <c r="D2120">
        <f>LOG10(4.444244)</f>
        <v>0.64779789476581073</v>
      </c>
    </row>
    <row r="2121" spans="1:4">
      <c r="A2121">
        <v>1.0159149999999999</v>
      </c>
      <c r="B2121">
        <v>4.5796169999999998</v>
      </c>
      <c r="C2121">
        <f>LOG10(1.015915)</f>
        <v>6.8573727360600406E-3</v>
      </c>
      <c r="D2121">
        <f>LOG10(4.579617)</f>
        <v>0.66082915884627424</v>
      </c>
    </row>
    <row r="2122" spans="1:4">
      <c r="A2122">
        <v>1.01362</v>
      </c>
      <c r="B2122">
        <v>4.54216</v>
      </c>
      <c r="C2122">
        <f>LOG10(1.01362)</f>
        <v>5.875171137367673E-3</v>
      </c>
      <c r="D2122">
        <f>LOG10(4.54216)</f>
        <v>0.65726242840710469</v>
      </c>
    </row>
    <row r="2123" spans="1:4">
      <c r="A2123">
        <v>1.019533</v>
      </c>
      <c r="B2123">
        <v>4.5399669999999999</v>
      </c>
      <c r="C2123">
        <f>LOG10(1.019533)</f>
        <v>8.4012874814540558E-3</v>
      </c>
      <c r="D2123">
        <f>LOG10(4.539967)</f>
        <v>0.65705269607957317</v>
      </c>
    </row>
    <row r="2124" spans="1:4">
      <c r="A2124">
        <v>1.025166</v>
      </c>
      <c r="B2124">
        <v>4.6825340000000004</v>
      </c>
      <c r="C2124">
        <f>LOG10(1.025166)</f>
        <v>1.079419421797888E-2</v>
      </c>
      <c r="D2124">
        <f>LOG10(4.682534)</f>
        <v>0.67048093948214449</v>
      </c>
    </row>
    <row r="2125" spans="1:4">
      <c r="A2125">
        <v>1.0185219999999999</v>
      </c>
      <c r="B2125">
        <v>4.6868309999999997</v>
      </c>
      <c r="C2125">
        <f>LOG10(1.018522)</f>
        <v>7.9704141662399509E-3</v>
      </c>
      <c r="D2125">
        <f>LOG10(4.686831)</f>
        <v>0.67087929380382527</v>
      </c>
    </row>
    <row r="2126" spans="1:4">
      <c r="A2126">
        <v>1.023293</v>
      </c>
      <c r="B2126">
        <v>4.6408699999999996</v>
      </c>
      <c r="C2126">
        <f>LOG10(1.023293)</f>
        <v>1.0000003276115346E-2</v>
      </c>
      <c r="D2126">
        <f>LOG10(4.64087)</f>
        <v>0.66659940313710908</v>
      </c>
    </row>
    <row r="2127" spans="1:4">
      <c r="A2127">
        <v>1.019833</v>
      </c>
      <c r="B2127">
        <v>4.6799020000000002</v>
      </c>
      <c r="C2127">
        <f>LOG10(1.019833)</f>
        <v>8.5290608634862805E-3</v>
      </c>
      <c r="D2127">
        <f>LOG10(4.679902)</f>
        <v>0.6702367587782162</v>
      </c>
    </row>
    <row r="2128" spans="1:4">
      <c r="A2128">
        <v>1.019903</v>
      </c>
      <c r="B2128">
        <v>4.4982819999999997</v>
      </c>
      <c r="C2128">
        <f>LOG10(1.019903)</f>
        <v>8.5588692443210237E-3</v>
      </c>
      <c r="D2128">
        <f>LOG10(4.498282)</f>
        <v>0.65304667813494566</v>
      </c>
    </row>
    <row r="2129" spans="1:4">
      <c r="A2129">
        <v>1.024322</v>
      </c>
      <c r="B2129">
        <v>4.4831209999999997</v>
      </c>
      <c r="C2129">
        <f>LOG10(1.024322)</f>
        <v>1.0436500429630916E-2</v>
      </c>
      <c r="D2129">
        <f>LOG10(4.483121)</f>
        <v>0.65158046068670272</v>
      </c>
    </row>
    <row r="2130" spans="1:4">
      <c r="A2130">
        <v>1.014783</v>
      </c>
      <c r="B2130">
        <v>4.5437849999999997</v>
      </c>
      <c r="C2130">
        <f>LOG10(1.014783)</f>
        <v>6.3731831574647211E-3</v>
      </c>
      <c r="D2130">
        <f>LOG10(4.543785)</f>
        <v>0.65741777351223518</v>
      </c>
    </row>
    <row r="2131" spans="1:4">
      <c r="A2131">
        <v>1.0187299999999999</v>
      </c>
      <c r="B2131">
        <v>4.4732909999999997</v>
      </c>
      <c r="C2131">
        <f>LOG10(1.01873)</f>
        <v>8.0590956377022439E-3</v>
      </c>
      <c r="D2131">
        <f>LOG10(4.473291)</f>
        <v>0.65062715115353553</v>
      </c>
    </row>
    <row r="2132" spans="1:4">
      <c r="A2132">
        <v>1.0137130000000001</v>
      </c>
      <c r="B2132">
        <v>4.484712</v>
      </c>
      <c r="C2132">
        <f>LOG10(1.013713)</f>
        <v>5.9150159846082457E-3</v>
      </c>
      <c r="D2132">
        <f>LOG10(4.484712)</f>
        <v>0.65173455867848229</v>
      </c>
    </row>
    <row r="2133" spans="1:4">
      <c r="A2133">
        <v>1.0143949999999999</v>
      </c>
      <c r="B2133">
        <v>5.0748199999999999</v>
      </c>
      <c r="C2133">
        <f>LOG10(1.014395)</f>
        <v>6.2070998852903772E-3</v>
      </c>
      <c r="D2133">
        <f>LOG10(5.07482)</f>
        <v>0.70542064276395111</v>
      </c>
    </row>
    <row r="2134" spans="1:4">
      <c r="A2134">
        <v>1.0190840000000001</v>
      </c>
      <c r="B2134">
        <v>5.2688569999999997</v>
      </c>
      <c r="C2134">
        <f>LOG10(1.019084)</f>
        <v>8.2099830573983609E-3</v>
      </c>
      <c r="D2134">
        <f>LOG10(5.268857)</f>
        <v>0.72171641171500189</v>
      </c>
    </row>
    <row r="2135" spans="1:4">
      <c r="A2135">
        <v>1.019325</v>
      </c>
      <c r="B2135">
        <v>5.3268110000000002</v>
      </c>
      <c r="C2135">
        <f>LOG10(1.019325)</f>
        <v>8.3126758640199288E-3</v>
      </c>
      <c r="D2135">
        <f>LOG10(5.326811)</f>
        <v>0.72646728790305237</v>
      </c>
    </row>
    <row r="2136" spans="1:4">
      <c r="A2136">
        <v>1.032116</v>
      </c>
      <c r="B2136">
        <v>5.3450290000000003</v>
      </c>
      <c r="C2136">
        <f>LOG10(1.032116)</f>
        <v>1.3728510594276124E-2</v>
      </c>
      <c r="D2136">
        <f>LOG10(5.345029)</f>
        <v>0.72795006586019606</v>
      </c>
    </row>
    <row r="2137" spans="1:4">
      <c r="A2137">
        <v>1.0265679999999999</v>
      </c>
      <c r="B2137">
        <v>5.1359659999999998</v>
      </c>
      <c r="C2137">
        <f>LOG10(1.026568)</f>
        <v>1.1387722383322982E-2</v>
      </c>
      <c r="D2137">
        <f>LOG10(5.135966)</f>
        <v>0.71062214004886926</v>
      </c>
    </row>
    <row r="2138" spans="1:4">
      <c r="A2138">
        <v>1.0424720000000001</v>
      </c>
      <c r="B2138">
        <v>5.3729279999999999</v>
      </c>
      <c r="C2138">
        <f>LOG10(1.042472)</f>
        <v>1.8064398985076429E-2</v>
      </c>
      <c r="D2138">
        <f>LOG10(5.372928)</f>
        <v>0.73021102083815093</v>
      </c>
    </row>
    <row r="2139" spans="1:4">
      <c r="A2139">
        <v>1.0267219999999999</v>
      </c>
      <c r="B2139">
        <v>5.2030810000000001</v>
      </c>
      <c r="C2139">
        <f>LOG10(1.026722)</f>
        <v>1.1452867930555475E-2</v>
      </c>
      <c r="D2139">
        <f>LOG10(5.203081)</f>
        <v>0.71626058691452854</v>
      </c>
    </row>
    <row r="2140" spans="1:4">
      <c r="A2140">
        <v>1.0165150000000001</v>
      </c>
      <c r="B2140">
        <v>4.6707470000000004</v>
      </c>
      <c r="C2140">
        <f>LOG10(1.016515)</f>
        <v>7.1137916008788445E-3</v>
      </c>
      <c r="D2140">
        <f>LOG10(4.670747)</f>
        <v>0.66938634352847981</v>
      </c>
    </row>
    <row r="2141" spans="1:4">
      <c r="A2141">
        <v>1.018448</v>
      </c>
      <c r="B2141">
        <v>4.3214579999999998</v>
      </c>
      <c r="C2141">
        <f>LOG10(1.018448)</f>
        <v>7.9388596596198843E-3</v>
      </c>
      <c r="D2141">
        <f>LOG10(4.321458)</f>
        <v>0.63563029647369029</v>
      </c>
    </row>
    <row r="2142" spans="1:4">
      <c r="A2142">
        <v>1.020983</v>
      </c>
      <c r="B2142">
        <v>4.3722000000000003</v>
      </c>
      <c r="C2142">
        <f>LOG10(1.020983)</f>
        <v>9.0185108747086393E-3</v>
      </c>
      <c r="D2142">
        <f>LOG10(4.3722)</f>
        <v>0.64070001990843661</v>
      </c>
    </row>
    <row r="2143" spans="1:4">
      <c r="A2143">
        <v>1.019522</v>
      </c>
      <c r="B2143">
        <v>4.4401549999999999</v>
      </c>
      <c r="C2143">
        <f>LOG10(1.019522)</f>
        <v>8.3966017429124521E-3</v>
      </c>
      <c r="D2143">
        <f>LOG10(4.440155)</f>
        <v>0.6473981310312259</v>
      </c>
    </row>
    <row r="2144" spans="1:4">
      <c r="A2144">
        <v>1.016866</v>
      </c>
      <c r="B2144">
        <v>4.4001770000000002</v>
      </c>
      <c r="C2144">
        <f>LOG10(1.016866)</f>
        <v>7.2637264774829931E-3</v>
      </c>
      <c r="D2144">
        <f>LOG10(4.400177)</f>
        <v>0.64347014661736945</v>
      </c>
    </row>
    <row r="2145" spans="1:4">
      <c r="A2145">
        <v>1.025817</v>
      </c>
      <c r="B2145">
        <v>4.5749139999999997</v>
      </c>
      <c r="C2145">
        <f>LOG10(1.025817)</f>
        <v>1.1069891985550541E-2</v>
      </c>
      <c r="D2145">
        <f>LOG10(4.574914)</f>
        <v>0.66038293453875319</v>
      </c>
    </row>
    <row r="2146" spans="1:4">
      <c r="A2146">
        <v>1.025552</v>
      </c>
      <c r="B2146">
        <v>4.8413349999999999</v>
      </c>
      <c r="C2146">
        <f>LOG10(1.025552)</f>
        <v>1.0957685904299883E-2</v>
      </c>
      <c r="D2146">
        <f>LOG10(4.841335)</f>
        <v>0.68496513503042089</v>
      </c>
    </row>
    <row r="2147" spans="1:4">
      <c r="A2147">
        <v>1.023965</v>
      </c>
      <c r="B2147">
        <v>4.7782960000000001</v>
      </c>
      <c r="C2147">
        <f>LOG10(1.023965)</f>
        <v>1.028511233644926E-2</v>
      </c>
      <c r="D2147">
        <f>LOG10(4.778296)</f>
        <v>0.6792730493872573</v>
      </c>
    </row>
    <row r="2148" spans="1:4">
      <c r="A2148">
        <v>1.0225500000000001</v>
      </c>
      <c r="B2148">
        <v>4.5680100000000001</v>
      </c>
      <c r="C2148">
        <f>LOG10(1.02255)</f>
        <v>9.6845530541375072E-3</v>
      </c>
      <c r="D2148">
        <f>LOG10(4.56801)</f>
        <v>0.65972704596897935</v>
      </c>
    </row>
    <row r="2149" spans="1:4">
      <c r="A2149">
        <v>1.0185679999999999</v>
      </c>
      <c r="B2149">
        <v>4.8165800000000001</v>
      </c>
      <c r="C2149">
        <f>LOG10(1.018568)</f>
        <v>7.9900279743396821E-3</v>
      </c>
      <c r="D2149">
        <f>LOG10(4.81658)</f>
        <v>0.68273877800742566</v>
      </c>
    </row>
    <row r="2150" spans="1:4">
      <c r="A2150">
        <v>1.019557</v>
      </c>
      <c r="B2150">
        <v>4.7300380000000004</v>
      </c>
      <c r="C2150">
        <f>LOG10(1.019557)</f>
        <v>8.4115107355195173E-3</v>
      </c>
      <c r="D2150">
        <f>LOG10(4.730038)</f>
        <v>0.67486462977037409</v>
      </c>
    </row>
    <row r="2151" spans="1:4">
      <c r="A2151">
        <v>1.010613</v>
      </c>
      <c r="B2151">
        <v>4.6671849999999999</v>
      </c>
      <c r="C2151">
        <f>LOG10(1.010613)</f>
        <v>4.5848804764765548E-3</v>
      </c>
      <c r="D2151">
        <f>LOG10(4.667185)</f>
        <v>0.66905501598838402</v>
      </c>
    </row>
    <row r="2152" spans="1:4">
      <c r="A2152">
        <v>1.0107139999999999</v>
      </c>
      <c r="B2152">
        <v>4.9490429999999996</v>
      </c>
      <c r="C2152">
        <f>LOG10(1.010714)</f>
        <v>4.62828141329548E-3</v>
      </c>
      <c r="D2152">
        <f>LOG10(4.949043)</f>
        <v>0.69452122721620646</v>
      </c>
    </row>
    <row r="2153" spans="1:4">
      <c r="A2153">
        <v>1.0099400000000001</v>
      </c>
      <c r="B2153">
        <v>4.3192950000000003</v>
      </c>
      <c r="C2153">
        <f>LOG10(1.00994)</f>
        <v>4.29557334409308E-3</v>
      </c>
      <c r="D2153">
        <f>LOG10(4.319295)</f>
        <v>0.63541286658442542</v>
      </c>
    </row>
    <row r="2154" spans="1:4">
      <c r="A2154">
        <v>1.010516</v>
      </c>
      <c r="B2154">
        <v>4.6287440000000002</v>
      </c>
      <c r="C2154">
        <f>LOG10(1.010516)</f>
        <v>4.543194305255455E-3</v>
      </c>
      <c r="D2154">
        <f>LOG10(4.628744)</f>
        <v>0.66546316210452461</v>
      </c>
    </row>
    <row r="2155" spans="1:4">
      <c r="A2155">
        <v>1.010446</v>
      </c>
      <c r="B2155">
        <v>4.4533820000000004</v>
      </c>
      <c r="C2155">
        <f>LOG10(1.010446)</f>
        <v>4.5131090154326963E-3</v>
      </c>
      <c r="D2155">
        <f>LOG10(4.453382)</f>
        <v>0.64868994942644376</v>
      </c>
    </row>
    <row r="2156" spans="1:4">
      <c r="A2156">
        <v>1.011263</v>
      </c>
      <c r="B2156">
        <v>4.5351679999999996</v>
      </c>
      <c r="C2156">
        <f>LOG10(1.011263)</f>
        <v>4.8641176037407712E-3</v>
      </c>
      <c r="D2156">
        <f>LOG10(4.535168)</f>
        <v>0.65659337962578479</v>
      </c>
    </row>
    <row r="2157" spans="1:4">
      <c r="A2157">
        <v>1.013876</v>
      </c>
      <c r="B2157">
        <v>4.9010049999999996</v>
      </c>
      <c r="C2157">
        <f>LOG10(1.013876)</f>
        <v>5.9848427598597305E-3</v>
      </c>
      <c r="D2157">
        <f>LOG10(4.901005)</f>
        <v>0.69028514557961629</v>
      </c>
    </row>
    <row r="2158" spans="1:4">
      <c r="A2158">
        <v>1.0206489999999999</v>
      </c>
      <c r="B2158">
        <v>5.259938</v>
      </c>
      <c r="C2158">
        <f>LOG10(1.020649)</f>
        <v>8.8764143967441974E-3</v>
      </c>
      <c r="D2158">
        <f>LOG10(5.259938)</f>
        <v>0.72098062506313643</v>
      </c>
    </row>
    <row r="2159" spans="1:4">
      <c r="A2159">
        <v>1.023145</v>
      </c>
      <c r="B2159">
        <v>5.2258240000000002</v>
      </c>
      <c r="C2159">
        <f>LOG10(1.023145)</f>
        <v>9.9371862414104027E-3</v>
      </c>
      <c r="D2159">
        <f>LOG10(5.225824)</f>
        <v>0.71815477907750325</v>
      </c>
    </row>
    <row r="2160" spans="1:4">
      <c r="A2160">
        <v>1.229395</v>
      </c>
      <c r="B2160">
        <v>5.3622529999999999</v>
      </c>
      <c r="C2160">
        <f>LOG10(1.229395)</f>
        <v>8.9691442494920601E-2</v>
      </c>
      <c r="D2160">
        <f>LOG10(5.362253)</f>
        <v>0.72934730086502619</v>
      </c>
    </row>
    <row r="2161" spans="1:4">
      <c r="A2161">
        <v>1.0205900000000001</v>
      </c>
      <c r="B2161">
        <v>4.9879730000000002</v>
      </c>
      <c r="C2161">
        <f>LOG10(1.02059)</f>
        <v>8.8513086894366801E-3</v>
      </c>
      <c r="D2161">
        <f>LOG10(4.987973)</f>
        <v>0.69792409396794297</v>
      </c>
    </row>
    <row r="2162" spans="1:4">
      <c r="A2162">
        <v>1.036057</v>
      </c>
      <c r="B2162">
        <v>5.2855980000000002</v>
      </c>
      <c r="C2162">
        <f>LOG10(1.036057)</f>
        <v>1.5383649332474757E-2</v>
      </c>
      <c r="D2162">
        <f>LOG10(5.285598)</f>
        <v>0.72309412946903551</v>
      </c>
    </row>
    <row r="2163" spans="1:4">
      <c r="A2163">
        <v>1.027396</v>
      </c>
      <c r="B2163">
        <v>5.2691879999999998</v>
      </c>
      <c r="C2163">
        <f>LOG10(1.027396)</f>
        <v>1.1737870536352923E-2</v>
      </c>
      <c r="D2163">
        <f>LOG10(5.269188)</f>
        <v>0.72174369409490391</v>
      </c>
    </row>
    <row r="2164" spans="1:4">
      <c r="A2164">
        <v>1.019846</v>
      </c>
      <c r="B2164">
        <v>4.8372849999999996</v>
      </c>
      <c r="C2164">
        <f>LOG10(1.019846)</f>
        <v>8.5345968603415066E-3</v>
      </c>
      <c r="D2164">
        <f>LOG10(4.837285)</f>
        <v>0.68460167562104879</v>
      </c>
    </row>
    <row r="2165" spans="1:4">
      <c r="A2165">
        <v>1.0159929999999999</v>
      </c>
      <c r="B2165">
        <v>4.3125559999999998</v>
      </c>
      <c r="C2165">
        <f>LOG10(1.015993)</f>
        <v>6.8907157512015753E-3</v>
      </c>
      <c r="D2165">
        <f>LOG10(4.312556)</f>
        <v>0.63473474757885651</v>
      </c>
    </row>
    <row r="2166" spans="1:4">
      <c r="A2166">
        <v>1.010502</v>
      </c>
      <c r="B2166">
        <v>4.3447040000000001</v>
      </c>
      <c r="C2166">
        <f>LOG10(1.010502)</f>
        <v>4.5371774140187376E-3</v>
      </c>
      <c r="D2166">
        <f>LOG10(4.344704)</f>
        <v>0.63796019377764956</v>
      </c>
    </row>
    <row r="2167" spans="1:4">
      <c r="A2167">
        <v>1.01102</v>
      </c>
      <c r="B2167">
        <v>4.4244950000000003</v>
      </c>
      <c r="C2167">
        <f>LOG10(1.01102)</f>
        <v>4.7597468904326829E-3</v>
      </c>
      <c r="D2167">
        <f>LOG10(4.424495)</f>
        <v>0.64586370865438436</v>
      </c>
    </row>
    <row r="2168" spans="1:4">
      <c r="A2168">
        <v>1.0096449999999999</v>
      </c>
      <c r="B2168">
        <v>4.4350250000000004</v>
      </c>
      <c r="C2168">
        <f>LOG10(1.009645)</f>
        <v>4.1686988891206887E-3</v>
      </c>
      <c r="D2168">
        <f>LOG10(4.435025)</f>
        <v>0.64689607226953694</v>
      </c>
    </row>
    <row r="2169" spans="1:4">
      <c r="A2169">
        <v>1.0149999999999999</v>
      </c>
      <c r="B2169">
        <v>4.5455009999999998</v>
      </c>
      <c r="C2169">
        <f>LOG10(1.015)</f>
        <v>6.4660422492316813E-3</v>
      </c>
      <c r="D2169">
        <f>LOG10(4.545501)</f>
        <v>0.65758175764471827</v>
      </c>
    </row>
    <row r="2170" spans="1:4">
      <c r="A2170">
        <v>1.0149490000000001</v>
      </c>
      <c r="B2170">
        <v>4.7284990000000002</v>
      </c>
      <c r="C2170">
        <f>LOG10(1.014949)</f>
        <v>6.4442200078042959E-3</v>
      </c>
      <c r="D2170">
        <f>LOG10(4.728499)</f>
        <v>0.67472330152615467</v>
      </c>
    </row>
    <row r="2171" spans="1:4">
      <c r="A2171">
        <v>1.017498</v>
      </c>
      <c r="B2171">
        <v>4.8398880000000002</v>
      </c>
      <c r="C2171">
        <f>LOG10(1.017498)</f>
        <v>7.5335642463314045E-3</v>
      </c>
      <c r="D2171">
        <f>LOG10(4.839888)</f>
        <v>0.68483531173846823</v>
      </c>
    </row>
    <row r="2172" spans="1:4">
      <c r="A2172">
        <v>1.0101659999999999</v>
      </c>
      <c r="B2172">
        <v>4.7533310000000002</v>
      </c>
      <c r="C2172">
        <f>LOG10(1.010166)</f>
        <v>4.3927470105438017E-3</v>
      </c>
      <c r="D2172">
        <f>LOG10(4.753331)</f>
        <v>0.67699805760809739</v>
      </c>
    </row>
    <row r="2173" spans="1:4">
      <c r="A2173">
        <v>1.0252969999999999</v>
      </c>
      <c r="B2173">
        <v>4.660971</v>
      </c>
      <c r="C2173">
        <f>LOG10(1.025297)</f>
        <v>1.0849686638185127E-2</v>
      </c>
      <c r="D2173">
        <f>LOG10(4.660971)</f>
        <v>0.66847640081304993</v>
      </c>
    </row>
    <row r="2174" spans="1:4">
      <c r="A2174">
        <v>1.0226500000000001</v>
      </c>
      <c r="B2174">
        <v>5.0185740000000001</v>
      </c>
      <c r="C2174">
        <f>LOG10(1.02265)</f>
        <v>9.7270226886230632E-3</v>
      </c>
      <c r="D2174">
        <f>LOG10(5.018574)</f>
        <v>0.70058033230263839</v>
      </c>
    </row>
    <row r="2175" spans="1:4">
      <c r="A2175">
        <v>1.0253570000000001</v>
      </c>
      <c r="B2175">
        <v>4.7422019999999998</v>
      </c>
      <c r="C2175">
        <f>LOG10(1.025357)</f>
        <v>1.0875100646517791E-2</v>
      </c>
      <c r="D2175">
        <f>LOG10(4.742202)</f>
        <v>0.67598004935049649</v>
      </c>
    </row>
    <row r="2176" spans="1:4">
      <c r="A2176">
        <v>1.0266310000000001</v>
      </c>
      <c r="B2176">
        <v>4.5513979999999998</v>
      </c>
      <c r="C2176">
        <f>LOG10(1.026631)</f>
        <v>1.1414374015598815E-2</v>
      </c>
      <c r="D2176">
        <f>LOG10(4.551398)</f>
        <v>0.65814481433436933</v>
      </c>
    </row>
    <row r="2177" spans="1:4">
      <c r="A2177">
        <v>1.025109</v>
      </c>
      <c r="B2177">
        <v>4.2484089999999997</v>
      </c>
      <c r="C2177">
        <f>LOG10(1.025109)</f>
        <v>1.0770046447094632E-2</v>
      </c>
      <c r="D2177">
        <f>LOG10(4.248409)</f>
        <v>0.6282263201950361</v>
      </c>
    </row>
    <row r="2178" spans="1:4">
      <c r="A2178">
        <v>1.03043</v>
      </c>
      <c r="B2178">
        <v>4.7622030000000004</v>
      </c>
      <c r="C2178">
        <f>LOG10(1.03043)</f>
        <v>1.3018494275047934E-2</v>
      </c>
      <c r="D2178">
        <f>LOG10(4.762203)</f>
        <v>0.67780790427775417</v>
      </c>
    </row>
    <row r="2179" spans="1:4">
      <c r="A2179">
        <v>1.0254239999999999</v>
      </c>
      <c r="B2179">
        <v>4.5161249999999997</v>
      </c>
      <c r="C2179">
        <f>LOG10(1.025424)</f>
        <v>1.0903477865048479E-2</v>
      </c>
      <c r="D2179">
        <f>LOG10(4.516125)</f>
        <v>0.65476595408086191</v>
      </c>
    </row>
    <row r="2180" spans="1:4">
      <c r="A2180">
        <v>1.016642</v>
      </c>
      <c r="B2180">
        <v>4.8254239999999999</v>
      </c>
      <c r="C2180">
        <f>LOG10(1.016642)</f>
        <v>7.1680475184232768E-3</v>
      </c>
      <c r="D2180">
        <f>LOG10(4.825424)</f>
        <v>0.68353547991194652</v>
      </c>
    </row>
    <row r="2181" spans="1:4">
      <c r="A2181">
        <v>1.0178290000000001</v>
      </c>
      <c r="B2181">
        <v>4.4691960000000002</v>
      </c>
      <c r="C2181">
        <f>LOG10(1.017829)</f>
        <v>7.6748206388199914E-3</v>
      </c>
      <c r="D2181">
        <f>LOG10(4.469196)</f>
        <v>0.65022940139383123</v>
      </c>
    </row>
    <row r="2182" spans="1:4">
      <c r="A2182">
        <v>1.0223310000000001</v>
      </c>
      <c r="B2182">
        <v>4.2485809999999997</v>
      </c>
      <c r="C2182">
        <f>LOG10(1.022331)</f>
        <v>9.591530045072013E-3</v>
      </c>
      <c r="D2182">
        <f>LOG10(4.248581)</f>
        <v>0.62824390257441931</v>
      </c>
    </row>
    <row r="2183" spans="1:4">
      <c r="A2183">
        <v>1.022319</v>
      </c>
      <c r="B2183">
        <v>4.2614929999999998</v>
      </c>
      <c r="C2183">
        <f>LOG10(1.022319)</f>
        <v>9.58643231804494E-3</v>
      </c>
      <c r="D2183">
        <f>LOG10(4.261493)</f>
        <v>0.6295617793997903</v>
      </c>
    </row>
    <row r="2184" spans="1:4">
      <c r="A2184">
        <v>1.025738</v>
      </c>
      <c r="B2184">
        <v>4.0554079999999999</v>
      </c>
      <c r="C2184">
        <f>LOG10(1.025738)</f>
        <v>1.1036444903617774E-2</v>
      </c>
      <c r="D2184">
        <f>LOG10(4.055408)</f>
        <v>0.60803455354963731</v>
      </c>
    </row>
    <row r="2185" spans="1:4">
      <c r="A2185">
        <v>1.023163</v>
      </c>
      <c r="B2185">
        <v>4.2406689999999996</v>
      </c>
      <c r="C2185">
        <f>LOG10(1.023163)</f>
        <v>9.9448266363797739E-3</v>
      </c>
      <c r="D2185">
        <f>LOG10(4.240669)</f>
        <v>0.62743437548174852</v>
      </c>
    </row>
    <row r="2186" spans="1:4">
      <c r="A2186">
        <v>1.0255369999999999</v>
      </c>
      <c r="B2186">
        <v>4.1808529999999999</v>
      </c>
      <c r="C2186">
        <f>LOG10(1.025537)</f>
        <v>1.0951333749684742E-2</v>
      </c>
      <c r="D2186">
        <f>LOG10(4.180853)</f>
        <v>0.6212648978993347</v>
      </c>
    </row>
    <row r="2187" spans="1:4">
      <c r="A2187">
        <v>1.0240229999999999</v>
      </c>
      <c r="B2187">
        <v>4.1413859999999998</v>
      </c>
      <c r="C2187">
        <f>LOG10(1.024023)</f>
        <v>1.0309711191478759E-2</v>
      </c>
      <c r="D2187">
        <f>LOG10(4.141386)</f>
        <v>0.61714571102819171</v>
      </c>
    </row>
    <row r="2188" spans="1:4">
      <c r="A2188">
        <v>1.034373</v>
      </c>
      <c r="B2188">
        <v>4.0697200000000002</v>
      </c>
      <c r="C2188">
        <f>LOG10(1.034373)</f>
        <v>1.4677175731531397E-2</v>
      </c>
      <c r="D2188">
        <f>LOG10(4.06972)</f>
        <v>0.60956453044438219</v>
      </c>
    </row>
    <row r="2189" spans="1:4">
      <c r="A2189">
        <v>1.0353939999999999</v>
      </c>
      <c r="B2189">
        <v>4.2188460000000001</v>
      </c>
      <c r="C2189">
        <f>LOG10(1.035394)</f>
        <v>1.5105643962003361E-2</v>
      </c>
      <c r="D2189">
        <f>LOG10(4.218846)</f>
        <v>0.62519367267487014</v>
      </c>
    </row>
    <row r="2190" spans="1:4">
      <c r="A2190">
        <v>1.025963</v>
      </c>
      <c r="B2190">
        <v>4.3038780000000001</v>
      </c>
      <c r="C2190">
        <f>LOG10(1.025963)</f>
        <v>1.113169880154922E-2</v>
      </c>
      <c r="D2190">
        <f>LOG10(4.303878)</f>
        <v>0.63385995209194335</v>
      </c>
    </row>
    <row r="2191" spans="1:4">
      <c r="A2191">
        <v>1.016445</v>
      </c>
      <c r="B2191">
        <v>4.2016400000000003</v>
      </c>
      <c r="C2191">
        <f>LOG10(1.016445)</f>
        <v>7.0838838665945999E-3</v>
      </c>
      <c r="D2191">
        <f>LOG10(4.20164)</f>
        <v>0.6234188389525559</v>
      </c>
    </row>
    <row r="2192" spans="1:4">
      <c r="A2192">
        <v>1.0380339999999999</v>
      </c>
      <c r="B2192">
        <v>4.5257909999999999</v>
      </c>
      <c r="C2192">
        <f>LOG10(1.038034)</f>
        <v>1.6211578724922068E-2</v>
      </c>
      <c r="D2192">
        <f>LOG10(4.525791)</f>
        <v>0.65569449446128647</v>
      </c>
    </row>
    <row r="2193" spans="1:4">
      <c r="A2193">
        <v>1.039177</v>
      </c>
      <c r="B2193">
        <v>4.51884</v>
      </c>
      <c r="C2193">
        <f>LOG10(1.039177)</f>
        <v>1.6689525975264762E-2</v>
      </c>
      <c r="D2193">
        <f>LOG10(4.51884)</f>
        <v>0.65502696440106978</v>
      </c>
    </row>
    <row r="2194" spans="1:4">
      <c r="A2194">
        <v>1.0193559999999999</v>
      </c>
      <c r="B2194">
        <v>4.5335000000000001</v>
      </c>
      <c r="C2194">
        <f>LOG10(1.019356)</f>
        <v>8.3258835497147399E-3</v>
      </c>
      <c r="D2194">
        <f>LOG10(4.5335)</f>
        <v>0.65643362006595007</v>
      </c>
    </row>
    <row r="2195" spans="1:4">
      <c r="A2195">
        <v>1.027771</v>
      </c>
      <c r="B2195">
        <v>4.6598569999999997</v>
      </c>
      <c r="C2195">
        <f>LOG10(1.027771)</f>
        <v>1.1896359294221419E-2</v>
      </c>
      <c r="D2195">
        <f>LOG10(4.659857)</f>
        <v>0.66837258942308675</v>
      </c>
    </row>
    <row r="2196" spans="1:4">
      <c r="A2196">
        <v>1.0333950000000001</v>
      </c>
      <c r="B2196">
        <v>4.7972770000000002</v>
      </c>
      <c r="C2196">
        <f>LOG10(1.033395)</f>
        <v>1.4266355915214104E-2</v>
      </c>
      <c r="D2196">
        <f>LOG10(4.797277)</f>
        <v>0.68099479582639455</v>
      </c>
    </row>
    <row r="2197" spans="1:4">
      <c r="A2197">
        <v>1.0390889999999999</v>
      </c>
      <c r="B2197">
        <v>3.8784960000000002</v>
      </c>
      <c r="C2197">
        <f>LOG10(1.039089)</f>
        <v>1.6652747319952723E-2</v>
      </c>
      <c r="D2197">
        <f>LOG10(3.878496)</f>
        <v>0.58866334788054619</v>
      </c>
    </row>
    <row r="2198" spans="1:4">
      <c r="A2198">
        <v>1.0164359999999999</v>
      </c>
      <c r="B2198">
        <v>4.7553669999999997</v>
      </c>
      <c r="C2198">
        <f>LOG10(1.016436)</f>
        <v>7.080038437041942E-3</v>
      </c>
      <c r="D2198">
        <f>LOG10(4.755367)</f>
        <v>0.67718403965919793</v>
      </c>
    </row>
    <row r="2199" spans="1:4">
      <c r="A2199">
        <v>1.009107</v>
      </c>
      <c r="B2199">
        <v>5.0768209999999998</v>
      </c>
      <c r="C2199">
        <f>LOG10(1.009107)</f>
        <v>3.9372188095512994E-3</v>
      </c>
      <c r="D2199">
        <f>LOG10(5.076821)</f>
        <v>0.70559185119607415</v>
      </c>
    </row>
    <row r="2200" spans="1:4">
      <c r="A2200">
        <v>1.017657</v>
      </c>
      <c r="B2200">
        <v>4.5931290000000002</v>
      </c>
      <c r="C2200">
        <f>LOG10(1.017657)</f>
        <v>7.6014242597093737E-3</v>
      </c>
      <c r="D2200">
        <f>LOG10(4.593129)</f>
        <v>0.66210864293619676</v>
      </c>
    </row>
    <row r="2201" spans="1:4">
      <c r="A2201">
        <v>1.0128919999999999</v>
      </c>
      <c r="B2201">
        <v>4.5239919999999998</v>
      </c>
      <c r="C2201">
        <f>LOG10(1.012892)</f>
        <v>5.5631410122796215E-3</v>
      </c>
      <c r="D2201">
        <f>LOG10(4.523992)</f>
        <v>0.65552182826956995</v>
      </c>
    </row>
    <row r="2202" spans="1:4">
      <c r="A2202">
        <v>1.013971</v>
      </c>
      <c r="B2202">
        <v>4.4290669999999999</v>
      </c>
      <c r="C2202">
        <f>LOG10(1.013971)</f>
        <v>6.025534168837797E-3</v>
      </c>
      <c r="D2202">
        <f>LOG10(4.429067)</f>
        <v>0.64631225005450377</v>
      </c>
    </row>
    <row r="2203" spans="1:4">
      <c r="A2203">
        <v>1.010823</v>
      </c>
      <c r="B2203">
        <v>4.6456999999999997</v>
      </c>
      <c r="C2203">
        <f>LOG10(1.010823)</f>
        <v>4.6751151824259872E-3</v>
      </c>
      <c r="D2203">
        <f>LOG10(4.6457)</f>
        <v>0.66705116143683385</v>
      </c>
    </row>
    <row r="2204" spans="1:4">
      <c r="A2204">
        <v>1.010078</v>
      </c>
      <c r="B2204">
        <v>4.588069</v>
      </c>
      <c r="C2204">
        <f>LOG10(1.010078)</f>
        <v>4.3549120614667603E-3</v>
      </c>
      <c r="D2204">
        <f>LOG10(4.588069)</f>
        <v>0.6616299406359254</v>
      </c>
    </row>
    <row r="2205" spans="1:4">
      <c r="A2205">
        <v>1.0117050000000001</v>
      </c>
      <c r="B2205">
        <v>4.777374</v>
      </c>
      <c r="C2205">
        <f>LOG10(1.011705)</f>
        <v>5.053896348689621E-3</v>
      </c>
      <c r="D2205">
        <f>LOG10(4.777374)</f>
        <v>0.67918924165560524</v>
      </c>
    </row>
    <row r="2206" spans="1:4">
      <c r="A2206">
        <v>1.010003</v>
      </c>
      <c r="B2206">
        <v>4.427689</v>
      </c>
      <c r="C2206">
        <f>LOG10(1.010003)</f>
        <v>4.3226637643363677E-3</v>
      </c>
      <c r="D2206">
        <f>LOG10(4.427689)</f>
        <v>0.6461771085194109</v>
      </c>
    </row>
    <row r="2207" spans="1:4">
      <c r="A2207">
        <v>1.0134510000000001</v>
      </c>
      <c r="B2207">
        <v>4.3008110000000004</v>
      </c>
      <c r="C2207">
        <f>LOG10(1.013451)</f>
        <v>5.8027555509263069E-3</v>
      </c>
      <c r="D2207">
        <f>LOG10(4.300811)</f>
        <v>0.63355035781551927</v>
      </c>
    </row>
    <row r="2208" spans="1:4">
      <c r="A2208">
        <v>1.010194</v>
      </c>
      <c r="B2208">
        <v>4.2008450000000002</v>
      </c>
      <c r="C2208">
        <f>LOG10(1.010194)</f>
        <v>4.4047847122347184E-3</v>
      </c>
      <c r="D2208">
        <f>LOG10(4.200845)</f>
        <v>0.62333665752309941</v>
      </c>
    </row>
    <row r="2209" spans="1:4">
      <c r="A2209">
        <v>1.0116499999999999</v>
      </c>
      <c r="B2209">
        <v>4.0356769999999997</v>
      </c>
      <c r="C2209">
        <f>LOG10(1.01165)</f>
        <v>5.0302858636184179E-3</v>
      </c>
      <c r="D2209">
        <f>LOG10(4.035677)</f>
        <v>0.60591639970285005</v>
      </c>
    </row>
    <row r="2210" spans="1:4">
      <c r="A2210">
        <v>1.012424</v>
      </c>
      <c r="B2210">
        <v>4.199948</v>
      </c>
      <c r="C2210">
        <f>LOG10(1.012424)</f>
        <v>5.3624317687361563E-3</v>
      </c>
      <c r="D2210">
        <f>LOG10(4.199948)</f>
        <v>0.62324391338531437</v>
      </c>
    </row>
    <row r="2211" spans="1:4">
      <c r="A2211">
        <v>1.0118259999999999</v>
      </c>
      <c r="B2211">
        <v>4.0779519999999998</v>
      </c>
      <c r="C2211">
        <f>LOG10(1.011826)</f>
        <v>5.1058348980598514E-3</v>
      </c>
      <c r="D2211">
        <f>LOG10(4.077952)</f>
        <v>0.61044210955938039</v>
      </c>
    </row>
    <row r="2212" spans="1:4">
      <c r="A2212">
        <v>1.010834</v>
      </c>
      <c r="B2212">
        <v>4.0692649999999997</v>
      </c>
      <c r="C2212">
        <f>LOG10(1.010834)</f>
        <v>4.6798412455523984E-3</v>
      </c>
      <c r="D2212">
        <f>LOG10(4.069265)</f>
        <v>0.60951597304085536</v>
      </c>
    </row>
    <row r="2213" spans="1:4">
      <c r="A2213">
        <v>1.0143489999999999</v>
      </c>
      <c r="B2213">
        <v>4.0372849999999998</v>
      </c>
      <c r="C2213">
        <f>LOG10(1.014349)</f>
        <v>6.1874053884283095E-3</v>
      </c>
      <c r="D2213">
        <f>LOG10(4.037285)</f>
        <v>0.60608940820608237</v>
      </c>
    </row>
    <row r="2214" spans="1:4">
      <c r="A2214">
        <v>1.014713</v>
      </c>
      <c r="B2214">
        <v>4.2270139999999996</v>
      </c>
      <c r="C2214">
        <f>LOG10(1.014713)</f>
        <v>6.3432243758309668E-3</v>
      </c>
      <c r="D2214">
        <f>LOG10(4.227014)</f>
        <v>0.62603368622804367</v>
      </c>
    </row>
    <row r="2215" spans="1:4">
      <c r="A2215">
        <v>1.0121450000000001</v>
      </c>
      <c r="B2215">
        <v>4.1518139999999999</v>
      </c>
      <c r="C2215">
        <f>LOG10(1.012145)</f>
        <v>5.242734034336392E-3</v>
      </c>
      <c r="D2215">
        <f>LOG10(4.151814)</f>
        <v>0.61823788901596999</v>
      </c>
    </row>
    <row r="2216" spans="1:4">
      <c r="A2216">
        <v>1.0123219999999999</v>
      </c>
      <c r="B2216">
        <v>4.2673379999999996</v>
      </c>
      <c r="C2216">
        <f>LOG10(1.012322)</f>
        <v>5.318675132405846E-3</v>
      </c>
      <c r="D2216">
        <f>LOG10(4.267338)</f>
        <v>0.63015704307523035</v>
      </c>
    </row>
    <row r="2217" spans="1:4">
      <c r="A2217">
        <v>1.0148619999999999</v>
      </c>
      <c r="B2217">
        <v>4.4625139999999996</v>
      </c>
      <c r="C2217">
        <f>LOG10(1.014862)</f>
        <v>6.4069913003543958E-3</v>
      </c>
      <c r="D2217">
        <f>LOG10(4.462514)</f>
        <v>0.64957959161060463</v>
      </c>
    </row>
    <row r="2218" spans="1:4">
      <c r="A2218">
        <v>1.015053</v>
      </c>
      <c r="B2218">
        <v>4.4843270000000004</v>
      </c>
      <c r="C2218">
        <f>LOG10(1.015053)</f>
        <v>6.4887191030341554E-3</v>
      </c>
      <c r="D2218">
        <f>LOG10(4.484327)</f>
        <v>0.65169727410972633</v>
      </c>
    </row>
    <row r="2219" spans="1:4">
      <c r="A2219">
        <v>1.0115799999999999</v>
      </c>
      <c r="B2219">
        <v>4.4829889999999999</v>
      </c>
      <c r="C2219">
        <f>LOG10(1.01158)</f>
        <v>5.0002342987984384E-3</v>
      </c>
      <c r="D2219">
        <f>LOG10(4.482989)</f>
        <v>0.65156767323002074</v>
      </c>
    </row>
    <row r="2220" spans="1:4">
      <c r="A2220">
        <v>1.013406</v>
      </c>
      <c r="B2220">
        <v>4.5889319999999998</v>
      </c>
      <c r="C2220">
        <f>LOG10(1.013406)</f>
        <v>5.7834712583601424E-3</v>
      </c>
      <c r="D2220">
        <f>LOG10(4.588932)</f>
        <v>0.66171162225260771</v>
      </c>
    </row>
    <row r="2221" spans="1:4">
      <c r="A2221">
        <v>1.0297000000000001</v>
      </c>
      <c r="B2221">
        <v>4.7235279999999999</v>
      </c>
      <c r="C2221">
        <f>LOG10(1.0297)</f>
        <v>1.2710712741786968E-2</v>
      </c>
      <c r="D2221">
        <f>LOG10(4.723528)</f>
        <v>0.67426649409879902</v>
      </c>
    </row>
    <row r="2222" spans="1:4">
      <c r="A2222">
        <v>1.0309170000000001</v>
      </c>
      <c r="B2222">
        <v>4.7014449999999997</v>
      </c>
      <c r="C2222">
        <f>LOG10(1.030917)</f>
        <v>1.3223701274764106E-2</v>
      </c>
      <c r="D2222">
        <f>LOG10(4.701445)</f>
        <v>0.67223135986681248</v>
      </c>
    </row>
    <row r="2223" spans="1:4">
      <c r="A2223">
        <v>1.0310550000000001</v>
      </c>
      <c r="B2223">
        <v>4.8284479999999999</v>
      </c>
      <c r="C2223">
        <f>LOG10(1.031055)</f>
        <v>1.3281832654426021E-2</v>
      </c>
      <c r="D2223">
        <f>LOG10(4.828448)</f>
        <v>0.68380755862942477</v>
      </c>
    </row>
    <row r="2224" spans="1:4">
      <c r="A2224">
        <v>1.028675</v>
      </c>
      <c r="B2224">
        <v>4.4969510000000001</v>
      </c>
      <c r="C2224">
        <f>LOG10(1.028675)</f>
        <v>1.227818525700349E-2</v>
      </c>
      <c r="D2224">
        <f>LOG10(4.496951)</f>
        <v>0.65291815540304277</v>
      </c>
    </row>
    <row r="2225" spans="1:4">
      <c r="A2225">
        <v>1.024956</v>
      </c>
      <c r="B2225">
        <v>4.8301239999999996</v>
      </c>
      <c r="C2225">
        <f>LOG10(1.024956)</f>
        <v>1.0705222106544848E-2</v>
      </c>
      <c r="D2225">
        <f>LOG10(4.830124)</f>
        <v>0.68395828019757698</v>
      </c>
    </row>
    <row r="2226" spans="1:4">
      <c r="A2226">
        <v>1.024027</v>
      </c>
      <c r="B2226">
        <v>4.7471389999999998</v>
      </c>
      <c r="C2226">
        <f>LOG10(1.024027)</f>
        <v>1.0311407612882205E-2</v>
      </c>
      <c r="D2226">
        <f>LOG10(4.747139)</f>
        <v>0.67643194839187593</v>
      </c>
    </row>
    <row r="2227" spans="1:4">
      <c r="A2227">
        <v>1.0272570000000001</v>
      </c>
      <c r="B2227">
        <v>4.559914</v>
      </c>
      <c r="C2227">
        <f>LOG10(1.027257)</f>
        <v>1.1679109341078979E-2</v>
      </c>
      <c r="D2227">
        <f>LOG10(4.559914)</f>
        <v>0.658956651945653</v>
      </c>
    </row>
    <row r="2228" spans="1:4">
      <c r="A2228">
        <v>1.0250950000000001</v>
      </c>
      <c r="B2228">
        <v>4.5399599999999998</v>
      </c>
      <c r="C2228">
        <f>LOG10(1.025095)</f>
        <v>1.0764115210255056E-2</v>
      </c>
      <c r="D2228">
        <f>LOG10(4.53996)</f>
        <v>0.657052026457147</v>
      </c>
    </row>
    <row r="2229" spans="1:4">
      <c r="A2229">
        <v>1.0189349999999999</v>
      </c>
      <c r="B2229">
        <v>4.3585760000000002</v>
      </c>
      <c r="C2229">
        <f>LOG10(1.018935)</f>
        <v>8.1464803344905214E-3</v>
      </c>
      <c r="D2229">
        <f>LOG10(4.358576)</f>
        <v>0.63934462313179274</v>
      </c>
    </row>
    <row r="2230" spans="1:4">
      <c r="A2230">
        <v>1.025719</v>
      </c>
      <c r="B2230">
        <v>4.460502</v>
      </c>
      <c r="C2230">
        <f>LOG10(1.025719)</f>
        <v>1.1028400284445747E-2</v>
      </c>
      <c r="D2230">
        <f>LOG10(4.460502)</f>
        <v>0.64938373843441433</v>
      </c>
    </row>
    <row r="2231" spans="1:4">
      <c r="A2231">
        <v>1.0163530000000001</v>
      </c>
      <c r="B2231">
        <v>4.2424910000000002</v>
      </c>
      <c r="C2231">
        <f>LOG10(1.016353)</f>
        <v>7.0445734261451601E-3</v>
      </c>
      <c r="D2231">
        <f>LOG10(4.242491)</f>
        <v>0.62762092968046579</v>
      </c>
    </row>
    <row r="2232" spans="1:4">
      <c r="A2232">
        <v>1.0239940000000001</v>
      </c>
      <c r="B2232">
        <v>4.2400289999999998</v>
      </c>
      <c r="C2232">
        <f>LOG10(1.023994)</f>
        <v>1.0297411938126892E-2</v>
      </c>
      <c r="D2232">
        <f>LOG10(4.240029)</f>
        <v>0.62736882699294594</v>
      </c>
    </row>
    <row r="2233" spans="1:4">
      <c r="A2233">
        <v>1.0149490000000001</v>
      </c>
      <c r="B2233">
        <v>4.2583219999999997</v>
      </c>
      <c r="C2233">
        <f>LOG10(1.014949)</f>
        <v>6.4442200078042959E-3</v>
      </c>
      <c r="D2233">
        <f>LOG10(4.258322)</f>
        <v>0.62923849823330824</v>
      </c>
    </row>
    <row r="2234" spans="1:4">
      <c r="A2234">
        <v>1.0304770000000001</v>
      </c>
      <c r="B2234">
        <v>4.6333970000000004</v>
      </c>
      <c r="C2234">
        <f>LOG10(1.030477)</f>
        <v>1.3038302874517049E-2</v>
      </c>
      <c r="D2234">
        <f>LOG10(4.633397)</f>
        <v>0.66589951313703255</v>
      </c>
    </row>
    <row r="2235" spans="1:4">
      <c r="A2235">
        <v>1.037604</v>
      </c>
      <c r="B2235">
        <v>4.2310460000000001</v>
      </c>
      <c r="C2235">
        <f>LOG10(1.037604)</f>
        <v>1.6031637299789236E-2</v>
      </c>
      <c r="D2235">
        <f>LOG10(4.231046)</f>
        <v>0.62644774701353745</v>
      </c>
    </row>
    <row r="2236" spans="1:4">
      <c r="A2236">
        <v>1.0303599999999999</v>
      </c>
      <c r="B2236">
        <v>4.333043</v>
      </c>
      <c r="C2236">
        <f>LOG10(1.03036)</f>
        <v>1.2988990430653382E-2</v>
      </c>
      <c r="D2236">
        <f>LOG10(4.333043)</f>
        <v>0.63679299888206931</v>
      </c>
    </row>
    <row r="2237" spans="1:4">
      <c r="A2237">
        <v>1.0308600000000001</v>
      </c>
      <c r="B2237">
        <v>4.345351</v>
      </c>
      <c r="C2237">
        <f>LOG10(1.03086)</f>
        <v>1.3199688216635336E-2</v>
      </c>
      <c r="D2237">
        <f>LOG10(4.345351)</f>
        <v>0.63802486276543169</v>
      </c>
    </row>
    <row r="2238" spans="1:4">
      <c r="A2238">
        <v>1.0279560000000001</v>
      </c>
      <c r="B2238">
        <v>4.4684020000000002</v>
      </c>
      <c r="C2238">
        <f>LOG10(1.027956)</f>
        <v>1.1974525781667505E-2</v>
      </c>
      <c r="D2238">
        <f>LOG10(4.468402)</f>
        <v>0.65015223752507401</v>
      </c>
    </row>
    <row r="2239" spans="1:4">
      <c r="A2239">
        <v>1.027881</v>
      </c>
      <c r="B2239">
        <v>4.3325839999999998</v>
      </c>
      <c r="C2239">
        <f>LOG10(1.027881)</f>
        <v>1.19428383607706E-2</v>
      </c>
      <c r="D2239">
        <f>LOG10(4.332584)</f>
        <v>0.63674699155510261</v>
      </c>
    </row>
    <row r="2240" spans="1:4">
      <c r="A2240">
        <v>1.0296970000000001</v>
      </c>
      <c r="B2240">
        <v>4.4678709999999997</v>
      </c>
      <c r="C2240">
        <f>LOG10(1.029697)</f>
        <v>1.2709447436024455E-2</v>
      </c>
      <c r="D2240">
        <f>LOG10(4.467871)</f>
        <v>0.65010062532160573</v>
      </c>
    </row>
    <row r="2241" spans="1:4">
      <c r="A2241">
        <v>1.023088</v>
      </c>
      <c r="B2241">
        <v>4.5348009999999999</v>
      </c>
      <c r="C2241">
        <f>LOG10(1.023088)</f>
        <v>9.9129907705379494E-3</v>
      </c>
      <c r="D2241">
        <f>LOG10(4.534801)</f>
        <v>0.65655823373389799</v>
      </c>
    </row>
    <row r="2242" spans="1:4">
      <c r="A2242">
        <v>1.0316730000000001</v>
      </c>
      <c r="B2242">
        <v>4.4321089999999996</v>
      </c>
      <c r="C2242">
        <f>LOG10(1.031673)</f>
        <v>1.3542064733349417E-2</v>
      </c>
      <c r="D2242">
        <f>LOG10(4.432109)</f>
        <v>0.64661043256794182</v>
      </c>
    </row>
    <row r="2243" spans="1:4">
      <c r="A2243">
        <v>1.016848</v>
      </c>
      <c r="B2243">
        <v>4.3382509999999996</v>
      </c>
      <c r="C2243">
        <f>LOG10(1.016848)</f>
        <v>7.256038768518513E-3</v>
      </c>
      <c r="D2243">
        <f>LOG10(4.338251)</f>
        <v>0.63731467556232346</v>
      </c>
    </row>
    <row r="2244" spans="1:4">
      <c r="A2244">
        <v>1.022667</v>
      </c>
      <c r="B2244">
        <v>4.4008789999999998</v>
      </c>
      <c r="C2244">
        <f>LOG10(1.022667)</f>
        <v>9.7342421134774954E-3</v>
      </c>
      <c r="D2244">
        <f>LOG10(4.400879)</f>
        <v>0.64353942801427055</v>
      </c>
    </row>
    <row r="2245" spans="1:4">
      <c r="A2245">
        <v>1.020332</v>
      </c>
      <c r="B2245">
        <v>4.7031530000000004</v>
      </c>
      <c r="C2245">
        <f>LOG10(1.020332)</f>
        <v>8.7415073575602686E-3</v>
      </c>
      <c r="D2245">
        <f>LOG10(4.703153)</f>
        <v>0.67238910716940781</v>
      </c>
    </row>
    <row r="2246" spans="1:4">
      <c r="A2246">
        <v>1.0148740000000001</v>
      </c>
      <c r="B2246">
        <v>4.7277230000000001</v>
      </c>
      <c r="C2246">
        <f>LOG10(1.014874)</f>
        <v>6.412126484223582E-3</v>
      </c>
      <c r="D2246">
        <f>LOG10(4.727723)</f>
        <v>0.67465202305601857</v>
      </c>
    </row>
    <row r="2247" spans="1:4">
      <c r="A2247">
        <v>1.009476</v>
      </c>
      <c r="B2247">
        <v>4.7014420000000001</v>
      </c>
      <c r="C2247">
        <f>LOG10(1.009476)</f>
        <v>4.0959981766690969E-3</v>
      </c>
      <c r="D2247">
        <f>LOG10(4.701442)</f>
        <v>0.67223108274268129</v>
      </c>
    </row>
    <row r="2248" spans="1:4">
      <c r="A2248">
        <v>1.0093129999999999</v>
      </c>
      <c r="B2248">
        <v>4.9329419999999997</v>
      </c>
      <c r="C2248">
        <f>LOG10(1.009313)</f>
        <v>4.025867023087301E-3</v>
      </c>
      <c r="D2248">
        <f>LOG10(4.932942)</f>
        <v>0.69310600919252185</v>
      </c>
    </row>
    <row r="2249" spans="1:4">
      <c r="A2249">
        <v>1.008807</v>
      </c>
      <c r="B2249">
        <v>4.4082970000000001</v>
      </c>
      <c r="C2249">
        <f>LOG10(1.008807)</f>
        <v>3.8080870967718145E-3</v>
      </c>
      <c r="D2249">
        <f>LOG10(4.408297)</f>
        <v>0.64427084653246769</v>
      </c>
    </row>
    <row r="2250" spans="1:4">
      <c r="A2250">
        <v>1.008602</v>
      </c>
      <c r="B2250">
        <v>4.7608959999999998</v>
      </c>
      <c r="C2250">
        <f>LOG10(1.008602)</f>
        <v>3.7198250050525794E-3</v>
      </c>
      <c r="D2250">
        <f>LOG10(4.760896)</f>
        <v>0.67768869457691805</v>
      </c>
    </row>
    <row r="2251" spans="1:4">
      <c r="A2251">
        <v>1.007403</v>
      </c>
      <c r="B2251">
        <v>4.4423659999999998</v>
      </c>
      <c r="C2251">
        <f>LOG10(1.007403)</f>
        <v>3.2032398326967458E-3</v>
      </c>
      <c r="D2251">
        <f>LOG10(4.442366)</f>
        <v>0.64761433657001821</v>
      </c>
    </row>
    <row r="2252" spans="1:4">
      <c r="A2252">
        <v>1.010697</v>
      </c>
      <c r="B2252">
        <v>4.5766739999999997</v>
      </c>
      <c r="C2252">
        <f>LOG10(1.010697)</f>
        <v>4.6209766086886973E-3</v>
      </c>
      <c r="D2252">
        <f>LOG10(4.576674)</f>
        <v>0.66054997839990015</v>
      </c>
    </row>
    <row r="2253" spans="1:4">
      <c r="A2253">
        <v>1.0098240000000001</v>
      </c>
      <c r="B2253">
        <v>4.3052919999999997</v>
      </c>
      <c r="C2253">
        <f>LOG10(1.009824)</f>
        <v>4.2456881496286082E-3</v>
      </c>
      <c r="D2253">
        <f>LOG10(4.305292)</f>
        <v>0.63400261216322373</v>
      </c>
    </row>
    <row r="2254" spans="1:4">
      <c r="A2254">
        <v>1.012543</v>
      </c>
      <c r="B2254">
        <v>4.5253379999999996</v>
      </c>
      <c r="C2254">
        <f>LOG10(1.012543)</f>
        <v>5.4134756063947175E-3</v>
      </c>
      <c r="D2254">
        <f>LOG10(4.525338)</f>
        <v>0.65565102244791296</v>
      </c>
    </row>
    <row r="2255" spans="1:4">
      <c r="A2255">
        <v>1.0105440000000001</v>
      </c>
      <c r="B2255">
        <v>4.2359429999999998</v>
      </c>
      <c r="C2255">
        <f>LOG10(1.010544)</f>
        <v>4.5552278376534338E-3</v>
      </c>
      <c r="D2255">
        <f>LOG10(4.235943)</f>
        <v>0.62695010749021096</v>
      </c>
    </row>
    <row r="2256" spans="1:4">
      <c r="A2256">
        <v>1.012534</v>
      </c>
      <c r="B2256">
        <v>4.2407979999999998</v>
      </c>
      <c r="C2256">
        <f>LOG10(1.012534)</f>
        <v>5.4096153577847901E-3</v>
      </c>
      <c r="D2256">
        <f>LOG10(4.240798)</f>
        <v>0.62744758640107889</v>
      </c>
    </row>
    <row r="2257" spans="1:4">
      <c r="A2257">
        <v>1.0122880000000001</v>
      </c>
      <c r="B2257">
        <v>4.1497039999999998</v>
      </c>
      <c r="C2257">
        <f>LOG10(1.012288)</f>
        <v>5.304088607212311E-3</v>
      </c>
      <c r="D2257">
        <f>LOG10(4.149704)</f>
        <v>0.61801711942261395</v>
      </c>
    </row>
    <row r="2258" spans="1:4">
      <c r="A2258">
        <v>1.386609</v>
      </c>
      <c r="B2258">
        <v>4.4572399999999996</v>
      </c>
      <c r="C2258">
        <f>LOG10(1.386609)</f>
        <v>0.14195401472735142</v>
      </c>
      <c r="D2258">
        <f>LOG10(4.45724)</f>
        <v>0.6490660192935932</v>
      </c>
    </row>
    <row r="2259" spans="1:4">
      <c r="A2259">
        <v>1.0264610000000001</v>
      </c>
      <c r="B2259">
        <v>4.252408</v>
      </c>
      <c r="C2259">
        <f>LOG10(1.026461)</f>
        <v>1.1342453164421874E-2</v>
      </c>
      <c r="D2259">
        <f>LOG10(4.252408)</f>
        <v>0.62863492651163966</v>
      </c>
    </row>
    <row r="2260" spans="1:4">
      <c r="A2260">
        <v>1.0178830000000001</v>
      </c>
      <c r="B2260">
        <v>4.1527180000000001</v>
      </c>
      <c r="C2260">
        <f>LOG10(1.017883)</f>
        <v>7.697861129840603E-3</v>
      </c>
      <c r="D2260">
        <f>LOG10(4.152718)</f>
        <v>0.61833244033161106</v>
      </c>
    </row>
    <row r="2261" spans="1:4">
      <c r="A2261">
        <v>1.0180849999999999</v>
      </c>
      <c r="B2261">
        <v>4.4417099999999996</v>
      </c>
      <c r="C2261">
        <f>LOG10(1.018085)</f>
        <v>7.7840387963188894E-3</v>
      </c>
      <c r="D2261">
        <f>LOG10(4.44171)</f>
        <v>0.64755019997761476</v>
      </c>
    </row>
    <row r="2262" spans="1:4">
      <c r="A2262">
        <v>1.0192950000000001</v>
      </c>
      <c r="B2262">
        <v>4.1776619999999998</v>
      </c>
      <c r="C2262">
        <f>LOG10(1.019295)</f>
        <v>8.29989385024784E-3</v>
      </c>
      <c r="D2262">
        <f>LOG10(4.177662)</f>
        <v>0.62093329982023093</v>
      </c>
    </row>
    <row r="2263" spans="1:4">
      <c r="A2263">
        <v>1.0112969999999999</v>
      </c>
      <c r="B2263">
        <v>4.3858389999999998</v>
      </c>
      <c r="C2263">
        <f>LOG10(1.011297)</f>
        <v>4.8787189133543737E-3</v>
      </c>
      <c r="D2263">
        <f>LOG10(4.385839)</f>
        <v>0.64205268509459457</v>
      </c>
    </row>
    <row r="2264" spans="1:4">
      <c r="A2264">
        <v>1.0161830000000001</v>
      </c>
      <c r="B2264">
        <v>4.349736</v>
      </c>
      <c r="C2264">
        <f>LOG10(1.016183)</f>
        <v>6.9719252053060564E-3</v>
      </c>
      <c r="D2264">
        <f>LOG10(4.349736)</f>
        <v>0.63846289897245079</v>
      </c>
    </row>
    <row r="2265" spans="1:4">
      <c r="A2265">
        <v>1.0129539999999999</v>
      </c>
      <c r="B2265">
        <v>4.3574900000000003</v>
      </c>
      <c r="C2265">
        <f>LOG10(1.012954)</f>
        <v>5.5897237415555986E-3</v>
      </c>
      <c r="D2265">
        <f>LOG10(4.35749)</f>
        <v>0.63923639912114671</v>
      </c>
    </row>
    <row r="2266" spans="1:4">
      <c r="A2266">
        <v>1.0117799999999999</v>
      </c>
      <c r="B2266">
        <v>4.5049000000000001</v>
      </c>
      <c r="C2266">
        <f>LOG10(1.01178)</f>
        <v>5.0860903962438005E-3</v>
      </c>
      <c r="D2266">
        <f>LOG10(4.5049)</f>
        <v>0.65368515493101709</v>
      </c>
    </row>
    <row r="2267" spans="1:4">
      <c r="A2267">
        <v>1.013144</v>
      </c>
      <c r="B2267">
        <v>4.3454540000000001</v>
      </c>
      <c r="C2267">
        <f>LOG10(1.013144)</f>
        <v>5.6711768122397989E-3</v>
      </c>
      <c r="D2267">
        <f>LOG10(4.345454)</f>
        <v>0.63803515693993873</v>
      </c>
    </row>
    <row r="2268" spans="1:4">
      <c r="A2268">
        <v>1.012316</v>
      </c>
      <c r="B2268">
        <v>4.3887470000000004</v>
      </c>
      <c r="C2268">
        <f>LOG10(1.012316)</f>
        <v>5.3161010753236364E-3</v>
      </c>
      <c r="D2268">
        <f>LOG10(4.388747)</f>
        <v>0.64234054560439235</v>
      </c>
    </row>
    <row r="2269" spans="1:4">
      <c r="A2269">
        <v>1.028591</v>
      </c>
      <c r="B2269">
        <v>4.336411</v>
      </c>
      <c r="C2269">
        <f>LOG10(1.028591)</f>
        <v>1.2242719997284879E-2</v>
      </c>
      <c r="D2269">
        <f>LOG10(4.336411)</f>
        <v>0.63713043740787179</v>
      </c>
    </row>
    <row r="2270" spans="1:4">
      <c r="A2270">
        <v>1.0191779999999999</v>
      </c>
      <c r="B2270">
        <v>2.3001689999999999</v>
      </c>
      <c r="C2270">
        <f>LOG10(1.019178)</f>
        <v>8.2500404016728132E-3</v>
      </c>
      <c r="D2270">
        <f>LOG10(2.300169)</f>
        <v>0.36175974604849592</v>
      </c>
    </row>
    <row r="2271" spans="1:4">
      <c r="A2271">
        <v>1.023517</v>
      </c>
      <c r="B2271">
        <v>4.4223530000000002</v>
      </c>
      <c r="C2271">
        <f>LOG10(1.023517)</f>
        <v>1.0095060427814532E-2</v>
      </c>
      <c r="D2271">
        <f>LOG10(4.422353)</f>
        <v>0.64565340577624863</v>
      </c>
    </row>
    <row r="2272" spans="1:4">
      <c r="A2272">
        <v>1.023782</v>
      </c>
      <c r="B2272">
        <v>3.9904069999999998</v>
      </c>
      <c r="C2272">
        <f>LOG10(1.023782)</f>
        <v>1.0207489573090419E-2</v>
      </c>
      <c r="D2272">
        <f>LOG10(3.990407)</f>
        <v>0.60101719364154871</v>
      </c>
    </row>
    <row r="2273" spans="1:4">
      <c r="A2273">
        <v>1.019082</v>
      </c>
      <c r="B2273">
        <v>3.9105880000000002</v>
      </c>
      <c r="C2273">
        <f>LOG10(1.019082)</f>
        <v>8.2091307333346363E-3</v>
      </c>
      <c r="D2273">
        <f>LOG10(3.910588)</f>
        <v>0.59224206326694462</v>
      </c>
    </row>
    <row r="2274" spans="1:4">
      <c r="A2274">
        <v>1.020292</v>
      </c>
      <c r="B2274">
        <v>4.1355170000000001</v>
      </c>
      <c r="C2274">
        <f>LOG10(1.020292)</f>
        <v>8.7244814093421046E-3</v>
      </c>
      <c r="D2274">
        <f>LOG10(4.135517)</f>
        <v>0.61652981043313126</v>
      </c>
    </row>
    <row r="2275" spans="1:4">
      <c r="A2275">
        <v>1.018365</v>
      </c>
      <c r="B2275">
        <v>4.0485899999999999</v>
      </c>
      <c r="C2275">
        <f>LOG10(1.018365)</f>
        <v>7.9034647146564076E-3</v>
      </c>
      <c r="D2275">
        <f>LOG10(4.04859)</f>
        <v>0.60730379806913803</v>
      </c>
    </row>
    <row r="2276" spans="1:4">
      <c r="A2276">
        <v>1.013199</v>
      </c>
      <c r="B2276">
        <v>4.275963</v>
      </c>
      <c r="C2276">
        <f>LOG10(1.013199)</f>
        <v>5.6947524818184514E-3</v>
      </c>
      <c r="D2276">
        <f>LOG10(4.275963)</f>
        <v>0.63103393859348678</v>
      </c>
    </row>
    <row r="2277" spans="1:4">
      <c r="A2277">
        <v>1.0218339999999999</v>
      </c>
      <c r="B2277">
        <v>5.2364639999999998</v>
      </c>
      <c r="C2277">
        <f>LOG10(1.021834)</f>
        <v>9.3803490868234873E-3</v>
      </c>
      <c r="D2277">
        <f>LOG10(5.236464)</f>
        <v>0.7190381221627864</v>
      </c>
    </row>
    <row r="2278" spans="1:4">
      <c r="A2278">
        <v>1.0224690000000001</v>
      </c>
      <c r="B2278">
        <v>5.4593220000000002</v>
      </c>
      <c r="C2278">
        <f>LOG10(1.022469)</f>
        <v>9.6501496055117885E-3</v>
      </c>
      <c r="D2278">
        <f>LOG10(5.459322)</f>
        <v>0.7371387104809034</v>
      </c>
    </row>
    <row r="2279" spans="1:4">
      <c r="A2279">
        <v>1.0164880000000001</v>
      </c>
      <c r="B2279">
        <v>5.2549489999999999</v>
      </c>
      <c r="C2279">
        <f>LOG10(1.016488)</f>
        <v>7.1022560045102441E-3</v>
      </c>
      <c r="D2279">
        <f>LOG10(5.254949)</f>
        <v>0.72056850549726648</v>
      </c>
    </row>
    <row r="2280" spans="1:4">
      <c r="A2280">
        <v>1.022168</v>
      </c>
      <c r="B2280">
        <v>5.2210349999999996</v>
      </c>
      <c r="C2280">
        <f>LOG10(1.022168)</f>
        <v>9.5222808053313478E-3</v>
      </c>
      <c r="D2280">
        <f>LOG10(5.221035)</f>
        <v>0.71775660457940316</v>
      </c>
    </row>
    <row r="2281" spans="1:4">
      <c r="A2281">
        <v>1.0243169999999999</v>
      </c>
      <c r="B2281">
        <v>5.2025519999999998</v>
      </c>
      <c r="C2281">
        <f>LOG10(1.024317)</f>
        <v>1.0434380512544953E-2</v>
      </c>
      <c r="D2281">
        <f>LOG10(5.202552)</f>
        <v>0.7162164297198389</v>
      </c>
    </row>
    <row r="2282" spans="1:4">
      <c r="A2282">
        <v>1.021692</v>
      </c>
      <c r="B2282">
        <v>5.377535</v>
      </c>
      <c r="C2282">
        <f>LOG10(1.021692)</f>
        <v>9.319992804075472E-3</v>
      </c>
      <c r="D2282">
        <f>LOG10(5.377535)</f>
        <v>0.73058324569964905</v>
      </c>
    </row>
    <row r="2283" spans="1:4">
      <c r="A2283">
        <v>1.0247489999999999</v>
      </c>
      <c r="B2283">
        <v>5.6346800000000004</v>
      </c>
      <c r="C2283">
        <f>LOG10(1.024749)</f>
        <v>1.0617503183031826E-2</v>
      </c>
      <c r="D2283">
        <f>LOG10(5.63468)</f>
        <v>0.75086925699607598</v>
      </c>
    </row>
    <row r="2284" spans="1:4">
      <c r="A2284">
        <v>1.024805</v>
      </c>
      <c r="B2284">
        <v>4.8230230000000001</v>
      </c>
      <c r="C2284">
        <f>LOG10(1.024805)</f>
        <v>1.064123565457701E-2</v>
      </c>
      <c r="D2284">
        <f>LOG10(4.823023)</f>
        <v>0.68331933298745728</v>
      </c>
    </row>
    <row r="2285" spans="1:4">
      <c r="A2285">
        <v>1.0218210000000001</v>
      </c>
      <c r="B2285">
        <v>4.1737479999999998</v>
      </c>
      <c r="C2285">
        <f>LOG10(1.021821)</f>
        <v>9.3748238604376838E-3</v>
      </c>
      <c r="D2285">
        <f>LOG10(4.173748)</f>
        <v>0.62052622395480883</v>
      </c>
    </row>
    <row r="2286" spans="1:4">
      <c r="A2286">
        <v>1.030867</v>
      </c>
      <c r="B2286">
        <v>4.2703620000000004</v>
      </c>
      <c r="C2286">
        <f>LOG10(1.030867)</f>
        <v>1.3202637260202479E-2</v>
      </c>
      <c r="D2286">
        <f>LOG10(4.270362)</f>
        <v>0.63046469187249321</v>
      </c>
    </row>
    <row r="2287" spans="1:4">
      <c r="A2287">
        <v>1.0153479999999999</v>
      </c>
      <c r="B2287">
        <v>4.3013919999999999</v>
      </c>
      <c r="C2287">
        <f>LOG10(1.015348)</f>
        <v>6.6149176944088938E-3</v>
      </c>
      <c r="D2287">
        <f>LOG10(4.301392)</f>
        <v>0.63360902304217559</v>
      </c>
    </row>
    <row r="2288" spans="1:4">
      <c r="A2288">
        <v>1.1615819999999999</v>
      </c>
      <c r="B2288">
        <v>5.3896839999999999</v>
      </c>
      <c r="C2288">
        <f>LOG10(1.161582)</f>
        <v>6.5049873534011898E-2</v>
      </c>
      <c r="D2288">
        <f>LOG10(5.389684)</f>
        <v>0.7315633030198847</v>
      </c>
    </row>
    <row r="2289" spans="1:4">
      <c r="A2289">
        <v>1.0115540000000001</v>
      </c>
      <c r="B2289">
        <v>5.4824599999999997</v>
      </c>
      <c r="C2289">
        <f>LOG10(1.011554)</f>
        <v>4.9890717593620536E-3</v>
      </c>
      <c r="D2289">
        <f>LOG10(5.48246)</f>
        <v>0.73897547175081024</v>
      </c>
    </row>
    <row r="2290" spans="1:4">
      <c r="A2290">
        <v>1.0075449999999999</v>
      </c>
      <c r="B2290">
        <v>5.3828630000000004</v>
      </c>
      <c r="C2290">
        <f>LOG10(1.007545)</f>
        <v>3.264452148381614E-3</v>
      </c>
      <c r="D2290">
        <f>LOG10(5.382863)</f>
        <v>0.73101332666666974</v>
      </c>
    </row>
    <row r="2291" spans="1:4">
      <c r="A2291">
        <v>1.023552</v>
      </c>
      <c r="B2291">
        <v>4.4363239999999999</v>
      </c>
      <c r="C2291">
        <f>LOG10(1.023552)</f>
        <v>1.0109911228513579E-2</v>
      </c>
      <c r="D2291">
        <f>LOG10(4.436324)</f>
        <v>0.64702325665514149</v>
      </c>
    </row>
    <row r="2292" spans="1:4">
      <c r="A2292">
        <v>1.0135080000000001</v>
      </c>
      <c r="B2292">
        <v>4.6019379999999996</v>
      </c>
      <c r="C2292">
        <f>LOG10(1.013508)</f>
        <v>5.8271810923161416E-3</v>
      </c>
      <c r="D2292">
        <f>LOG10(4.601938)</f>
        <v>0.66294076330279827</v>
      </c>
    </row>
    <row r="2293" spans="1:4">
      <c r="A2293">
        <v>1.0058389999999999</v>
      </c>
      <c r="B2293">
        <v>2.6859039999999998</v>
      </c>
      <c r="C2293">
        <f>LOG10(1.005839)</f>
        <v>2.5284707723076971E-3</v>
      </c>
      <c r="D2293">
        <f>LOG10(2.685904)</f>
        <v>0.4290904859889364</v>
      </c>
    </row>
    <row r="2294" spans="1:4">
      <c r="A2294">
        <v>1.0237799999999999</v>
      </c>
      <c r="B2294">
        <v>4.3309049999999996</v>
      </c>
      <c r="C2294">
        <f>LOG10(1.02378)</f>
        <v>1.0206641160232755E-2</v>
      </c>
      <c r="D2294">
        <f>LOG10(4.330905)</f>
        <v>0.6365786574245359</v>
      </c>
    </row>
    <row r="2295" spans="1:4">
      <c r="A2295">
        <v>1.049828</v>
      </c>
      <c r="B2295">
        <v>2.3647830000000001</v>
      </c>
      <c r="C2295">
        <f>LOG10(1.049828)</f>
        <v>2.1118151670194447E-2</v>
      </c>
      <c r="D2295">
        <f>LOG10(2.364783)</f>
        <v>0.3737912946609725</v>
      </c>
    </row>
    <row r="2296" spans="1:4">
      <c r="A2296">
        <v>1.014691</v>
      </c>
      <c r="B2296">
        <v>4.3255330000000001</v>
      </c>
      <c r="C2296">
        <f>LOG10(1.014691)</f>
        <v>6.3338083319065125E-3</v>
      </c>
      <c r="D2296">
        <f>LOG10(4.325533)</f>
        <v>0.63603962964976724</v>
      </c>
    </row>
    <row r="2297" spans="1:4">
      <c r="A2297">
        <v>1.009379</v>
      </c>
      <c r="B2297">
        <v>4.1778529999999998</v>
      </c>
      <c r="C2297">
        <f>LOG10(1.009379)</f>
        <v>4.0542650509349173E-3</v>
      </c>
      <c r="D2297">
        <f>LOG10(4.177853)</f>
        <v>0.62095315502869097</v>
      </c>
    </row>
    <row r="2298" spans="1:4">
      <c r="A2298">
        <v>1.009666</v>
      </c>
      <c r="B2298">
        <v>3.7373690000000002</v>
      </c>
      <c r="C2298">
        <f>LOG10(1.009666)</f>
        <v>4.1777318554347609E-3</v>
      </c>
      <c r="D2298">
        <f>LOG10(3.737369)</f>
        <v>0.57256597897149619</v>
      </c>
    </row>
    <row r="2299" spans="1:4">
      <c r="A2299">
        <v>1.0091760000000001</v>
      </c>
      <c r="B2299">
        <v>4.035876</v>
      </c>
      <c r="C2299">
        <f>LOG10(1.009176)</f>
        <v>3.9669136732181304E-3</v>
      </c>
      <c r="D2299">
        <f>LOG10(4.035876)</f>
        <v>0.60593781431833138</v>
      </c>
    </row>
    <row r="2300" spans="1:4">
      <c r="A2300">
        <v>1.010596</v>
      </c>
      <c r="B2300">
        <v>3.9818280000000001</v>
      </c>
      <c r="C2300">
        <f>LOG10(1.010596)</f>
        <v>4.5775749418262533E-3</v>
      </c>
      <c r="D2300">
        <f>LOG10(3.981828)</f>
        <v>0.6000824962076603</v>
      </c>
    </row>
    <row r="2301" spans="1:4">
      <c r="A2301">
        <v>1.0126980000000001</v>
      </c>
      <c r="B2301">
        <v>4.100142</v>
      </c>
      <c r="C2301">
        <f>LOG10(1.012698)</f>
        <v>5.4799522823325364E-3</v>
      </c>
      <c r="D2301">
        <f>LOG10(4.100142)</f>
        <v>0.61279889787790964</v>
      </c>
    </row>
    <row r="2302" spans="1:4">
      <c r="A2302">
        <v>1.029083</v>
      </c>
      <c r="B2302">
        <v>5.0605469999999997</v>
      </c>
      <c r="C2302">
        <f>LOG10(1.029083)</f>
        <v>1.2450403905589448E-2</v>
      </c>
      <c r="D2302">
        <f>LOG10(5.060547)</f>
        <v>0.70419746273745309</v>
      </c>
    </row>
    <row r="2303" spans="1:4">
      <c r="A2303">
        <v>1.0312239999999999</v>
      </c>
      <c r="B2303">
        <v>5.3383690000000001</v>
      </c>
      <c r="C2303">
        <f>LOG10(1.031224)</f>
        <v>1.3353011934829774E-2</v>
      </c>
      <c r="D2303">
        <f>LOG10(5.338369)</f>
        <v>0.72740858989456014</v>
      </c>
    </row>
    <row r="2304" spans="1:4">
      <c r="A2304">
        <v>1.018869</v>
      </c>
      <c r="B2304">
        <v>5.1588130000000003</v>
      </c>
      <c r="C2304">
        <f>LOG10(1.018869)</f>
        <v>8.1183486438906466E-3</v>
      </c>
      <c r="D2304">
        <f>LOG10(5.158813)</f>
        <v>0.71254978557053061</v>
      </c>
    </row>
    <row r="2305" spans="1:4">
      <c r="A2305">
        <v>1.0275730000000001</v>
      </c>
      <c r="B2305">
        <v>5.1393490000000002</v>
      </c>
      <c r="C2305">
        <f>LOG10(1.027573)</f>
        <v>1.1812684437182582E-2</v>
      </c>
      <c r="D2305">
        <f>LOG10(5.139349)</f>
        <v>0.71090811051018643</v>
      </c>
    </row>
    <row r="2306" spans="1:4">
      <c r="A2306">
        <v>1.033531</v>
      </c>
      <c r="B2306">
        <v>5.0364420000000001</v>
      </c>
      <c r="C2306">
        <f>LOG10(1.033531)</f>
        <v>1.4323507501312534E-2</v>
      </c>
      <c r="D2306">
        <f>LOG10(5.036442)</f>
        <v>0.70212383695163028</v>
      </c>
    </row>
    <row r="2307" spans="1:4">
      <c r="A2307">
        <v>1.0207919999999999</v>
      </c>
      <c r="B2307">
        <v>5.2248400000000004</v>
      </c>
      <c r="C2307">
        <f>LOG10(1.020792)</f>
        <v>8.9372578019797592E-3</v>
      </c>
      <c r="D2307">
        <f>LOG10(5.22484)</f>
        <v>0.71807299560968607</v>
      </c>
    </row>
    <row r="2308" spans="1:4">
      <c r="A2308">
        <v>1.0219720000000001</v>
      </c>
      <c r="B2308">
        <v>5.4617659999999999</v>
      </c>
      <c r="C2308">
        <f>LOG10(1.021972)</f>
        <v>9.4389971567418775E-3</v>
      </c>
      <c r="D2308">
        <f>LOG10(5.461766)</f>
        <v>0.73733308959981358</v>
      </c>
    </row>
    <row r="2309" spans="1:4">
      <c r="A2309">
        <v>1.02288</v>
      </c>
      <c r="B2309">
        <v>4.9559389999999999</v>
      </c>
      <c r="C2309">
        <f>LOG10(1.02288)</f>
        <v>9.8246870897891973E-3</v>
      </c>
      <c r="D2309">
        <f>LOG10(4.955939)</f>
        <v>0.69512595223864382</v>
      </c>
    </row>
    <row r="2310" spans="1:4">
      <c r="A2310">
        <v>1.015015</v>
      </c>
      <c r="B2310">
        <v>4.1650619999999998</v>
      </c>
      <c r="C2310">
        <f>LOG10(1.015015)</f>
        <v>6.4724603468602308E-3</v>
      </c>
      <c r="D2310">
        <f>LOG10(4.165062)</f>
        <v>0.61962147058253469</v>
      </c>
    </row>
    <row r="2311" spans="1:4">
      <c r="A2311">
        <v>1.022403</v>
      </c>
      <c r="B2311">
        <v>4.217314</v>
      </c>
      <c r="C2311">
        <f>LOG10(1.022403)</f>
        <v>9.6221151507237916E-3</v>
      </c>
      <c r="D2311">
        <f>LOG10(4.217314)</f>
        <v>0.62503593760261222</v>
      </c>
    </row>
    <row r="2312" spans="1:4">
      <c r="A2312">
        <v>1.0116639999999999</v>
      </c>
      <c r="B2312">
        <v>4.1517020000000002</v>
      </c>
      <c r="C2312">
        <f>LOG10(1.011664)</f>
        <v>5.036295927055655E-3</v>
      </c>
      <c r="D2312">
        <f>LOG10(4.151702)</f>
        <v>0.61822617326038509</v>
      </c>
    </row>
    <row r="2313" spans="1:4">
      <c r="A2313">
        <v>1.063412</v>
      </c>
      <c r="B2313">
        <v>5.8162950000000002</v>
      </c>
      <c r="C2313">
        <f>LOG10(1.063412)</f>
        <v>2.670155677219601E-2</v>
      </c>
      <c r="D2313">
        <f>LOG10(5.816295)</f>
        <v>0.764646425640371</v>
      </c>
    </row>
    <row r="2314" spans="1:4">
      <c r="A2314">
        <v>1.033836</v>
      </c>
      <c r="B2314">
        <v>6.2931720000000002</v>
      </c>
      <c r="C2314">
        <f>LOG10(1.033836)</f>
        <v>1.4451650997790423E-2</v>
      </c>
      <c r="D2314">
        <f>LOG10(6.293172)</f>
        <v>0.79886960170300381</v>
      </c>
    </row>
    <row r="2315" spans="1:4">
      <c r="A2315">
        <v>1.3376950000000001</v>
      </c>
      <c r="B2315">
        <v>6.3878409999999999</v>
      </c>
      <c r="C2315">
        <f>LOG10(1.337695)</f>
        <v>0.12635710377819717</v>
      </c>
      <c r="D2315">
        <f>LOG10(6.387841)</f>
        <v>0.80535409756005616</v>
      </c>
    </row>
    <row r="2316" spans="1:4">
      <c r="A2316">
        <v>1.0132220000000001</v>
      </c>
      <c r="B2316">
        <v>4.4169130000000001</v>
      </c>
      <c r="C2316">
        <f>LOG10(1.013222)</f>
        <v>5.7046110187012116E-3</v>
      </c>
      <c r="D2316">
        <f>LOG10(4.416913)</f>
        <v>0.64511884503787142</v>
      </c>
    </row>
    <row r="2317" spans="1:4">
      <c r="A2317">
        <v>1.0152699999999999</v>
      </c>
      <c r="B2317">
        <v>4.5214040000000004</v>
      </c>
      <c r="C2317">
        <f>LOG10(1.01527)</f>
        <v>6.5815534972973504E-3</v>
      </c>
      <c r="D2317">
        <f>LOG10(4.521404)</f>
        <v>0.65527331418575663</v>
      </c>
    </row>
    <row r="2318" spans="1:4">
      <c r="A2318">
        <v>1.0354540000000001</v>
      </c>
      <c r="B2318">
        <v>4.3221090000000002</v>
      </c>
      <c r="C2318">
        <f>LOG10(1.035454)</f>
        <v>1.5130810144090661E-2</v>
      </c>
      <c r="D2318">
        <f>LOG10(4.322109)</f>
        <v>0.63569571523153734</v>
      </c>
    </row>
    <row r="2319" spans="1:4">
      <c r="A2319">
        <v>1.0243009999999999</v>
      </c>
      <c r="B2319">
        <v>4.4329780000000003</v>
      </c>
      <c r="C2319">
        <f>LOG10(1.024301)</f>
        <v>1.042759670833099E-2</v>
      </c>
      <c r="D2319">
        <f>LOG10(4.432978)</f>
        <v>0.64669557598638383</v>
      </c>
    </row>
    <row r="2320" spans="1:4">
      <c r="A2320">
        <v>1.0216460000000001</v>
      </c>
      <c r="B2320">
        <v>4.2488650000000003</v>
      </c>
      <c r="C2320">
        <f>LOG10(1.021646)</f>
        <v>9.300438969936509E-3</v>
      </c>
      <c r="D2320">
        <f>LOG10(4.248865)</f>
        <v>0.6282729323871199</v>
      </c>
    </row>
    <row r="2321" spans="1:4">
      <c r="A2321">
        <v>1.023846</v>
      </c>
      <c r="B2321">
        <v>4.1403670000000004</v>
      </c>
      <c r="C2321">
        <f>LOG10(1.023846)</f>
        <v>1.0234637909459023E-2</v>
      </c>
      <c r="D2321">
        <f>LOG10(4.140367)</f>
        <v>0.61703883846647867</v>
      </c>
    </row>
    <row r="2322" spans="1:4">
      <c r="A2322">
        <v>1.018254</v>
      </c>
      <c r="B2322">
        <v>4.3398700000000003</v>
      </c>
      <c r="C2322">
        <f>LOG10(1.018254)</f>
        <v>7.8561247973336478E-3</v>
      </c>
      <c r="D2322">
        <f>LOG10(4.33987)</f>
        <v>0.63747672049678783</v>
      </c>
    </row>
    <row r="2323" spans="1:4">
      <c r="A2323">
        <v>1.020097</v>
      </c>
      <c r="B2323">
        <v>4.2418060000000004</v>
      </c>
      <c r="C2323">
        <f>LOG10(1.020097)</f>
        <v>8.6414703519124229E-3</v>
      </c>
      <c r="D2323">
        <f>LOG10(4.241806)</f>
        <v>0.6275508020739593</v>
      </c>
    </row>
    <row r="2324" spans="1:4">
      <c r="A2324">
        <v>1.014095</v>
      </c>
      <c r="B2324">
        <v>4.4544180000000004</v>
      </c>
      <c r="C2324">
        <f>LOG10(1.014095)</f>
        <v>6.0786414304585881E-3</v>
      </c>
      <c r="D2324">
        <f>LOG10(4.454418)</f>
        <v>0.64879096855244134</v>
      </c>
    </row>
    <row r="2325" spans="1:4">
      <c r="A2325">
        <v>1.0144390000000001</v>
      </c>
      <c r="B2325">
        <v>5.2588819999999998</v>
      </c>
      <c r="C2325">
        <f>LOG10(1.014439)</f>
        <v>6.2259372640082085E-3</v>
      </c>
      <c r="D2325">
        <f>LOG10(5.258882)</f>
        <v>0.72089342612362972</v>
      </c>
    </row>
    <row r="2326" spans="1:4">
      <c r="A2326">
        <v>1.018289</v>
      </c>
      <c r="B2326">
        <v>5.2828210000000002</v>
      </c>
      <c r="C2326">
        <f>LOG10(1.018289)</f>
        <v>7.8710523553259058E-3</v>
      </c>
      <c r="D2326">
        <f>LOG10(5.282821)</f>
        <v>0.72286589555741598</v>
      </c>
    </row>
    <row r="2327" spans="1:4">
      <c r="A2327">
        <v>1.0151840000000001</v>
      </c>
      <c r="B2327">
        <v>5.0630420000000003</v>
      </c>
      <c r="C2327">
        <f>LOG10(1.015184)</f>
        <v>6.5447643600246705E-3</v>
      </c>
      <c r="D2327">
        <f>LOG10(5.063042)</f>
        <v>0.70441153005177959</v>
      </c>
    </row>
    <row r="2328" spans="1:4">
      <c r="A2328">
        <v>1.0257559999999999</v>
      </c>
      <c r="B2328">
        <v>5.0398759999999996</v>
      </c>
      <c r="C2328">
        <f>LOG10(1.025756)</f>
        <v>1.1044065984327145E-2</v>
      </c>
      <c r="D2328">
        <f>LOG10(5.039876)</f>
        <v>0.70241985129111284</v>
      </c>
    </row>
    <row r="2329" spans="1:4">
      <c r="A2329">
        <v>1.028483</v>
      </c>
      <c r="B2329">
        <v>4.934437</v>
      </c>
      <c r="C2329">
        <f>LOG10(1.028483)</f>
        <v>1.2197117550227898E-2</v>
      </c>
      <c r="D2329">
        <f>LOG10(4.934437)</f>
        <v>0.69323760852714011</v>
      </c>
    </row>
    <row r="2330" spans="1:4">
      <c r="A2330">
        <v>1.0257529999999999</v>
      </c>
      <c r="B2330">
        <v>5.1008750000000003</v>
      </c>
      <c r="C2330">
        <f>LOG10(1.025753)</f>
        <v>1.1042795813496112E-2</v>
      </c>
      <c r="D2330">
        <f>LOG10(5.100875)</f>
        <v>0.70764468101493561</v>
      </c>
    </row>
    <row r="2331" spans="1:4">
      <c r="A2331">
        <v>1.0193209999999999</v>
      </c>
      <c r="B2331">
        <v>5.0562509999999996</v>
      </c>
      <c r="C2331">
        <f>LOG10(1.019321)</f>
        <v>8.3109716172525498E-3</v>
      </c>
      <c r="D2331">
        <f>LOG10(5.056251)</f>
        <v>0.7038286248489436</v>
      </c>
    </row>
    <row r="2332" spans="1:4">
      <c r="A2332">
        <v>1.018578</v>
      </c>
      <c r="B2332">
        <v>4.322311</v>
      </c>
      <c r="C2332">
        <f>LOG10(1.018578)</f>
        <v>7.9942917284536192E-3</v>
      </c>
      <c r="D2332">
        <f>LOG10(4.322311)</f>
        <v>0.63571601213644491</v>
      </c>
    </row>
    <row r="2333" spans="1:4">
      <c r="A2333">
        <v>1.0228429999999999</v>
      </c>
      <c r="B2333">
        <v>3.7162540000000002</v>
      </c>
      <c r="C2333">
        <f>LOG10(1.022843)</f>
        <v>9.8089773423481203E-3</v>
      </c>
      <c r="D2333">
        <f>LOG10(3.716254)</f>
        <v>0.57010538966728086</v>
      </c>
    </row>
    <row r="2334" spans="1:4">
      <c r="A2334">
        <v>1.02074</v>
      </c>
      <c r="B2334">
        <v>3.7134490000000002</v>
      </c>
      <c r="C2334">
        <f>LOG10(1.02074)</f>
        <v>8.9151339135823907E-3</v>
      </c>
      <c r="D2334">
        <f>LOG10(3.713449)</f>
        <v>0.56977746375163729</v>
      </c>
    </row>
    <row r="2335" spans="1:4">
      <c r="A2335">
        <v>1.0271859999999999</v>
      </c>
      <c r="B2335">
        <v>3.6884229999999998</v>
      </c>
      <c r="C2335">
        <f>LOG10(1.027186)</f>
        <v>1.1649091561829349E-2</v>
      </c>
      <c r="D2335">
        <f>LOG10(3.688423)</f>
        <v>0.56684072150073972</v>
      </c>
    </row>
    <row r="2336" spans="1:4">
      <c r="A2336">
        <v>1.022551</v>
      </c>
      <c r="B2336">
        <v>3.78776</v>
      </c>
      <c r="C2336">
        <f>LOG10(1.022551)</f>
        <v>9.6849777710408449E-3</v>
      </c>
      <c r="D2336">
        <f>LOG10(3.78776)</f>
        <v>0.57838245344165862</v>
      </c>
    </row>
    <row r="2337" spans="1:4">
      <c r="A2337">
        <v>1.0226459999999999</v>
      </c>
      <c r="B2337">
        <v>3.5802</v>
      </c>
      <c r="C2337">
        <f>LOG10(1.022646)</f>
        <v>9.7253239829807846E-3</v>
      </c>
      <c r="D2337">
        <f>LOG10(3.5802)</f>
        <v>0.5539072882277416</v>
      </c>
    </row>
    <row r="2338" spans="1:4">
      <c r="A2338">
        <v>1.022389</v>
      </c>
      <c r="B2338">
        <v>3.6980379999999999</v>
      </c>
      <c r="C2338">
        <f>LOG10(1.022389)</f>
        <v>9.6161682155375024E-3</v>
      </c>
      <c r="D2338">
        <f>LOG10(3.698038)</f>
        <v>0.56797136953421989</v>
      </c>
    </row>
    <row r="2339" spans="1:4">
      <c r="A2339">
        <v>1.022003</v>
      </c>
      <c r="B2339">
        <v>3.6563300000000001</v>
      </c>
      <c r="C2339">
        <f>LOG10(1.022003)</f>
        <v>9.4521706338538646E-3</v>
      </c>
      <c r="D2339">
        <f>LOG10(3.65633)</f>
        <v>0.56304538583403885</v>
      </c>
    </row>
    <row r="2340" spans="1:4">
      <c r="A2340">
        <v>1.019541</v>
      </c>
      <c r="B2340">
        <v>3.3484389999999999</v>
      </c>
      <c r="C2340">
        <f>LOG10(1.019541)</f>
        <v>8.4046952595486692E-3</v>
      </c>
      <c r="D2340">
        <f>LOG10(3.348439)</f>
        <v>0.52484239160885571</v>
      </c>
    </row>
    <row r="2341" spans="1:4">
      <c r="A2341">
        <v>1.066635</v>
      </c>
      <c r="B2341">
        <v>4.5452789999999998</v>
      </c>
      <c r="C2341">
        <f>LOG10(1.066635)</f>
        <v>2.8015830291426035E-2</v>
      </c>
      <c r="D2341">
        <f>LOG10(4.545279)</f>
        <v>0.65756054640101824</v>
      </c>
    </row>
    <row r="2342" spans="1:4">
      <c r="A2342">
        <v>1.0122249999999999</v>
      </c>
      <c r="B2342">
        <v>4.3568579999999999</v>
      </c>
      <c r="C2342">
        <f>LOG10(1.012225)</f>
        <v>5.2770593390685152E-3</v>
      </c>
      <c r="D2342">
        <f>LOG10(4.356858)</f>
        <v>0.63917340551266466</v>
      </c>
    </row>
    <row r="2343" spans="1:4">
      <c r="A2343">
        <v>1.01292</v>
      </c>
      <c r="B2343">
        <v>4.3881860000000001</v>
      </c>
      <c r="C2343">
        <f>LOG10(1.01292)</f>
        <v>5.575146317307063E-3</v>
      </c>
      <c r="D2343">
        <f>LOG10(4.388186)</f>
        <v>0.64228502753112471</v>
      </c>
    </row>
    <row r="2344" spans="1:4">
      <c r="A2344">
        <v>1.017938</v>
      </c>
      <c r="B2344">
        <v>4.5018310000000001</v>
      </c>
      <c r="C2344">
        <f>LOG10(1.017938)</f>
        <v>7.7213270401642062E-3</v>
      </c>
      <c r="D2344">
        <f>LOG10(4.501831)</f>
        <v>0.65338918743369856</v>
      </c>
    </row>
    <row r="2345" spans="1:4">
      <c r="A2345">
        <v>1.019882</v>
      </c>
      <c r="B2345">
        <v>3.9682140000000001</v>
      </c>
      <c r="C2345">
        <f>LOG10(1.019882)</f>
        <v>8.5499269448921014E-3</v>
      </c>
      <c r="D2345">
        <f>LOG10(3.968214)</f>
        <v>0.59859508498240555</v>
      </c>
    </row>
    <row r="2346" spans="1:4">
      <c r="A2346">
        <v>1.0153270000000001</v>
      </c>
      <c r="B2346">
        <v>4.3065410000000002</v>
      </c>
      <c r="C2346">
        <f>LOG10(1.015327)</f>
        <v>6.6059352780988316E-3</v>
      </c>
      <c r="D2346">
        <f>LOG10(4.306541)</f>
        <v>0.63412858622976698</v>
      </c>
    </row>
    <row r="2347" spans="1:4">
      <c r="A2347">
        <v>1.015333</v>
      </c>
      <c r="B2347">
        <v>4.1114319999999998</v>
      </c>
      <c r="C2347">
        <f>LOG10(1.015333)</f>
        <v>6.6085017017161827E-3</v>
      </c>
      <c r="D2347">
        <f>LOG10(4.111432)</f>
        <v>0.61399311174974924</v>
      </c>
    </row>
    <row r="2348" spans="1:4">
      <c r="A2348">
        <v>1.016076</v>
      </c>
      <c r="B2348">
        <v>4.3255889999999999</v>
      </c>
      <c r="C2348">
        <f>LOG10(1.016076)</f>
        <v>6.9261933280142128E-3</v>
      </c>
      <c r="D2348">
        <f>LOG10(4.325589)</f>
        <v>0.63604525215537677</v>
      </c>
    </row>
    <row r="2349" spans="1:4">
      <c r="A2349">
        <v>1.0139400000000001</v>
      </c>
      <c r="B2349">
        <v>5.0017100000000001</v>
      </c>
      <c r="C2349">
        <f>LOG10(1.01394)</f>
        <v>6.0122563386568843E-3</v>
      </c>
      <c r="D2349">
        <f>LOG10(5.00171)</f>
        <v>0.6991185076562092</v>
      </c>
    </row>
    <row r="2350" spans="1:4">
      <c r="A2350">
        <v>1.023873</v>
      </c>
      <c r="B2350">
        <v>5.2471069999999997</v>
      </c>
      <c r="C2350">
        <f>LOG10(1.023873)</f>
        <v>1.0246090604884584E-2</v>
      </c>
      <c r="D2350">
        <f>LOG10(5.247107)</f>
        <v>0.71991992050399034</v>
      </c>
    </row>
    <row r="2351" spans="1:4">
      <c r="A2351">
        <v>1.023757</v>
      </c>
      <c r="B2351">
        <v>4.961138</v>
      </c>
      <c r="C2351">
        <f>LOG10(1.023757)</f>
        <v>1.0196884293241688E-2</v>
      </c>
      <c r="D2351">
        <f>LOG10(4.961138)</f>
        <v>0.69558130762577353</v>
      </c>
    </row>
    <row r="2352" spans="1:4">
      <c r="A2352">
        <v>1.02711</v>
      </c>
      <c r="B2352">
        <v>5.0114850000000004</v>
      </c>
      <c r="C2352">
        <f>LOG10(1.02711)</f>
        <v>1.161695755520159E-2</v>
      </c>
      <c r="D2352">
        <f>LOG10(5.011485)</f>
        <v>0.699966434798177</v>
      </c>
    </row>
    <row r="2353" spans="1:4">
      <c r="A2353">
        <v>1.024807</v>
      </c>
      <c r="B2353">
        <v>4.7888679999999999</v>
      </c>
      <c r="C2353">
        <f>LOG10(1.024807)</f>
        <v>1.0642083218861207E-2</v>
      </c>
      <c r="D2353">
        <f>LOG10(4.788868)</f>
        <v>0.68023286634691327</v>
      </c>
    </row>
    <row r="2354" spans="1:4">
      <c r="A2354">
        <v>1.0268520000000001</v>
      </c>
      <c r="B2354">
        <v>4.9906800000000002</v>
      </c>
      <c r="C2354">
        <f>LOG10(1.026852)</f>
        <v>1.1507853319660442E-2</v>
      </c>
      <c r="D2354">
        <f>LOG10(4.99068)</f>
        <v>0.69815972400565474</v>
      </c>
    </row>
    <row r="2355" spans="1:4">
      <c r="A2355">
        <v>1.0233289999999999</v>
      </c>
      <c r="B2355">
        <v>4.9433600000000002</v>
      </c>
      <c r="C2355">
        <f>LOG10(1.023329)</f>
        <v>1.0015281721622233E-2</v>
      </c>
      <c r="D2355">
        <f>LOG10(4.94336)</f>
        <v>0.69402223909124428</v>
      </c>
    </row>
    <row r="2356" spans="1:4">
      <c r="A2356">
        <v>1.0328269999999999</v>
      </c>
      <c r="B2356">
        <v>4.544416</v>
      </c>
      <c r="C2356">
        <f>LOG10(1.032827)</f>
        <v>1.4027582664387372E-2</v>
      </c>
      <c r="D2356">
        <f>LOG10(4.544416)</f>
        <v>0.65747808023708021</v>
      </c>
    </row>
    <row r="2357" spans="1:4">
      <c r="A2357">
        <v>1.016891</v>
      </c>
      <c r="B2357">
        <v>3.8280630000000002</v>
      </c>
      <c r="C2357">
        <f>LOG10(1.016891)</f>
        <v>7.2744036252918049E-3</v>
      </c>
      <c r="D2357">
        <f>LOG10(3.828063)</f>
        <v>0.58297907652570902</v>
      </c>
    </row>
    <row r="2358" spans="1:4">
      <c r="A2358">
        <v>1.016632</v>
      </c>
      <c r="B2358">
        <v>3.6296430000000002</v>
      </c>
      <c r="C2358">
        <f>LOG10(1.016632)</f>
        <v>7.1637756447662133E-3</v>
      </c>
      <c r="D2358">
        <f>LOG10(3.629643)</f>
        <v>0.55986391132962188</v>
      </c>
    </row>
    <row r="2359" spans="1:4">
      <c r="A2359">
        <v>1.026273</v>
      </c>
      <c r="B2359">
        <v>3.7215989999999999</v>
      </c>
      <c r="C2359">
        <f>LOG10(1.026273)</f>
        <v>1.1262903293054101E-2</v>
      </c>
      <c r="D2359">
        <f>LOG10(3.721599)</f>
        <v>0.57072957635270194</v>
      </c>
    </row>
    <row r="2360" spans="1:4">
      <c r="A2360">
        <v>1.0190969999999999</v>
      </c>
      <c r="B2360">
        <v>3.81284</v>
      </c>
      <c r="C2360">
        <f>LOG10(1.019097)</f>
        <v>8.2155231230399695E-3</v>
      </c>
      <c r="D2360">
        <f>LOG10(3.81284)</f>
        <v>0.58124858115223221</v>
      </c>
    </row>
    <row r="2361" spans="1:4">
      <c r="A2361">
        <v>1.018397</v>
      </c>
      <c r="B2361">
        <v>3.6770179999999999</v>
      </c>
      <c r="C2361">
        <f>LOG10(1.018397)</f>
        <v>7.9171113001897803E-3</v>
      </c>
      <c r="D2361">
        <f>LOG10(3.677018)</f>
        <v>0.56549575586329814</v>
      </c>
    </row>
    <row r="2362" spans="1:4">
      <c r="A2362">
        <v>1.014065</v>
      </c>
      <c r="B2362">
        <v>3.650353</v>
      </c>
      <c r="C2362">
        <f>LOG10(1.014065)</f>
        <v>6.0657934949327552E-3</v>
      </c>
      <c r="D2362">
        <f>LOG10(3.650353)</f>
        <v>0.56233486405628341</v>
      </c>
    </row>
    <row r="2363" spans="1:4">
      <c r="A2363">
        <v>1.0169280000000001</v>
      </c>
      <c r="B2363">
        <v>3.8063359999999999</v>
      </c>
      <c r="C2363">
        <f>LOG10(1.016928)</f>
        <v>7.2902053223279925E-3</v>
      </c>
      <c r="D2363">
        <f>LOG10(3.806336)</f>
        <v>0.58050712249675529</v>
      </c>
    </row>
    <row r="2364" spans="1:4">
      <c r="A2364">
        <v>1.4196230000000001</v>
      </c>
      <c r="B2364">
        <v>3.5606119999999999</v>
      </c>
      <c r="C2364">
        <f>LOG10(1.419623)</f>
        <v>0.15217302694786211</v>
      </c>
      <c r="D2364">
        <f>LOG10(3.560612)</f>
        <v>0.5515246511694204</v>
      </c>
    </row>
    <row r="2365" spans="1:4">
      <c r="A2365">
        <v>1.0247230000000001</v>
      </c>
      <c r="B2365">
        <v>3.5929639999999998</v>
      </c>
      <c r="C2365">
        <f>LOG10(1.024723)</f>
        <v>1.0606484094671478E-2</v>
      </c>
      <c r="D2365">
        <f>LOG10(3.592964)</f>
        <v>0.55545286577696384</v>
      </c>
    </row>
    <row r="2366" spans="1:4">
      <c r="A2366">
        <v>1.0204949999999999</v>
      </c>
      <c r="B2366">
        <v>3.5538189999999998</v>
      </c>
      <c r="C2366">
        <f>LOG10(1.020495)</f>
        <v>8.8108811954218016E-3</v>
      </c>
      <c r="D2366">
        <f>LOG10(3.553819)</f>
        <v>0.55069530492595975</v>
      </c>
    </row>
    <row r="2367" spans="1:4">
      <c r="A2367">
        <v>1.022303</v>
      </c>
      <c r="B2367">
        <v>3.5809700000000002</v>
      </c>
      <c r="C2367">
        <f>LOG10(1.022303)</f>
        <v>9.5796352555946665E-3</v>
      </c>
      <c r="D2367">
        <f>LOG10(3.58097)</f>
        <v>0.55400068267372027</v>
      </c>
    </row>
    <row r="2368" spans="1:4">
      <c r="A2368">
        <v>1.022308</v>
      </c>
      <c r="B2368">
        <v>3.4777269999999998</v>
      </c>
      <c r="C2368">
        <f>LOG10(1.022308)</f>
        <v>9.5817593490379032E-3</v>
      </c>
      <c r="D2368">
        <f>LOG10(3.477727)</f>
        <v>0.54129548708389175</v>
      </c>
    </row>
    <row r="2369" spans="1:4">
      <c r="A2369">
        <v>1.0233460000000001</v>
      </c>
      <c r="B2369">
        <v>3.3670949999999999</v>
      </c>
      <c r="C2369">
        <f>LOG10(1.023346)</f>
        <v>1.0022496356278533E-2</v>
      </c>
      <c r="D2369">
        <f>LOG10(3.367095)</f>
        <v>0.52725536984628407</v>
      </c>
    </row>
    <row r="2370" spans="1:4">
      <c r="A2370">
        <v>1.0217769999999999</v>
      </c>
      <c r="B2370">
        <v>3.5990350000000002</v>
      </c>
      <c r="C2370">
        <f>LOG10(1.021777)</f>
        <v>9.3561225726043994E-3</v>
      </c>
      <c r="D2370">
        <f>LOG10(3.599035)</f>
        <v>0.5561860701130269</v>
      </c>
    </row>
    <row r="2371" spans="1:4">
      <c r="A2371">
        <v>1.0180229999999999</v>
      </c>
      <c r="B2371">
        <v>3.563142</v>
      </c>
      <c r="C2371">
        <f>LOG10(1.018023)</f>
        <v>7.7575900442032582E-3</v>
      </c>
      <c r="D2371">
        <f>LOG10(3.563142)</f>
        <v>0.5518331304025359</v>
      </c>
    </row>
    <row r="2372" spans="1:4">
      <c r="A2372">
        <v>1.0147839999999999</v>
      </c>
      <c r="B2372">
        <v>3.7774580000000002</v>
      </c>
      <c r="C2372">
        <f>LOG10(1.014784)</f>
        <v>6.3736111250872413E-3</v>
      </c>
      <c r="D2372">
        <f>LOG10(3.777458)</f>
        <v>0.57719964429639903</v>
      </c>
    </row>
    <row r="2373" spans="1:4">
      <c r="A2373">
        <v>1.0147919999999999</v>
      </c>
      <c r="B2373">
        <v>4.4766399999999997</v>
      </c>
      <c r="C2373">
        <f>LOG10(1.014792)</f>
        <v>6.3770348508853858E-3</v>
      </c>
      <c r="D2373">
        <f>LOG10(4.47664)</f>
        <v>0.65095217093028646</v>
      </c>
    </row>
    <row r="2374" spans="1:4">
      <c r="A2374">
        <v>1.0177579999999999</v>
      </c>
      <c r="B2374">
        <v>5.0391539999999999</v>
      </c>
      <c r="C2374">
        <f>LOG10(1.017758)</f>
        <v>7.6445247996073202E-3</v>
      </c>
      <c r="D2374">
        <f>LOG10(5.039154)</f>
        <v>0.70235763089560455</v>
      </c>
    </row>
    <row r="2375" spans="1:4">
      <c r="A2375">
        <v>1.015137</v>
      </c>
      <c r="B2375">
        <v>4.9112039999999997</v>
      </c>
      <c r="C2375">
        <f>LOG10(1.015137)</f>
        <v>6.5246573516716515E-3</v>
      </c>
      <c r="D2375">
        <f>LOG10(4.911204)</f>
        <v>0.69118797408970711</v>
      </c>
    </row>
    <row r="2376" spans="1:4">
      <c r="A2376">
        <v>1.023255</v>
      </c>
      <c r="B2376">
        <v>4.9083620000000003</v>
      </c>
      <c r="C2376">
        <f>LOG10(1.023255)</f>
        <v>9.9838754449438211E-3</v>
      </c>
      <c r="D2376">
        <f>LOG10(4.908362)</f>
        <v>0.6909365851888063</v>
      </c>
    </row>
    <row r="2377" spans="1:4">
      <c r="A2377">
        <v>1.027868</v>
      </c>
      <c r="B2377">
        <v>4.5920969999999999</v>
      </c>
      <c r="C2377">
        <f>LOG10(1.027868)</f>
        <v>1.1937345639368487E-2</v>
      </c>
      <c r="D2377">
        <f>LOG10(4.592097)</f>
        <v>0.66201105319649733</v>
      </c>
    </row>
    <row r="2378" spans="1:4">
      <c r="A2378">
        <v>1.0241180000000001</v>
      </c>
      <c r="B2378">
        <v>5.076435</v>
      </c>
      <c r="C2378">
        <f>LOG10(1.024118)</f>
        <v>1.0349999409731773E-2</v>
      </c>
      <c r="D2378">
        <f>LOG10(5.076435)</f>
        <v>0.70555882973574746</v>
      </c>
    </row>
    <row r="2379" spans="1:4">
      <c r="A2379">
        <v>1.0347729999999999</v>
      </c>
      <c r="B2379">
        <v>4.9867499999999998</v>
      </c>
      <c r="C2379">
        <f>LOG10(1.034773)</f>
        <v>1.484508828572071E-2</v>
      </c>
      <c r="D2379">
        <f>LOG10(4.98675)</f>
        <v>0.69781759634309071</v>
      </c>
    </row>
    <row r="2380" spans="1:4">
      <c r="A2380">
        <v>1.0297970000000001</v>
      </c>
      <c r="B2380">
        <v>4.5086009999999996</v>
      </c>
      <c r="C2380">
        <f>LOG10(1.029797)</f>
        <v>1.2751622308322651E-2</v>
      </c>
      <c r="D2380">
        <f>LOG10(4.508601)</f>
        <v>0.65404180302321879</v>
      </c>
    </row>
    <row r="2381" spans="1:4">
      <c r="A2381">
        <v>1.018969</v>
      </c>
      <c r="B2381">
        <v>3.7790249999999999</v>
      </c>
      <c r="C2381">
        <f>LOG10(1.018969)</f>
        <v>8.160971706396283E-3</v>
      </c>
      <c r="D2381">
        <f>LOG10(3.779025)</f>
        <v>0.57737976498558663</v>
      </c>
    </row>
    <row r="2382" spans="1:4">
      <c r="A2382">
        <v>1.032904</v>
      </c>
      <c r="B2382">
        <v>3.5668299999999999</v>
      </c>
      <c r="C2382">
        <f>LOG10(1.032904)</f>
        <v>1.405995926629932E-2</v>
      </c>
      <c r="D2382">
        <f>LOG10(3.56683)</f>
        <v>0.5522824107621509</v>
      </c>
    </row>
    <row r="2383" spans="1:4">
      <c r="A2383">
        <v>1.040589</v>
      </c>
      <c r="B2383">
        <v>3.6538879999999998</v>
      </c>
      <c r="C2383">
        <f>LOG10(1.040589)</f>
        <v>1.727923068499301E-2</v>
      </c>
      <c r="D2383">
        <f>LOG10(3.653888)</f>
        <v>0.56275523110424641</v>
      </c>
    </row>
    <row r="2384" spans="1:4">
      <c r="A2384">
        <v>1.027712</v>
      </c>
      <c r="B2384">
        <v>3.6508600000000002</v>
      </c>
      <c r="C2384">
        <f>LOG10(1.027712)</f>
        <v>1.1871427563392857E-2</v>
      </c>
      <c r="D2384">
        <f>LOG10(3.65086)</f>
        <v>0.56239517932243965</v>
      </c>
    </row>
    <row r="2385" spans="1:4">
      <c r="A2385">
        <v>1.0202830000000001</v>
      </c>
      <c r="B2385">
        <v>3.6516639999999998</v>
      </c>
      <c r="C2385">
        <f>LOG10(1.020283)</f>
        <v>8.7206504790042112E-3</v>
      </c>
      <c r="D2385">
        <f>LOG10(3.651664)</f>
        <v>0.56249081002899015</v>
      </c>
    </row>
    <row r="2386" spans="1:4">
      <c r="A2386">
        <v>1.0286690000000001</v>
      </c>
      <c r="B2386">
        <v>3.5290219999999999</v>
      </c>
      <c r="C2386">
        <f>LOG10(1.028669)</f>
        <v>1.2275652120210222E-2</v>
      </c>
      <c r="D2386">
        <f>LOG10(3.529022)</f>
        <v>0.54765436576966608</v>
      </c>
    </row>
    <row r="2387" spans="1:4">
      <c r="A2387">
        <v>1.024564</v>
      </c>
      <c r="B2387">
        <v>3.558945</v>
      </c>
      <c r="C2387">
        <f>LOG10(1.024564)</f>
        <v>1.0539092047816948E-2</v>
      </c>
      <c r="D2387">
        <f>LOG10(3.558945)</f>
        <v>0.55132127646097639</v>
      </c>
    </row>
    <row r="2388" spans="1:4">
      <c r="A2388">
        <v>1.025577</v>
      </c>
      <c r="B2388">
        <v>3.5577719999999999</v>
      </c>
      <c r="C2388">
        <f>LOG10(1.025577)</f>
        <v>1.0968272622198263E-2</v>
      </c>
      <c r="D2388">
        <f>LOG10(3.557772)</f>
        <v>0.5511781128556551</v>
      </c>
    </row>
    <row r="2389" spans="1:4">
      <c r="A2389">
        <v>1.025387</v>
      </c>
      <c r="B2389">
        <v>2.674766</v>
      </c>
      <c r="C2389">
        <f>LOG10(1.025387)</f>
        <v>1.0887807093015272E-2</v>
      </c>
      <c r="D2389">
        <f>LOG10(2.674766)</f>
        <v>0.42728579407540535</v>
      </c>
    </row>
    <row r="2390" spans="1:4">
      <c r="A2390">
        <v>1.015085</v>
      </c>
      <c r="B2390">
        <v>3.6558489999999999</v>
      </c>
      <c r="C2390">
        <f>LOG10(1.015085)</f>
        <v>6.5024102150886744E-3</v>
      </c>
      <c r="D2390">
        <f>LOG10(3.655849)</f>
        <v>0.5629882494739753</v>
      </c>
    </row>
    <row r="2391" spans="1:4">
      <c r="A2391">
        <v>1.0165059999999999</v>
      </c>
      <c r="B2391">
        <v>3.6469839999999998</v>
      </c>
      <c r="C2391">
        <f>LOG10(1.016506)</f>
        <v>7.1099464361341425E-3</v>
      </c>
      <c r="D2391">
        <f>LOG10(3.646984)</f>
        <v>0.56193385798695017</v>
      </c>
    </row>
    <row r="2392" spans="1:4">
      <c r="A2392">
        <v>1.0129870000000001</v>
      </c>
      <c r="B2392">
        <v>3.597045</v>
      </c>
      <c r="C2392">
        <f>LOG10(1.012987)</f>
        <v>5.6038719501205567E-3</v>
      </c>
      <c r="D2392">
        <f>LOG10(3.597045)</f>
        <v>0.55594587099322323</v>
      </c>
    </row>
    <row r="2393" spans="1:4">
      <c r="A2393">
        <v>1.008108</v>
      </c>
      <c r="B2393">
        <v>3.5129450000000002</v>
      </c>
      <c r="C2393">
        <f>LOG10(1.008108)</f>
        <v>3.5070611685553248E-3</v>
      </c>
      <c r="D2393">
        <f>LOG10(3.512945)</f>
        <v>0.54567135036603942</v>
      </c>
    </row>
    <row r="2394" spans="1:4">
      <c r="A2394">
        <v>1.011803</v>
      </c>
      <c r="B2394">
        <v>3.4092190000000002</v>
      </c>
      <c r="C2394">
        <f>LOG10(1.011803)</f>
        <v>5.095962759358386E-3</v>
      </c>
      <c r="D2394">
        <f>LOG10(3.409219)</f>
        <v>0.53265490015427608</v>
      </c>
    </row>
    <row r="2395" spans="1:4">
      <c r="A2395">
        <v>1.01095</v>
      </c>
      <c r="B2395">
        <v>3.5876809999999999</v>
      </c>
      <c r="C2395">
        <f>LOG10(1.01095)</f>
        <v>4.7296765988404437E-3</v>
      </c>
      <c r="D2395">
        <f>LOG10(3.587681)</f>
        <v>0.55481382063216877</v>
      </c>
    </row>
    <row r="2396" spans="1:4">
      <c r="A2396">
        <v>1.014111</v>
      </c>
      <c r="B2396">
        <v>3.5502210000000001</v>
      </c>
      <c r="C2396">
        <f>LOG10(1.014111)</f>
        <v>6.0854935073290867E-3</v>
      </c>
      <c r="D2396">
        <f>LOG10(3.550221)</f>
        <v>0.55025538857427914</v>
      </c>
    </row>
    <row r="2397" spans="1:4">
      <c r="A2397">
        <v>1.017849</v>
      </c>
      <c r="B2397">
        <v>3.7831389999999998</v>
      </c>
      <c r="C2397">
        <f>LOG10(1.017849)</f>
        <v>7.6833542965382608E-3</v>
      </c>
      <c r="D2397">
        <f>LOG10(3.783139)</f>
        <v>0.57785229842305619</v>
      </c>
    </row>
    <row r="2398" spans="1:4">
      <c r="A2398">
        <v>1.0212559999999999</v>
      </c>
      <c r="B2398">
        <v>4.529147</v>
      </c>
      <c r="C2398">
        <f>LOG10(1.021256)</f>
        <v>9.1346210795042494E-3</v>
      </c>
      <c r="D2398">
        <f>LOG10(4.529147)</f>
        <v>0.65601641656566823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stat.3600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Himbeault</dc:creator>
  <cp:lastModifiedBy>Michael Himbeault</cp:lastModifiedBy>
  <dcterms:created xsi:type="dcterms:W3CDTF">2010-06-02T14:48:43Z</dcterms:created>
  <dcterms:modified xsi:type="dcterms:W3CDTF">2010-06-02T14:48:43Z</dcterms:modified>
</cp:coreProperties>
</file>