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3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4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f770ad0d6c1cad/デスクトップ/ゼミ_2022_M2/"/>
    </mc:Choice>
  </mc:AlternateContent>
  <xr:revisionPtr revIDLastSave="3424" documentId="8_{3A84ADD6-E4DD-43EF-8F17-300357F7293E}" xr6:coauthVersionLast="47" xr6:coauthVersionMax="47" xr10:uidLastSave="{EA1F803D-0BC0-4616-A4DF-CA4D196D3F05}"/>
  <bookViews>
    <workbookView xWindow="28680" yWindow="-120" windowWidth="29040" windowHeight="17640" xr2:uid="{428D522B-3A94-47CD-B545-321FB1F17651}"/>
  </bookViews>
  <sheets>
    <sheet name="Airplane" sheetId="1" r:id="rId1"/>
    <sheet name="Barbara" sheetId="2" r:id="rId2"/>
    <sheet name="Cameraman" sheetId="3" r:id="rId3"/>
    <sheet name="Mandr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8" i="2" l="1"/>
  <c r="AJ38" i="2"/>
  <c r="AK38" i="2"/>
  <c r="AL38" i="2"/>
  <c r="AM3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J37" i="2"/>
  <c r="AK37" i="2"/>
  <c r="AL37" i="2"/>
  <c r="AM37" i="2"/>
  <c r="AN37" i="2"/>
  <c r="AI37" i="2"/>
  <c r="AP40" i="3"/>
  <c r="AQ32" i="1"/>
  <c r="AQ33" i="1"/>
  <c r="AI34" i="4"/>
  <c r="AJ34" i="4"/>
  <c r="AK34" i="4"/>
  <c r="AL34" i="4"/>
  <c r="AM34" i="4"/>
  <c r="AN34" i="4"/>
  <c r="AI35" i="4"/>
  <c r="AJ35" i="4"/>
  <c r="AK35" i="4"/>
  <c r="AL35" i="4"/>
  <c r="AM35" i="4"/>
  <c r="AN35" i="4"/>
  <c r="AM36" i="4"/>
  <c r="AP36" i="4" s="1"/>
  <c r="AI37" i="4"/>
  <c r="AP37" i="4" s="1"/>
  <c r="AJ37" i="4"/>
  <c r="AK37" i="4"/>
  <c r="AL37" i="4"/>
  <c r="AM37" i="4"/>
  <c r="AI38" i="4"/>
  <c r="AJ38" i="4"/>
  <c r="AK38" i="4"/>
  <c r="AL38" i="4"/>
  <c r="AM38" i="4"/>
  <c r="AI39" i="4"/>
  <c r="AJ39" i="4"/>
  <c r="AK39" i="4"/>
  <c r="AL39" i="4"/>
  <c r="AM39" i="4"/>
  <c r="AN39" i="4"/>
  <c r="AI40" i="4"/>
  <c r="AJ40" i="4"/>
  <c r="AK40" i="4"/>
  <c r="AL40" i="4"/>
  <c r="AP40" i="4" s="1"/>
  <c r="AM40" i="4"/>
  <c r="AJ33" i="4"/>
  <c r="AK33" i="4"/>
  <c r="AL33" i="4"/>
  <c r="AM33" i="4"/>
  <c r="AN33" i="4"/>
  <c r="AI33" i="4"/>
  <c r="AP33" i="4" s="1"/>
  <c r="AP42" i="4"/>
  <c r="AP41" i="4"/>
  <c r="AP39" i="4"/>
  <c r="AA42" i="2" a="1"/>
  <c r="Y42" i="2" a="1"/>
  <c r="AA28" i="2" a="1"/>
  <c r="Y28" i="2" a="1"/>
  <c r="Y14" i="2" a="1"/>
  <c r="AA14" i="2" a="1"/>
  <c r="Y56" i="2" a="1"/>
  <c r="AA56" i="2" a="1"/>
  <c r="Y70" i="2" a="1"/>
  <c r="AA70" i="2" a="1"/>
  <c r="AA84" i="2" a="1"/>
  <c r="Y84" i="2" a="1"/>
  <c r="Y29" i="4" a="1"/>
  <c r="AA15" i="4" a="1"/>
  <c r="Y43" i="4" a="1"/>
  <c r="AA56" i="4" a="1"/>
  <c r="Y56" i="4" a="1"/>
  <c r="AA43" i="4" a="1"/>
  <c r="AA29" i="4" a="1"/>
  <c r="AA14" i="4" a="1"/>
  <c r="Y57" i="4" a="1"/>
  <c r="Y15" i="4" a="1"/>
  <c r="AA71" i="4" a="1"/>
  <c r="AA42" i="4" a="1"/>
  <c r="AA57" i="4" a="1"/>
  <c r="AA70" i="4" a="1"/>
  <c r="AA28" i="4" a="1"/>
  <c r="Y28" i="4" a="1"/>
  <c r="Y42" i="4" a="1"/>
  <c r="AA76" i="4" a="1"/>
  <c r="Y14" i="4" a="1"/>
  <c r="Y84" i="4" a="1"/>
  <c r="Y42" i="2" l="1"/>
  <c r="AA42" i="2"/>
  <c r="Y28" i="2"/>
  <c r="AA28" i="2"/>
  <c r="AA14" i="2"/>
  <c r="Y14" i="2"/>
  <c r="AA56" i="2"/>
  <c r="Y56" i="2"/>
  <c r="AA70" i="2"/>
  <c r="Y70" i="2"/>
  <c r="Y84" i="2"/>
  <c r="AA84" i="2"/>
  <c r="AP38" i="4"/>
  <c r="AP35" i="4"/>
  <c r="AP34" i="4"/>
  <c r="Y15" i="4"/>
  <c r="AA15" i="4"/>
  <c r="AA14" i="4"/>
  <c r="Y14" i="4"/>
  <c r="Y28" i="4"/>
  <c r="Y29" i="4"/>
  <c r="AA29" i="4"/>
  <c r="AA28" i="4"/>
  <c r="AA42" i="4"/>
  <c r="Y43" i="4"/>
  <c r="AA43" i="4"/>
  <c r="Y42" i="4"/>
  <c r="AA57" i="4"/>
  <c r="AA56" i="4"/>
  <c r="Y57" i="4"/>
  <c r="Y56" i="4"/>
  <c r="Y84" i="4"/>
  <c r="AA71" i="4"/>
  <c r="AA70" i="4"/>
  <c r="AA76" i="4"/>
  <c r="AI33" i="3"/>
  <c r="AJ33" i="3"/>
  <c r="AK33" i="3"/>
  <c r="AL33" i="3"/>
  <c r="AM33" i="3"/>
  <c r="AN33" i="3"/>
  <c r="AI34" i="3"/>
  <c r="AJ34" i="3"/>
  <c r="AK34" i="3"/>
  <c r="AL34" i="3"/>
  <c r="AM34" i="3"/>
  <c r="AN34" i="3"/>
  <c r="AI35" i="3"/>
  <c r="AJ35" i="3"/>
  <c r="AP35" i="3" s="1"/>
  <c r="AK35" i="3"/>
  <c r="AL35" i="3"/>
  <c r="AM35" i="3"/>
  <c r="AI36" i="3"/>
  <c r="AJ36" i="3"/>
  <c r="AK36" i="3"/>
  <c r="AL36" i="3"/>
  <c r="AM36" i="3"/>
  <c r="AN36" i="3"/>
  <c r="AI37" i="3"/>
  <c r="AJ37" i="3"/>
  <c r="AK37" i="3"/>
  <c r="AL37" i="3"/>
  <c r="AM37" i="3"/>
  <c r="AN37" i="3"/>
  <c r="AI38" i="3"/>
  <c r="AJ38" i="3"/>
  <c r="AK38" i="3"/>
  <c r="AL38" i="3"/>
  <c r="AM38" i="3"/>
  <c r="AN38" i="3"/>
  <c r="AI39" i="3"/>
  <c r="AJ39" i="3"/>
  <c r="AK39" i="3"/>
  <c r="AL39" i="3"/>
  <c r="AM39" i="3"/>
  <c r="AN39" i="3"/>
  <c r="AJ32" i="3"/>
  <c r="AK32" i="3"/>
  <c r="AL32" i="3"/>
  <c r="AM32" i="3"/>
  <c r="AN32" i="3"/>
  <c r="AI32" i="3"/>
  <c r="AP32" i="3" s="1"/>
  <c r="AP13" i="4"/>
  <c r="AP12" i="4"/>
  <c r="AP11" i="4"/>
  <c r="AP10" i="4"/>
  <c r="AP9" i="4"/>
  <c r="AP8" i="4"/>
  <c r="AP7" i="4"/>
  <c r="AP6" i="4"/>
  <c r="AP13" i="3"/>
  <c r="AP12" i="3"/>
  <c r="AP11" i="3"/>
  <c r="AP10" i="3"/>
  <c r="AP9" i="3"/>
  <c r="AP8" i="3"/>
  <c r="AP7" i="3"/>
  <c r="AP6" i="3"/>
  <c r="T171" i="3"/>
  <c r="S171" i="3"/>
  <c r="R171" i="3"/>
  <c r="T170" i="3"/>
  <c r="S170" i="3"/>
  <c r="R170" i="3"/>
  <c r="T169" i="3"/>
  <c r="S169" i="3"/>
  <c r="R169" i="3"/>
  <c r="T168" i="3"/>
  <c r="S168" i="3"/>
  <c r="R168" i="3"/>
  <c r="T167" i="3"/>
  <c r="S167" i="3"/>
  <c r="R167" i="3"/>
  <c r="T166" i="3"/>
  <c r="S166" i="3"/>
  <c r="R166" i="3"/>
  <c r="T165" i="3"/>
  <c r="S165" i="3"/>
  <c r="R165" i="3"/>
  <c r="T164" i="3"/>
  <c r="S164" i="3"/>
  <c r="R164" i="3"/>
  <c r="T163" i="3"/>
  <c r="S163" i="3"/>
  <c r="R163" i="3"/>
  <c r="T162" i="3"/>
  <c r="S162" i="3"/>
  <c r="R162" i="3"/>
  <c r="R5" i="2"/>
  <c r="T14" i="2"/>
  <c r="S14" i="2"/>
  <c r="R14" i="2"/>
  <c r="T13" i="2"/>
  <c r="S13" i="2"/>
  <c r="R13" i="2"/>
  <c r="T12" i="2"/>
  <c r="S12" i="2"/>
  <c r="R12" i="2"/>
  <c r="T11" i="2"/>
  <c r="S11" i="2"/>
  <c r="R11" i="2"/>
  <c r="T10" i="2"/>
  <c r="S10" i="2"/>
  <c r="R10" i="2"/>
  <c r="T9" i="2"/>
  <c r="S9" i="2"/>
  <c r="R9" i="2"/>
  <c r="T8" i="2"/>
  <c r="S8" i="2"/>
  <c r="R8" i="2"/>
  <c r="T7" i="2"/>
  <c r="S7" i="2"/>
  <c r="R7" i="2"/>
  <c r="T6" i="2"/>
  <c r="S6" i="2"/>
  <c r="R6" i="2"/>
  <c r="T5" i="2"/>
  <c r="S5" i="2"/>
  <c r="T6" i="1"/>
  <c r="T7" i="1"/>
  <c r="T8" i="1"/>
  <c r="T9" i="1"/>
  <c r="T10" i="1"/>
  <c r="T11" i="1"/>
  <c r="T12" i="1"/>
  <c r="T13" i="1"/>
  <c r="T14" i="1"/>
  <c r="T5" i="1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1" i="1"/>
  <c r="R12" i="1"/>
  <c r="R13" i="1"/>
  <c r="R14" i="1"/>
  <c r="R5" i="1"/>
  <c r="BH41" i="1"/>
  <c r="BH40" i="1"/>
  <c r="BH39" i="1"/>
  <c r="BH38" i="1"/>
  <c r="BH37" i="1"/>
  <c r="BH36" i="1"/>
  <c r="BH35" i="1"/>
  <c r="BH34" i="1"/>
  <c r="BH33" i="1"/>
  <c r="AP7" i="1"/>
  <c r="AP8" i="1"/>
  <c r="AP9" i="1"/>
  <c r="AP10" i="1"/>
  <c r="AP11" i="1"/>
  <c r="AP12" i="1"/>
  <c r="AP13" i="1"/>
  <c r="AP6" i="1"/>
  <c r="BH6" i="1"/>
  <c r="BH7" i="1"/>
  <c r="BH8" i="1"/>
  <c r="BH9" i="1"/>
  <c r="BH10" i="1"/>
  <c r="BH11" i="1"/>
  <c r="BH12" i="1"/>
  <c r="BH13" i="1"/>
  <c r="BI13" i="2"/>
  <c r="BI12" i="2"/>
  <c r="BI11" i="2"/>
  <c r="BI10" i="2"/>
  <c r="BI9" i="2"/>
  <c r="BI8" i="2"/>
  <c r="BI7" i="2"/>
  <c r="BI6" i="2"/>
  <c r="AP40" i="1"/>
  <c r="AP39" i="1"/>
  <c r="AP38" i="1"/>
  <c r="AP37" i="1"/>
  <c r="AP36" i="1"/>
  <c r="AP35" i="1"/>
  <c r="AP34" i="1"/>
  <c r="AP33" i="1"/>
  <c r="AP32" i="1"/>
  <c r="AP7" i="2"/>
  <c r="AP8" i="2"/>
  <c r="AP9" i="2"/>
  <c r="AP10" i="2"/>
  <c r="AP11" i="2"/>
  <c r="AP12" i="2"/>
  <c r="AP13" i="2"/>
  <c r="AP6" i="2"/>
  <c r="W98" i="1"/>
  <c r="W84" i="1"/>
  <c r="W70" i="1"/>
  <c r="W56" i="1"/>
  <c r="W42" i="1"/>
  <c r="W28" i="1"/>
  <c r="W14" i="1"/>
  <c r="W13" i="1"/>
  <c r="W69" i="1"/>
  <c r="W68" i="1"/>
  <c r="W67" i="1"/>
  <c r="W66" i="1"/>
  <c r="W65" i="1"/>
  <c r="W64" i="1"/>
  <c r="W63" i="1"/>
  <c r="W62" i="1"/>
  <c r="W97" i="1"/>
  <c r="W96" i="1"/>
  <c r="W95" i="1"/>
  <c r="W94" i="1"/>
  <c r="W93" i="1"/>
  <c r="W92" i="1"/>
  <c r="W91" i="1"/>
  <c r="W90" i="1"/>
  <c r="W83" i="1"/>
  <c r="W82" i="1"/>
  <c r="W81" i="1"/>
  <c r="W80" i="1"/>
  <c r="W79" i="1"/>
  <c r="W78" i="1"/>
  <c r="W77" i="1"/>
  <c r="W76" i="1"/>
  <c r="W55" i="1"/>
  <c r="W54" i="1"/>
  <c r="W53" i="1"/>
  <c r="W52" i="1"/>
  <c r="W51" i="1"/>
  <c r="W50" i="1"/>
  <c r="W49" i="1"/>
  <c r="W48" i="1"/>
  <c r="W41" i="1"/>
  <c r="W40" i="1"/>
  <c r="W39" i="1"/>
  <c r="W38" i="1"/>
  <c r="W37" i="1"/>
  <c r="W36" i="1"/>
  <c r="W35" i="1"/>
  <c r="W34" i="1"/>
  <c r="W27" i="1"/>
  <c r="W26" i="1"/>
  <c r="W25" i="1"/>
  <c r="W24" i="1"/>
  <c r="W23" i="1"/>
  <c r="W22" i="1"/>
  <c r="W21" i="1"/>
  <c r="W20" i="1"/>
  <c r="W12" i="1"/>
  <c r="W11" i="1"/>
  <c r="W10" i="1"/>
  <c r="W9" i="1"/>
  <c r="W8" i="1"/>
  <c r="W6" i="1"/>
  <c r="W7" i="1"/>
  <c r="AA26" i="4" a="1"/>
  <c r="Y94" i="2" a="1"/>
  <c r="AT8" i="2" a="1"/>
  <c r="AT63" i="1" a="1"/>
  <c r="AT79" i="1" a="1"/>
  <c r="Y48" i="3" a="1"/>
  <c r="AT8" i="1" a="1"/>
  <c r="AA95" i="1" a="1"/>
  <c r="AA80" i="2" a="1"/>
  <c r="AT95" i="2" a="1"/>
  <c r="AA9" i="2" a="1"/>
  <c r="Y80" i="2" a="1"/>
  <c r="AA64" i="1" a="1"/>
  <c r="Y36" i="2" a="1"/>
  <c r="AT82" i="2" a="1"/>
  <c r="AT20" i="2" a="1"/>
  <c r="AT13" i="2" a="1"/>
  <c r="Y51" i="3" a="1"/>
  <c r="Y48" i="1" a="1"/>
  <c r="Y53" i="3" a="1"/>
  <c r="AA8" i="2" a="1"/>
  <c r="AA93" i="1" a="1"/>
  <c r="AT14" i="1" a="1"/>
  <c r="AT67" i="2" a="1"/>
  <c r="Y67" i="2" a="1"/>
  <c r="AA97" i="1" a="1"/>
  <c r="Y9" i="4" a="1"/>
  <c r="AA95" i="2" a="1"/>
  <c r="Y38" i="1" a="1"/>
  <c r="AA42" i="3" a="1"/>
  <c r="AA36" i="3" a="1"/>
  <c r="Y50" i="3" a="1"/>
  <c r="Y25" i="1" a="1"/>
  <c r="Y36" i="4" a="1"/>
  <c r="Y11" i="4" a="1"/>
  <c r="AA25" i="2" a="1"/>
  <c r="Y77" i="2" a="1"/>
  <c r="AA35" i="3" a="1"/>
  <c r="Y21" i="3" a="1"/>
  <c r="AA7" i="1" a="1"/>
  <c r="AA77" i="1" a="1"/>
  <c r="AA10" i="4" a="1"/>
  <c r="AA97" i="2" a="1"/>
  <c r="AA67" i="3" a="1"/>
  <c r="AA76" i="2" a="1"/>
  <c r="AA14" i="3" a="1"/>
  <c r="AA77" i="4" a="1"/>
  <c r="AT22" i="2" a="1"/>
  <c r="Y11" i="3" a="1"/>
  <c r="Y97" i="1" a="1"/>
  <c r="Y25" i="3" a="1"/>
  <c r="Y8" i="1" a="1"/>
  <c r="AT6" i="2" a="1"/>
  <c r="AA62" i="3" a="1"/>
  <c r="Y79" i="2" a="1"/>
  <c r="AT66" i="2" a="1"/>
  <c r="Y81" i="4" a="1"/>
  <c r="AA66" i="1" a="1"/>
  <c r="AA62" i="2" a="1"/>
  <c r="Y14" i="3" a="1"/>
  <c r="AA52" i="3" a="1"/>
  <c r="AA22" i="1" a="1"/>
  <c r="AA78" i="1" a="1"/>
  <c r="AT7" i="1" a="1"/>
  <c r="AT12" i="1" a="1"/>
  <c r="Y93" i="2" a="1"/>
  <c r="Y83" i="3" a="1"/>
  <c r="Y8" i="4" a="1"/>
  <c r="Y48" i="4" a="1"/>
  <c r="AA67" i="1" a="1"/>
  <c r="Y26" i="4" a="1"/>
  <c r="AA11" i="2" a="1"/>
  <c r="Y96" i="1" a="1"/>
  <c r="AA54" i="1" a="1"/>
  <c r="AA94" i="1" a="1"/>
  <c r="AA27" i="3" a="1"/>
  <c r="AT94" i="2" a="1"/>
  <c r="Y37" i="4" a="1"/>
  <c r="Y76" i="1" a="1"/>
  <c r="AA20" i="2" a="1"/>
  <c r="Y7" i="3" a="1"/>
  <c r="AA65" i="1" a="1"/>
  <c r="AA54" i="4" a="1"/>
  <c r="Y55" i="2" a="1"/>
  <c r="AA79" i="1" a="1"/>
  <c r="Y25" i="4" a="1"/>
  <c r="AT41" i="1" a="1"/>
  <c r="AT79" i="2" a="1"/>
  <c r="Y97" i="2" a="1"/>
  <c r="AA69" i="1" a="1"/>
  <c r="AT70" i="1" a="1"/>
  <c r="Y77" i="3" a="1"/>
  <c r="Y40" i="4" a="1"/>
  <c r="AA34" i="3" a="1"/>
  <c r="AT41" i="2" a="1"/>
  <c r="Y53" i="4" a="1"/>
  <c r="AT13" i="1" a="1"/>
  <c r="AT62" i="1" a="1"/>
  <c r="AA50" i="2" a="1"/>
  <c r="Y63" i="3" a="1"/>
  <c r="AT77" i="1" a="1"/>
  <c r="Y95" i="1" a="1"/>
  <c r="AT56" i="1" a="1"/>
  <c r="Y70" i="1" a="1"/>
  <c r="AA34" i="2" a="1"/>
  <c r="AA24" i="4" a="1"/>
  <c r="AA28" i="3" a="1"/>
  <c r="Y42" i="1" a="1"/>
  <c r="AA68" i="4" a="1"/>
  <c r="Y56" i="1" a="1"/>
  <c r="AT34" i="2" a="1"/>
  <c r="AA62" i="4" a="1"/>
  <c r="Y69" i="2" a="1"/>
  <c r="AA94" i="2" a="1"/>
  <c r="Y76" i="4" a="1"/>
  <c r="Y95" i="2" a="1"/>
  <c r="Y49" i="1" a="1"/>
  <c r="AA36" i="2" a="1"/>
  <c r="Y68" i="3" a="1"/>
  <c r="AA10" i="3" a="1"/>
  <c r="AT26" i="1" a="1"/>
  <c r="Y27" i="1" a="1"/>
  <c r="AA27" i="4" a="1"/>
  <c r="AA64" i="4" a="1"/>
  <c r="AA78" i="2" a="1"/>
  <c r="Y68" i="4" a="1"/>
  <c r="AA20" i="1" a="1"/>
  <c r="Y34" i="4" a="1"/>
  <c r="AA68" i="3" a="1"/>
  <c r="Y24" i="3" a="1"/>
  <c r="AA22" i="2" a="1"/>
  <c r="Y12" i="1" a="1"/>
  <c r="AT49" i="1" a="1"/>
  <c r="AA39" i="4" a="1"/>
  <c r="AA78" i="3" a="1"/>
  <c r="Y51" i="1" a="1"/>
  <c r="AA7" i="3" a="1"/>
  <c r="Y81" i="3" a="1"/>
  <c r="Y25" i="2" a="1"/>
  <c r="Y41" i="1" a="1"/>
  <c r="Y11" i="2" a="1"/>
  <c r="AA55" i="4" a="1"/>
  <c r="AT90" i="2" a="1"/>
  <c r="Y51" i="2" a="1"/>
  <c r="AA65" i="3" a="1"/>
  <c r="AT77" i="2" a="1"/>
  <c r="AT36" i="2" a="1"/>
  <c r="AA63" i="3" a="1"/>
  <c r="AT50" i="1" a="1"/>
  <c r="Y55" i="1" a="1"/>
  <c r="Y12" i="3" a="1"/>
  <c r="Y66" i="3" a="1"/>
  <c r="Y93" i="1" a="1"/>
  <c r="AT37" i="1" a="1"/>
  <c r="Y52" i="3" a="1"/>
  <c r="Y52" i="4" a="1"/>
  <c r="Y55" i="3" a="1"/>
  <c r="AT68" i="1" a="1"/>
  <c r="AA51" i="1" a="1"/>
  <c r="AA79" i="3" a="1"/>
  <c r="AT65" i="1" a="1"/>
  <c r="Y13" i="3" a="1"/>
  <c r="AA48" i="4" a="1"/>
  <c r="AA40" i="2" a="1"/>
  <c r="AA21" i="3" a="1"/>
  <c r="Y91" i="2" a="1"/>
  <c r="AA91" i="1" a="1"/>
  <c r="AA48" i="3" a="1"/>
  <c r="Y35" i="1" a="1"/>
  <c r="AA80" i="3" a="1"/>
  <c r="AT39" i="1" a="1"/>
  <c r="Y82" i="3" a="1"/>
  <c r="AT76" i="2" a="1"/>
  <c r="AA69" i="3" a="1"/>
  <c r="AT24" i="1" a="1"/>
  <c r="AA52" i="4" a="1"/>
  <c r="Y27" i="3" a="1"/>
  <c r="AA20" i="3" a="1"/>
  <c r="AT10" i="1" a="1"/>
  <c r="Y10" i="2" a="1"/>
  <c r="AA14" i="1" a="1"/>
  <c r="AA81" i="1" a="1"/>
  <c r="AA39" i="2" a="1"/>
  <c r="AA92" i="1" a="1"/>
  <c r="AA40" i="1" a="1"/>
  <c r="AA40" i="3" a="1"/>
  <c r="AA84" i="4" a="1"/>
  <c r="Y65" i="2" a="1"/>
  <c r="AA90" i="1" a="1"/>
  <c r="AA7" i="2" a="1"/>
  <c r="AA82" i="2" a="1"/>
  <c r="AA50" i="3" a="1"/>
  <c r="AT25" i="2" a="1"/>
  <c r="AT67" i="1" a="1"/>
  <c r="Y41" i="3" a="1"/>
  <c r="AA27" i="2" a="1"/>
  <c r="Y65" i="3" a="1"/>
  <c r="Y24" i="4" a="1"/>
  <c r="Y21" i="2" a="1"/>
  <c r="AT35" i="2" a="1"/>
  <c r="AA24" i="1" a="1"/>
  <c r="AT40" i="2" a="1"/>
  <c r="Y49" i="3" a="1"/>
  <c r="AT12" i="2" a="1"/>
  <c r="Y23" i="3" a="1"/>
  <c r="Y36" i="1" a="1"/>
  <c r="Y54" i="4" a="1"/>
  <c r="AT84" i="1" a="1"/>
  <c r="AA36" i="1" a="1"/>
  <c r="AA27" i="1" a="1"/>
  <c r="Y27" i="2" a="1"/>
  <c r="Y78" i="4" a="1"/>
  <c r="AT23" i="1" a="1"/>
  <c r="AT96" i="2" a="1"/>
  <c r="AT52" i="2" a="1"/>
  <c r="Y35" i="4" a="1"/>
  <c r="AA12" i="2" a="1"/>
  <c r="AA7" i="4" a="1"/>
  <c r="Y55" i="4" a="1"/>
  <c r="Y37" i="1" a="1"/>
  <c r="AA39" i="1" a="1"/>
  <c r="Y53" i="2" a="1"/>
  <c r="AA49" i="4" a="1"/>
  <c r="AA24" i="2" a="1"/>
  <c r="AA55" i="1" a="1"/>
  <c r="Y9" i="1" a="1"/>
  <c r="Y26" i="3" a="1"/>
  <c r="AA85" i="4" a="1"/>
  <c r="Y41" i="4" a="1"/>
  <c r="Y66" i="4" a="1"/>
  <c r="AA63" i="2" a="1"/>
  <c r="Y69" i="1" a="1"/>
  <c r="AA69" i="4" a="1"/>
  <c r="Y9" i="3" a="1"/>
  <c r="AT78" i="1" a="1"/>
  <c r="AT54" i="1" a="1"/>
  <c r="Y96" i="2" a="1"/>
  <c r="AA51" i="4" a="1"/>
  <c r="AA82" i="3" a="1"/>
  <c r="Y78" i="1" a="1"/>
  <c r="AA49" i="2" a="1"/>
  <c r="AA25" i="4" a="1"/>
  <c r="AA79" i="2" a="1"/>
  <c r="AA68" i="1" a="1"/>
  <c r="AT69" i="2" a="1"/>
  <c r="AA66" i="4" a="1"/>
  <c r="AT51" i="2" a="1"/>
  <c r="AT83" i="1" a="1"/>
  <c r="AT27" i="1" a="1"/>
  <c r="Y84" i="1" a="1"/>
  <c r="AT51" i="1" a="1"/>
  <c r="Y69" i="4" a="1"/>
  <c r="AT55" i="1" a="1"/>
  <c r="Y66" i="2" a="1"/>
  <c r="Y92" i="1" a="1"/>
  <c r="AA93" i="2" a="1"/>
  <c r="Y10" i="4" a="1"/>
  <c r="Y22" i="1" a="1"/>
  <c r="Y11" i="1" a="1"/>
  <c r="AA83" i="3" a="1"/>
  <c r="Y66" i="1" a="1"/>
  <c r="AA26" i="3" a="1"/>
  <c r="AT37" i="2" a="1"/>
  <c r="Y94" i="1" a="1"/>
  <c r="Y26" i="2" a="1"/>
  <c r="Y39" i="4" a="1"/>
  <c r="AT49" i="2" a="1"/>
  <c r="AA54" i="2" a="1"/>
  <c r="Y53" i="1" a="1"/>
  <c r="Y69" i="3" a="1"/>
  <c r="AA68" i="2" a="1"/>
  <c r="AT20" i="1" a="1"/>
  <c r="AA38" i="1" a="1"/>
  <c r="AA96" i="1" a="1"/>
  <c r="AA37" i="1" a="1"/>
  <c r="AA41" i="4" a="1"/>
  <c r="AA83" i="4" a="1"/>
  <c r="Y22" i="4" a="1"/>
  <c r="AA76" i="1" a="1"/>
  <c r="Y92" i="2" a="1"/>
  <c r="Y49" i="4" a="1"/>
  <c r="Y49" i="2" a="1"/>
  <c r="AA41" i="3" a="1"/>
  <c r="AT9" i="1" a="1"/>
  <c r="Y82" i="4" a="1"/>
  <c r="Y23" i="1" a="1"/>
  <c r="Y6" i="1" a="1"/>
  <c r="AA11" i="4" a="1"/>
  <c r="AA48" i="1" a="1"/>
  <c r="Y36" i="3" a="1"/>
  <c r="AA64" i="3" a="1"/>
  <c r="AA80" i="4" a="1"/>
  <c r="AA98" i="1" a="1"/>
  <c r="Y34" i="2" a="1"/>
  <c r="Y37" i="2" a="1"/>
  <c r="Y21" i="1" a="1"/>
  <c r="Y28" i="1" a="1"/>
  <c r="AT22" i="1" a="1"/>
  <c r="Y34" i="1" a="1"/>
  <c r="AA77" i="2" a="1"/>
  <c r="Y12" i="4" a="1"/>
  <c r="AA96" i="2" a="1"/>
  <c r="AA38" i="2" a="1"/>
  <c r="AA6" i="2" a="1"/>
  <c r="AT80" i="2" a="1"/>
  <c r="AT40" i="1" a="1"/>
  <c r="Y83" i="1" a="1"/>
  <c r="AA37" i="3" a="1"/>
  <c r="AT39" i="2" a="1"/>
  <c r="Y50" i="1" a="1"/>
  <c r="Y7" i="1" a="1"/>
  <c r="AA25" i="1" a="1"/>
  <c r="AA52" i="1" a="1"/>
  <c r="AA35" i="4" a="1"/>
  <c r="AA34" i="1" a="1"/>
  <c r="Y64" i="4" a="1"/>
  <c r="AA52" i="2" a="1"/>
  <c r="Y23" i="2" a="1"/>
  <c r="Y42" i="3" a="1"/>
  <c r="Y35" i="2" a="1"/>
  <c r="Y64" i="1" a="1"/>
  <c r="Y6" i="3" a="1"/>
  <c r="AT92" i="2" a="1"/>
  <c r="AT55" i="2" a="1"/>
  <c r="Y13" i="1" a="1"/>
  <c r="AA84" i="3" a="1"/>
  <c r="AA53" i="1" a="1"/>
  <c r="Y20" i="4" a="1"/>
  <c r="AA23" i="3" a="1"/>
  <c r="Y38" i="3" a="1"/>
  <c r="AT80" i="1" a="1"/>
  <c r="Y8" i="3" a="1"/>
  <c r="Y10" i="3" a="1"/>
  <c r="Y62" i="1" a="1"/>
  <c r="Y40" i="1" a="1"/>
  <c r="AA21" i="1" a="1"/>
  <c r="Y83" i="4" a="1"/>
  <c r="AT11" i="2" a="1"/>
  <c r="AT6" i="1" a="1"/>
  <c r="AT52" i="1" a="1"/>
  <c r="AA55" i="3" a="1"/>
  <c r="Y67" i="4" a="1"/>
  <c r="Y70" i="4" a="1"/>
  <c r="AT24" i="2" a="1"/>
  <c r="AT48" i="2" a="1"/>
  <c r="AA9" i="4" a="1"/>
  <c r="AT81" i="1" a="1"/>
  <c r="Y7" i="2" a="1"/>
  <c r="AA10" i="2" a="1"/>
  <c r="Y70" i="3" a="1"/>
  <c r="Y76" i="3" a="1"/>
  <c r="Y54" i="3" a="1"/>
  <c r="Y9" i="2" a="1"/>
  <c r="AT66" i="1" a="1"/>
  <c r="Y63" i="4" a="1"/>
  <c r="AT64" i="1" a="1"/>
  <c r="AA37" i="2" a="1"/>
  <c r="AT82" i="1" a="1"/>
  <c r="Y38" i="2" a="1"/>
  <c r="Y6" i="2" a="1"/>
  <c r="Y20" i="2" a="1"/>
  <c r="AT68" i="2" a="1"/>
  <c r="Y23" i="4" a="1"/>
  <c r="AT34" i="1" a="1"/>
  <c r="Y22" i="3" a="1"/>
  <c r="AA84" i="1" a="1"/>
  <c r="Y54" i="1" a="1"/>
  <c r="AA51" i="3" a="1"/>
  <c r="AA80" i="1" a="1"/>
  <c r="AA66" i="2" a="1"/>
  <c r="AA8" i="4" a="1"/>
  <c r="AA49" i="1" a="1"/>
  <c r="AA21" i="2" a="1"/>
  <c r="Y91" i="1" a="1"/>
  <c r="Y39" i="2" a="1"/>
  <c r="AT21" i="2" a="1"/>
  <c r="Y38" i="4" a="1"/>
  <c r="AA13" i="1" a="1"/>
  <c r="Y27" i="4" a="1"/>
  <c r="Y20" i="3" a="1"/>
  <c r="Y82" i="1" a="1"/>
  <c r="AA12" i="1" a="1"/>
  <c r="Y80" i="4" a="1"/>
  <c r="Y24" i="1" a="1"/>
  <c r="Y65" i="1" a="1"/>
  <c r="AA24" i="3" a="1"/>
  <c r="AT42" i="1" a="1"/>
  <c r="Y80" i="3" a="1"/>
  <c r="Y78" i="3" a="1"/>
  <c r="AA53" i="4" a="1"/>
  <c r="Y7" i="4" a="1"/>
  <c r="AA11" i="1" a="1"/>
  <c r="AT69" i="1" a="1"/>
  <c r="AA26" i="1" a="1"/>
  <c r="Y39" i="3" a="1"/>
  <c r="AA82" i="1" a="1"/>
  <c r="AA81" i="2" a="1"/>
  <c r="Y28" i="3" a="1"/>
  <c r="AT38" i="1" a="1"/>
  <c r="AA67" i="4" a="1"/>
  <c r="Y40" i="3" a="1"/>
  <c r="Y39" i="1" a="1"/>
  <c r="AT27" i="2" a="1"/>
  <c r="AA23" i="1" a="1"/>
  <c r="AA6" i="4" a="1"/>
  <c r="AA9" i="1" a="1"/>
  <c r="AT38" i="2" a="1"/>
  <c r="AA65" i="4" a="1"/>
  <c r="AT78" i="2" a="1"/>
  <c r="AT53" i="2" a="1"/>
  <c r="Y50" i="4" a="1"/>
  <c r="AA35" i="1" a="1"/>
  <c r="Y81" i="2" a="1"/>
  <c r="Y67" i="1" a="1"/>
  <c r="AA82" i="4" a="1"/>
  <c r="Y24" i="2" a="1"/>
  <c r="AA8" i="3" a="1"/>
  <c r="Y40" i="2" a="1"/>
  <c r="Y20" i="1" a="1"/>
  <c r="AA10" i="1" a="1"/>
  <c r="AT23" i="2" a="1"/>
  <c r="Y34" i="3" a="1"/>
  <c r="AA8" i="1" a="1"/>
  <c r="AA22" i="4" a="1"/>
  <c r="AA20" i="4" a="1"/>
  <c r="AT83" i="2" a="1"/>
  <c r="AA49" i="3" a="1"/>
  <c r="Y90" i="2" a="1"/>
  <c r="AA12" i="3" a="1"/>
  <c r="AT50" i="2" a="1"/>
  <c r="AA53" i="3" a="1"/>
  <c r="AT26" i="2" a="1"/>
  <c r="AA63" i="4" a="1"/>
  <c r="AA11" i="3" a="1"/>
  <c r="AT81" i="2" a="1"/>
  <c r="Y21" i="4" a="1"/>
  <c r="Y13" i="4" a="1"/>
  <c r="AT48" i="1" a="1"/>
  <c r="AA13" i="3" a="1"/>
  <c r="AA48" i="2" a="1"/>
  <c r="AA76" i="3" a="1"/>
  <c r="AA79" i="4" a="1"/>
  <c r="AA50" i="4" a="1"/>
  <c r="AA22" i="3" a="1"/>
  <c r="AA83" i="1" a="1"/>
  <c r="Y62" i="2" a="1"/>
  <c r="AA70" i="1" a="1"/>
  <c r="AA36" i="4" a="1"/>
  <c r="Y52" i="2" a="1"/>
  <c r="Y63" i="2" a="1"/>
  <c r="Y8" i="2" a="1"/>
  <c r="AA50" i="1" a="1"/>
  <c r="AA92" i="2" a="1"/>
  <c r="AT63" i="2" a="1"/>
  <c r="AA70" i="3" a="1"/>
  <c r="Y14" i="1" a="1"/>
  <c r="Y67" i="3" a="1"/>
  <c r="AA38" i="4" a="1"/>
  <c r="AA64" i="2" a="1"/>
  <c r="AA26" i="2" a="1"/>
  <c r="Y80" i="1" a="1"/>
  <c r="Y78" i="2" a="1"/>
  <c r="AA42" i="1" a="1"/>
  <c r="Y98" i="1" a="1"/>
  <c r="Y54" i="2" a="1"/>
  <c r="AT7" i="2" a="1"/>
  <c r="AT21" i="1" a="1"/>
  <c r="Y22" i="2" a="1"/>
  <c r="AA6" i="1" a="1"/>
  <c r="AA91" i="2" a="1"/>
  <c r="AA34" i="4" a="1"/>
  <c r="AA67" i="2" a="1"/>
  <c r="AA77" i="3" a="1"/>
  <c r="Y64" i="3" a="1"/>
  <c r="Y52" i="1" a="1"/>
  <c r="Y50" i="2" a="1"/>
  <c r="AT93" i="2" a="1"/>
  <c r="AT9" i="2" a="1"/>
  <c r="Y62" i="4" a="1"/>
  <c r="Y84" i="3" a="1"/>
  <c r="Y71" i="4" a="1"/>
  <c r="AA39" i="3" a="1"/>
  <c r="AT91" i="2" a="1"/>
  <c r="AA81" i="3" a="1"/>
  <c r="AT36" i="1" a="1"/>
  <c r="Y6" i="4" a="1"/>
  <c r="AA6" i="3" a="1"/>
  <c r="AT97" i="2" a="1"/>
  <c r="AA13" i="2" a="1"/>
  <c r="Y63" i="1" a="1"/>
  <c r="Y41" i="2" a="1"/>
  <c r="AA56" i="1" a="1"/>
  <c r="AT64" i="2" a="1"/>
  <c r="Y85" i="4" a="1"/>
  <c r="AA56" i="3" a="1"/>
  <c r="AA51" i="2" a="1"/>
  <c r="Y79" i="1" a="1"/>
  <c r="AT25" i="1" a="1"/>
  <c r="Y37" i="3" a="1"/>
  <c r="AA90" i="2" a="1"/>
  <c r="Y83" i="2" a="1"/>
  <c r="AA78" i="4" a="1"/>
  <c r="Y35" i="3" a="1"/>
  <c r="Y26" i="1" a="1"/>
  <c r="Y62" i="3" a="1"/>
  <c r="Y77" i="1" a="1"/>
  <c r="Y77" i="4" a="1"/>
  <c r="Y82" i="2" a="1"/>
  <c r="Y90" i="1" a="1"/>
  <c r="Y10" i="1" a="1"/>
  <c r="Y79" i="3" a="1"/>
  <c r="Y48" i="2" a="1"/>
  <c r="AA23" i="4" a="1"/>
  <c r="AA62" i="1" a="1"/>
  <c r="AT10" i="2" a="1"/>
  <c r="AA66" i="3" a="1"/>
  <c r="AT54" i="2" a="1"/>
  <c r="Y13" i="2" a="1"/>
  <c r="Y76" i="2" a="1"/>
  <c r="AA13" i="4" a="1"/>
  <c r="AA41" i="2" a="1"/>
  <c r="AA69" i="2" a="1"/>
  <c r="AA81" i="4" a="1"/>
  <c r="AA63" i="1" a="1"/>
  <c r="AT35" i="1" a="1"/>
  <c r="AA38" i="3" a="1"/>
  <c r="Y79" i="4" a="1"/>
  <c r="AA21" i="4" a="1"/>
  <c r="AA23" i="2" a="1"/>
  <c r="Y68" i="1" a="1"/>
  <c r="Y65" i="4" a="1"/>
  <c r="AA35" i="2" a="1"/>
  <c r="AA53" i="2" a="1"/>
  <c r="Y12" i="2" a="1"/>
  <c r="AT28" i="1" a="1"/>
  <c r="Y64" i="2" a="1"/>
  <c r="AT11" i="1" a="1"/>
  <c r="AA41" i="1" a="1"/>
  <c r="AT65" i="2" a="1"/>
  <c r="AA54" i="3" a="1"/>
  <c r="AA28" i="1" a="1"/>
  <c r="AA40" i="4" a="1"/>
  <c r="AA12" i="4" a="1"/>
  <c r="Y56" i="3" a="1"/>
  <c r="Y81" i="1" a="1"/>
  <c r="Y51" i="4" a="1"/>
  <c r="AA25" i="3" a="1"/>
  <c r="AA65" i="2" a="1"/>
  <c r="AA83" i="2" a="1"/>
  <c r="Y68" i="2" a="1"/>
  <c r="AA55" i="2" a="1"/>
  <c r="AT53" i="1" a="1"/>
  <c r="AT76" i="1" a="1"/>
  <c r="AA37" i="4" a="1"/>
  <c r="AA9" i="3" a="1"/>
  <c r="AT62" i="2" a="1"/>
  <c r="AQ6" i="2" l="1"/>
  <c r="AQ7" i="2"/>
  <c r="AQ7" i="4"/>
  <c r="AQ6" i="4"/>
  <c r="AP37" i="3"/>
  <c r="AP34" i="3"/>
  <c r="AP33" i="3"/>
  <c r="AP39" i="3"/>
  <c r="AP38" i="3"/>
  <c r="AP36" i="3"/>
  <c r="AQ6" i="3"/>
  <c r="AQ7" i="3"/>
  <c r="Y70" i="4"/>
  <c r="Y71" i="4"/>
  <c r="Y85" i="4"/>
  <c r="AA84" i="4"/>
  <c r="AB84" i="4" s="1"/>
  <c r="AA85" i="4"/>
  <c r="AB85" i="4" s="1"/>
  <c r="Y84" i="3"/>
  <c r="AA84" i="3"/>
  <c r="Y70" i="3"/>
  <c r="AA70" i="3"/>
  <c r="Y56" i="3"/>
  <c r="AA56" i="3"/>
  <c r="AA42" i="3"/>
  <c r="Y42" i="3"/>
  <c r="AA28" i="3"/>
  <c r="Y28" i="3"/>
  <c r="Y14" i="3"/>
  <c r="AA14" i="3"/>
  <c r="AA52" i="4"/>
  <c r="Y26" i="4"/>
  <c r="AA48" i="4"/>
  <c r="AB56" i="4" s="1"/>
  <c r="Y67" i="4"/>
  <c r="Y69" i="4"/>
  <c r="AA36" i="4"/>
  <c r="AA40" i="4"/>
  <c r="AA77" i="4"/>
  <c r="AA79" i="4"/>
  <c r="AA81" i="4"/>
  <c r="AA83" i="4"/>
  <c r="Y8" i="4"/>
  <c r="Y10" i="4"/>
  <c r="Y12" i="4"/>
  <c r="Y20" i="4"/>
  <c r="Z28" i="4" s="1"/>
  <c r="AA34" i="4"/>
  <c r="AB42" i="4" s="1"/>
  <c r="Y49" i="4"/>
  <c r="Y51" i="4"/>
  <c r="Y53" i="4"/>
  <c r="Y55" i="4"/>
  <c r="AA54" i="4"/>
  <c r="Y24" i="4"/>
  <c r="Y34" i="4"/>
  <c r="Z42" i="4" s="1"/>
  <c r="Y63" i="4"/>
  <c r="AA22" i="4"/>
  <c r="AA24" i="4"/>
  <c r="AA26" i="4"/>
  <c r="AA63" i="4"/>
  <c r="AA65" i="4"/>
  <c r="AA67" i="4"/>
  <c r="AA69" i="4"/>
  <c r="Y6" i="4"/>
  <c r="Z14" i="4" s="1"/>
  <c r="AA20" i="4"/>
  <c r="AB28" i="4" s="1"/>
  <c r="Y35" i="4"/>
  <c r="Y37" i="4"/>
  <c r="Y39" i="4"/>
  <c r="Y41" i="4"/>
  <c r="Y78" i="4"/>
  <c r="Y80" i="4"/>
  <c r="Y82" i="4"/>
  <c r="AA13" i="4"/>
  <c r="AA8" i="4"/>
  <c r="AA49" i="4"/>
  <c r="AA55" i="4"/>
  <c r="AA53" i="4"/>
  <c r="Y21" i="4"/>
  <c r="Y66" i="4"/>
  <c r="AA37" i="4"/>
  <c r="AA78" i="4"/>
  <c r="Y7" i="4"/>
  <c r="Y9" i="4"/>
  <c r="Y11" i="4"/>
  <c r="Y13" i="4"/>
  <c r="Y50" i="4"/>
  <c r="Y52" i="4"/>
  <c r="Y54" i="4"/>
  <c r="Y62" i="4"/>
  <c r="AA9" i="4"/>
  <c r="AA10" i="4"/>
  <c r="AA6" i="4"/>
  <c r="AB15" i="4" s="1"/>
  <c r="Y25" i="4"/>
  <c r="Y64" i="4"/>
  <c r="Y76" i="4"/>
  <c r="Z84" i="4" s="1"/>
  <c r="AA39" i="4"/>
  <c r="AA80" i="4"/>
  <c r="AA21" i="4"/>
  <c r="AA23" i="4"/>
  <c r="AA25" i="4"/>
  <c r="AA27" i="4"/>
  <c r="AA64" i="4"/>
  <c r="AA66" i="4"/>
  <c r="AA68" i="4"/>
  <c r="AA12" i="4"/>
  <c r="AA51" i="4"/>
  <c r="Y23" i="4"/>
  <c r="Y27" i="4"/>
  <c r="Y68" i="4"/>
  <c r="AA35" i="4"/>
  <c r="AA41" i="4"/>
  <c r="AA82" i="4"/>
  <c r="Y36" i="4"/>
  <c r="Y38" i="4"/>
  <c r="Y40" i="4"/>
  <c r="Y48" i="4"/>
  <c r="Z57" i="4" s="1"/>
  <c r="AA62" i="4"/>
  <c r="AB70" i="4" s="1"/>
  <c r="Y77" i="4"/>
  <c r="Y79" i="4"/>
  <c r="Y81" i="4"/>
  <c r="Y83" i="4"/>
  <c r="AA11" i="4"/>
  <c r="Y65" i="4"/>
  <c r="AA7" i="4"/>
  <c r="AA50" i="4"/>
  <c r="Y22" i="4"/>
  <c r="AA38" i="4"/>
  <c r="AA11" i="3"/>
  <c r="Y34" i="3"/>
  <c r="Y63" i="3"/>
  <c r="AA36" i="3"/>
  <c r="AA38" i="3"/>
  <c r="AA77" i="3"/>
  <c r="AA79" i="3"/>
  <c r="AA81" i="3"/>
  <c r="Y8" i="3"/>
  <c r="Y10" i="3"/>
  <c r="Y12" i="3"/>
  <c r="Y20" i="3"/>
  <c r="AA34" i="3"/>
  <c r="Y49" i="3"/>
  <c r="Y51" i="3"/>
  <c r="Y53" i="3"/>
  <c r="Y55" i="3"/>
  <c r="AA20" i="3"/>
  <c r="Y35" i="3"/>
  <c r="Y37" i="3"/>
  <c r="Y39" i="3"/>
  <c r="Y41" i="3"/>
  <c r="Y78" i="3"/>
  <c r="Y80" i="3"/>
  <c r="Y82" i="3"/>
  <c r="AA22" i="3"/>
  <c r="AA69" i="3"/>
  <c r="AA8" i="3"/>
  <c r="AA53" i="3"/>
  <c r="AA6" i="3"/>
  <c r="Y27" i="3"/>
  <c r="Y64" i="3"/>
  <c r="Y66" i="3"/>
  <c r="Y68" i="3"/>
  <c r="Y76" i="3"/>
  <c r="AA26" i="3"/>
  <c r="Y6" i="3"/>
  <c r="AA51" i="3"/>
  <c r="AA37" i="3"/>
  <c r="AA24" i="3"/>
  <c r="AA49" i="3"/>
  <c r="Y23" i="3"/>
  <c r="AA39" i="3"/>
  <c r="AA80" i="3"/>
  <c r="Y7" i="3"/>
  <c r="Y9" i="3"/>
  <c r="Y11" i="3"/>
  <c r="Y13" i="3"/>
  <c r="Y50" i="3"/>
  <c r="Y52" i="3"/>
  <c r="Y54" i="3"/>
  <c r="Y62" i="3"/>
  <c r="AA76" i="3"/>
  <c r="AA63" i="3"/>
  <c r="AA10" i="3"/>
  <c r="AA55" i="3"/>
  <c r="Y21" i="3"/>
  <c r="Y25" i="3"/>
  <c r="AA35" i="3"/>
  <c r="AA41" i="3"/>
  <c r="AA78" i="3"/>
  <c r="AA82" i="3"/>
  <c r="AA21" i="3"/>
  <c r="AA23" i="3"/>
  <c r="AA25" i="3"/>
  <c r="AA27" i="3"/>
  <c r="AA64" i="3"/>
  <c r="AA66" i="3"/>
  <c r="AA68" i="3"/>
  <c r="AA12" i="3"/>
  <c r="Y36" i="3"/>
  <c r="Y38" i="3"/>
  <c r="Y40" i="3"/>
  <c r="Y48" i="3"/>
  <c r="AA62" i="3"/>
  <c r="Y77" i="3"/>
  <c r="Y79" i="3"/>
  <c r="Y81" i="3"/>
  <c r="Y83" i="3"/>
  <c r="AA9" i="3"/>
  <c r="AA50" i="3"/>
  <c r="AA65" i="3"/>
  <c r="AA7" i="3"/>
  <c r="AA52" i="3"/>
  <c r="Y26" i="3"/>
  <c r="AA48" i="3"/>
  <c r="Y65" i="3"/>
  <c r="Y67" i="3"/>
  <c r="Y69" i="3"/>
  <c r="AA67" i="3"/>
  <c r="AA13" i="3"/>
  <c r="AA54" i="3"/>
  <c r="Y22" i="3"/>
  <c r="Y24" i="3"/>
  <c r="AA40" i="3"/>
  <c r="AA83" i="3"/>
  <c r="AA9" i="1"/>
  <c r="AA26" i="1"/>
  <c r="AT27" i="2"/>
  <c r="AT24" i="2"/>
  <c r="AT23" i="2"/>
  <c r="AT22" i="2"/>
  <c r="AT21" i="2"/>
  <c r="AT26" i="2"/>
  <c r="AT25" i="2"/>
  <c r="AT20" i="2"/>
  <c r="AT40" i="2"/>
  <c r="AT38" i="2"/>
  <c r="AT37" i="2"/>
  <c r="AT39" i="2"/>
  <c r="AT36" i="2"/>
  <c r="AT41" i="2"/>
  <c r="AT35" i="2"/>
  <c r="AT34" i="2"/>
  <c r="AT55" i="2"/>
  <c r="AT54" i="2"/>
  <c r="AT50" i="2"/>
  <c r="AT52" i="2"/>
  <c r="AT51" i="2"/>
  <c r="AT49" i="2"/>
  <c r="AT53" i="2"/>
  <c r="AT48" i="2"/>
  <c r="AT91" i="2"/>
  <c r="AT94" i="2"/>
  <c r="AT95" i="2"/>
  <c r="AT97" i="2"/>
  <c r="AT93" i="2"/>
  <c r="AT96" i="2"/>
  <c r="AT92" i="2"/>
  <c r="AT90" i="2"/>
  <c r="AT68" i="2"/>
  <c r="AT69" i="2"/>
  <c r="AT66" i="2"/>
  <c r="AT63" i="2"/>
  <c r="AT65" i="2"/>
  <c r="AT64" i="2"/>
  <c r="AT67" i="2"/>
  <c r="AT62" i="2"/>
  <c r="AT82" i="2"/>
  <c r="AT77" i="2"/>
  <c r="AT83" i="2"/>
  <c r="AT79" i="2"/>
  <c r="AT80" i="2"/>
  <c r="AT81" i="2"/>
  <c r="AT78" i="2"/>
  <c r="AT76" i="2"/>
  <c r="AT8" i="2"/>
  <c r="AT12" i="2"/>
  <c r="AT11" i="2"/>
  <c r="AT9" i="2"/>
  <c r="AT10" i="2"/>
  <c r="AT13" i="2"/>
  <c r="AT7" i="2"/>
  <c r="AT6" i="2"/>
  <c r="AA96" i="2"/>
  <c r="AA94" i="2"/>
  <c r="AA93" i="2"/>
  <c r="AA95" i="2"/>
  <c r="AA92" i="2"/>
  <c r="AA97" i="2"/>
  <c r="AA91" i="2"/>
  <c r="Y96" i="2"/>
  <c r="Y94" i="2"/>
  <c r="Y92" i="2"/>
  <c r="Y97" i="2"/>
  <c r="Y93" i="2"/>
  <c r="Y95" i="2"/>
  <c r="Y91" i="2"/>
  <c r="AA90" i="2"/>
  <c r="Y90" i="2"/>
  <c r="AA78" i="2"/>
  <c r="AA82" i="2"/>
  <c r="AA80" i="2"/>
  <c r="AA79" i="2"/>
  <c r="AA81" i="2"/>
  <c r="AA83" i="2"/>
  <c r="AA77" i="2"/>
  <c r="Y77" i="2"/>
  <c r="Y79" i="2"/>
  <c r="Y83" i="2"/>
  <c r="Y82" i="2"/>
  <c r="Y80" i="2"/>
  <c r="Y81" i="2"/>
  <c r="Y78" i="2"/>
  <c r="AA76" i="2"/>
  <c r="AB84" i="2" s="1"/>
  <c r="Y76" i="2"/>
  <c r="Z84" i="2" s="1"/>
  <c r="AA67" i="2"/>
  <c r="AA66" i="2"/>
  <c r="AA68" i="2"/>
  <c r="AA65" i="2"/>
  <c r="AA64" i="2"/>
  <c r="AA69" i="2"/>
  <c r="AA63" i="2"/>
  <c r="Y67" i="2"/>
  <c r="Y69" i="2"/>
  <c r="Y66" i="2"/>
  <c r="Y64" i="2"/>
  <c r="Y65" i="2"/>
  <c r="Y68" i="2"/>
  <c r="Y63" i="2"/>
  <c r="AA62" i="2"/>
  <c r="AB70" i="2" s="1"/>
  <c r="Y62" i="2"/>
  <c r="Z70" i="2" s="1"/>
  <c r="AA53" i="2"/>
  <c r="AA52" i="2"/>
  <c r="AA54" i="2"/>
  <c r="AA51" i="2"/>
  <c r="AB51" i="2" s="1"/>
  <c r="AA50" i="2"/>
  <c r="AA55" i="2"/>
  <c r="AA49" i="2"/>
  <c r="Y54" i="2"/>
  <c r="Y50" i="2"/>
  <c r="Y53" i="2"/>
  <c r="Y51" i="2"/>
  <c r="Z51" i="2" s="1"/>
  <c r="Y52" i="2"/>
  <c r="Y55" i="2"/>
  <c r="Y49" i="2"/>
  <c r="AA48" i="2"/>
  <c r="AB56" i="2" s="1"/>
  <c r="Y48" i="2"/>
  <c r="Z56" i="2" s="1"/>
  <c r="AA41" i="2"/>
  <c r="AA35" i="2"/>
  <c r="AA40" i="2"/>
  <c r="AA39" i="2"/>
  <c r="AA38" i="2"/>
  <c r="AA37" i="2"/>
  <c r="AB37" i="2" s="1"/>
  <c r="AA36" i="2"/>
  <c r="Y38" i="2"/>
  <c r="Y37" i="2"/>
  <c r="Z37" i="2" s="1"/>
  <c r="Y39" i="2"/>
  <c r="Y40" i="2"/>
  <c r="Y36" i="2"/>
  <c r="Y41" i="2"/>
  <c r="Y35" i="2"/>
  <c r="Y34" i="2"/>
  <c r="Z42" i="2" s="1"/>
  <c r="AA34" i="2"/>
  <c r="AB42" i="2" s="1"/>
  <c r="AA26" i="2"/>
  <c r="AA25" i="2"/>
  <c r="AA24" i="2"/>
  <c r="AA23" i="2"/>
  <c r="AB23" i="2" s="1"/>
  <c r="AA22" i="2"/>
  <c r="AA27" i="2"/>
  <c r="AA21" i="2"/>
  <c r="Y25" i="2"/>
  <c r="Y24" i="2"/>
  <c r="Y26" i="2"/>
  <c r="Y23" i="2"/>
  <c r="Z23" i="2" s="1"/>
  <c r="Y22" i="2"/>
  <c r="Y27" i="2"/>
  <c r="Y21" i="2"/>
  <c r="Y20" i="2"/>
  <c r="Z28" i="2" s="1"/>
  <c r="AA20" i="2"/>
  <c r="AB28" i="2" s="1"/>
  <c r="AA12" i="2"/>
  <c r="AA7" i="2"/>
  <c r="AA9" i="2"/>
  <c r="AB9" i="2" s="1"/>
  <c r="AA10" i="2"/>
  <c r="AA13" i="2"/>
  <c r="AA11" i="2"/>
  <c r="AA8" i="2"/>
  <c r="Y12" i="2"/>
  <c r="Y11" i="2"/>
  <c r="Y10" i="2"/>
  <c r="Y7" i="2"/>
  <c r="Y9" i="2"/>
  <c r="Z9" i="2" s="1"/>
  <c r="Y13" i="2"/>
  <c r="Y8" i="2"/>
  <c r="Y6" i="2"/>
  <c r="Z14" i="2" s="1"/>
  <c r="AA6" i="2"/>
  <c r="AB14" i="2" s="1"/>
  <c r="AT82" i="1"/>
  <c r="AT83" i="1"/>
  <c r="AT81" i="1"/>
  <c r="AT80" i="1"/>
  <c r="AT77" i="1"/>
  <c r="AT79" i="1"/>
  <c r="AT84" i="1"/>
  <c r="AT78" i="1"/>
  <c r="AT76" i="1"/>
  <c r="AT68" i="1"/>
  <c r="AT67" i="1"/>
  <c r="AT66" i="1"/>
  <c r="AT65" i="1"/>
  <c r="AT70" i="1"/>
  <c r="AT64" i="1"/>
  <c r="AT69" i="1"/>
  <c r="AT63" i="1"/>
  <c r="AT62" i="1"/>
  <c r="AT56" i="1"/>
  <c r="AT55" i="1"/>
  <c r="AT52" i="1"/>
  <c r="AT49" i="1"/>
  <c r="AT54" i="1"/>
  <c r="AT53" i="1"/>
  <c r="AT51" i="1"/>
  <c r="AT50" i="1"/>
  <c r="AT48" i="1"/>
  <c r="AT40" i="1"/>
  <c r="AT39" i="1"/>
  <c r="AT38" i="1"/>
  <c r="AT37" i="1"/>
  <c r="AT42" i="1"/>
  <c r="AT36" i="1"/>
  <c r="AT41" i="1"/>
  <c r="AT35" i="1"/>
  <c r="AT34" i="1"/>
  <c r="AT26" i="1"/>
  <c r="AT25" i="1"/>
  <c r="AT24" i="1"/>
  <c r="AT23" i="1"/>
  <c r="AT28" i="1"/>
  <c r="AT22" i="1"/>
  <c r="AT27" i="1"/>
  <c r="AT21" i="1"/>
  <c r="AT20" i="1"/>
  <c r="AT6" i="1"/>
  <c r="AT12" i="1"/>
  <c r="AT11" i="1"/>
  <c r="AT10" i="1"/>
  <c r="AT9" i="1"/>
  <c r="AT14" i="1"/>
  <c r="AT8" i="1"/>
  <c r="AT13" i="1"/>
  <c r="AT7" i="1"/>
  <c r="Y14" i="1"/>
  <c r="AA14" i="1"/>
  <c r="Y28" i="1"/>
  <c r="AA28" i="1"/>
  <c r="AA42" i="1"/>
  <c r="Y42" i="1"/>
  <c r="AA56" i="1"/>
  <c r="Y56" i="1"/>
  <c r="Y70" i="1"/>
  <c r="AA70" i="1"/>
  <c r="Y98" i="1"/>
  <c r="AA98" i="1"/>
  <c r="AA84" i="1"/>
  <c r="Y84" i="1"/>
  <c r="AA96" i="1"/>
  <c r="AA95" i="1"/>
  <c r="AA94" i="1"/>
  <c r="AA97" i="1"/>
  <c r="AA93" i="1"/>
  <c r="AA91" i="1"/>
  <c r="AA92" i="1"/>
  <c r="Y96" i="1"/>
  <c r="Y95" i="1"/>
  <c r="Y94" i="1"/>
  <c r="Y93" i="1"/>
  <c r="Y92" i="1"/>
  <c r="Y97" i="1"/>
  <c r="Y91" i="1"/>
  <c r="AA90" i="1"/>
  <c r="Y90" i="1"/>
  <c r="AA82" i="1"/>
  <c r="AA81" i="1"/>
  <c r="AA80" i="1"/>
  <c r="AA79" i="1"/>
  <c r="AA78" i="1"/>
  <c r="AA83" i="1"/>
  <c r="AA77" i="1"/>
  <c r="Y82" i="1"/>
  <c r="Y78" i="1"/>
  <c r="Y81" i="1"/>
  <c r="Y83" i="1"/>
  <c r="Y80" i="1"/>
  <c r="Y79" i="1"/>
  <c r="Y77" i="1"/>
  <c r="AA76" i="1"/>
  <c r="Y76" i="1"/>
  <c r="AA67" i="1"/>
  <c r="AA65" i="1"/>
  <c r="AA66" i="1"/>
  <c r="AA64" i="1"/>
  <c r="AA68" i="1"/>
  <c r="AA69" i="1"/>
  <c r="AA63" i="1"/>
  <c r="Y67" i="1"/>
  <c r="Y66" i="1"/>
  <c r="Y65" i="1"/>
  <c r="Y63" i="1"/>
  <c r="Y69" i="1"/>
  <c r="Y64" i="1"/>
  <c r="Y68" i="1"/>
  <c r="AA62" i="1"/>
  <c r="Y62" i="1"/>
  <c r="AA54" i="1"/>
  <c r="AA53" i="1"/>
  <c r="AA52" i="1"/>
  <c r="AA51" i="1"/>
  <c r="AA50" i="1"/>
  <c r="AA55" i="1"/>
  <c r="AA49" i="1"/>
  <c r="Y53" i="1"/>
  <c r="Y54" i="1"/>
  <c r="Y51" i="1"/>
  <c r="Y52" i="1"/>
  <c r="Y55" i="1"/>
  <c r="Y50" i="1"/>
  <c r="Y49" i="1"/>
  <c r="AA48" i="1"/>
  <c r="Y48" i="1"/>
  <c r="AA41" i="1"/>
  <c r="AA40" i="1"/>
  <c r="AA35" i="1"/>
  <c r="AA38" i="1"/>
  <c r="AA37" i="1"/>
  <c r="AA39" i="1"/>
  <c r="AA36" i="1"/>
  <c r="Y40" i="1"/>
  <c r="Y35" i="1"/>
  <c r="Y38" i="1"/>
  <c r="Y41" i="1"/>
  <c r="Y37" i="1"/>
  <c r="Y39" i="1"/>
  <c r="Y36" i="1"/>
  <c r="AA34" i="1"/>
  <c r="Y34" i="1"/>
  <c r="AA25" i="1"/>
  <c r="AA23" i="1"/>
  <c r="AA24" i="1"/>
  <c r="AA22" i="1"/>
  <c r="AA27" i="1"/>
  <c r="AA21" i="1"/>
  <c r="Y22" i="1"/>
  <c r="Y21" i="1"/>
  <c r="Y26" i="1"/>
  <c r="Y25" i="1"/>
  <c r="Y24" i="1"/>
  <c r="Y27" i="1"/>
  <c r="Y23" i="1"/>
  <c r="Y20" i="1"/>
  <c r="AA20" i="1"/>
  <c r="AA7" i="1"/>
  <c r="AA12" i="1"/>
  <c r="AA10" i="1"/>
  <c r="AA8" i="1"/>
  <c r="AA11" i="1"/>
  <c r="AA13" i="1"/>
  <c r="AA6" i="1"/>
  <c r="Y6" i="1"/>
  <c r="Y7" i="1"/>
  <c r="Y12" i="1"/>
  <c r="Y11" i="1"/>
  <c r="Y10" i="1"/>
  <c r="Y13" i="1"/>
  <c r="Y9" i="1"/>
  <c r="Y8" i="1"/>
  <c r="AB13" i="2" l="1"/>
  <c r="AB27" i="2"/>
  <c r="Z13" i="2"/>
  <c r="Z27" i="2"/>
  <c r="Z41" i="2"/>
  <c r="AB41" i="2"/>
  <c r="Z55" i="2"/>
  <c r="AB55" i="2"/>
  <c r="Z69" i="2"/>
  <c r="AB69" i="2"/>
  <c r="AB27" i="4"/>
  <c r="AB14" i="4"/>
  <c r="Z15" i="4"/>
  <c r="AB29" i="4"/>
  <c r="Z29" i="4"/>
  <c r="Z13" i="4"/>
  <c r="Z27" i="4"/>
  <c r="AB13" i="4"/>
  <c r="AB43" i="4"/>
  <c r="Z43" i="4"/>
  <c r="AB41" i="4"/>
  <c r="Z41" i="4"/>
  <c r="Z56" i="4"/>
  <c r="AB57" i="4"/>
  <c r="AB55" i="4"/>
  <c r="Z55" i="4"/>
  <c r="Z85" i="4"/>
  <c r="AB71" i="4"/>
  <c r="Z71" i="4"/>
  <c r="Z70" i="4"/>
  <c r="AB84" i="3"/>
  <c r="Z84" i="3"/>
  <c r="Z70" i="3"/>
  <c r="AB56" i="3"/>
  <c r="AB28" i="3"/>
  <c r="AB70" i="3"/>
  <c r="Z56" i="3"/>
  <c r="Z42" i="3"/>
  <c r="AB42" i="3"/>
  <c r="Z14" i="3"/>
  <c r="Z28" i="3"/>
  <c r="AB14" i="3"/>
  <c r="AB51" i="4"/>
  <c r="Z22" i="3"/>
  <c r="Z37" i="4"/>
  <c r="Z13" i="3"/>
  <c r="Z27" i="3"/>
  <c r="Z9" i="4"/>
  <c r="Z77" i="3"/>
  <c r="AB80" i="4"/>
  <c r="Z83" i="4"/>
  <c r="Z80" i="4"/>
  <c r="AB36" i="4"/>
  <c r="AB37" i="4"/>
  <c r="Z22" i="4"/>
  <c r="Z25" i="4"/>
  <c r="AB50" i="4"/>
  <c r="Z24" i="4"/>
  <c r="Z65" i="4"/>
  <c r="AB49" i="4"/>
  <c r="AB40" i="3"/>
  <c r="AB39" i="3"/>
  <c r="Z68" i="4"/>
  <c r="Z21" i="4"/>
  <c r="AB26" i="4"/>
  <c r="AB53" i="4"/>
  <c r="Z23" i="4"/>
  <c r="Z38" i="4"/>
  <c r="AB64" i="4"/>
  <c r="AB63" i="4"/>
  <c r="Z40" i="4"/>
  <c r="AB66" i="4"/>
  <c r="AB54" i="4"/>
  <c r="AB52" i="4"/>
  <c r="AB9" i="4"/>
  <c r="AB83" i="4"/>
  <c r="AB8" i="4"/>
  <c r="AB11" i="4"/>
  <c r="AB35" i="4"/>
  <c r="AB21" i="4"/>
  <c r="Z66" i="4"/>
  <c r="Z82" i="4"/>
  <c r="Z53" i="4"/>
  <c r="Z81" i="4"/>
  <c r="AB39" i="4"/>
  <c r="Z78" i="4"/>
  <c r="Z49" i="4"/>
  <c r="Z79" i="4"/>
  <c r="Z54" i="4"/>
  <c r="AB38" i="4"/>
  <c r="Z51" i="4"/>
  <c r="AB24" i="3"/>
  <c r="AB12" i="4"/>
  <c r="Z50" i="4"/>
  <c r="Z26" i="4"/>
  <c r="AB7" i="4"/>
  <c r="AB10" i="4"/>
  <c r="Z81" i="3"/>
  <c r="Z36" i="4"/>
  <c r="Z7" i="4"/>
  <c r="AB69" i="4"/>
  <c r="AB81" i="4"/>
  <c r="Z79" i="3"/>
  <c r="AB82" i="4"/>
  <c r="AB25" i="4"/>
  <c r="AB78" i="4"/>
  <c r="AB67" i="4"/>
  <c r="AB79" i="4"/>
  <c r="AB23" i="4"/>
  <c r="AB65" i="4"/>
  <c r="AB77" i="4"/>
  <c r="AB40" i="4"/>
  <c r="AB24" i="4"/>
  <c r="Z69" i="4"/>
  <c r="AB22" i="4"/>
  <c r="Z67" i="4"/>
  <c r="Z77" i="4"/>
  <c r="Z64" i="4"/>
  <c r="Z52" i="4"/>
  <c r="Z39" i="4"/>
  <c r="Z63" i="4"/>
  <c r="Z12" i="4"/>
  <c r="AB68" i="4"/>
  <c r="Z35" i="4"/>
  <c r="Z10" i="4"/>
  <c r="AB67" i="3"/>
  <c r="Z11" i="4"/>
  <c r="Z8" i="4"/>
  <c r="Z24" i="3"/>
  <c r="Z23" i="3"/>
  <c r="Z78" i="3"/>
  <c r="AB35" i="3"/>
  <c r="AB13" i="3"/>
  <c r="AB12" i="3"/>
  <c r="Z65" i="3"/>
  <c r="AB82" i="3"/>
  <c r="Z25" i="3"/>
  <c r="Z35" i="3"/>
  <c r="AB77" i="3"/>
  <c r="AB78" i="3"/>
  <c r="Z21" i="3"/>
  <c r="Z50" i="3"/>
  <c r="AB81" i="3"/>
  <c r="Z83" i="3"/>
  <c r="AB79" i="3"/>
  <c r="AB27" i="3"/>
  <c r="AB83" i="3"/>
  <c r="Z26" i="3"/>
  <c r="AB23" i="3"/>
  <c r="AB80" i="3"/>
  <c r="Z80" i="3"/>
  <c r="AB49" i="3"/>
  <c r="AB54" i="3"/>
  <c r="AB53" i="3"/>
  <c r="AB50" i="3"/>
  <c r="AB8" i="3"/>
  <c r="AB9" i="3"/>
  <c r="AB51" i="3"/>
  <c r="Z69" i="3"/>
  <c r="AB55" i="3"/>
  <c r="AB22" i="3"/>
  <c r="Z67" i="3"/>
  <c r="AB10" i="3"/>
  <c r="AB26" i="3"/>
  <c r="Z68" i="3"/>
  <c r="Z51" i="3"/>
  <c r="Z63" i="3"/>
  <c r="AB21" i="3"/>
  <c r="Z66" i="3"/>
  <c r="Z49" i="3"/>
  <c r="AB52" i="3"/>
  <c r="Z64" i="3"/>
  <c r="AB7" i="3"/>
  <c r="AB11" i="3"/>
  <c r="Z40" i="3"/>
  <c r="Z41" i="3"/>
  <c r="Z38" i="3"/>
  <c r="Z39" i="3"/>
  <c r="AB65" i="3"/>
  <c r="Z36" i="3"/>
  <c r="AB41" i="3"/>
  <c r="Z37" i="3"/>
  <c r="Z12" i="3"/>
  <c r="Z54" i="3"/>
  <c r="Z10" i="3"/>
  <c r="Z52" i="3"/>
  <c r="AB37" i="3"/>
  <c r="Z8" i="3"/>
  <c r="AB68" i="3"/>
  <c r="AB69" i="3"/>
  <c r="AB66" i="3"/>
  <c r="AB64" i="3"/>
  <c r="Z11" i="3"/>
  <c r="AB63" i="3"/>
  <c r="Z9" i="3"/>
  <c r="Z55" i="3"/>
  <c r="AB38" i="3"/>
  <c r="AB25" i="3"/>
  <c r="Z7" i="3"/>
  <c r="Z82" i="3"/>
  <c r="Z53" i="3"/>
  <c r="AB36" i="3"/>
  <c r="AU27" i="2"/>
  <c r="AU22" i="2"/>
  <c r="AU55" i="2"/>
  <c r="AU41" i="2"/>
  <c r="AU36" i="2"/>
  <c r="AU93" i="2"/>
  <c r="AU50" i="2"/>
  <c r="AU94" i="2"/>
  <c r="AU96" i="2"/>
  <c r="AU91" i="2"/>
  <c r="AU92" i="2"/>
  <c r="AU95" i="2"/>
  <c r="AU97" i="2"/>
  <c r="AU69" i="2"/>
  <c r="AU83" i="2"/>
  <c r="AU8" i="2"/>
  <c r="AU13" i="2"/>
  <c r="AU38" i="2"/>
  <c r="AU40" i="2"/>
  <c r="AU53" i="2"/>
  <c r="AU78" i="2"/>
  <c r="AU39" i="2"/>
  <c r="AU49" i="2"/>
  <c r="AU81" i="2"/>
  <c r="AU77" i="2"/>
  <c r="AU24" i="2"/>
  <c r="AU82" i="2"/>
  <c r="AU9" i="2"/>
  <c r="AU79" i="2"/>
  <c r="AU7" i="2"/>
  <c r="AU37" i="2"/>
  <c r="AU80" i="2"/>
  <c r="AU35" i="2"/>
  <c r="AU52" i="2"/>
  <c r="AU10" i="2"/>
  <c r="AU25" i="2"/>
  <c r="AU26" i="2"/>
  <c r="AU68" i="2"/>
  <c r="AU67" i="2"/>
  <c r="AU64" i="2"/>
  <c r="AU54" i="2"/>
  <c r="AU63" i="2"/>
  <c r="AU12" i="2"/>
  <c r="AU21" i="2"/>
  <c r="AU51" i="2"/>
  <c r="AU65" i="2"/>
  <c r="AU66" i="2"/>
  <c r="AU11" i="2"/>
  <c r="AU23" i="2"/>
  <c r="AB79" i="2"/>
  <c r="Z93" i="2"/>
  <c r="AB93" i="2"/>
  <c r="Z79" i="2"/>
  <c r="Z65" i="2"/>
  <c r="AB65" i="2"/>
  <c r="AB94" i="2"/>
  <c r="AB96" i="2"/>
  <c r="Z97" i="2"/>
  <c r="AB91" i="2"/>
  <c r="AB92" i="2"/>
  <c r="AB97" i="2"/>
  <c r="AB95" i="2"/>
  <c r="Z92" i="2"/>
  <c r="Z95" i="2"/>
  <c r="Z91" i="2"/>
  <c r="Z83" i="2"/>
  <c r="Z96" i="2"/>
  <c r="Z94" i="2"/>
  <c r="AB77" i="2"/>
  <c r="AB81" i="2"/>
  <c r="Z78" i="2"/>
  <c r="AB82" i="2"/>
  <c r="AB80" i="2"/>
  <c r="AB78" i="2"/>
  <c r="AB66" i="2"/>
  <c r="AB83" i="2"/>
  <c r="Z81" i="2"/>
  <c r="Z77" i="2"/>
  <c r="Z82" i="2"/>
  <c r="Z80" i="2"/>
  <c r="AB63" i="2"/>
  <c r="AB68" i="2"/>
  <c r="Z66" i="2"/>
  <c r="AB67" i="2"/>
  <c r="AB50" i="2"/>
  <c r="Z68" i="2"/>
  <c r="AB64" i="2"/>
  <c r="Z64" i="2"/>
  <c r="Z63" i="2"/>
  <c r="Z67" i="2"/>
  <c r="AB54" i="2"/>
  <c r="AB53" i="2"/>
  <c r="Z53" i="2"/>
  <c r="Z49" i="2"/>
  <c r="AB52" i="2"/>
  <c r="Z50" i="2"/>
  <c r="Z52" i="2"/>
  <c r="Z54" i="2"/>
  <c r="AB49" i="2"/>
  <c r="AB36" i="2"/>
  <c r="AB39" i="2"/>
  <c r="AB35" i="2"/>
  <c r="Z40" i="2"/>
  <c r="AB40" i="2"/>
  <c r="AB26" i="2"/>
  <c r="AB38" i="2"/>
  <c r="Z35" i="2"/>
  <c r="Z36" i="2"/>
  <c r="Z39" i="2"/>
  <c r="Z38" i="2"/>
  <c r="Z21" i="2"/>
  <c r="Z25" i="2"/>
  <c r="Z22" i="2"/>
  <c r="AB22" i="2"/>
  <c r="Z26" i="2"/>
  <c r="AB24" i="2"/>
  <c r="AB25" i="2"/>
  <c r="AB21" i="2"/>
  <c r="Z24" i="2"/>
  <c r="Z12" i="2"/>
  <c r="Z10" i="2"/>
  <c r="AB11" i="2"/>
  <c r="AB7" i="2"/>
  <c r="AB12" i="2"/>
  <c r="AB10" i="2"/>
  <c r="AB8" i="2"/>
  <c r="Z11" i="2"/>
  <c r="Z8" i="2"/>
  <c r="Z7" i="2"/>
  <c r="Z14" i="1"/>
  <c r="Z28" i="1"/>
  <c r="AB14" i="1"/>
  <c r="AU70" i="1"/>
  <c r="AU84" i="1"/>
  <c r="AU42" i="1"/>
  <c r="AU28" i="1"/>
  <c r="AU14" i="1"/>
  <c r="AB28" i="1"/>
  <c r="Z42" i="1"/>
  <c r="Z56" i="1"/>
  <c r="AB42" i="1"/>
  <c r="Z98" i="1"/>
  <c r="Z70" i="1"/>
  <c r="AB56" i="1"/>
  <c r="Z84" i="1"/>
  <c r="AB98" i="1"/>
  <c r="AB84" i="1"/>
  <c r="AB70" i="1"/>
  <c r="AU56" i="1"/>
  <c r="AU80" i="1"/>
  <c r="AU78" i="1"/>
  <c r="AU79" i="1"/>
  <c r="AU83" i="1"/>
  <c r="AU81" i="1"/>
  <c r="AU82" i="1"/>
  <c r="AU77" i="1"/>
  <c r="AU66" i="1"/>
  <c r="AU65" i="1"/>
  <c r="AU69" i="1"/>
  <c r="AU64" i="1"/>
  <c r="AU63" i="1"/>
  <c r="AU68" i="1"/>
  <c r="AU67" i="1"/>
  <c r="AU36" i="1"/>
  <c r="AU52" i="1"/>
  <c r="AU49" i="1"/>
  <c r="AU55" i="1"/>
  <c r="AU54" i="1"/>
  <c r="AU51" i="1"/>
  <c r="AU50" i="1"/>
  <c r="AU53" i="1"/>
  <c r="AU21" i="1"/>
  <c r="AU39" i="1"/>
  <c r="AU25" i="1"/>
  <c r="AU38" i="1"/>
  <c r="AU37" i="1"/>
  <c r="AU41" i="1"/>
  <c r="AU35" i="1"/>
  <c r="AU40" i="1"/>
  <c r="AU22" i="1"/>
  <c r="AU24" i="1"/>
  <c r="AU27" i="1"/>
  <c r="AU23" i="1"/>
  <c r="AU26" i="1"/>
  <c r="AU8" i="1"/>
  <c r="AU11" i="1"/>
  <c r="AU13" i="1"/>
  <c r="AU7" i="1"/>
  <c r="AU12" i="1"/>
  <c r="AU9" i="1"/>
  <c r="AU10" i="1"/>
  <c r="AB92" i="1"/>
  <c r="AB94" i="1"/>
  <c r="Z91" i="1"/>
  <c r="Z92" i="1"/>
  <c r="AB66" i="1"/>
  <c r="Z93" i="1"/>
  <c r="AB83" i="1"/>
  <c r="Z94" i="1"/>
  <c r="Z95" i="1"/>
  <c r="AB79" i="1"/>
  <c r="Z96" i="1"/>
  <c r="AB96" i="1"/>
  <c r="AB95" i="1"/>
  <c r="AB97" i="1"/>
  <c r="AB93" i="1"/>
  <c r="AB91" i="1"/>
  <c r="AB82" i="1"/>
  <c r="AB68" i="1"/>
  <c r="Z80" i="1"/>
  <c r="Z97" i="1"/>
  <c r="AB69" i="1"/>
  <c r="AB64" i="1"/>
  <c r="AB63" i="1"/>
  <c r="AB38" i="1"/>
  <c r="Z77" i="1"/>
  <c r="Z69" i="1"/>
  <c r="AB78" i="1"/>
  <c r="AB80" i="1"/>
  <c r="AB81" i="1"/>
  <c r="AB77" i="1"/>
  <c r="Z83" i="1"/>
  <c r="Z81" i="1"/>
  <c r="Z78" i="1"/>
  <c r="Z82" i="1"/>
  <c r="Z79" i="1"/>
  <c r="Z65" i="1"/>
  <c r="Z63" i="1"/>
  <c r="Z66" i="1"/>
  <c r="Z67" i="1"/>
  <c r="Z64" i="1"/>
  <c r="AB67" i="1"/>
  <c r="AB65" i="1"/>
  <c r="Z68" i="1"/>
  <c r="AB35" i="1"/>
  <c r="Z55" i="1"/>
  <c r="Z51" i="1"/>
  <c r="AB37" i="1"/>
  <c r="AB54" i="1"/>
  <c r="AB50" i="1"/>
  <c r="AB51" i="1"/>
  <c r="AB52" i="1"/>
  <c r="Z49" i="1"/>
  <c r="Z52" i="1"/>
  <c r="AB55" i="1"/>
  <c r="Z50" i="1"/>
  <c r="AB49" i="1"/>
  <c r="AB53" i="1"/>
  <c r="Z53" i="1"/>
  <c r="Z54" i="1"/>
  <c r="AB36" i="1"/>
  <c r="Z41" i="1"/>
  <c r="Z38" i="1"/>
  <c r="Z40" i="1"/>
  <c r="AB39" i="1"/>
  <c r="Z35" i="1"/>
  <c r="AB40" i="1"/>
  <c r="Z39" i="1"/>
  <c r="AB41" i="1"/>
  <c r="Z36" i="1"/>
  <c r="Z37" i="1"/>
  <c r="AB24" i="1"/>
  <c r="AB23" i="1"/>
  <c r="AB22" i="1"/>
  <c r="AB27" i="1"/>
  <c r="AB21" i="1"/>
  <c r="AB9" i="1"/>
  <c r="AB26" i="1"/>
  <c r="AB25" i="1"/>
  <c r="Z24" i="1"/>
  <c r="Z26" i="1"/>
  <c r="Z21" i="1"/>
  <c r="Z22" i="1"/>
  <c r="Z25" i="1"/>
  <c r="Z23" i="1"/>
  <c r="Z27" i="1"/>
  <c r="AB13" i="1"/>
  <c r="AB11" i="1"/>
  <c r="AB12" i="1"/>
  <c r="AB10" i="1"/>
  <c r="AB8" i="1"/>
  <c r="AB7" i="1"/>
  <c r="Z10" i="1"/>
  <c r="Z7" i="1"/>
  <c r="Z13" i="1"/>
  <c r="Z12" i="1"/>
  <c r="Z9" i="1"/>
  <c r="Z11" i="1"/>
  <c r="Z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<sst xmlns="http://schemas.openxmlformats.org/spreadsheetml/2006/main" count="1242" uniqueCount="74">
  <si>
    <t>Q</t>
  </si>
  <si>
    <t>DCT_ent</t>
  </si>
  <si>
    <t>PSNR</t>
  </si>
  <si>
    <t>SSIM</t>
  </si>
  <si>
    <t>MS-SSIM</t>
  </si>
  <si>
    <t>Area</t>
  </si>
  <si>
    <t>ICA_ent</t>
  </si>
  <si>
    <t>Basis</t>
  </si>
  <si>
    <t>通常の性能</t>
    <rPh sb="0" eb="2">
      <t>ツウジョウ</t>
    </rPh>
    <rPh sb="3" eb="5">
      <t>セイノウ</t>
    </rPh>
    <phoneticPr fontId="1"/>
  </si>
  <si>
    <t>名称</t>
    <rPh sb="0" eb="2">
      <t>メイショウ</t>
    </rPh>
    <phoneticPr fontId="1"/>
  </si>
  <si>
    <t>DCT</t>
    <phoneticPr fontId="1"/>
  </si>
  <si>
    <t>Hybrid</t>
    <phoneticPr fontId="1"/>
  </si>
  <si>
    <t>基底作成の性能</t>
    <rPh sb="0" eb="4">
      <t>キテイサクセイ</t>
    </rPh>
    <rPh sb="5" eb="7">
      <t>セイノウ</t>
    </rPh>
    <phoneticPr fontId="1"/>
  </si>
  <si>
    <t>1～3のみのICA領域</t>
    <rPh sb="9" eb="11">
      <t>リョウイキ</t>
    </rPh>
    <phoneticPr fontId="1"/>
  </si>
  <si>
    <t>Q50で固定</t>
    <rPh sb="4" eb="6">
      <t>コテイ</t>
    </rPh>
    <phoneticPr fontId="1"/>
  </si>
  <si>
    <t>各レートでの比較</t>
    <rPh sb="0" eb="1">
      <t>カク</t>
    </rPh>
    <rPh sb="6" eb="8">
      <t>ヒカク</t>
    </rPh>
    <phoneticPr fontId="1"/>
  </si>
  <si>
    <t>Q80</t>
    <phoneticPr fontId="1"/>
  </si>
  <si>
    <t>Entropy</t>
    <phoneticPr fontId="1"/>
  </si>
  <si>
    <t>PSNR</t>
    <phoneticPr fontId="1"/>
  </si>
  <si>
    <t>Q70</t>
    <phoneticPr fontId="1"/>
  </si>
  <si>
    <t>Q60</t>
    <phoneticPr fontId="1"/>
  </si>
  <si>
    <t>Q50</t>
    <phoneticPr fontId="1"/>
  </si>
  <si>
    <t>Q40</t>
    <phoneticPr fontId="1"/>
  </si>
  <si>
    <t>Q30</t>
    <phoneticPr fontId="1"/>
  </si>
  <si>
    <t>Q20</t>
    <phoneticPr fontId="1"/>
  </si>
  <si>
    <t>Q20で固定</t>
  </si>
  <si>
    <t>Q20で固定</t>
    <rPh sb="4" eb="6">
      <t>コテイ</t>
    </rPh>
    <phoneticPr fontId="1"/>
  </si>
  <si>
    <t>0含むICA領域</t>
  </si>
  <si>
    <t>0含むICA領域</t>
    <rPh sb="1" eb="2">
      <t>フク</t>
    </rPh>
    <rPh sb="6" eb="8">
      <t>リョウイキ</t>
    </rPh>
    <phoneticPr fontId="1"/>
  </si>
  <si>
    <t>33.615-33.625, 22.8-22.92</t>
    <phoneticPr fontId="1"/>
  </si>
  <si>
    <t>31.7-31.71, 1.96-1.97</t>
    <phoneticPr fontId="1"/>
  </si>
  <si>
    <t>31.31-31.33, 1.745-1.76</t>
    <phoneticPr fontId="1"/>
  </si>
  <si>
    <t>29.295-29.32, 1.53-1.54</t>
    <phoneticPr fontId="1"/>
  </si>
  <si>
    <t>28.25-28.3,  1.31-1.33</t>
    <phoneticPr fontId="1"/>
  </si>
  <si>
    <t>26.95-27.05,  1.08-1.09</t>
    <phoneticPr fontId="1"/>
  </si>
  <si>
    <t>0以外のICA領域</t>
  </si>
  <si>
    <t>0以外のICA領域</t>
    <rPh sb="1" eb="3">
      <t>イガイ</t>
    </rPh>
    <rPh sb="7" eb="9">
      <t>リョウイキ</t>
    </rPh>
    <phoneticPr fontId="1"/>
  </si>
  <si>
    <t>Q10で固定</t>
  </si>
  <si>
    <t>Q10で固定</t>
    <rPh sb="4" eb="6">
      <t>コテイ</t>
    </rPh>
    <phoneticPr fontId="1"/>
  </si>
  <si>
    <t>Q50で固定</t>
  </si>
  <si>
    <t>Q90で固定</t>
  </si>
  <si>
    <t>Q90で固定</t>
    <rPh sb="4" eb="6">
      <t>コテイ</t>
    </rPh>
    <phoneticPr fontId="1"/>
  </si>
  <si>
    <t>Hybrid</t>
  </si>
  <si>
    <t>1～3のみのICA領域</t>
  </si>
  <si>
    <t>PSNRでの各レートの比較</t>
    <rPh sb="6" eb="7">
      <t>カク</t>
    </rPh>
    <rPh sb="11" eb="13">
      <t>ヒカク</t>
    </rPh>
    <phoneticPr fontId="1"/>
  </si>
  <si>
    <t>1～3のみのQ50で固定</t>
  </si>
  <si>
    <t>1～3のみのQ50で固定</t>
    <rPh sb="10" eb="12">
      <t>コテイ</t>
    </rPh>
    <phoneticPr fontId="1"/>
  </si>
  <si>
    <t>加える前</t>
    <rPh sb="0" eb="1">
      <t>クワ</t>
    </rPh>
    <rPh sb="3" eb="4">
      <t>マエ</t>
    </rPh>
    <phoneticPr fontId="1"/>
  </si>
  <si>
    <t>加えた後</t>
    <rPh sb="0" eb="1">
      <t>クワ</t>
    </rPh>
    <rPh sb="3" eb="4">
      <t>アト</t>
    </rPh>
    <phoneticPr fontId="1"/>
  </si>
  <si>
    <t>SSIMでの各レートの比較</t>
    <rPh sb="6" eb="7">
      <t>カク</t>
    </rPh>
    <rPh sb="11" eb="13">
      <t>ヒカク</t>
    </rPh>
    <phoneticPr fontId="1"/>
  </si>
  <si>
    <t>SSIM</t>
    <phoneticPr fontId="1"/>
  </si>
  <si>
    <t>Q80で固定</t>
  </si>
  <si>
    <t>Q80で固定</t>
    <rPh sb="4" eb="6">
      <t>コテイ</t>
    </rPh>
    <phoneticPr fontId="1"/>
  </si>
  <si>
    <t>Q80で固定</t>
    <phoneticPr fontId="1"/>
  </si>
  <si>
    <t>AVERAGE</t>
    <phoneticPr fontId="1"/>
  </si>
  <si>
    <t>Q20で固定</t>
    <phoneticPr fontId="1"/>
  </si>
  <si>
    <t>基底情報を抜いたもの</t>
    <rPh sb="0" eb="4">
      <t>キテイジョウホウ</t>
    </rPh>
    <rPh sb="5" eb="6">
      <t>ヌ</t>
    </rPh>
    <phoneticPr fontId="1"/>
  </si>
  <si>
    <t>Hybrid without basis entropy</t>
    <phoneticPr fontId="1"/>
  </si>
  <si>
    <t>Hybrid 制限前</t>
    <rPh sb="7" eb="10">
      <t>セイゲンマエ</t>
    </rPh>
    <phoneticPr fontId="1"/>
  </si>
  <si>
    <t>Hybrid 制限前　基底情報なし</t>
    <rPh sb="7" eb="10">
      <t>セイゲンマエ</t>
    </rPh>
    <rPh sb="11" eb="15">
      <t>キテイジョウホウ</t>
    </rPh>
    <phoneticPr fontId="1"/>
  </si>
  <si>
    <t>Proposed Method</t>
    <phoneticPr fontId="1"/>
  </si>
  <si>
    <t>DCT Only</t>
    <phoneticPr fontId="1"/>
  </si>
  <si>
    <t xml:space="preserve">Before limiting the ICA basis </t>
    <phoneticPr fontId="1"/>
  </si>
  <si>
    <t>Before limiting the ICA basis (without additional information)</t>
    <phoneticPr fontId="1"/>
  </si>
  <si>
    <t>Proposed method (without additional information)</t>
    <phoneticPr fontId="1"/>
  </si>
  <si>
    <t>Proposed method</t>
    <phoneticPr fontId="1"/>
  </si>
  <si>
    <t>ent</t>
    <phoneticPr fontId="1"/>
  </si>
  <si>
    <t>Q90で固定</t>
    <phoneticPr fontId="1"/>
  </si>
  <si>
    <t>1～3のみのQ30で固定</t>
    <rPh sb="10" eb="12">
      <t>コテイ</t>
    </rPh>
    <phoneticPr fontId="1"/>
  </si>
  <si>
    <t>1~3のみのQ30で固定</t>
    <rPh sb="10" eb="12">
      <t>コテイ</t>
    </rPh>
    <phoneticPr fontId="1"/>
  </si>
  <si>
    <t>1~3のみのQ50で固定</t>
    <rPh sb="10" eb="12">
      <t>コテイ</t>
    </rPh>
    <phoneticPr fontId="1"/>
  </si>
  <si>
    <t>修正後</t>
    <rPh sb="0" eb="3">
      <t>シュウセイゴ</t>
    </rPh>
    <phoneticPr fontId="1"/>
  </si>
  <si>
    <t>修正版</t>
    <rPh sb="0" eb="3">
      <t>シュウセイバン</t>
    </rPh>
    <phoneticPr fontId="1"/>
  </si>
  <si>
    <t>1~3のQ40で固定</t>
    <rPh sb="8" eb="10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</si>
</sst>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5" xfId="0" applyBorder="1">
      <alignment vertical="center"/>
    </xf>
    <xf numFmtId="2" fontId="2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0" fontId="0" fillId="0" borderId="8" xfId="0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3" xfId="0" applyBorder="1">
      <alignment vertical="center"/>
    </xf>
    <xf numFmtId="177" fontId="0" fillId="0" borderId="0" xfId="0" applyNumberFormat="1">
      <alignment vertical="center"/>
    </xf>
    <xf numFmtId="0" fontId="2" fillId="0" borderId="9" xfId="0" applyFont="1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PSNR</a:t>
            </a:r>
            <a:endParaRPr lang="ja-JP" altLang="en-US"/>
          </a:p>
        </c:rich>
      </c:tx>
      <c:layout>
        <c:manualLayout>
          <c:xMode val="edge"/>
          <c:yMode val="edge"/>
          <c:x val="0.29071994417982511"/>
          <c:y val="4.3295798943855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2-4828-BF89-740E1A6FE39A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D2-4828-BF89-740E1A6FE39A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6-417A-9E92-C7148943863A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6-417A-9E92-C7148943863A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6-417A-9E92-C7148943863A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6-417A-9E92-C7148943863A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6-417A-9E92-C7148943863A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6-417A-9E92-C7148943863A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6-417A-9E92-C7148943863A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36-417A-9E92-C7148943863A}"/>
            </c:ext>
          </c:extLst>
        </c:ser>
        <c:ser>
          <c:idx val="10"/>
          <c:order val="10"/>
          <c:tx>
            <c:strRef>
              <c:f>Airplane!$F$137</c:f>
              <c:strCache>
                <c:ptCount val="1"/>
                <c:pt idx="0">
                  <c:v>Hybrid without basis entropy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Airplane!$I$140:$I$149</c:f>
              <c:numCache>
                <c:formatCode>General</c:formatCode>
                <c:ptCount val="10"/>
                <c:pt idx="0">
                  <c:v>4.9998170000000002</c:v>
                </c:pt>
                <c:pt idx="1">
                  <c:v>2.6653549999999999</c:v>
                </c:pt>
                <c:pt idx="2">
                  <c:v>1.9451320000000001</c:v>
                </c:pt>
                <c:pt idx="3">
                  <c:v>1.6321650000000001</c:v>
                </c:pt>
                <c:pt idx="4">
                  <c:v>1.43204</c:v>
                </c:pt>
                <c:pt idx="5">
                  <c:v>1.275353</c:v>
                </c:pt>
                <c:pt idx="6">
                  <c:v>1.106894</c:v>
                </c:pt>
                <c:pt idx="7">
                  <c:v>0.93733900000000003</c:v>
                </c:pt>
                <c:pt idx="8">
                  <c:v>0.71124699999999996</c:v>
                </c:pt>
                <c:pt idx="9">
                  <c:v>0.44641900000000001</c:v>
                </c:pt>
              </c:numCache>
            </c:numRef>
          </c:xVal>
          <c:yVal>
            <c:numRef>
              <c:f>Airplane!$J$140:$J$149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7-4EEE-9AF1-4CD4AF02B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5.0999999999999996"/>
          <c:min val="0.41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49.56"/>
          <c:min val="24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F-44CF-880B-B84ACF3D714F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F-44CF-880B-B84ACF3D714F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1-45CA-9C5B-F82E05349897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71-45CA-9C5B-F82E05349897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71-45CA-9C5B-F82E05349897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71-45CA-9C5B-F82E05349897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71-45CA-9C5B-F82E05349897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71-45CA-9C5B-F82E05349897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71-45CA-9C5B-F82E05349897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71-45CA-9C5B-F82E05349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5.0999999999999996"/>
          <c:min val="0.41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1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2-4FFE-B512-E4D1FE935132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52-4FFE-B512-E4D1FE935132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52-4FFE-B512-E4D1FE935132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52-4FFE-B512-E4D1FE935132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52-4FFE-B512-E4D1FE935132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52-4FFE-B512-E4D1FE935132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52-4FFE-B512-E4D1FE935132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52-4FFE-B512-E4D1FE935132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52-4FFE-B512-E4D1FE935132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52-4FFE-B512-E4D1FE93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9649999999999999"/>
          <c:min val="1.934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33.285000000000004"/>
          <c:min val="33.26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5-4B97-999B-CF787B68D0D3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D5-4B97-999B-CF787B68D0D3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D5-4B97-999B-CF787B68D0D3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D5-4B97-999B-CF787B68D0D3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D5-4B97-999B-CF787B68D0D3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D5-4B97-999B-CF787B68D0D3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D5-4B97-999B-CF787B68D0D3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D5-4B97-999B-CF787B68D0D3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D5-4B97-999B-CF787B68D0D3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AD5-4B97-999B-CF787B68D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6500000000000001"/>
          <c:min val="1.6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31.71"/>
          <c:min val="31.6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D-428F-87B4-5C2967F63C68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D-428F-87B4-5C2967F63C68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6D-428F-87B4-5C2967F63C68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6D-428F-87B4-5C2967F63C68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6D-428F-87B4-5C2967F63C68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6D-428F-87B4-5C2967F63C68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6D-428F-87B4-5C2967F63C68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96D-428F-87B4-5C2967F63C68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96D-428F-87B4-5C2967F63C68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96D-428F-87B4-5C2967F63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45"/>
          <c:min val="1.414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30.67"/>
          <c:min val="30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A-4E58-832C-B49C76414951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A-4E58-832C-B49C76414951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A-4E58-832C-B49C76414951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AA-4E58-832C-B49C76414951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AA-4E58-832C-B49C76414951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AA-4E58-832C-B49C76414951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AA-4E58-832C-B49C76414951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AA-4E58-832C-B49C76414951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AA-4E58-832C-B49C76414951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AA-4E58-832C-B49C76414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2949999999999999"/>
          <c:min val="1.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29539933562439702"/>
              <c:y val="0.83227287359019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30.02"/>
          <c:min val="29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PSNR</a:t>
                </a:r>
                <a:r>
                  <a:rPr lang="en-US" altLang="ja-JP" baseline="0"/>
                  <a:t>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9-4B87-86AE-5694F2AD1254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9-4B87-86AE-5694F2AD1254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29-4B87-86AE-5694F2AD1254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9-4B87-86AE-5694F2AD1254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29-4B87-86AE-5694F2AD1254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B87-86AE-5694F2AD1254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B87-86AE-5694F2AD1254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B87-86AE-5694F2AD1254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529-4B87-86AE-5694F2AD1254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529-4B87-86AE-5694F2AD1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1260000000000001"/>
          <c:min val="1.0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29.23"/>
          <c:min val="29.15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PSNR</a:t>
                </a:r>
                <a:r>
                  <a:rPr lang="en-US" altLang="ja-JP" baseline="0"/>
                  <a:t>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9-4221-A3A4-0577BD6FFABF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9-4221-A3A4-0577BD6FFABF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59-4221-A3A4-0577BD6FFABF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59-4221-A3A4-0577BD6FFABF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59-4221-A3A4-0577BD6FFABF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59-4221-A3A4-0577BD6FFABF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59-4221-A3A4-0577BD6FFABF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C59-4221-A3A4-0577BD6FFABF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C59-4221-A3A4-0577BD6FFABF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59-4221-A3A4-0577BD6F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0.95000000000000007"/>
          <c:min val="0.9360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28.439999999999998"/>
          <c:min val="28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0-41D9-8BF2-786F77DA0525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1D9-8BF2-786F77DA0525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Airplane!$J$20:$J$29</c:f>
              <c:numCache>
                <c:formatCode>General</c:formatCode>
                <c:ptCount val="10"/>
                <c:pt idx="1">
                  <c:v>36.369563999999997</c:v>
                </c:pt>
                <c:pt idx="2">
                  <c:v>33.272827999999997</c:v>
                </c:pt>
                <c:pt idx="3">
                  <c:v>31.672113</c:v>
                </c:pt>
                <c:pt idx="4">
                  <c:v>30.603829999999999</c:v>
                </c:pt>
                <c:pt idx="5">
                  <c:v>29.959427999999999</c:v>
                </c:pt>
                <c:pt idx="6">
                  <c:v>29.190624</c:v>
                </c:pt>
                <c:pt idx="7">
                  <c:v>28.416373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20-41D9-8BF2-786F77DA0525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Airplane!$J$35:$J$44</c:f>
              <c:numCache>
                <c:formatCode>0</c:formatCode>
                <c:ptCount val="10"/>
                <c:pt idx="2" formatCode="General">
                  <c:v>33.266680999999998</c:v>
                </c:pt>
                <c:pt idx="3" formatCode="General">
                  <c:v>31.674787999999999</c:v>
                </c:pt>
                <c:pt idx="4" formatCode="General">
                  <c:v>30.592981000000002</c:v>
                </c:pt>
                <c:pt idx="5" formatCode="General">
                  <c:v>29.935603</c:v>
                </c:pt>
                <c:pt idx="6" formatCode="General">
                  <c:v>29.216009</c:v>
                </c:pt>
                <c:pt idx="7" formatCode="General">
                  <c:v>28.413837999999998</c:v>
                </c:pt>
                <c:pt idx="8" formatCode="General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20-41D9-8BF2-786F77DA0525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Airplane!$J$50:$J$59</c:f>
              <c:numCache>
                <c:formatCode>General</c:formatCode>
                <c:ptCount val="10"/>
                <c:pt idx="2">
                  <c:v>33.267096000000002</c:v>
                </c:pt>
                <c:pt idx="3">
                  <c:v>31.667635000000001</c:v>
                </c:pt>
                <c:pt idx="4">
                  <c:v>30.624976</c:v>
                </c:pt>
                <c:pt idx="5">
                  <c:v>29.998093000000001</c:v>
                </c:pt>
                <c:pt idx="6">
                  <c:v>29.198516999999999</c:v>
                </c:pt>
                <c:pt idx="7">
                  <c:v>28.392202000000001</c:v>
                </c:pt>
                <c:pt idx="8">
                  <c:v>27.051577000000002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20-41D9-8BF2-786F77DA0525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Airplane!$J$65:$J$74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33.263502000000003</c:v>
                </c:pt>
                <c:pt idx="3">
                  <c:v>31.665158000000002</c:v>
                </c:pt>
                <c:pt idx="4">
                  <c:v>30.585899999999999</c:v>
                </c:pt>
                <c:pt idx="5">
                  <c:v>29.929317999999999</c:v>
                </c:pt>
                <c:pt idx="6">
                  <c:v>29.171026999999999</c:v>
                </c:pt>
                <c:pt idx="7">
                  <c:v>28.379626999999999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20-41D9-8BF2-786F77DA0525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Airplane!$J$80:$J$89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36.364879999999999</c:v>
                </c:pt>
                <c:pt idx="2">
                  <c:v>33.267771000000003</c:v>
                </c:pt>
                <c:pt idx="3">
                  <c:v>31.669533999999999</c:v>
                </c:pt>
                <c:pt idx="4">
                  <c:v>30.599913999999998</c:v>
                </c:pt>
                <c:pt idx="5">
                  <c:v>29.950538000000002</c:v>
                </c:pt>
                <c:pt idx="6">
                  <c:v>29.190211000000001</c:v>
                </c:pt>
                <c:pt idx="7">
                  <c:v>28.396208000000001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20-41D9-8BF2-786F77DA0525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Airplane!$J$95:$J$104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36.365074</c:v>
                </c:pt>
                <c:pt idx="2">
                  <c:v>33.264448000000002</c:v>
                </c:pt>
                <c:pt idx="3">
                  <c:v>31.66656</c:v>
                </c:pt>
                <c:pt idx="4">
                  <c:v>30.585362</c:v>
                </c:pt>
                <c:pt idx="5">
                  <c:v>29.935603</c:v>
                </c:pt>
                <c:pt idx="6">
                  <c:v>29.174838999999999</c:v>
                </c:pt>
                <c:pt idx="7">
                  <c:v>28.381254999999999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20-41D9-8BF2-786F77DA0525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Airplane!$J$110:$J$119</c:f>
              <c:numCache>
                <c:formatCode>General</c:formatCode>
                <c:ptCount val="10"/>
                <c:pt idx="0">
                  <c:v>49.544054000000003</c:v>
                </c:pt>
                <c:pt idx="1">
                  <c:v>36.368133</c:v>
                </c:pt>
                <c:pt idx="2">
                  <c:v>33.266860999999999</c:v>
                </c:pt>
                <c:pt idx="3">
                  <c:v>31.665499000000001</c:v>
                </c:pt>
                <c:pt idx="4">
                  <c:v>30.571629999999999</c:v>
                </c:pt>
                <c:pt idx="5">
                  <c:v>29.911213</c:v>
                </c:pt>
                <c:pt idx="6">
                  <c:v>29.150651</c:v>
                </c:pt>
                <c:pt idx="7">
                  <c:v>28.357019999999999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20-41D9-8BF2-786F77DA0525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Airplane!$J$125:$J$134</c:f>
              <c:numCache>
                <c:formatCode>General</c:formatCode>
                <c:ptCount val="10"/>
                <c:pt idx="0">
                  <c:v>49.542769999999997</c:v>
                </c:pt>
                <c:pt idx="1">
                  <c:v>36.372661999999998</c:v>
                </c:pt>
                <c:pt idx="2">
                  <c:v>33.283062999999999</c:v>
                </c:pt>
                <c:pt idx="3">
                  <c:v>31.704637999999999</c:v>
                </c:pt>
                <c:pt idx="4">
                  <c:v>30.656579000000001</c:v>
                </c:pt>
                <c:pt idx="5">
                  <c:v>29.998093000000001</c:v>
                </c:pt>
                <c:pt idx="6">
                  <c:v>29.229150000000001</c:v>
                </c:pt>
                <c:pt idx="7">
                  <c:v>28.436997000000002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20-41D9-8BF2-786F77DA0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0.72000000000000008"/>
          <c:min val="0.71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27.1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165306176158488E-2"/>
          <c:y val="2.9170954230916979E-2"/>
          <c:w val="0.91149235025128394"/>
          <c:h val="0.79564634275505841"/>
        </c:manualLayout>
      </c:layout>
      <c:lineChart>
        <c:grouping val="standard"/>
        <c:varyColors val="0"/>
        <c:ser>
          <c:idx val="0"/>
          <c:order val="0"/>
          <c:tx>
            <c:strRef>
              <c:f>Airplane!$AH$6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Airplane!$AI$6:$AO$6</c15:sqref>
                  </c15:fullRef>
                </c:ext>
              </c:extLst>
              <c:f>Airplane!$AJ$6:$AO$6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0-4ECE-B4A6-A05BE77B5C6A}"/>
            </c:ext>
          </c:extLst>
        </c:ser>
        <c:ser>
          <c:idx val="1"/>
          <c:order val="1"/>
          <c:tx>
            <c:strRef>
              <c:f>Airplane!$AH$7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Airplane!$AI$7:$AO$7</c15:sqref>
                  </c15:fullRef>
                </c:ext>
              </c:extLst>
              <c:f>Airplane!$AJ$7:$AO$7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0-4ECE-B4A6-A05BE77B5C6A}"/>
            </c:ext>
          </c:extLst>
        </c:ser>
        <c:ser>
          <c:idx val="2"/>
          <c:order val="2"/>
          <c:tx>
            <c:strRef>
              <c:f>Airplane!$AH$8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Airplane!$AI$8:$AO$8</c15:sqref>
                  </c15:fullRef>
                </c:ext>
              </c:extLst>
              <c:f>Airplane!$AJ$8:$AO$8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0-4ECE-B4A6-A05BE77B5C6A}"/>
            </c:ext>
          </c:extLst>
        </c:ser>
        <c:ser>
          <c:idx val="3"/>
          <c:order val="3"/>
          <c:tx>
            <c:strRef>
              <c:f>Airplane!$AH$9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Airplane!$AI$9:$AO$9</c15:sqref>
                  </c15:fullRef>
                </c:ext>
              </c:extLst>
              <c:f>Airplane!$AJ$9:$AO$9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0-4ECE-B4A6-A05BE77B5C6A}"/>
            </c:ext>
          </c:extLst>
        </c:ser>
        <c:ser>
          <c:idx val="4"/>
          <c:order val="4"/>
          <c:tx>
            <c:strRef>
              <c:f>Airplane!$AH$10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Airplane!$AI$10:$AO$10</c15:sqref>
                  </c15:fullRef>
                </c:ext>
              </c:extLst>
              <c:f>Airplane!$AJ$10:$AO$10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E0-4ECE-B4A6-A05BE77B5C6A}"/>
            </c:ext>
          </c:extLst>
        </c:ser>
        <c:ser>
          <c:idx val="5"/>
          <c:order val="5"/>
          <c:tx>
            <c:strRef>
              <c:f>Airplane!$AH$11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Airplane!$AI$11:$AO$11</c15:sqref>
                  </c15:fullRef>
                </c:ext>
              </c:extLst>
              <c:f>Airplane!$AJ$11:$AO$11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E0-4ECE-B4A6-A05BE77B5C6A}"/>
            </c:ext>
          </c:extLst>
        </c:ser>
        <c:ser>
          <c:idx val="6"/>
          <c:order val="6"/>
          <c:tx>
            <c:strRef>
              <c:f>Airplane!$AH$12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Airplane!$AI$12:$AO$12</c15:sqref>
                  </c15:fullRef>
                </c:ext>
              </c:extLst>
              <c:f>Airplane!$AJ$12:$AO$12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E0-4ECE-B4A6-A05BE77B5C6A}"/>
            </c:ext>
          </c:extLst>
        </c:ser>
        <c:ser>
          <c:idx val="7"/>
          <c:order val="7"/>
          <c:tx>
            <c:strRef>
              <c:f>Airplane!$AH$13</c:f>
              <c:strCache>
                <c:ptCount val="1"/>
                <c:pt idx="0">
                  <c:v>Q90で固定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Airplane!$AI$5:$AO$5</c15:sqref>
                  </c15:fullRef>
                </c:ext>
              </c:extLst>
              <c:f>Airplane!$AJ$5:$AO$5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Airplane!$AI$13:$AO$13</c15:sqref>
                  </c15:fullRef>
                </c:ext>
              </c:extLst>
              <c:f>Airplane!$AJ$13:$AO$13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E0-4ECE-B4A6-A05BE77B5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784160"/>
        <c:axId val="1661785824"/>
      </c:lineChart>
      <c:catAx>
        <c:axId val="166178416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Q</a:t>
                </a:r>
                <a:r>
                  <a:rPr lang="ja-JP" altLang="en-US"/>
                  <a:t>レート</a:t>
                </a:r>
              </a:p>
            </c:rich>
          </c:tx>
          <c:layout>
            <c:manualLayout>
              <c:xMode val="edge"/>
              <c:yMode val="edge"/>
              <c:x val="0.49222673208673706"/>
              <c:y val="0.86848324065338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61785824"/>
        <c:crosses val="autoZero"/>
        <c:auto val="1"/>
        <c:lblAlgn val="ctr"/>
        <c:lblOffset val="100"/>
        <c:noMultiLvlLbl val="0"/>
      </c:catAx>
      <c:valAx>
        <c:axId val="1661785824"/>
        <c:scaling>
          <c:orientation val="maxMin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符号化性能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617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6599857269303"/>
          <c:y val="3.1037961609310372E-2"/>
          <c:w val="0.86114576507363316"/>
          <c:h val="0.7341082376701803"/>
        </c:manualLayout>
      </c:layout>
      <c:lineChart>
        <c:grouping val="standard"/>
        <c:varyColors val="0"/>
        <c:ser>
          <c:idx val="0"/>
          <c:order val="0"/>
          <c:tx>
            <c:strRef>
              <c:f>Airplane!$AH$32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Airplane!$AI$32:$AO$32</c15:sqref>
                  </c15:fullRef>
                </c:ext>
              </c:extLst>
              <c:f>Airplane!$AJ$32:$AO$32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A-4012-90AD-3A64A25AFCBF}"/>
            </c:ext>
          </c:extLst>
        </c:ser>
        <c:ser>
          <c:idx val="1"/>
          <c:order val="1"/>
          <c:tx>
            <c:strRef>
              <c:f>Airplane!$AH$33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Airplane!$AI$33:$AO$33</c15:sqref>
                  </c15:fullRef>
                </c:ext>
              </c:extLst>
              <c:f>Airplane!$AJ$33:$AO$33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A-4012-90AD-3A64A25AFCBF}"/>
            </c:ext>
          </c:extLst>
        </c:ser>
        <c:ser>
          <c:idx val="2"/>
          <c:order val="2"/>
          <c:tx>
            <c:strRef>
              <c:f>Airplane!$AH$34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Airplane!$AI$34:$AO$34</c15:sqref>
                  </c15:fullRef>
                </c:ext>
              </c:extLst>
              <c:f>Airplane!$AJ$34:$AO$34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A-4012-90AD-3A64A25AFCBF}"/>
            </c:ext>
          </c:extLst>
        </c:ser>
        <c:ser>
          <c:idx val="3"/>
          <c:order val="3"/>
          <c:tx>
            <c:strRef>
              <c:f>Airplane!$AH$35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Airplane!$AI$35:$AO$35</c15:sqref>
                  </c15:fullRef>
                </c:ext>
              </c:extLst>
              <c:f>Airplane!$AJ$35:$AO$35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DA-4012-90AD-3A64A25AFCBF}"/>
            </c:ext>
          </c:extLst>
        </c:ser>
        <c:ser>
          <c:idx val="4"/>
          <c:order val="4"/>
          <c:tx>
            <c:strRef>
              <c:f>Airplane!$AH$36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Airplane!$AI$36:$AO$36</c15:sqref>
                  </c15:fullRef>
                </c:ext>
              </c:extLst>
              <c:f>Airplane!$AJ$36:$AO$36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DA-4012-90AD-3A64A25AFCBF}"/>
            </c:ext>
          </c:extLst>
        </c:ser>
        <c:ser>
          <c:idx val="5"/>
          <c:order val="5"/>
          <c:tx>
            <c:strRef>
              <c:f>Airplane!$AH$37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Airplane!$AI$37:$AO$37</c15:sqref>
                  </c15:fullRef>
                </c:ext>
              </c:extLst>
              <c:f>Airplane!$AJ$37:$AO$37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DA-4012-90AD-3A64A25AFCBF}"/>
            </c:ext>
          </c:extLst>
        </c:ser>
        <c:ser>
          <c:idx val="6"/>
          <c:order val="6"/>
          <c:tx>
            <c:strRef>
              <c:f>Airplane!$AH$38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Airplane!$AI$38:$AO$38</c15:sqref>
                  </c15:fullRef>
                </c:ext>
              </c:extLst>
              <c:f>Airplane!$AJ$38:$AO$38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DA-4012-90AD-3A64A25AFCBF}"/>
            </c:ext>
          </c:extLst>
        </c:ser>
        <c:ser>
          <c:idx val="7"/>
          <c:order val="7"/>
          <c:tx>
            <c:strRef>
              <c:f>Airplane!$AH$39</c:f>
              <c:strCache>
                <c:ptCount val="1"/>
                <c:pt idx="0">
                  <c:v>Q90で固定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Airplane!$AI$39:$AO$39</c15:sqref>
                  </c15:fullRef>
                </c:ext>
              </c:extLst>
              <c:f>Airplane!$AJ$39:$AO$39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DA-4012-90AD-3A64A25AFCBF}"/>
            </c:ext>
          </c:extLst>
        </c:ser>
        <c:ser>
          <c:idx val="8"/>
          <c:order val="8"/>
          <c:tx>
            <c:strRef>
              <c:f>Airplane!$AH$40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Airplane!$AI$31:$AO$31</c15:sqref>
                  </c15:fullRef>
                </c:ext>
              </c:extLst>
              <c:f>Airplane!$AJ$31:$AO$31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Airplane!$AI$40:$AO$40</c15:sqref>
                  </c15:fullRef>
                </c:ext>
              </c:extLst>
              <c:f>Airplane!$AJ$40:$AO$40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DA-4012-90AD-3A64A25AF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699008"/>
        <c:axId val="1717698176"/>
      </c:lineChart>
      <c:catAx>
        <c:axId val="171769900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698176"/>
        <c:crosses val="autoZero"/>
        <c:auto val="1"/>
        <c:lblAlgn val="ctr"/>
        <c:lblOffset val="100"/>
        <c:noMultiLvlLbl val="0"/>
      </c:catAx>
      <c:valAx>
        <c:axId val="17176981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符号化性能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69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D-4F3D-A6B3-43D00E77E9AE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D-4F3D-A6B3-43D00E77E9AE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D-4F3D-A6B3-43D00E77E9AE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FD-4F3D-A6B3-43D00E77E9AE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FD-4F3D-A6B3-43D00E77E9AE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FD-4F3D-A6B3-43D00E77E9AE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FD-4F3D-A6B3-43D00E77E9AE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FD-4F3D-A6B3-43D00E77E9AE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FD-4F3D-A6B3-43D00E77E9AE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FD-4F3D-A6B3-43D00E77E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9649999999999999"/>
          <c:min val="1.934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0.9365"/>
          <c:min val="0.93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B-461D-9ECE-E59B8896C669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BB-461D-9ECE-E59B8896C669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BB-461D-9ECE-E59B8896C669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BB-461D-9ECE-E59B8896C669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BB-461D-9ECE-E59B8896C669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BB-461D-9ECE-E59B8896C669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BB-461D-9ECE-E59B8896C669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BB-461D-9ECE-E59B8896C669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BB-461D-9ECE-E59B8896C669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9BB-461D-9ECE-E59B8896C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6500000000000001"/>
          <c:min val="1.6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0.91660000000000008"/>
          <c:min val="0.9144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6-496E-B872-0BDA59E02368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C6-496E-B872-0BDA59E02368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C6-496E-B872-0BDA59E02368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C6-496E-B872-0BDA59E02368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C6-496E-B872-0BDA59E02368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C6-496E-B872-0BDA59E02368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C6-496E-B872-0BDA59E02368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C6-496E-B872-0BDA59E02368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C6-496E-B872-0BDA59E02368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C6-496E-B872-0BDA59E02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45"/>
          <c:min val="1.414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0.9"/>
          <c:min val="0.895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C-44FB-ACA3-906526579935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2C-44FB-ACA3-906526579935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2C-44FB-ACA3-906526579935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2C-44FB-ACA3-906526579935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2C-44FB-ACA3-906526579935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2C-44FB-ACA3-906526579935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2C-44FB-ACA3-906526579935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2C-44FB-ACA3-906526579935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2C-44FB-ACA3-906526579935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2C-44FB-ACA3-906526579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2949999999999999"/>
          <c:min val="1.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0.88700000000000012"/>
          <c:min val="0.883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0-4C58-8B45-DF2563201E70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A0-4C58-8B45-DF2563201E70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0-4C58-8B45-DF2563201E70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A0-4C58-8B45-DF2563201E70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A0-4C58-8B45-DF2563201E70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A0-4C58-8B45-DF2563201E70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A0-4C58-8B45-DF2563201E70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A0-4C58-8B45-DF2563201E70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A0-4C58-8B45-DF2563201E70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A0-4C58-8B45-DF2563201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1.1260000000000001"/>
          <c:min val="1.0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0.87300000000000011"/>
          <c:min val="0.867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B-4DD4-95D7-F33977A99DB4}"/>
            </c:ext>
          </c:extLst>
        </c:ser>
        <c:ser>
          <c:idx val="1"/>
          <c:order val="1"/>
          <c:tx>
            <c:strRef>
              <c:f>Airplane!$F$2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B-4DD4-95D7-F33977A99DB4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7B-4DD4-95D7-F33977A99DB4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7B-4DD4-95D7-F33977A99DB4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7B-4DD4-95D7-F33977A99DB4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7B-4DD4-95D7-F33977A99DB4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7B-4DD4-95D7-F33977A99DB4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7B-4DD4-95D7-F33977A99DB4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7B-4DD4-95D7-F33977A99DB4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7B-4DD4-95D7-F33977A9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0.95000000000000007"/>
          <c:min val="0.9360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0.85300000000000009"/>
          <c:min val="0.847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Airplane!$AZ$6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Airplane!$BA$6:$BG$6</c:f>
              <c:numCache>
                <c:formatCode>General</c:formatCode>
                <c:ptCount val="7"/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7-47F0-A58E-E696396B7647}"/>
            </c:ext>
          </c:extLst>
        </c:ser>
        <c:ser>
          <c:idx val="1"/>
          <c:order val="1"/>
          <c:tx>
            <c:strRef>
              <c:f>Airplane!$AZ$7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Airplane!$BA$7:$BG$7</c:f>
              <c:numCache>
                <c:formatCode>General</c:formatCode>
                <c:ptCount val="7"/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47-47F0-A58E-E696396B7647}"/>
            </c:ext>
          </c:extLst>
        </c:ser>
        <c:ser>
          <c:idx val="2"/>
          <c:order val="2"/>
          <c:tx>
            <c:strRef>
              <c:f>Airplane!$AZ$8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Airplane!$BA$8:$BG$8</c:f>
              <c:numCache>
                <c:formatCode>General</c:formatCode>
                <c:ptCount val="7"/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47-47F0-A58E-E696396B7647}"/>
            </c:ext>
          </c:extLst>
        </c:ser>
        <c:ser>
          <c:idx val="3"/>
          <c:order val="3"/>
          <c:tx>
            <c:strRef>
              <c:f>Airplane!$AZ$9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Airplane!$BA$9:$BG$9</c:f>
              <c:numCache>
                <c:formatCode>General</c:formatCode>
                <c:ptCount val="7"/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47-47F0-A58E-E696396B7647}"/>
            </c:ext>
          </c:extLst>
        </c:ser>
        <c:ser>
          <c:idx val="4"/>
          <c:order val="4"/>
          <c:tx>
            <c:strRef>
              <c:f>Airplane!$AZ$10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Airplane!$BA$10:$BG$10</c:f>
              <c:numCache>
                <c:formatCode>General</c:formatCode>
                <c:ptCount val="7"/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47-47F0-A58E-E696396B7647}"/>
            </c:ext>
          </c:extLst>
        </c:ser>
        <c:ser>
          <c:idx val="5"/>
          <c:order val="5"/>
          <c:tx>
            <c:strRef>
              <c:f>Airplane!$AZ$11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Airplane!$BA$11:$BG$11</c:f>
              <c:numCache>
                <c:formatCode>General</c:formatCode>
                <c:ptCount val="7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47-47F0-A58E-E696396B7647}"/>
            </c:ext>
          </c:extLst>
        </c:ser>
        <c:ser>
          <c:idx val="6"/>
          <c:order val="6"/>
          <c:tx>
            <c:strRef>
              <c:f>Airplane!$AZ$12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Airplane!$BA$12:$BG$12</c:f>
              <c:numCache>
                <c:formatCode>General</c:formatCode>
                <c:ptCount val="7"/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47-47F0-A58E-E696396B7647}"/>
            </c:ext>
          </c:extLst>
        </c:ser>
        <c:ser>
          <c:idx val="7"/>
          <c:order val="7"/>
          <c:tx>
            <c:strRef>
              <c:f>Airplane!$AZ$13</c:f>
              <c:strCache>
                <c:ptCount val="1"/>
                <c:pt idx="0">
                  <c:v>Q90で固定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f>Airplane!$BA$5:$BG$5</c:f>
              <c:numCache>
                <c:formatCode>General</c:formatCode>
                <c:ptCount val="7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Airplane!$BA$13:$BG$13</c:f>
              <c:numCache>
                <c:formatCode>General</c:formatCode>
                <c:ptCount val="7"/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47-47F0-A58E-E696396B7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640831"/>
        <c:axId val="655644991"/>
      </c:lineChart>
      <c:catAx>
        <c:axId val="65564083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5644991"/>
        <c:crosses val="autoZero"/>
        <c:auto val="1"/>
        <c:lblAlgn val="ctr"/>
        <c:lblOffset val="100"/>
        <c:noMultiLvlLbl val="0"/>
      </c:catAx>
      <c:valAx>
        <c:axId val="6556449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56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Airplane!$AZ$33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Airplane!$BA$33:$BG$33</c15:sqref>
                  </c15:fullRef>
                </c:ext>
              </c:extLst>
              <c:f>Airplane!$BB$33:$BG$33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0-4F9D-806A-12324D2C4019}"/>
            </c:ext>
          </c:extLst>
        </c:ser>
        <c:ser>
          <c:idx val="1"/>
          <c:order val="1"/>
          <c:tx>
            <c:strRef>
              <c:f>Airplane!$AZ$34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Airplane!$BA$34:$BG$34</c15:sqref>
                  </c15:fullRef>
                </c:ext>
              </c:extLst>
              <c:f>Airplane!$BB$34:$BG$34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0-4F9D-806A-12324D2C4019}"/>
            </c:ext>
          </c:extLst>
        </c:ser>
        <c:ser>
          <c:idx val="2"/>
          <c:order val="2"/>
          <c:tx>
            <c:strRef>
              <c:f>Airplane!$AZ$35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Airplane!$BA$35:$BG$35</c15:sqref>
                  </c15:fullRef>
                </c:ext>
              </c:extLst>
              <c:f>Airplane!$BB$35:$BG$35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40-4F9D-806A-12324D2C4019}"/>
            </c:ext>
          </c:extLst>
        </c:ser>
        <c:ser>
          <c:idx val="3"/>
          <c:order val="3"/>
          <c:tx>
            <c:strRef>
              <c:f>Airplane!$AZ$36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Airplane!$BA$36:$BG$36</c15:sqref>
                  </c15:fullRef>
                </c:ext>
              </c:extLst>
              <c:f>Airplane!$BB$36:$BG$36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0-4F9D-806A-12324D2C4019}"/>
            </c:ext>
          </c:extLst>
        </c:ser>
        <c:ser>
          <c:idx val="4"/>
          <c:order val="4"/>
          <c:tx>
            <c:strRef>
              <c:f>Airplane!$AZ$37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Airplane!$BA$37:$BG$37</c15:sqref>
                  </c15:fullRef>
                </c:ext>
              </c:extLst>
              <c:f>Airplane!$BB$37:$BG$37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40-4F9D-806A-12324D2C4019}"/>
            </c:ext>
          </c:extLst>
        </c:ser>
        <c:ser>
          <c:idx val="5"/>
          <c:order val="5"/>
          <c:tx>
            <c:strRef>
              <c:f>Airplane!$AZ$38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Airplane!$BA$38:$BG$38</c15:sqref>
                  </c15:fullRef>
                </c:ext>
              </c:extLst>
              <c:f>Airplane!$BB$38:$BG$38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0-4F9D-806A-12324D2C4019}"/>
            </c:ext>
          </c:extLst>
        </c:ser>
        <c:ser>
          <c:idx val="6"/>
          <c:order val="6"/>
          <c:tx>
            <c:strRef>
              <c:f>Airplane!$AZ$39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Airplane!$BA$39:$BG$39</c15:sqref>
                  </c15:fullRef>
                </c:ext>
              </c:extLst>
              <c:f>Airplane!$BB$39:$BG$39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40-4F9D-806A-12324D2C4019}"/>
            </c:ext>
          </c:extLst>
        </c:ser>
        <c:ser>
          <c:idx val="7"/>
          <c:order val="7"/>
          <c:tx>
            <c:strRef>
              <c:f>Airplane!$AZ$40</c:f>
              <c:strCache>
                <c:ptCount val="1"/>
                <c:pt idx="0">
                  <c:v>Q90で固定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Airplane!$BA$40:$BG$40</c15:sqref>
                  </c15:fullRef>
                </c:ext>
              </c:extLst>
              <c:f>Airplane!$BB$40:$BG$40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0-4F9D-806A-12324D2C4019}"/>
            </c:ext>
          </c:extLst>
        </c:ser>
        <c:ser>
          <c:idx val="8"/>
          <c:order val="8"/>
          <c:tx>
            <c:strRef>
              <c:f>Airplane!$AZ$41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Airplane!$BA$32:$BG$32</c15:sqref>
                  </c15:fullRef>
                </c:ext>
              </c:extLst>
              <c:f>Airplane!$BB$32:$BG$32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Airplane!$BA$41:$BG$41</c15:sqref>
                  </c15:fullRef>
                </c:ext>
              </c:extLst>
              <c:f>Airplane!$BB$41:$BG$41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40-4F9D-806A-12324D2C4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94319"/>
        <c:axId val="2015390575"/>
      </c:lineChart>
      <c:catAx>
        <c:axId val="201539431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5390575"/>
        <c:crosses val="autoZero"/>
        <c:auto val="1"/>
        <c:lblAlgn val="ctr"/>
        <c:lblOffset val="100"/>
        <c:noMultiLvlLbl val="0"/>
      </c:catAx>
      <c:valAx>
        <c:axId val="201539057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53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論文用</a:t>
            </a:r>
            <a:r>
              <a:rPr lang="en-US" altLang="ja-JP"/>
              <a:t>PSNR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71547626073268E-2"/>
          <c:y val="6.2457111487259249E-2"/>
          <c:w val="0.93507863508095357"/>
          <c:h val="0.87368605450141978"/>
        </c:manualLayout>
      </c:layout>
      <c:scatterChart>
        <c:scatterStyle val="lineMarker"/>
        <c:varyColors val="0"/>
        <c:ser>
          <c:idx val="0"/>
          <c:order val="0"/>
          <c:tx>
            <c:strRef>
              <c:f>Airplane!$J$2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E-4115-80E8-A44C45DE41B6}"/>
            </c:ext>
          </c:extLst>
        </c:ser>
        <c:ser>
          <c:idx val="1"/>
          <c:order val="1"/>
          <c:tx>
            <c:strRef>
              <c:f>Airplane!$H$2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E-4115-80E8-A44C45DE4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Airplane!$E$17</c15:sqref>
                        </c15:formulaRef>
                      </c:ext>
                    </c:extLst>
                    <c:strCache>
                      <c:ptCount val="1"/>
                      <c:pt idx="0">
                        <c:v>0含むICA領域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Airplane!$I$20:$I$29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2.671627</c:v>
                      </c:pt>
                      <c:pt idx="2">
                        <c:v>1.9469639999999999</c:v>
                      </c:pt>
                      <c:pt idx="3">
                        <c:v>1.6276550000000001</c:v>
                      </c:pt>
                      <c:pt idx="4">
                        <c:v>1.432094</c:v>
                      </c:pt>
                      <c:pt idx="5">
                        <c:v>1.2722389999999999</c:v>
                      </c:pt>
                      <c:pt idx="6">
                        <c:v>1.1092919999999999</c:v>
                      </c:pt>
                      <c:pt idx="7">
                        <c:v>0.94798899999999997</c:v>
                      </c:pt>
                      <c:pt idx="8">
                        <c:v>0.71585900000000002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Airplane!$J$20:$J$29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36.369563999999997</c:v>
                      </c:pt>
                      <c:pt idx="2">
                        <c:v>33.272827999999997</c:v>
                      </c:pt>
                      <c:pt idx="3">
                        <c:v>31.672113</c:v>
                      </c:pt>
                      <c:pt idx="4">
                        <c:v>30.603829999999999</c:v>
                      </c:pt>
                      <c:pt idx="5">
                        <c:v>29.959427999999999</c:v>
                      </c:pt>
                      <c:pt idx="6">
                        <c:v>29.190624</c:v>
                      </c:pt>
                      <c:pt idx="7">
                        <c:v>28.416373</c:v>
                      </c:pt>
                      <c:pt idx="8">
                        <c:v>27.051577000000002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5CE-4115-80E8-A44C45DE41B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Airplane!$E$32</c15:sqref>
                        </c15:formulaRef>
                      </c:ext>
                    </c:extLst>
                    <c:strCache>
                      <c:ptCount val="1"/>
                      <c:pt idx="0">
                        <c:v>0以外のICA領域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Airplane!$I$35:$I$44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2" formatCode="General">
                        <c:v>1.946814</c:v>
                      </c:pt>
                      <c:pt idx="3" formatCode="General">
                        <c:v>1.6310469999999999</c:v>
                      </c:pt>
                      <c:pt idx="4" formatCode="General">
                        <c:v>1.432941</c:v>
                      </c:pt>
                      <c:pt idx="5" formatCode="General">
                        <c:v>1.273771</c:v>
                      </c:pt>
                      <c:pt idx="6" formatCode="General">
                        <c:v>1.1116740000000001</c:v>
                      </c:pt>
                      <c:pt idx="7" formatCode="General">
                        <c:v>0.94947300000000001</c:v>
                      </c:pt>
                      <c:pt idx="8" formatCode="General">
                        <c:v>0.71585900000000002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Airplane!$J$35:$J$44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2" formatCode="General">
                        <c:v>33.266680999999998</c:v>
                      </c:pt>
                      <c:pt idx="3" formatCode="General">
                        <c:v>31.674787999999999</c:v>
                      </c:pt>
                      <c:pt idx="4" formatCode="General">
                        <c:v>30.592981000000002</c:v>
                      </c:pt>
                      <c:pt idx="5" formatCode="General">
                        <c:v>29.935603</c:v>
                      </c:pt>
                      <c:pt idx="6" formatCode="General">
                        <c:v>29.216009</c:v>
                      </c:pt>
                      <c:pt idx="7" formatCode="General">
                        <c:v>28.413837999999998</c:v>
                      </c:pt>
                      <c:pt idx="8" formatCode="General">
                        <c:v>27.051577000000002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5CE-4115-80E8-A44C45DE41B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Airplane!$E$47</c15:sqref>
                        </c15:formulaRef>
                      </c:ext>
                    </c:extLst>
                    <c:strCache>
                      <c:ptCount val="1"/>
                      <c:pt idx="0">
                        <c:v>1～3のみのICA領域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Airplane!$I$50:$I$59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1.9511890000000001</c:v>
                      </c:pt>
                      <c:pt idx="3">
                        <c:v>1.6341110000000001</c:v>
                      </c:pt>
                      <c:pt idx="4">
                        <c:v>1.429098</c:v>
                      </c:pt>
                      <c:pt idx="5">
                        <c:v>1.273002</c:v>
                      </c:pt>
                      <c:pt idx="6">
                        <c:v>1.107909</c:v>
                      </c:pt>
                      <c:pt idx="7">
                        <c:v>0.94875500000000001</c:v>
                      </c:pt>
                      <c:pt idx="8">
                        <c:v>0.71585900000000002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Airplane!$J$50:$J$59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33.267096000000002</c:v>
                      </c:pt>
                      <c:pt idx="3">
                        <c:v>31.667635000000001</c:v>
                      </c:pt>
                      <c:pt idx="4">
                        <c:v>30.624976</c:v>
                      </c:pt>
                      <c:pt idx="5">
                        <c:v>29.998093000000001</c:v>
                      </c:pt>
                      <c:pt idx="6">
                        <c:v>29.198516999999999</c:v>
                      </c:pt>
                      <c:pt idx="7">
                        <c:v>28.392202000000001</c:v>
                      </c:pt>
                      <c:pt idx="8">
                        <c:v>27.051577000000002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5CE-4115-80E8-A44C45DE41B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Airplane!$E$62</c15:sqref>
                        </c15:formulaRef>
                      </c:ext>
                    </c:extLst>
                    <c:strCache>
                      <c:ptCount val="1"/>
                      <c:pt idx="0">
                        <c:v>Q10で固定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Airplane!$I$65:$I$74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2.664558</c:v>
                      </c:pt>
                      <c:pt idx="2">
                        <c:v>1.936577</c:v>
                      </c:pt>
                      <c:pt idx="3">
                        <c:v>1.6212150000000001</c:v>
                      </c:pt>
                      <c:pt idx="4">
                        <c:v>1.4190240000000001</c:v>
                      </c:pt>
                      <c:pt idx="5">
                        <c:v>1.264529</c:v>
                      </c:pt>
                      <c:pt idx="6">
                        <c:v>1.095423</c:v>
                      </c:pt>
                      <c:pt idx="7">
                        <c:v>0.93640400000000001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Airplane!$J$65:$J$74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36.364879999999999</c:v>
                      </c:pt>
                      <c:pt idx="2">
                        <c:v>33.263502000000003</c:v>
                      </c:pt>
                      <c:pt idx="3">
                        <c:v>31.665158000000002</c:v>
                      </c:pt>
                      <c:pt idx="4">
                        <c:v>30.585899999999999</c:v>
                      </c:pt>
                      <c:pt idx="5">
                        <c:v>29.929317999999999</c:v>
                      </c:pt>
                      <c:pt idx="6">
                        <c:v>29.171026999999999</c:v>
                      </c:pt>
                      <c:pt idx="7">
                        <c:v>28.379626999999999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5CE-4115-80E8-A44C45DE41B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Airplane!$E$77</c15:sqref>
                        </c15:formulaRef>
                      </c:ext>
                    </c:extLst>
                    <c:strCache>
                      <c:ptCount val="1"/>
                      <c:pt idx="0">
                        <c:v>Q20で固定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Airplane!$I$80:$I$89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2.664558</c:v>
                      </c:pt>
                      <c:pt idx="2">
                        <c:v>1.93669</c:v>
                      </c:pt>
                      <c:pt idx="3">
                        <c:v>1.6209769999999999</c:v>
                      </c:pt>
                      <c:pt idx="4">
                        <c:v>1.4176820000000001</c:v>
                      </c:pt>
                      <c:pt idx="5">
                        <c:v>1.2660199999999999</c:v>
                      </c:pt>
                      <c:pt idx="6">
                        <c:v>1.100268</c:v>
                      </c:pt>
                      <c:pt idx="7">
                        <c:v>0.93754400000000004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Airplane!$J$80:$J$89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36.364879999999999</c:v>
                      </c:pt>
                      <c:pt idx="2">
                        <c:v>33.267771000000003</c:v>
                      </c:pt>
                      <c:pt idx="3">
                        <c:v>31.669533999999999</c:v>
                      </c:pt>
                      <c:pt idx="4">
                        <c:v>30.599913999999998</c:v>
                      </c:pt>
                      <c:pt idx="5">
                        <c:v>29.950538000000002</c:v>
                      </c:pt>
                      <c:pt idx="6">
                        <c:v>29.190211000000001</c:v>
                      </c:pt>
                      <c:pt idx="7">
                        <c:v>28.396208000000001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5CE-4115-80E8-A44C45DE41B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Airplane!$E$92</c15:sqref>
                        </c15:formulaRef>
                      </c:ext>
                    </c:extLst>
                    <c:strCache>
                      <c:ptCount val="1"/>
                      <c:pt idx="0">
                        <c:v>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Airplane!$I$95:$I$104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2.664949</c:v>
                      </c:pt>
                      <c:pt idx="2">
                        <c:v>1.941921</c:v>
                      </c:pt>
                      <c:pt idx="3">
                        <c:v>1.622417</c:v>
                      </c:pt>
                      <c:pt idx="4">
                        <c:v>1.4239820000000001</c:v>
                      </c:pt>
                      <c:pt idx="5">
                        <c:v>1.273771</c:v>
                      </c:pt>
                      <c:pt idx="6">
                        <c:v>1.1022799999999999</c:v>
                      </c:pt>
                      <c:pt idx="7">
                        <c:v>0.94827300000000003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Airplane!$J$95:$J$104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36.365074</c:v>
                      </c:pt>
                      <c:pt idx="2">
                        <c:v>33.264448000000002</c:v>
                      </c:pt>
                      <c:pt idx="3">
                        <c:v>31.66656</c:v>
                      </c:pt>
                      <c:pt idx="4">
                        <c:v>30.585362</c:v>
                      </c:pt>
                      <c:pt idx="5">
                        <c:v>29.935603</c:v>
                      </c:pt>
                      <c:pt idx="6">
                        <c:v>29.174838999999999</c:v>
                      </c:pt>
                      <c:pt idx="7">
                        <c:v>28.381254999999999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5CE-4115-80E8-A44C45DE41B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Airplane!$E$107</c15:sqref>
                        </c15:formulaRef>
                      </c:ext>
                    </c:extLst>
                    <c:strCache>
                      <c:ptCount val="1"/>
                      <c:pt idx="0">
                        <c:v>Q90で固定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Airplane!$I$110:$I$119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5.0049979999999996</c:v>
                      </c:pt>
                      <c:pt idx="1">
                        <c:v>2.6755800000000001</c:v>
                      </c:pt>
                      <c:pt idx="2">
                        <c:v>1.9487490000000001</c:v>
                      </c:pt>
                      <c:pt idx="3">
                        <c:v>1.628142</c:v>
                      </c:pt>
                      <c:pt idx="4">
                        <c:v>1.4262440000000001</c:v>
                      </c:pt>
                      <c:pt idx="5">
                        <c:v>1.268473</c:v>
                      </c:pt>
                      <c:pt idx="6">
                        <c:v>1.101785</c:v>
                      </c:pt>
                      <c:pt idx="7">
                        <c:v>0.94033599999999995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Airplane!$J$110:$J$119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49.544054000000003</c:v>
                      </c:pt>
                      <c:pt idx="1">
                        <c:v>36.368133</c:v>
                      </c:pt>
                      <c:pt idx="2">
                        <c:v>33.266860999999999</c:v>
                      </c:pt>
                      <c:pt idx="3">
                        <c:v>31.665499000000001</c:v>
                      </c:pt>
                      <c:pt idx="4">
                        <c:v>30.571629999999999</c:v>
                      </c:pt>
                      <c:pt idx="5">
                        <c:v>29.911213</c:v>
                      </c:pt>
                      <c:pt idx="6">
                        <c:v>29.150651</c:v>
                      </c:pt>
                      <c:pt idx="7">
                        <c:v>28.357019999999999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5CE-4115-80E8-A44C45DE41B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Airplane!$E$122</c15:sqref>
                        </c15:formulaRef>
                      </c:ext>
                    </c:extLst>
                    <c:strCache>
                      <c:ptCount val="1"/>
                      <c:pt idx="0">
                        <c:v>1～3のみのQ50で固定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Airplane!$I$125:$I$134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2.6605080000000001</c:v>
                      </c:pt>
                      <c:pt idx="2">
                        <c:v>1.9364889999999999</c:v>
                      </c:pt>
                      <c:pt idx="3">
                        <c:v>1.618171</c:v>
                      </c:pt>
                      <c:pt idx="4">
                        <c:v>1.421764</c:v>
                      </c:pt>
                      <c:pt idx="5">
                        <c:v>1.273002</c:v>
                      </c:pt>
                      <c:pt idx="6">
                        <c:v>1.1013850000000001</c:v>
                      </c:pt>
                      <c:pt idx="7">
                        <c:v>0.94619399999999998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Airplane!$J$125:$J$134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36.372661999999998</c:v>
                      </c:pt>
                      <c:pt idx="2">
                        <c:v>33.283062999999999</c:v>
                      </c:pt>
                      <c:pt idx="3">
                        <c:v>31.704637999999999</c:v>
                      </c:pt>
                      <c:pt idx="4">
                        <c:v>30.656579000000001</c:v>
                      </c:pt>
                      <c:pt idx="5">
                        <c:v>29.998093000000001</c:v>
                      </c:pt>
                      <c:pt idx="6">
                        <c:v>29.229150000000001</c:v>
                      </c:pt>
                      <c:pt idx="7">
                        <c:v>28.436997000000002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5CE-4115-80E8-A44C45DE41B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Airplane!$J$137</c15:sqref>
                        </c15:formulaRef>
                      </c:ext>
                    </c:extLst>
                    <c:strCache>
                      <c:ptCount val="1"/>
                      <c:pt idx="0">
                        <c:v>Proposed method (without additional information)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Airplane!$I$140:$I$149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4.9998170000000002</c:v>
                      </c:pt>
                      <c:pt idx="1">
                        <c:v>2.6653549999999999</c:v>
                      </c:pt>
                      <c:pt idx="2">
                        <c:v>1.9451320000000001</c:v>
                      </c:pt>
                      <c:pt idx="3">
                        <c:v>1.6321650000000001</c:v>
                      </c:pt>
                      <c:pt idx="4">
                        <c:v>1.43204</c:v>
                      </c:pt>
                      <c:pt idx="5">
                        <c:v>1.275353</c:v>
                      </c:pt>
                      <c:pt idx="6">
                        <c:v>1.106894</c:v>
                      </c:pt>
                      <c:pt idx="7">
                        <c:v>0.93733900000000003</c:v>
                      </c:pt>
                      <c:pt idx="8">
                        <c:v>0.71124699999999996</c:v>
                      </c:pt>
                      <c:pt idx="9">
                        <c:v>0.44641900000000001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Airplane!$J$140:$J$149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49.544421</c:v>
                      </c:pt>
                      <c:pt idx="1">
                        <c:v>36.366379999999999</c:v>
                      </c:pt>
                      <c:pt idx="2">
                        <c:v>33.266995000000001</c:v>
                      </c:pt>
                      <c:pt idx="3">
                        <c:v>31.668904000000001</c:v>
                      </c:pt>
                      <c:pt idx="4">
                        <c:v>30.604982</c:v>
                      </c:pt>
                      <c:pt idx="5">
                        <c:v>29.951993999999999</c:v>
                      </c:pt>
                      <c:pt idx="6">
                        <c:v>29.195069</c:v>
                      </c:pt>
                      <c:pt idx="7">
                        <c:v>28.372751000000001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5CE-4115-80E8-A44C45DE41B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Airplane!$H$152</c15:sqref>
                        </c15:formulaRef>
                      </c:ext>
                    </c:extLst>
                    <c:strCache>
                      <c:ptCount val="1"/>
                      <c:pt idx="0">
                        <c:v>Before limiting the ICA basis 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Airplane!$I$155:$I$164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5.5609979999999997</c:v>
                      </c:pt>
                      <c:pt idx="1">
                        <c:v>3.185098</c:v>
                      </c:pt>
                      <c:pt idx="2">
                        <c:v>2.5456500000000002</c:v>
                      </c:pt>
                      <c:pt idx="3">
                        <c:v>2.254006</c:v>
                      </c:pt>
                      <c:pt idx="4">
                        <c:v>2.0210409999999999</c:v>
                      </c:pt>
                      <c:pt idx="5">
                        <c:v>1.8480840000000001</c:v>
                      </c:pt>
                      <c:pt idx="6">
                        <c:v>1.6517520000000001</c:v>
                      </c:pt>
                      <c:pt idx="7">
                        <c:v>1.4526019999999999</c:v>
                      </c:pt>
                      <c:pt idx="8">
                        <c:v>1.183697</c:v>
                      </c:pt>
                      <c:pt idx="9">
                        <c:v>0.81651499999999999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Airplane!$J$155:$J$164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49.546900000000001</c:v>
                      </c:pt>
                      <c:pt idx="1">
                        <c:v>36.397737999999997</c:v>
                      </c:pt>
                      <c:pt idx="2">
                        <c:v>33.451112999999999</c:v>
                      </c:pt>
                      <c:pt idx="3">
                        <c:v>32.073315000000001</c:v>
                      </c:pt>
                      <c:pt idx="4">
                        <c:v>31.229914000000001</c:v>
                      </c:pt>
                      <c:pt idx="5">
                        <c:v>30.670750999999999</c:v>
                      </c:pt>
                      <c:pt idx="6">
                        <c:v>30.003194000000001</c:v>
                      </c:pt>
                      <c:pt idx="7">
                        <c:v>29.272842000000001</c:v>
                      </c:pt>
                      <c:pt idx="8">
                        <c:v>28.044765999999999</c:v>
                      </c:pt>
                      <c:pt idx="9">
                        <c:v>25.641020000000001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5CE-4115-80E8-A44C45DE41B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Airplane!$I$167</c15:sqref>
                        </c15:formulaRef>
                      </c:ext>
                    </c:extLst>
                    <c:strCache>
                      <c:ptCount val="1"/>
                      <c:pt idx="0">
                        <c:v>Before limiting the ICA basis (without additional information)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Airplane!$I$170:$I$179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5.0120040000000001</c:v>
                      </c:pt>
                      <c:pt idx="1">
                        <c:v>2.7687490000000001</c:v>
                      </c:pt>
                      <c:pt idx="2">
                        <c:v>2.1717200000000001</c:v>
                      </c:pt>
                      <c:pt idx="3">
                        <c:v>1.899373</c:v>
                      </c:pt>
                      <c:pt idx="4">
                        <c:v>1.6793389999999999</c:v>
                      </c:pt>
                      <c:pt idx="5">
                        <c:v>1.5158389999999999</c:v>
                      </c:pt>
                      <c:pt idx="6">
                        <c:v>1.331947</c:v>
                      </c:pt>
                      <c:pt idx="7">
                        <c:v>1.144746</c:v>
                      </c:pt>
                      <c:pt idx="8">
                        <c:v>0.89178199999999996</c:v>
                      </c:pt>
                      <c:pt idx="9">
                        <c:v>0.54640500000000003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Airplane!$J$170:$J$179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49.546900000000001</c:v>
                      </c:pt>
                      <c:pt idx="1">
                        <c:v>36.397737999999997</c:v>
                      </c:pt>
                      <c:pt idx="2">
                        <c:v>33.451112999999999</c:v>
                      </c:pt>
                      <c:pt idx="3">
                        <c:v>32.073315000000001</c:v>
                      </c:pt>
                      <c:pt idx="4">
                        <c:v>31.229914000000001</c:v>
                      </c:pt>
                      <c:pt idx="5">
                        <c:v>30.670750999999999</c:v>
                      </c:pt>
                      <c:pt idx="6">
                        <c:v>30.003194000000001</c:v>
                      </c:pt>
                      <c:pt idx="7">
                        <c:v>29.272842000000001</c:v>
                      </c:pt>
                      <c:pt idx="8">
                        <c:v>28.044765999999999</c:v>
                      </c:pt>
                      <c:pt idx="9">
                        <c:v>25.641020000000001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5CE-4115-80E8-A44C45DE41B6}"/>
                  </c:ext>
                </c:extLst>
              </c15:ser>
            </c15:filteredScatterSeries>
          </c:ext>
        </c:extLst>
      </c:scatterChart>
      <c:valAx>
        <c:axId val="2062950784"/>
        <c:scaling>
          <c:orientation val="minMax"/>
          <c:max val="3.3"/>
          <c:min val="0.41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36.5"/>
          <c:min val="24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71278684220356"/>
          <c:y val="0.55244027993997535"/>
          <c:w val="0.20669552903740979"/>
          <c:h val="0.36599964035929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論文用</a:t>
            </a:r>
            <a:r>
              <a:rPr lang="en-US" altLang="ja-JP"/>
              <a:t>PSNR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71547626073268E-2"/>
          <c:y val="6.2457111487259249E-2"/>
          <c:w val="0.93507863508095357"/>
          <c:h val="0.87368605450141978"/>
        </c:manualLayout>
      </c:layout>
      <c:scatterChart>
        <c:scatterStyle val="lineMarker"/>
        <c:varyColors val="0"/>
        <c:ser>
          <c:idx val="0"/>
          <c:order val="0"/>
          <c:tx>
            <c:strRef>
              <c:f>Airplane!$J$2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Airplane!$D$5:$D$14</c:f>
              <c:numCache>
                <c:formatCode>General</c:formatCode>
                <c:ptCount val="10"/>
                <c:pt idx="0">
                  <c:v>49.541853000000003</c:v>
                </c:pt>
                <c:pt idx="1">
                  <c:v>36.362422000000002</c:v>
                </c:pt>
                <c:pt idx="2">
                  <c:v>33.254558000000003</c:v>
                </c:pt>
                <c:pt idx="3">
                  <c:v>31.64545</c:v>
                </c:pt>
                <c:pt idx="4">
                  <c:v>30.542891000000001</c:v>
                </c:pt>
                <c:pt idx="5">
                  <c:v>29.852875999999998</c:v>
                </c:pt>
                <c:pt idx="6">
                  <c:v>29.085376</c:v>
                </c:pt>
                <c:pt idx="7">
                  <c:v>28.262195999999999</c:v>
                </c:pt>
                <c:pt idx="8">
                  <c:v>26.851299999999998</c:v>
                </c:pt>
                <c:pt idx="9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F-4966-AA9D-26FD8A713CD4}"/>
            </c:ext>
          </c:extLst>
        </c:ser>
        <c:ser>
          <c:idx val="1"/>
          <c:order val="1"/>
          <c:tx>
            <c:strRef>
              <c:f>Airplane!$H$2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Airplane!$J$5:$J$14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DF-4966-AA9D-26FD8A713CD4}"/>
            </c:ext>
          </c:extLst>
        </c:ser>
        <c:ser>
          <c:idx val="10"/>
          <c:order val="10"/>
          <c:tx>
            <c:strRef>
              <c:f>Airplane!$J$137</c:f>
              <c:strCache>
                <c:ptCount val="1"/>
                <c:pt idx="0">
                  <c:v>Proposed method (without additional information)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Airplane!$I$140:$I$149</c:f>
              <c:numCache>
                <c:formatCode>General</c:formatCode>
                <c:ptCount val="10"/>
                <c:pt idx="0">
                  <c:v>4.9998170000000002</c:v>
                </c:pt>
                <c:pt idx="1">
                  <c:v>2.6653549999999999</c:v>
                </c:pt>
                <c:pt idx="2">
                  <c:v>1.9451320000000001</c:v>
                </c:pt>
                <c:pt idx="3">
                  <c:v>1.6321650000000001</c:v>
                </c:pt>
                <c:pt idx="4">
                  <c:v>1.43204</c:v>
                </c:pt>
                <c:pt idx="5">
                  <c:v>1.275353</c:v>
                </c:pt>
                <c:pt idx="6">
                  <c:v>1.106894</c:v>
                </c:pt>
                <c:pt idx="7">
                  <c:v>0.93733900000000003</c:v>
                </c:pt>
                <c:pt idx="8">
                  <c:v>0.71124699999999996</c:v>
                </c:pt>
                <c:pt idx="9">
                  <c:v>0.44641900000000001</c:v>
                </c:pt>
              </c:numCache>
            </c:numRef>
          </c:xVal>
          <c:yVal>
            <c:numRef>
              <c:f>Airplane!$J$140:$J$149</c:f>
              <c:numCache>
                <c:formatCode>General</c:formatCode>
                <c:ptCount val="10"/>
                <c:pt idx="0">
                  <c:v>49.544421</c:v>
                </c:pt>
                <c:pt idx="1">
                  <c:v>36.366379999999999</c:v>
                </c:pt>
                <c:pt idx="2">
                  <c:v>33.266995000000001</c:v>
                </c:pt>
                <c:pt idx="3">
                  <c:v>31.668904000000001</c:v>
                </c:pt>
                <c:pt idx="4">
                  <c:v>30.604982</c:v>
                </c:pt>
                <c:pt idx="5">
                  <c:v>29.951993999999999</c:v>
                </c:pt>
                <c:pt idx="6">
                  <c:v>29.195069</c:v>
                </c:pt>
                <c:pt idx="7">
                  <c:v>28.372751000000001</c:v>
                </c:pt>
                <c:pt idx="8">
                  <c:v>27.051577000000002</c:v>
                </c:pt>
                <c:pt idx="9">
                  <c:v>24.779391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DF-4966-AA9D-26FD8A713CD4}"/>
            </c:ext>
          </c:extLst>
        </c:ser>
        <c:ser>
          <c:idx val="11"/>
          <c:order val="11"/>
          <c:tx>
            <c:strRef>
              <c:f>Airplane!$H$152</c:f>
              <c:strCache>
                <c:ptCount val="1"/>
                <c:pt idx="0">
                  <c:v>Before limiting the ICA basis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Airplane!$I$155:$I$164</c:f>
              <c:numCache>
                <c:formatCode>General</c:formatCode>
                <c:ptCount val="10"/>
                <c:pt idx="0">
                  <c:v>5.5609979999999997</c:v>
                </c:pt>
                <c:pt idx="1">
                  <c:v>3.185098</c:v>
                </c:pt>
                <c:pt idx="2">
                  <c:v>2.5456500000000002</c:v>
                </c:pt>
                <c:pt idx="3">
                  <c:v>2.254006</c:v>
                </c:pt>
                <c:pt idx="4">
                  <c:v>2.0210409999999999</c:v>
                </c:pt>
                <c:pt idx="5">
                  <c:v>1.8480840000000001</c:v>
                </c:pt>
                <c:pt idx="6">
                  <c:v>1.6517520000000001</c:v>
                </c:pt>
                <c:pt idx="7">
                  <c:v>1.4526019999999999</c:v>
                </c:pt>
                <c:pt idx="8">
                  <c:v>1.183697</c:v>
                </c:pt>
                <c:pt idx="9">
                  <c:v>0.81651499999999999</c:v>
                </c:pt>
              </c:numCache>
            </c:numRef>
          </c:xVal>
          <c:yVal>
            <c:numRef>
              <c:f>Airplane!$J$155:$J$164</c:f>
              <c:numCache>
                <c:formatCode>General</c:formatCode>
                <c:ptCount val="10"/>
                <c:pt idx="0">
                  <c:v>49.546900000000001</c:v>
                </c:pt>
                <c:pt idx="1">
                  <c:v>36.397737999999997</c:v>
                </c:pt>
                <c:pt idx="2">
                  <c:v>33.451112999999999</c:v>
                </c:pt>
                <c:pt idx="3">
                  <c:v>32.073315000000001</c:v>
                </c:pt>
                <c:pt idx="4">
                  <c:v>31.229914000000001</c:v>
                </c:pt>
                <c:pt idx="5">
                  <c:v>30.670750999999999</c:v>
                </c:pt>
                <c:pt idx="6">
                  <c:v>30.003194000000001</c:v>
                </c:pt>
                <c:pt idx="7">
                  <c:v>29.272842000000001</c:v>
                </c:pt>
                <c:pt idx="8">
                  <c:v>28.044765999999999</c:v>
                </c:pt>
                <c:pt idx="9">
                  <c:v>25.641020000000001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F-4966-AA9D-26FD8A71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Airplane!$E$17</c15:sqref>
                        </c15:formulaRef>
                      </c:ext>
                    </c:extLst>
                    <c:strCache>
                      <c:ptCount val="1"/>
                      <c:pt idx="0">
                        <c:v>0含むICA領域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Airplane!$I$20:$I$29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2.671627</c:v>
                      </c:pt>
                      <c:pt idx="2">
                        <c:v>1.9469639999999999</c:v>
                      </c:pt>
                      <c:pt idx="3">
                        <c:v>1.6276550000000001</c:v>
                      </c:pt>
                      <c:pt idx="4">
                        <c:v>1.432094</c:v>
                      </c:pt>
                      <c:pt idx="5">
                        <c:v>1.2722389999999999</c:v>
                      </c:pt>
                      <c:pt idx="6">
                        <c:v>1.1092919999999999</c:v>
                      </c:pt>
                      <c:pt idx="7">
                        <c:v>0.94798899999999997</c:v>
                      </c:pt>
                      <c:pt idx="8">
                        <c:v>0.71585900000000002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Airplane!$J$20:$J$29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36.369563999999997</c:v>
                      </c:pt>
                      <c:pt idx="2">
                        <c:v>33.272827999999997</c:v>
                      </c:pt>
                      <c:pt idx="3">
                        <c:v>31.672113</c:v>
                      </c:pt>
                      <c:pt idx="4">
                        <c:v>30.603829999999999</c:v>
                      </c:pt>
                      <c:pt idx="5">
                        <c:v>29.959427999999999</c:v>
                      </c:pt>
                      <c:pt idx="6">
                        <c:v>29.190624</c:v>
                      </c:pt>
                      <c:pt idx="7">
                        <c:v>28.416373</c:v>
                      </c:pt>
                      <c:pt idx="8">
                        <c:v>27.051577000000002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FDF-4966-AA9D-26FD8A713CD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Airplane!$E$32</c15:sqref>
                        </c15:formulaRef>
                      </c:ext>
                    </c:extLst>
                    <c:strCache>
                      <c:ptCount val="1"/>
                      <c:pt idx="0">
                        <c:v>0以外のICA領域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Airplane!$I$35:$I$44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2" formatCode="General">
                        <c:v>1.946814</c:v>
                      </c:pt>
                      <c:pt idx="3" formatCode="General">
                        <c:v>1.6310469999999999</c:v>
                      </c:pt>
                      <c:pt idx="4" formatCode="General">
                        <c:v>1.432941</c:v>
                      </c:pt>
                      <c:pt idx="5" formatCode="General">
                        <c:v>1.273771</c:v>
                      </c:pt>
                      <c:pt idx="6" formatCode="General">
                        <c:v>1.1116740000000001</c:v>
                      </c:pt>
                      <c:pt idx="7" formatCode="General">
                        <c:v>0.94947300000000001</c:v>
                      </c:pt>
                      <c:pt idx="8" formatCode="General">
                        <c:v>0.71585900000000002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Airplane!$J$35:$J$44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2" formatCode="General">
                        <c:v>33.266680999999998</c:v>
                      </c:pt>
                      <c:pt idx="3" formatCode="General">
                        <c:v>31.674787999999999</c:v>
                      </c:pt>
                      <c:pt idx="4" formatCode="General">
                        <c:v>30.592981000000002</c:v>
                      </c:pt>
                      <c:pt idx="5" formatCode="General">
                        <c:v>29.935603</c:v>
                      </c:pt>
                      <c:pt idx="6" formatCode="General">
                        <c:v>29.216009</c:v>
                      </c:pt>
                      <c:pt idx="7" formatCode="General">
                        <c:v>28.413837999999998</c:v>
                      </c:pt>
                      <c:pt idx="8" formatCode="General">
                        <c:v>27.051577000000002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FDF-4966-AA9D-26FD8A713CD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Airplane!$E$47</c15:sqref>
                        </c15:formulaRef>
                      </c:ext>
                    </c:extLst>
                    <c:strCache>
                      <c:ptCount val="1"/>
                      <c:pt idx="0">
                        <c:v>1～3のみのICA領域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Airplane!$I$50:$I$59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1.9511890000000001</c:v>
                      </c:pt>
                      <c:pt idx="3">
                        <c:v>1.6341110000000001</c:v>
                      </c:pt>
                      <c:pt idx="4">
                        <c:v>1.429098</c:v>
                      </c:pt>
                      <c:pt idx="5">
                        <c:v>1.273002</c:v>
                      </c:pt>
                      <c:pt idx="6">
                        <c:v>1.107909</c:v>
                      </c:pt>
                      <c:pt idx="7">
                        <c:v>0.94875500000000001</c:v>
                      </c:pt>
                      <c:pt idx="8">
                        <c:v>0.71585900000000002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Airplane!$J$50:$J$59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33.267096000000002</c:v>
                      </c:pt>
                      <c:pt idx="3">
                        <c:v>31.667635000000001</c:v>
                      </c:pt>
                      <c:pt idx="4">
                        <c:v>30.624976</c:v>
                      </c:pt>
                      <c:pt idx="5">
                        <c:v>29.998093000000001</c:v>
                      </c:pt>
                      <c:pt idx="6">
                        <c:v>29.198516999999999</c:v>
                      </c:pt>
                      <c:pt idx="7">
                        <c:v>28.392202000000001</c:v>
                      </c:pt>
                      <c:pt idx="8">
                        <c:v>27.051577000000002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FDF-4966-AA9D-26FD8A713CD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Airplane!$E$62</c15:sqref>
                        </c15:formulaRef>
                      </c:ext>
                    </c:extLst>
                    <c:strCache>
                      <c:ptCount val="1"/>
                      <c:pt idx="0">
                        <c:v>Q10で固定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Airplane!$I$65:$I$74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2.664558</c:v>
                      </c:pt>
                      <c:pt idx="2">
                        <c:v>1.936577</c:v>
                      </c:pt>
                      <c:pt idx="3">
                        <c:v>1.6212150000000001</c:v>
                      </c:pt>
                      <c:pt idx="4">
                        <c:v>1.4190240000000001</c:v>
                      </c:pt>
                      <c:pt idx="5">
                        <c:v>1.264529</c:v>
                      </c:pt>
                      <c:pt idx="6">
                        <c:v>1.095423</c:v>
                      </c:pt>
                      <c:pt idx="7">
                        <c:v>0.93640400000000001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Airplane!$J$65:$J$74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36.364879999999999</c:v>
                      </c:pt>
                      <c:pt idx="2">
                        <c:v>33.263502000000003</c:v>
                      </c:pt>
                      <c:pt idx="3">
                        <c:v>31.665158000000002</c:v>
                      </c:pt>
                      <c:pt idx="4">
                        <c:v>30.585899999999999</c:v>
                      </c:pt>
                      <c:pt idx="5">
                        <c:v>29.929317999999999</c:v>
                      </c:pt>
                      <c:pt idx="6">
                        <c:v>29.171026999999999</c:v>
                      </c:pt>
                      <c:pt idx="7">
                        <c:v>28.379626999999999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FDF-4966-AA9D-26FD8A713CD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Airplane!$E$77</c15:sqref>
                        </c15:formulaRef>
                      </c:ext>
                    </c:extLst>
                    <c:strCache>
                      <c:ptCount val="1"/>
                      <c:pt idx="0">
                        <c:v>Q20で固定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Airplane!$I$80:$I$89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2.664558</c:v>
                      </c:pt>
                      <c:pt idx="2">
                        <c:v>1.93669</c:v>
                      </c:pt>
                      <c:pt idx="3">
                        <c:v>1.6209769999999999</c:v>
                      </c:pt>
                      <c:pt idx="4">
                        <c:v>1.4176820000000001</c:v>
                      </c:pt>
                      <c:pt idx="5">
                        <c:v>1.2660199999999999</c:v>
                      </c:pt>
                      <c:pt idx="6">
                        <c:v>1.100268</c:v>
                      </c:pt>
                      <c:pt idx="7">
                        <c:v>0.93754400000000004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Airplane!$J$80:$J$89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36.364879999999999</c:v>
                      </c:pt>
                      <c:pt idx="2">
                        <c:v>33.267771000000003</c:v>
                      </c:pt>
                      <c:pt idx="3">
                        <c:v>31.669533999999999</c:v>
                      </c:pt>
                      <c:pt idx="4">
                        <c:v>30.599913999999998</c:v>
                      </c:pt>
                      <c:pt idx="5">
                        <c:v>29.950538000000002</c:v>
                      </c:pt>
                      <c:pt idx="6">
                        <c:v>29.190211000000001</c:v>
                      </c:pt>
                      <c:pt idx="7">
                        <c:v>28.396208000000001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FDF-4966-AA9D-26FD8A713CD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Airplane!$E$92</c15:sqref>
                        </c15:formulaRef>
                      </c:ext>
                    </c:extLst>
                    <c:strCache>
                      <c:ptCount val="1"/>
                      <c:pt idx="0">
                        <c:v>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Airplane!$I$95:$I$104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2.664949</c:v>
                      </c:pt>
                      <c:pt idx="2">
                        <c:v>1.941921</c:v>
                      </c:pt>
                      <c:pt idx="3">
                        <c:v>1.622417</c:v>
                      </c:pt>
                      <c:pt idx="4">
                        <c:v>1.4239820000000001</c:v>
                      </c:pt>
                      <c:pt idx="5">
                        <c:v>1.273771</c:v>
                      </c:pt>
                      <c:pt idx="6">
                        <c:v>1.1022799999999999</c:v>
                      </c:pt>
                      <c:pt idx="7">
                        <c:v>0.94827300000000003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Airplane!$J$95:$J$104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36.365074</c:v>
                      </c:pt>
                      <c:pt idx="2">
                        <c:v>33.264448000000002</c:v>
                      </c:pt>
                      <c:pt idx="3">
                        <c:v>31.66656</c:v>
                      </c:pt>
                      <c:pt idx="4">
                        <c:v>30.585362</c:v>
                      </c:pt>
                      <c:pt idx="5">
                        <c:v>29.935603</c:v>
                      </c:pt>
                      <c:pt idx="6">
                        <c:v>29.174838999999999</c:v>
                      </c:pt>
                      <c:pt idx="7">
                        <c:v>28.381254999999999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FDF-4966-AA9D-26FD8A713C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Airplane!$E$107</c15:sqref>
                        </c15:formulaRef>
                      </c:ext>
                    </c:extLst>
                    <c:strCache>
                      <c:ptCount val="1"/>
                      <c:pt idx="0">
                        <c:v>Q90で固定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Airplane!$I$110:$I$119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5.0049979999999996</c:v>
                      </c:pt>
                      <c:pt idx="1">
                        <c:v>2.6755800000000001</c:v>
                      </c:pt>
                      <c:pt idx="2">
                        <c:v>1.9487490000000001</c:v>
                      </c:pt>
                      <c:pt idx="3">
                        <c:v>1.628142</c:v>
                      </c:pt>
                      <c:pt idx="4">
                        <c:v>1.4262440000000001</c:v>
                      </c:pt>
                      <c:pt idx="5">
                        <c:v>1.268473</c:v>
                      </c:pt>
                      <c:pt idx="6">
                        <c:v>1.101785</c:v>
                      </c:pt>
                      <c:pt idx="7">
                        <c:v>0.94033599999999995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Airplane!$J$110:$J$119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49.544054000000003</c:v>
                      </c:pt>
                      <c:pt idx="1">
                        <c:v>36.368133</c:v>
                      </c:pt>
                      <c:pt idx="2">
                        <c:v>33.266860999999999</c:v>
                      </c:pt>
                      <c:pt idx="3">
                        <c:v>31.665499000000001</c:v>
                      </c:pt>
                      <c:pt idx="4">
                        <c:v>30.571629999999999</c:v>
                      </c:pt>
                      <c:pt idx="5">
                        <c:v>29.911213</c:v>
                      </c:pt>
                      <c:pt idx="6">
                        <c:v>29.150651</c:v>
                      </c:pt>
                      <c:pt idx="7">
                        <c:v>28.357019999999999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FDF-4966-AA9D-26FD8A713CD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Airplane!$E$122</c15:sqref>
                        </c15:formulaRef>
                      </c:ext>
                    </c:extLst>
                    <c:strCache>
                      <c:ptCount val="1"/>
                      <c:pt idx="0">
                        <c:v>1～3のみのQ50で固定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Airplane!$I$125:$I$134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2.6605080000000001</c:v>
                      </c:pt>
                      <c:pt idx="2">
                        <c:v>1.9364889999999999</c:v>
                      </c:pt>
                      <c:pt idx="3">
                        <c:v>1.618171</c:v>
                      </c:pt>
                      <c:pt idx="4">
                        <c:v>1.421764</c:v>
                      </c:pt>
                      <c:pt idx="5">
                        <c:v>1.273002</c:v>
                      </c:pt>
                      <c:pt idx="6">
                        <c:v>1.1013850000000001</c:v>
                      </c:pt>
                      <c:pt idx="7">
                        <c:v>0.94619399999999998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Airplane!$J$125:$J$134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49.542769999999997</c:v>
                      </c:pt>
                      <c:pt idx="1">
                        <c:v>36.372661999999998</c:v>
                      </c:pt>
                      <c:pt idx="2">
                        <c:v>33.283062999999999</c:v>
                      </c:pt>
                      <c:pt idx="3">
                        <c:v>31.704637999999999</c:v>
                      </c:pt>
                      <c:pt idx="4">
                        <c:v>30.656579000000001</c:v>
                      </c:pt>
                      <c:pt idx="5">
                        <c:v>29.998093000000001</c:v>
                      </c:pt>
                      <c:pt idx="6">
                        <c:v>29.229150000000001</c:v>
                      </c:pt>
                      <c:pt idx="7">
                        <c:v>28.436997000000002</c:v>
                      </c:pt>
                      <c:pt idx="8">
                        <c:v>27.051577000000002</c:v>
                      </c:pt>
                      <c:pt idx="9">
                        <c:v>24.779391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FDF-4966-AA9D-26FD8A713CD4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Airplane!$I$167</c15:sqref>
                        </c15:formulaRef>
                      </c:ext>
                    </c:extLst>
                    <c:strCache>
                      <c:ptCount val="1"/>
                      <c:pt idx="0">
                        <c:v>Before limiting the ICA basis (without additional information)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Airplane!$I$170:$I$179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5.0120040000000001</c:v>
                      </c:pt>
                      <c:pt idx="1">
                        <c:v>2.7687490000000001</c:v>
                      </c:pt>
                      <c:pt idx="2">
                        <c:v>2.1717200000000001</c:v>
                      </c:pt>
                      <c:pt idx="3">
                        <c:v>1.899373</c:v>
                      </c:pt>
                      <c:pt idx="4">
                        <c:v>1.6793389999999999</c:v>
                      </c:pt>
                      <c:pt idx="5">
                        <c:v>1.5158389999999999</c:v>
                      </c:pt>
                      <c:pt idx="6">
                        <c:v>1.331947</c:v>
                      </c:pt>
                      <c:pt idx="7">
                        <c:v>1.144746</c:v>
                      </c:pt>
                      <c:pt idx="8">
                        <c:v>0.89178199999999996</c:v>
                      </c:pt>
                      <c:pt idx="9">
                        <c:v>0.54640500000000003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Airplane!$J$170:$J$179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49.546900000000001</c:v>
                      </c:pt>
                      <c:pt idx="1">
                        <c:v>36.397737999999997</c:v>
                      </c:pt>
                      <c:pt idx="2">
                        <c:v>33.451112999999999</c:v>
                      </c:pt>
                      <c:pt idx="3">
                        <c:v>32.073315000000001</c:v>
                      </c:pt>
                      <c:pt idx="4">
                        <c:v>31.229914000000001</c:v>
                      </c:pt>
                      <c:pt idx="5">
                        <c:v>30.670750999999999</c:v>
                      </c:pt>
                      <c:pt idx="6">
                        <c:v>30.003194000000001</c:v>
                      </c:pt>
                      <c:pt idx="7">
                        <c:v>29.272842000000001</c:v>
                      </c:pt>
                      <c:pt idx="8">
                        <c:v>28.044765999999999</c:v>
                      </c:pt>
                      <c:pt idx="9">
                        <c:v>25.641020000000001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FDF-4966-AA9D-26FD8A713CD4}"/>
                  </c:ext>
                </c:extLst>
              </c15:ser>
            </c15:filteredScatterSeries>
          </c:ext>
        </c:extLst>
      </c:scatterChart>
      <c:valAx>
        <c:axId val="2062950784"/>
        <c:scaling>
          <c:orientation val="minMax"/>
          <c:max val="5.1499999999999995"/>
          <c:min val="4.97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49.545000000000002"/>
          <c:min val="49.5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71278684220356"/>
          <c:y val="0.55244027993997535"/>
          <c:w val="0.20669552903740979"/>
          <c:h val="0.36599964035929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普通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Airplane!$J$2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F-44CF-880B-B84ACF3D714F}"/>
            </c:ext>
          </c:extLst>
        </c:ser>
        <c:ser>
          <c:idx val="1"/>
          <c:order val="1"/>
          <c:tx>
            <c:strRef>
              <c:f>Airplane!$H$2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F-44CF-880B-B84ACF3D714F}"/>
            </c:ext>
          </c:extLst>
        </c:ser>
        <c:ser>
          <c:idx val="2"/>
          <c:order val="2"/>
          <c:tx>
            <c:strRef>
              <c:f>Airplane!$E$17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Airplane!$I$20:$I$29</c:f>
              <c:numCache>
                <c:formatCode>General</c:formatCode>
                <c:ptCount val="10"/>
                <c:pt idx="1">
                  <c:v>2.671627</c:v>
                </c:pt>
                <c:pt idx="2">
                  <c:v>1.9469639999999999</c:v>
                </c:pt>
                <c:pt idx="3">
                  <c:v>1.6276550000000001</c:v>
                </c:pt>
                <c:pt idx="4">
                  <c:v>1.432094</c:v>
                </c:pt>
                <c:pt idx="5">
                  <c:v>1.2722389999999999</c:v>
                </c:pt>
                <c:pt idx="6">
                  <c:v>1.1092919999999999</c:v>
                </c:pt>
                <c:pt idx="7">
                  <c:v>0.94798899999999997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Airplane!$K$20:$K$29</c:f>
              <c:numCache>
                <c:formatCode>General</c:formatCode>
                <c:ptCount val="10"/>
                <c:pt idx="1">
                  <c:v>0.96072900000000006</c:v>
                </c:pt>
                <c:pt idx="2">
                  <c:v>0.93599500000000002</c:v>
                </c:pt>
                <c:pt idx="3">
                  <c:v>0.91512700000000002</c:v>
                </c:pt>
                <c:pt idx="4">
                  <c:v>0.89699200000000001</c:v>
                </c:pt>
                <c:pt idx="5">
                  <c:v>0.886687</c:v>
                </c:pt>
                <c:pt idx="6">
                  <c:v>0.86824299999999999</c:v>
                </c:pt>
                <c:pt idx="7">
                  <c:v>0.85217500000000002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1-45CA-9C5B-F82E05349897}"/>
            </c:ext>
          </c:extLst>
        </c:ser>
        <c:ser>
          <c:idx val="3"/>
          <c:order val="3"/>
          <c:tx>
            <c:strRef>
              <c:f>Airplane!$E$32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Airplane!$I$35:$I$44</c:f>
              <c:numCache>
                <c:formatCode>0.000</c:formatCode>
                <c:ptCount val="10"/>
                <c:pt idx="2" formatCode="General">
                  <c:v>1.946814</c:v>
                </c:pt>
                <c:pt idx="3" formatCode="General">
                  <c:v>1.6310469999999999</c:v>
                </c:pt>
                <c:pt idx="4" formatCode="General">
                  <c:v>1.432941</c:v>
                </c:pt>
                <c:pt idx="5" formatCode="General">
                  <c:v>1.273771</c:v>
                </c:pt>
                <c:pt idx="6" formatCode="General">
                  <c:v>1.1116740000000001</c:v>
                </c:pt>
                <c:pt idx="7" formatCode="General">
                  <c:v>0.94947300000000001</c:v>
                </c:pt>
                <c:pt idx="8" formatCode="General">
                  <c:v>0.71585900000000002</c:v>
                </c:pt>
              </c:numCache>
            </c:numRef>
          </c:xVal>
          <c:yVal>
            <c:numRef>
              <c:f>Airplane!$K$35:$K$44</c:f>
              <c:numCache>
                <c:formatCode>General</c:formatCode>
                <c:ptCount val="10"/>
                <c:pt idx="2">
                  <c:v>0.93596800000000002</c:v>
                </c:pt>
                <c:pt idx="3">
                  <c:v>0.91585700000000003</c:v>
                </c:pt>
                <c:pt idx="4">
                  <c:v>0.89654199999999995</c:v>
                </c:pt>
                <c:pt idx="5">
                  <c:v>0.88462700000000005</c:v>
                </c:pt>
                <c:pt idx="6">
                  <c:v>0.87156199999999995</c:v>
                </c:pt>
                <c:pt idx="7">
                  <c:v>0.85239600000000004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71-45CA-9C5B-F82E05349897}"/>
            </c:ext>
          </c:extLst>
        </c:ser>
        <c:ser>
          <c:idx val="4"/>
          <c:order val="4"/>
          <c:tx>
            <c:strRef>
              <c:f>Airplane!$E$47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Airplane!$I$50:$I$59</c:f>
              <c:numCache>
                <c:formatCode>General</c:formatCode>
                <c:ptCount val="10"/>
                <c:pt idx="2">
                  <c:v>1.9511890000000001</c:v>
                </c:pt>
                <c:pt idx="3">
                  <c:v>1.6341110000000001</c:v>
                </c:pt>
                <c:pt idx="4">
                  <c:v>1.429098</c:v>
                </c:pt>
                <c:pt idx="5">
                  <c:v>1.273002</c:v>
                </c:pt>
                <c:pt idx="6">
                  <c:v>1.107909</c:v>
                </c:pt>
                <c:pt idx="7">
                  <c:v>0.94875500000000001</c:v>
                </c:pt>
                <c:pt idx="8">
                  <c:v>0.71585900000000002</c:v>
                </c:pt>
              </c:numCache>
            </c:numRef>
          </c:xVal>
          <c:yVal>
            <c:numRef>
              <c:f>Airplane!$K$50:$K$59</c:f>
              <c:numCache>
                <c:formatCode>General</c:formatCode>
                <c:ptCount val="10"/>
                <c:pt idx="2">
                  <c:v>0.93612799999999996</c:v>
                </c:pt>
                <c:pt idx="3">
                  <c:v>0.91532400000000003</c:v>
                </c:pt>
                <c:pt idx="4">
                  <c:v>0.89851199999999998</c:v>
                </c:pt>
                <c:pt idx="5">
                  <c:v>0.88677300000000003</c:v>
                </c:pt>
                <c:pt idx="6">
                  <c:v>0.86965000000000003</c:v>
                </c:pt>
                <c:pt idx="7">
                  <c:v>0.84998300000000004</c:v>
                </c:pt>
                <c:pt idx="8">
                  <c:v>0.80937599999999998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71-45CA-9C5B-F82E05349897}"/>
            </c:ext>
          </c:extLst>
        </c:ser>
        <c:ser>
          <c:idx val="5"/>
          <c:order val="5"/>
          <c:tx>
            <c:strRef>
              <c:f>Airplane!$E$62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Airplane!$I$65:$I$74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1.936577</c:v>
                </c:pt>
                <c:pt idx="3">
                  <c:v>1.6212150000000001</c:v>
                </c:pt>
                <c:pt idx="4">
                  <c:v>1.4190240000000001</c:v>
                </c:pt>
                <c:pt idx="5">
                  <c:v>1.264529</c:v>
                </c:pt>
                <c:pt idx="6">
                  <c:v>1.095423</c:v>
                </c:pt>
                <c:pt idx="7">
                  <c:v>0.93640400000000001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Airplane!$K$65:$K$74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0.93596199999999996</c:v>
                </c:pt>
                <c:pt idx="3">
                  <c:v>0.91536600000000001</c:v>
                </c:pt>
                <c:pt idx="4">
                  <c:v>0.89632800000000001</c:v>
                </c:pt>
                <c:pt idx="5">
                  <c:v>0.88417800000000002</c:v>
                </c:pt>
                <c:pt idx="6">
                  <c:v>0.86814100000000005</c:v>
                </c:pt>
                <c:pt idx="7">
                  <c:v>0.84851699999999997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71-45CA-9C5B-F82E05349897}"/>
            </c:ext>
          </c:extLst>
        </c:ser>
        <c:ser>
          <c:idx val="6"/>
          <c:order val="6"/>
          <c:tx>
            <c:strRef>
              <c:f>Airplane!$E$77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Airplane!$I$80:$I$89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2.664558</c:v>
                </c:pt>
                <c:pt idx="2">
                  <c:v>1.93669</c:v>
                </c:pt>
                <c:pt idx="3">
                  <c:v>1.6209769999999999</c:v>
                </c:pt>
                <c:pt idx="4">
                  <c:v>1.4176820000000001</c:v>
                </c:pt>
                <c:pt idx="5">
                  <c:v>1.2660199999999999</c:v>
                </c:pt>
                <c:pt idx="6">
                  <c:v>1.100268</c:v>
                </c:pt>
                <c:pt idx="7">
                  <c:v>0.93754400000000004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Airplane!$K$80:$K$89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0.96070100000000003</c:v>
                </c:pt>
                <c:pt idx="2">
                  <c:v>0.93596500000000005</c:v>
                </c:pt>
                <c:pt idx="3">
                  <c:v>0.91551700000000003</c:v>
                </c:pt>
                <c:pt idx="4">
                  <c:v>0.89700199999999997</c:v>
                </c:pt>
                <c:pt idx="5">
                  <c:v>0.88479699999999994</c:v>
                </c:pt>
                <c:pt idx="6">
                  <c:v>0.86882700000000002</c:v>
                </c:pt>
                <c:pt idx="7">
                  <c:v>0.84896199999999999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71-45CA-9C5B-F82E05349897}"/>
            </c:ext>
          </c:extLst>
        </c:ser>
        <c:ser>
          <c:idx val="7"/>
          <c:order val="7"/>
          <c:tx>
            <c:strRef>
              <c:f>Airplane!$E$92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Airplane!$I$95:$I$104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2.664949</c:v>
                </c:pt>
                <c:pt idx="2">
                  <c:v>1.941921</c:v>
                </c:pt>
                <c:pt idx="3">
                  <c:v>1.622417</c:v>
                </c:pt>
                <c:pt idx="4">
                  <c:v>1.4239820000000001</c:v>
                </c:pt>
                <c:pt idx="5">
                  <c:v>1.273771</c:v>
                </c:pt>
                <c:pt idx="6">
                  <c:v>1.1022799999999999</c:v>
                </c:pt>
                <c:pt idx="7">
                  <c:v>0.94827300000000003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Airplane!$K$95:$K$104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0.96070599999999995</c:v>
                </c:pt>
                <c:pt idx="2">
                  <c:v>0.93600899999999998</c:v>
                </c:pt>
                <c:pt idx="3">
                  <c:v>0.91544700000000001</c:v>
                </c:pt>
                <c:pt idx="4">
                  <c:v>0.89669699999999997</c:v>
                </c:pt>
                <c:pt idx="5">
                  <c:v>0.88462700000000005</c:v>
                </c:pt>
                <c:pt idx="6">
                  <c:v>0.86850799999999995</c:v>
                </c:pt>
                <c:pt idx="7">
                  <c:v>0.84888600000000003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71-45CA-9C5B-F82E05349897}"/>
            </c:ext>
          </c:extLst>
        </c:ser>
        <c:ser>
          <c:idx val="8"/>
          <c:order val="8"/>
          <c:tx>
            <c:strRef>
              <c:f>Airplane!$E$107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Airplane!$I$110:$I$119</c:f>
              <c:numCache>
                <c:formatCode>General</c:formatCode>
                <c:ptCount val="10"/>
                <c:pt idx="0">
                  <c:v>5.0049979999999996</c:v>
                </c:pt>
                <c:pt idx="1">
                  <c:v>2.6755800000000001</c:v>
                </c:pt>
                <c:pt idx="2">
                  <c:v>1.9487490000000001</c:v>
                </c:pt>
                <c:pt idx="3">
                  <c:v>1.628142</c:v>
                </c:pt>
                <c:pt idx="4">
                  <c:v>1.4262440000000001</c:v>
                </c:pt>
                <c:pt idx="5">
                  <c:v>1.268473</c:v>
                </c:pt>
                <c:pt idx="6">
                  <c:v>1.101785</c:v>
                </c:pt>
                <c:pt idx="7">
                  <c:v>0.94033599999999995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Airplane!$K$110:$K$119</c:f>
              <c:numCache>
                <c:formatCode>General</c:formatCode>
                <c:ptCount val="10"/>
                <c:pt idx="0">
                  <c:v>0.99718799999999996</c:v>
                </c:pt>
                <c:pt idx="1">
                  <c:v>0.96076600000000001</c:v>
                </c:pt>
                <c:pt idx="2">
                  <c:v>0.93604399999999999</c:v>
                </c:pt>
                <c:pt idx="3">
                  <c:v>0.91522800000000004</c:v>
                </c:pt>
                <c:pt idx="4">
                  <c:v>0.89533399999999996</c:v>
                </c:pt>
                <c:pt idx="5">
                  <c:v>0.88317400000000001</c:v>
                </c:pt>
                <c:pt idx="6">
                  <c:v>0.86715100000000001</c:v>
                </c:pt>
                <c:pt idx="7">
                  <c:v>0.84724100000000002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71-45CA-9C5B-F82E05349897}"/>
            </c:ext>
          </c:extLst>
        </c:ser>
        <c:ser>
          <c:idx val="9"/>
          <c:order val="9"/>
          <c:tx>
            <c:strRef>
              <c:f>Airplane!$E$122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Airplane!$I$125:$I$134</c:f>
              <c:numCache>
                <c:formatCode>General</c:formatCode>
                <c:ptCount val="10"/>
                <c:pt idx="0">
                  <c:v>5.0037050000000001</c:v>
                </c:pt>
                <c:pt idx="1">
                  <c:v>2.6605080000000001</c:v>
                </c:pt>
                <c:pt idx="2">
                  <c:v>1.9364889999999999</c:v>
                </c:pt>
                <c:pt idx="3">
                  <c:v>1.618171</c:v>
                </c:pt>
                <c:pt idx="4">
                  <c:v>1.421764</c:v>
                </c:pt>
                <c:pt idx="5">
                  <c:v>1.273002</c:v>
                </c:pt>
                <c:pt idx="6">
                  <c:v>1.1013850000000001</c:v>
                </c:pt>
                <c:pt idx="7">
                  <c:v>0.94619399999999998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Airplane!$K$125:$K$134</c:f>
              <c:numCache>
                <c:formatCode>General</c:formatCode>
                <c:ptCount val="10"/>
                <c:pt idx="0">
                  <c:v>0.99719100000000005</c:v>
                </c:pt>
                <c:pt idx="1">
                  <c:v>0.96063200000000004</c:v>
                </c:pt>
                <c:pt idx="2">
                  <c:v>0.93615400000000004</c:v>
                </c:pt>
                <c:pt idx="3">
                  <c:v>0.916516</c:v>
                </c:pt>
                <c:pt idx="4">
                  <c:v>0.89904499999999998</c:v>
                </c:pt>
                <c:pt idx="5">
                  <c:v>0.88677300000000003</c:v>
                </c:pt>
                <c:pt idx="6">
                  <c:v>0.87105999999999995</c:v>
                </c:pt>
                <c:pt idx="7">
                  <c:v>0.85196000000000005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71-45CA-9C5B-F82E05349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</c:scatterChart>
      <c:valAx>
        <c:axId val="2062950784"/>
        <c:scaling>
          <c:orientation val="minMax"/>
          <c:max val="5.0999999999999996"/>
          <c:min val="0.41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1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論文用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Airplane!$J$2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Airplane!$C$5:$C$14</c:f>
              <c:numCache>
                <c:formatCode>General</c:formatCode>
                <c:ptCount val="10"/>
                <c:pt idx="0">
                  <c:v>5.0871250000000003</c:v>
                </c:pt>
                <c:pt idx="1">
                  <c:v>2.7357680000000002</c:v>
                </c:pt>
                <c:pt idx="2">
                  <c:v>2.0042059999999999</c:v>
                </c:pt>
                <c:pt idx="3">
                  <c:v>1.665324</c:v>
                </c:pt>
                <c:pt idx="4">
                  <c:v>1.457184</c:v>
                </c:pt>
                <c:pt idx="5">
                  <c:v>1.294346</c:v>
                </c:pt>
                <c:pt idx="6">
                  <c:v>1.1223510000000001</c:v>
                </c:pt>
                <c:pt idx="7">
                  <c:v>0.95342400000000005</c:v>
                </c:pt>
                <c:pt idx="8">
                  <c:v>0.71657000000000004</c:v>
                </c:pt>
                <c:pt idx="9">
                  <c:v>0.42613200000000001</c:v>
                </c:pt>
              </c:numCache>
            </c:numRef>
          </c:xVal>
          <c:yVal>
            <c:numRef>
              <c:f>Airplane!$E$5:$E$14</c:f>
              <c:numCache>
                <c:formatCode>General</c:formatCode>
                <c:ptCount val="10"/>
                <c:pt idx="0">
                  <c:v>0.997201</c:v>
                </c:pt>
                <c:pt idx="1">
                  <c:v>0.96072999999999997</c:v>
                </c:pt>
                <c:pt idx="2">
                  <c:v>0.93608499999999994</c:v>
                </c:pt>
                <c:pt idx="3">
                  <c:v>0.91552199999999995</c:v>
                </c:pt>
                <c:pt idx="4">
                  <c:v>0.89572499999999999</c:v>
                </c:pt>
                <c:pt idx="5">
                  <c:v>0.88379600000000003</c:v>
                </c:pt>
                <c:pt idx="6">
                  <c:v>0.86759699999999995</c:v>
                </c:pt>
                <c:pt idx="7">
                  <c:v>0.84732799999999997</c:v>
                </c:pt>
                <c:pt idx="8">
                  <c:v>0.80896699999999999</c:v>
                </c:pt>
                <c:pt idx="9">
                  <c:v>0.72723700000000002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E-42B1-8E90-40E581E6B540}"/>
            </c:ext>
          </c:extLst>
        </c:ser>
        <c:ser>
          <c:idx val="1"/>
          <c:order val="1"/>
          <c:tx>
            <c:strRef>
              <c:f>Airplane!$H$2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Airplane!$I$5:$I$14</c:f>
              <c:numCache>
                <c:formatCode>General</c:formatCode>
                <c:ptCount val="10"/>
                <c:pt idx="0">
                  <c:v>5.0082950000000004</c:v>
                </c:pt>
                <c:pt idx="1">
                  <c:v>2.6733639999999999</c:v>
                </c:pt>
                <c:pt idx="2">
                  <c:v>1.9620470000000001</c:v>
                </c:pt>
                <c:pt idx="3">
                  <c:v>1.647616</c:v>
                </c:pt>
                <c:pt idx="4">
                  <c:v>1.4496709999999999</c:v>
                </c:pt>
                <c:pt idx="5">
                  <c:v>1.2940670000000001</c:v>
                </c:pt>
                <c:pt idx="6">
                  <c:v>1.125305</c:v>
                </c:pt>
                <c:pt idx="7">
                  <c:v>0.948855</c:v>
                </c:pt>
                <c:pt idx="8">
                  <c:v>0.71585900000000002</c:v>
                </c:pt>
                <c:pt idx="9">
                  <c:v>0.45024700000000001</c:v>
                </c:pt>
              </c:numCache>
            </c:numRef>
          </c:xVal>
          <c:yVal>
            <c:numRef>
              <c:f>Airplane!$K$5:$K$14</c:f>
              <c:numCache>
                <c:formatCode>General</c:formatCode>
                <c:ptCount val="10"/>
                <c:pt idx="0">
                  <c:v>0.99717900000000004</c:v>
                </c:pt>
                <c:pt idx="1">
                  <c:v>0.96066700000000005</c:v>
                </c:pt>
                <c:pt idx="2">
                  <c:v>0.93594100000000002</c:v>
                </c:pt>
                <c:pt idx="3">
                  <c:v>0.91497600000000001</c:v>
                </c:pt>
                <c:pt idx="4">
                  <c:v>0.896401</c:v>
                </c:pt>
                <c:pt idx="5">
                  <c:v>0.88453099999999996</c:v>
                </c:pt>
                <c:pt idx="6">
                  <c:v>0.86884700000000004</c:v>
                </c:pt>
                <c:pt idx="7">
                  <c:v>0.84751900000000002</c:v>
                </c:pt>
                <c:pt idx="8">
                  <c:v>0.80937599999999998</c:v>
                </c:pt>
                <c:pt idx="9">
                  <c:v>0.73484899999999997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2E-42B1-8E90-40E581E6B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0784"/>
        <c:axId val="20629536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Airplane!$E$17</c15:sqref>
                        </c15:formulaRef>
                      </c:ext>
                    </c:extLst>
                    <c:strCache>
                      <c:ptCount val="1"/>
                      <c:pt idx="0">
                        <c:v>0含むICA領域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Airplane!$I$20:$I$29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2.671627</c:v>
                      </c:pt>
                      <c:pt idx="2">
                        <c:v>1.9469639999999999</c:v>
                      </c:pt>
                      <c:pt idx="3">
                        <c:v>1.6276550000000001</c:v>
                      </c:pt>
                      <c:pt idx="4">
                        <c:v>1.432094</c:v>
                      </c:pt>
                      <c:pt idx="5">
                        <c:v>1.2722389999999999</c:v>
                      </c:pt>
                      <c:pt idx="6">
                        <c:v>1.1092919999999999</c:v>
                      </c:pt>
                      <c:pt idx="7">
                        <c:v>0.94798899999999997</c:v>
                      </c:pt>
                      <c:pt idx="8">
                        <c:v>0.71585900000000002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Airplane!$K$20:$K$29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0.96072900000000006</c:v>
                      </c:pt>
                      <c:pt idx="2">
                        <c:v>0.93599500000000002</c:v>
                      </c:pt>
                      <c:pt idx="3">
                        <c:v>0.91512700000000002</c:v>
                      </c:pt>
                      <c:pt idx="4">
                        <c:v>0.89699200000000001</c:v>
                      </c:pt>
                      <c:pt idx="5">
                        <c:v>0.886687</c:v>
                      </c:pt>
                      <c:pt idx="6">
                        <c:v>0.86824299999999999</c:v>
                      </c:pt>
                      <c:pt idx="7">
                        <c:v>0.85217500000000002</c:v>
                      </c:pt>
                      <c:pt idx="8">
                        <c:v>0.80937599999999998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62E-42B1-8E90-40E581E6B5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Airplane!$E$32</c15:sqref>
                        </c15:formulaRef>
                      </c:ext>
                    </c:extLst>
                    <c:strCache>
                      <c:ptCount val="1"/>
                      <c:pt idx="0">
                        <c:v>0以外のICA領域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Airplane!$I$35:$I$44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2" formatCode="General">
                        <c:v>1.946814</c:v>
                      </c:pt>
                      <c:pt idx="3" formatCode="General">
                        <c:v>1.6310469999999999</c:v>
                      </c:pt>
                      <c:pt idx="4" formatCode="General">
                        <c:v>1.432941</c:v>
                      </c:pt>
                      <c:pt idx="5" formatCode="General">
                        <c:v>1.273771</c:v>
                      </c:pt>
                      <c:pt idx="6" formatCode="General">
                        <c:v>1.1116740000000001</c:v>
                      </c:pt>
                      <c:pt idx="7" formatCode="General">
                        <c:v>0.94947300000000001</c:v>
                      </c:pt>
                      <c:pt idx="8" formatCode="General">
                        <c:v>0.71585900000000002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Airplane!$K$35:$K$44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0.93596800000000002</c:v>
                      </c:pt>
                      <c:pt idx="3">
                        <c:v>0.91585700000000003</c:v>
                      </c:pt>
                      <c:pt idx="4">
                        <c:v>0.89654199999999995</c:v>
                      </c:pt>
                      <c:pt idx="5">
                        <c:v>0.88462700000000005</c:v>
                      </c:pt>
                      <c:pt idx="6">
                        <c:v>0.87156199999999995</c:v>
                      </c:pt>
                      <c:pt idx="7">
                        <c:v>0.85239600000000004</c:v>
                      </c:pt>
                      <c:pt idx="8">
                        <c:v>0.80937599999999998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2E-42B1-8E90-40E581E6B54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Airplane!$E$47</c15:sqref>
                        </c15:formulaRef>
                      </c:ext>
                    </c:extLst>
                    <c:strCache>
                      <c:ptCount val="1"/>
                      <c:pt idx="0">
                        <c:v>1～3のみのICA領域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Airplane!$I$50:$I$59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1.9511890000000001</c:v>
                      </c:pt>
                      <c:pt idx="3">
                        <c:v>1.6341110000000001</c:v>
                      </c:pt>
                      <c:pt idx="4">
                        <c:v>1.429098</c:v>
                      </c:pt>
                      <c:pt idx="5">
                        <c:v>1.273002</c:v>
                      </c:pt>
                      <c:pt idx="6">
                        <c:v>1.107909</c:v>
                      </c:pt>
                      <c:pt idx="7">
                        <c:v>0.94875500000000001</c:v>
                      </c:pt>
                      <c:pt idx="8">
                        <c:v>0.71585900000000002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Airplane!$K$50:$K$59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0.93612799999999996</c:v>
                      </c:pt>
                      <c:pt idx="3">
                        <c:v>0.91532400000000003</c:v>
                      </c:pt>
                      <c:pt idx="4">
                        <c:v>0.89851199999999998</c:v>
                      </c:pt>
                      <c:pt idx="5">
                        <c:v>0.88677300000000003</c:v>
                      </c:pt>
                      <c:pt idx="6">
                        <c:v>0.86965000000000003</c:v>
                      </c:pt>
                      <c:pt idx="7">
                        <c:v>0.84998300000000004</c:v>
                      </c:pt>
                      <c:pt idx="8">
                        <c:v>0.80937599999999998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2E-42B1-8E90-40E581E6B54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Airplane!$E$62</c15:sqref>
                        </c15:formulaRef>
                      </c:ext>
                    </c:extLst>
                    <c:strCache>
                      <c:ptCount val="1"/>
                      <c:pt idx="0">
                        <c:v>Q10で固定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Airplane!$I$65:$I$74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2.664558</c:v>
                      </c:pt>
                      <c:pt idx="2">
                        <c:v>1.936577</c:v>
                      </c:pt>
                      <c:pt idx="3">
                        <c:v>1.6212150000000001</c:v>
                      </c:pt>
                      <c:pt idx="4">
                        <c:v>1.4190240000000001</c:v>
                      </c:pt>
                      <c:pt idx="5">
                        <c:v>1.264529</c:v>
                      </c:pt>
                      <c:pt idx="6">
                        <c:v>1.095423</c:v>
                      </c:pt>
                      <c:pt idx="7">
                        <c:v>0.93640400000000001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Airplane!$K$65:$K$74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0.99719100000000005</c:v>
                      </c:pt>
                      <c:pt idx="1">
                        <c:v>0.96070100000000003</c:v>
                      </c:pt>
                      <c:pt idx="2">
                        <c:v>0.93596199999999996</c:v>
                      </c:pt>
                      <c:pt idx="3">
                        <c:v>0.91536600000000001</c:v>
                      </c:pt>
                      <c:pt idx="4">
                        <c:v>0.89632800000000001</c:v>
                      </c:pt>
                      <c:pt idx="5">
                        <c:v>0.88417800000000002</c:v>
                      </c:pt>
                      <c:pt idx="6">
                        <c:v>0.86814100000000005</c:v>
                      </c:pt>
                      <c:pt idx="7">
                        <c:v>0.84851699999999997</c:v>
                      </c:pt>
                      <c:pt idx="8">
                        <c:v>0.80937599999999998</c:v>
                      </c:pt>
                      <c:pt idx="9">
                        <c:v>0.73484899999999997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2E-42B1-8E90-40E581E6B54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Airplane!$E$77</c15:sqref>
                        </c15:formulaRef>
                      </c:ext>
                    </c:extLst>
                    <c:strCache>
                      <c:ptCount val="1"/>
                      <c:pt idx="0">
                        <c:v>Q20で固定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Airplane!$I$80:$I$89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2.664558</c:v>
                      </c:pt>
                      <c:pt idx="2">
                        <c:v>1.93669</c:v>
                      </c:pt>
                      <c:pt idx="3">
                        <c:v>1.6209769999999999</c:v>
                      </c:pt>
                      <c:pt idx="4">
                        <c:v>1.4176820000000001</c:v>
                      </c:pt>
                      <c:pt idx="5">
                        <c:v>1.2660199999999999</c:v>
                      </c:pt>
                      <c:pt idx="6">
                        <c:v>1.100268</c:v>
                      </c:pt>
                      <c:pt idx="7">
                        <c:v>0.93754400000000004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Airplane!$K$80:$K$89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0.99719100000000005</c:v>
                      </c:pt>
                      <c:pt idx="1">
                        <c:v>0.96070100000000003</c:v>
                      </c:pt>
                      <c:pt idx="2">
                        <c:v>0.93596500000000005</c:v>
                      </c:pt>
                      <c:pt idx="3">
                        <c:v>0.91551700000000003</c:v>
                      </c:pt>
                      <c:pt idx="4">
                        <c:v>0.89700199999999997</c:v>
                      </c:pt>
                      <c:pt idx="5">
                        <c:v>0.88479699999999994</c:v>
                      </c:pt>
                      <c:pt idx="6">
                        <c:v>0.86882700000000002</c:v>
                      </c:pt>
                      <c:pt idx="7">
                        <c:v>0.84896199999999999</c:v>
                      </c:pt>
                      <c:pt idx="8">
                        <c:v>0.80937599999999998</c:v>
                      </c:pt>
                      <c:pt idx="9">
                        <c:v>0.73484899999999997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2E-42B1-8E90-40E581E6B54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Airplane!$E$92</c15:sqref>
                        </c15:formulaRef>
                      </c:ext>
                    </c:extLst>
                    <c:strCache>
                      <c:ptCount val="1"/>
                      <c:pt idx="0">
                        <c:v>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Airplane!$I$95:$I$104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2.664949</c:v>
                      </c:pt>
                      <c:pt idx="2">
                        <c:v>1.941921</c:v>
                      </c:pt>
                      <c:pt idx="3">
                        <c:v>1.622417</c:v>
                      </c:pt>
                      <c:pt idx="4">
                        <c:v>1.4239820000000001</c:v>
                      </c:pt>
                      <c:pt idx="5">
                        <c:v>1.273771</c:v>
                      </c:pt>
                      <c:pt idx="6">
                        <c:v>1.1022799999999999</c:v>
                      </c:pt>
                      <c:pt idx="7">
                        <c:v>0.94827300000000003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Airplane!$K$95:$K$104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0.99719100000000005</c:v>
                      </c:pt>
                      <c:pt idx="1">
                        <c:v>0.96070599999999995</c:v>
                      </c:pt>
                      <c:pt idx="2">
                        <c:v>0.93600899999999998</c:v>
                      </c:pt>
                      <c:pt idx="3">
                        <c:v>0.91544700000000001</c:v>
                      </c:pt>
                      <c:pt idx="4">
                        <c:v>0.89669699999999997</c:v>
                      </c:pt>
                      <c:pt idx="5">
                        <c:v>0.88462700000000005</c:v>
                      </c:pt>
                      <c:pt idx="6">
                        <c:v>0.86850799999999995</c:v>
                      </c:pt>
                      <c:pt idx="7">
                        <c:v>0.84888600000000003</c:v>
                      </c:pt>
                      <c:pt idx="8">
                        <c:v>0.80937599999999998</c:v>
                      </c:pt>
                      <c:pt idx="9">
                        <c:v>0.73484899999999997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62E-42B1-8E90-40E581E6B54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Airplane!$E$107</c15:sqref>
                        </c15:formulaRef>
                      </c:ext>
                    </c:extLst>
                    <c:strCache>
                      <c:ptCount val="1"/>
                      <c:pt idx="0">
                        <c:v>Q90で固定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Airplane!$I$110:$I$119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5.0049979999999996</c:v>
                      </c:pt>
                      <c:pt idx="1">
                        <c:v>2.6755800000000001</c:v>
                      </c:pt>
                      <c:pt idx="2">
                        <c:v>1.9487490000000001</c:v>
                      </c:pt>
                      <c:pt idx="3">
                        <c:v>1.628142</c:v>
                      </c:pt>
                      <c:pt idx="4">
                        <c:v>1.4262440000000001</c:v>
                      </c:pt>
                      <c:pt idx="5">
                        <c:v>1.268473</c:v>
                      </c:pt>
                      <c:pt idx="6">
                        <c:v>1.101785</c:v>
                      </c:pt>
                      <c:pt idx="7">
                        <c:v>0.94033599999999995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Airplane!$K$110:$K$119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0.99718799999999996</c:v>
                      </c:pt>
                      <c:pt idx="1">
                        <c:v>0.96076600000000001</c:v>
                      </c:pt>
                      <c:pt idx="2">
                        <c:v>0.93604399999999999</c:v>
                      </c:pt>
                      <c:pt idx="3">
                        <c:v>0.91522800000000004</c:v>
                      </c:pt>
                      <c:pt idx="4">
                        <c:v>0.89533399999999996</c:v>
                      </c:pt>
                      <c:pt idx="5">
                        <c:v>0.88317400000000001</c:v>
                      </c:pt>
                      <c:pt idx="6">
                        <c:v>0.86715100000000001</c:v>
                      </c:pt>
                      <c:pt idx="7">
                        <c:v>0.84724100000000002</c:v>
                      </c:pt>
                      <c:pt idx="8">
                        <c:v>0.80937599999999998</c:v>
                      </c:pt>
                      <c:pt idx="9">
                        <c:v>0.73484899999999997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62E-42B1-8E90-40E581E6B54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Airplane!$E$122</c15:sqref>
                        </c15:formulaRef>
                      </c:ext>
                    </c:extLst>
                    <c:strCache>
                      <c:ptCount val="1"/>
                      <c:pt idx="0">
                        <c:v>1～3のみのQ50で固定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Airplane!$I$125:$I$134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5.0037050000000001</c:v>
                      </c:pt>
                      <c:pt idx="1">
                        <c:v>2.6605080000000001</c:v>
                      </c:pt>
                      <c:pt idx="2">
                        <c:v>1.9364889999999999</c:v>
                      </c:pt>
                      <c:pt idx="3">
                        <c:v>1.618171</c:v>
                      </c:pt>
                      <c:pt idx="4">
                        <c:v>1.421764</c:v>
                      </c:pt>
                      <c:pt idx="5">
                        <c:v>1.273002</c:v>
                      </c:pt>
                      <c:pt idx="6">
                        <c:v>1.1013850000000001</c:v>
                      </c:pt>
                      <c:pt idx="7">
                        <c:v>0.94619399999999998</c:v>
                      </c:pt>
                      <c:pt idx="8">
                        <c:v>0.71585900000000002</c:v>
                      </c:pt>
                      <c:pt idx="9">
                        <c:v>0.45024700000000001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Airplane!$K$125:$K$134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0.99719100000000005</c:v>
                      </c:pt>
                      <c:pt idx="1">
                        <c:v>0.96063200000000004</c:v>
                      </c:pt>
                      <c:pt idx="2">
                        <c:v>0.93615400000000004</c:v>
                      </c:pt>
                      <c:pt idx="3">
                        <c:v>0.916516</c:v>
                      </c:pt>
                      <c:pt idx="4">
                        <c:v>0.89904499999999998</c:v>
                      </c:pt>
                      <c:pt idx="5">
                        <c:v>0.88677300000000003</c:v>
                      </c:pt>
                      <c:pt idx="6">
                        <c:v>0.87105999999999995</c:v>
                      </c:pt>
                      <c:pt idx="7">
                        <c:v>0.85196000000000005</c:v>
                      </c:pt>
                      <c:pt idx="8">
                        <c:v>0.80937599999999998</c:v>
                      </c:pt>
                      <c:pt idx="9">
                        <c:v>0.73484899999999997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62E-42B1-8E90-40E581E6B540}"/>
                  </c:ext>
                </c:extLst>
              </c15:ser>
            </c15:filteredScatterSeries>
          </c:ext>
        </c:extLst>
      </c:scatterChart>
      <c:valAx>
        <c:axId val="2062950784"/>
        <c:scaling>
          <c:orientation val="minMax"/>
          <c:max val="5.0999999999999996"/>
          <c:min val="0.41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</a:t>
                </a:r>
                <a:r>
                  <a:rPr lang="en-US" altLang="ja-JP" baseline="0"/>
                  <a:t>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3696"/>
        <c:crosses val="autoZero"/>
        <c:crossBetween val="midCat"/>
      </c:valAx>
      <c:valAx>
        <c:axId val="2062953696"/>
        <c:scaling>
          <c:orientation val="minMax"/>
          <c:max val="1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9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PSNR</a:t>
            </a:r>
            <a:endParaRPr lang="ja-JP" altLang="en-US"/>
          </a:p>
        </c:rich>
      </c:tx>
      <c:layout>
        <c:manualLayout>
          <c:xMode val="edge"/>
          <c:yMode val="edge"/>
          <c:x val="1.938654306041442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8-4012-9300-251CC44C1A96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8-4012-9300-251CC44C1A96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7-4D22-AF8B-EB6428DA6240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0-48EB-A8B4-E24D48034A8C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60-48EB-A8B4-E24D48034A8C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B-4BDA-AD1E-0579632BE618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DB-4BDA-AD1E-0579632BE618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60-48EB-A8B4-E24D48034A8C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DB-4BDA-AD1E-0579632BE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5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49.6"/>
          <c:min val="22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A-4A83-ADBA-53DF8B736872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A-4A83-ADBA-53DF8B736872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7-4A59-88A8-2E8F5F17B47D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7-4A59-88A8-2E8F5F17B47D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57-4A59-88A8-2E8F5F17B47D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57-4A59-88A8-2E8F5F17B47D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57-4A59-88A8-2E8F5F17B47D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57-4A59-88A8-2E8F5F17B47D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57-4A59-88A8-2E8F5F17B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5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1"/>
          <c:min val="0.59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2973545723176"/>
          <c:y val="4.3266794744649652E-2"/>
          <c:w val="0.6567278931609859"/>
          <c:h val="0.7936289920404874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D-4F4A-A4B5-95F054A80BF4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D-4F4A-A4B5-95F054A80BF4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7D-4F4A-A4B5-95F054A80BF4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D-4F4A-A4B5-95F054A80BF4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7D-4F4A-A4B5-95F054A80BF4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7D-4F4A-A4B5-95F054A80BF4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7D-4F4A-A4B5-95F054A80BF4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7D-4F4A-A4B5-95F054A80BF4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7D-4F4A-A4B5-95F054A80BF4}"/>
            </c:ext>
          </c:extLst>
        </c:ser>
        <c:ser>
          <c:idx val="9"/>
          <c:order val="9"/>
          <c:tx>
            <c:strRef>
              <c:f>Barbara!$E$122</c:f>
              <c:strCache>
                <c:ptCount val="1"/>
                <c:pt idx="0">
                  <c:v>1~3のQ40で固定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Barbara!$I$127:$I$132</c:f>
              <c:numCache>
                <c:formatCode>General</c:formatCode>
                <c:ptCount val="6"/>
                <c:pt idx="0">
                  <c:v>2.2817379999999998</c:v>
                </c:pt>
                <c:pt idx="1">
                  <c:v>1.9622170000000001</c:v>
                </c:pt>
                <c:pt idx="2">
                  <c:v>1.746537</c:v>
                </c:pt>
                <c:pt idx="3">
                  <c:v>1.534958</c:v>
                </c:pt>
                <c:pt idx="4">
                  <c:v>1.3235049999999999</c:v>
                </c:pt>
                <c:pt idx="5">
                  <c:v>1.0891109999999999</c:v>
                </c:pt>
              </c:numCache>
            </c:numRef>
          </c:xVal>
          <c:yVal>
            <c:numRef>
              <c:f>Barbara!$J$127:$J$132</c:f>
              <c:numCache>
                <c:formatCode>General</c:formatCode>
                <c:ptCount val="6"/>
                <c:pt idx="0">
                  <c:v>33.629364000000002</c:v>
                </c:pt>
                <c:pt idx="1">
                  <c:v>31.718772999999999</c:v>
                </c:pt>
                <c:pt idx="2">
                  <c:v>30.345585</c:v>
                </c:pt>
                <c:pt idx="3">
                  <c:v>29.327342999999999</c:v>
                </c:pt>
                <c:pt idx="4">
                  <c:v>28.294563</c:v>
                </c:pt>
                <c:pt idx="5">
                  <c:v>26.975173999999999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9-49B4-8611-F78DA65FF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2.2909999999999999"/>
          <c:min val="2.28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33.630000000000003"/>
          <c:min val="33.615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44595461256105"/>
          <c:y val="8.3471110997106079E-2"/>
          <c:w val="0.21098308804301052"/>
          <c:h val="0.81681761413170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1037193894871"/>
          <c:y val="0.10334129063863207"/>
          <c:w val="0.53871503571920332"/>
          <c:h val="0.6423654580375263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7-47DB-8F6F-E70419AA2F9D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7-47DB-8F6F-E70419AA2F9D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D7-47DB-8F6F-E70419AA2F9D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D7-47DB-8F6F-E70419AA2F9D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D7-47DB-8F6F-E70419AA2F9D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D7-47DB-8F6F-E70419AA2F9D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D7-47DB-8F6F-E70419AA2F9D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D7-47DB-8F6F-E70419AA2F9D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8D7-47DB-8F6F-E70419AA2F9D}"/>
            </c:ext>
          </c:extLst>
        </c:ser>
        <c:ser>
          <c:idx val="9"/>
          <c:order val="9"/>
          <c:tx>
            <c:strRef>
              <c:f>Barbara!$E$122</c:f>
              <c:strCache>
                <c:ptCount val="1"/>
                <c:pt idx="0">
                  <c:v>1~3のQ40で固定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Barbara!$I$127:$I$132</c:f>
              <c:numCache>
                <c:formatCode>General</c:formatCode>
                <c:ptCount val="6"/>
                <c:pt idx="0">
                  <c:v>2.2817379999999998</c:v>
                </c:pt>
                <c:pt idx="1">
                  <c:v>1.9622170000000001</c:v>
                </c:pt>
                <c:pt idx="2">
                  <c:v>1.746537</c:v>
                </c:pt>
                <c:pt idx="3">
                  <c:v>1.534958</c:v>
                </c:pt>
                <c:pt idx="4">
                  <c:v>1.3235049999999999</c:v>
                </c:pt>
                <c:pt idx="5">
                  <c:v>1.0891109999999999</c:v>
                </c:pt>
              </c:numCache>
            </c:numRef>
          </c:xVal>
          <c:yVal>
            <c:numRef>
              <c:f>Barbara!$J$127:$J$132</c:f>
              <c:numCache>
                <c:formatCode>General</c:formatCode>
                <c:ptCount val="6"/>
                <c:pt idx="0">
                  <c:v>33.629364000000002</c:v>
                </c:pt>
                <c:pt idx="1">
                  <c:v>31.718772999999999</c:v>
                </c:pt>
                <c:pt idx="2">
                  <c:v>30.345585</c:v>
                </c:pt>
                <c:pt idx="3">
                  <c:v>29.327342999999999</c:v>
                </c:pt>
                <c:pt idx="4">
                  <c:v>28.294563</c:v>
                </c:pt>
                <c:pt idx="5">
                  <c:v>26.975173999999999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9-466D-946B-A220B913F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9694999999999998"/>
          <c:min val="1.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31.72"/>
          <c:min val="31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A-48A8-A4AD-AD34027FCA16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A-48A8-A4AD-AD34027FCA16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1A-48A8-A4AD-AD34027FCA16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1A-48A8-A4AD-AD34027FCA16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1A-48A8-A4AD-AD34027FCA16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1A-48A8-A4AD-AD34027FCA16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1A-48A8-A4AD-AD34027FCA16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1A-48A8-A4AD-AD34027FCA16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1A-48A8-A4AD-AD34027FCA16}"/>
            </c:ext>
          </c:extLst>
        </c:ser>
        <c:ser>
          <c:idx val="9"/>
          <c:order val="9"/>
          <c:tx>
            <c:strRef>
              <c:f>Barbara!$E$122</c:f>
              <c:strCache>
                <c:ptCount val="1"/>
                <c:pt idx="0">
                  <c:v>1~3のQ40で固定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Barbara!$I$127:$I$132</c:f>
              <c:numCache>
                <c:formatCode>General</c:formatCode>
                <c:ptCount val="6"/>
                <c:pt idx="0">
                  <c:v>2.2817379999999998</c:v>
                </c:pt>
                <c:pt idx="1">
                  <c:v>1.9622170000000001</c:v>
                </c:pt>
                <c:pt idx="2">
                  <c:v>1.746537</c:v>
                </c:pt>
                <c:pt idx="3">
                  <c:v>1.534958</c:v>
                </c:pt>
                <c:pt idx="4">
                  <c:v>1.3235049999999999</c:v>
                </c:pt>
                <c:pt idx="5">
                  <c:v>1.0891109999999999</c:v>
                </c:pt>
              </c:numCache>
            </c:numRef>
          </c:xVal>
          <c:yVal>
            <c:numRef>
              <c:f>Barbara!$J$127:$J$132</c:f>
              <c:numCache>
                <c:formatCode>General</c:formatCode>
                <c:ptCount val="6"/>
                <c:pt idx="0">
                  <c:v>33.629364000000002</c:v>
                </c:pt>
                <c:pt idx="1">
                  <c:v>31.718772999999999</c:v>
                </c:pt>
                <c:pt idx="2">
                  <c:v>30.345585</c:v>
                </c:pt>
                <c:pt idx="3">
                  <c:v>29.327342999999999</c:v>
                </c:pt>
                <c:pt idx="4">
                  <c:v>28.294563</c:v>
                </c:pt>
                <c:pt idx="5">
                  <c:v>26.975173999999999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5-4BD7-8E8E-FA1EA0F29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7550000000000001"/>
          <c:min val="1.746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30.346"/>
          <c:min val="30.319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16798812324101"/>
          <c:y val="4.2892211602794009E-2"/>
          <c:w val="0.24460847897695934"/>
          <c:h val="0.9203149037503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74-484D-9C02-9B10D47D166F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74-484D-9C02-9B10D47D166F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74-484D-9C02-9B10D47D166F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74-484D-9C02-9B10D47D166F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74-484D-9C02-9B10D47D166F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74-484D-9C02-9B10D47D166F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074-484D-9C02-9B10D47D166F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074-484D-9C02-9B10D47D166F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074-484D-9C02-9B10D47D166F}"/>
            </c:ext>
          </c:extLst>
        </c:ser>
        <c:ser>
          <c:idx val="9"/>
          <c:order val="9"/>
          <c:tx>
            <c:strRef>
              <c:f>Barbara!$E$122</c:f>
              <c:strCache>
                <c:ptCount val="1"/>
                <c:pt idx="0">
                  <c:v>1~3のQ40で固定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Barbara!$I$127:$I$132</c:f>
              <c:numCache>
                <c:formatCode>General</c:formatCode>
                <c:ptCount val="6"/>
                <c:pt idx="0">
                  <c:v>2.2817379999999998</c:v>
                </c:pt>
                <c:pt idx="1">
                  <c:v>1.9622170000000001</c:v>
                </c:pt>
                <c:pt idx="2">
                  <c:v>1.746537</c:v>
                </c:pt>
                <c:pt idx="3">
                  <c:v>1.534958</c:v>
                </c:pt>
                <c:pt idx="4">
                  <c:v>1.3235049999999999</c:v>
                </c:pt>
                <c:pt idx="5">
                  <c:v>1.0891109999999999</c:v>
                </c:pt>
              </c:numCache>
            </c:numRef>
          </c:xVal>
          <c:yVal>
            <c:numRef>
              <c:f>Barbara!$J$127:$J$132</c:f>
              <c:numCache>
                <c:formatCode>General</c:formatCode>
                <c:ptCount val="6"/>
                <c:pt idx="0">
                  <c:v>33.629364000000002</c:v>
                </c:pt>
                <c:pt idx="1">
                  <c:v>31.718772999999999</c:v>
                </c:pt>
                <c:pt idx="2">
                  <c:v>30.345585</c:v>
                </c:pt>
                <c:pt idx="3">
                  <c:v>29.327342999999999</c:v>
                </c:pt>
                <c:pt idx="4">
                  <c:v>28.294563</c:v>
                </c:pt>
                <c:pt idx="5">
                  <c:v>26.975173999999999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0-4AFB-9B5E-DC48F1BAB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54"/>
          <c:min val="1.5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29.330000000000002"/>
          <c:min val="29.297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72-4585-8959-7378A9371213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2-4585-8959-7378A9371213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72-4585-8959-7378A9371213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72-4585-8959-7378A9371213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72-4585-8959-7378A9371213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72-4585-8959-7378A9371213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72-4585-8959-7378A9371213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72-4585-8959-7378A9371213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872-4585-8959-7378A9371213}"/>
            </c:ext>
          </c:extLst>
        </c:ser>
        <c:ser>
          <c:idx val="9"/>
          <c:order val="9"/>
          <c:tx>
            <c:strRef>
              <c:f>Barbara!$E$122</c:f>
              <c:strCache>
                <c:ptCount val="1"/>
                <c:pt idx="0">
                  <c:v>1~3のQ40で固定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Barbara!$I$127:$I$132</c:f>
              <c:numCache>
                <c:formatCode>General</c:formatCode>
                <c:ptCount val="6"/>
                <c:pt idx="0">
                  <c:v>2.2817379999999998</c:v>
                </c:pt>
                <c:pt idx="1">
                  <c:v>1.9622170000000001</c:v>
                </c:pt>
                <c:pt idx="2">
                  <c:v>1.746537</c:v>
                </c:pt>
                <c:pt idx="3">
                  <c:v>1.534958</c:v>
                </c:pt>
                <c:pt idx="4">
                  <c:v>1.3235049999999999</c:v>
                </c:pt>
                <c:pt idx="5">
                  <c:v>1.0891109999999999</c:v>
                </c:pt>
              </c:numCache>
            </c:numRef>
          </c:xVal>
          <c:yVal>
            <c:numRef>
              <c:f>Barbara!$J$127:$J$132</c:f>
              <c:numCache>
                <c:formatCode>General</c:formatCode>
                <c:ptCount val="6"/>
                <c:pt idx="0">
                  <c:v>33.629364000000002</c:v>
                </c:pt>
                <c:pt idx="1">
                  <c:v>31.718772999999999</c:v>
                </c:pt>
                <c:pt idx="2">
                  <c:v>30.345585</c:v>
                </c:pt>
                <c:pt idx="3">
                  <c:v>29.327342999999999</c:v>
                </c:pt>
                <c:pt idx="4">
                  <c:v>28.294563</c:v>
                </c:pt>
                <c:pt idx="5">
                  <c:v>26.975173999999999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A-475B-A908-CA1F738D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327"/>
          <c:min val="1.318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28.310000000000002"/>
          <c:min val="28.25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B-4F75-B496-B89E93DA8A95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EB-4F75-B496-B89E93DA8A95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EB-4F75-B496-B89E93DA8A95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EB-4F75-B496-B89E93DA8A95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EB-4F75-B496-B89E93DA8A95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EB-4F75-B496-B89E93DA8A95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EB-4F75-B496-B89E93DA8A95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EB-4F75-B496-B89E93DA8A95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EB-4F75-B496-B89E93DA8A95}"/>
            </c:ext>
          </c:extLst>
        </c:ser>
        <c:ser>
          <c:idx val="9"/>
          <c:order val="9"/>
          <c:tx>
            <c:strRef>
              <c:f>Barbara!$E$122</c:f>
              <c:strCache>
                <c:ptCount val="1"/>
                <c:pt idx="0">
                  <c:v>1~3のQ40で固定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Barbara!$I$127:$I$132</c:f>
              <c:numCache>
                <c:formatCode>General</c:formatCode>
                <c:ptCount val="6"/>
                <c:pt idx="0">
                  <c:v>2.2817379999999998</c:v>
                </c:pt>
                <c:pt idx="1">
                  <c:v>1.9622170000000001</c:v>
                </c:pt>
                <c:pt idx="2">
                  <c:v>1.746537</c:v>
                </c:pt>
                <c:pt idx="3">
                  <c:v>1.534958</c:v>
                </c:pt>
                <c:pt idx="4">
                  <c:v>1.3235049999999999</c:v>
                </c:pt>
                <c:pt idx="5">
                  <c:v>1.0891109999999999</c:v>
                </c:pt>
              </c:numCache>
            </c:numRef>
          </c:xVal>
          <c:yVal>
            <c:numRef>
              <c:f>Barbara!$J$127:$J$132</c:f>
              <c:numCache>
                <c:formatCode>General</c:formatCode>
                <c:ptCount val="6"/>
                <c:pt idx="0">
                  <c:v>33.629364000000002</c:v>
                </c:pt>
                <c:pt idx="1">
                  <c:v>31.718772999999999</c:v>
                </c:pt>
                <c:pt idx="2">
                  <c:v>30.345585</c:v>
                </c:pt>
                <c:pt idx="3">
                  <c:v>29.327342999999999</c:v>
                </c:pt>
                <c:pt idx="4">
                  <c:v>28.294563</c:v>
                </c:pt>
                <c:pt idx="5">
                  <c:v>26.975173999999999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3-4C1E-93D8-BBA64BBCB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0900000000000001"/>
          <c:min val="1.08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 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27.015000000000001"/>
          <c:min val="26.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 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PSNR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0-41F2-886F-26AC4CFDD5EE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40-41F2-886F-26AC4CFDD5EE}"/>
            </c:ext>
          </c:extLst>
        </c:ser>
        <c:ser>
          <c:idx val="5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Barbara!$J$20:$J$29</c:f>
              <c:numCache>
                <c:formatCode>General</c:formatCode>
                <c:ptCount val="10"/>
                <c:pt idx="2">
                  <c:v>33.617479000000003</c:v>
                </c:pt>
                <c:pt idx="3">
                  <c:v>31.707598999999998</c:v>
                </c:pt>
                <c:pt idx="4">
                  <c:v>30.324667999999999</c:v>
                </c:pt>
                <c:pt idx="5">
                  <c:v>29.314167999999999</c:v>
                </c:pt>
                <c:pt idx="6">
                  <c:v>28.282795</c:v>
                </c:pt>
                <c:pt idx="7">
                  <c:v>26.999493999999999</c:v>
                </c:pt>
                <c:pt idx="8">
                  <c:v>25.349799000000001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40-41F2-886F-26AC4CFDD5EE}"/>
            </c:ext>
          </c:extLst>
        </c:ser>
        <c:ser>
          <c:idx val="2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Barbara!$J$35:$J$44</c:f>
              <c:numCache>
                <c:formatCode>General</c:formatCode>
                <c:ptCount val="10"/>
                <c:pt idx="2">
                  <c:v>33.621037000000001</c:v>
                </c:pt>
                <c:pt idx="3">
                  <c:v>31.705416</c:v>
                </c:pt>
                <c:pt idx="4">
                  <c:v>30.324341</c:v>
                </c:pt>
                <c:pt idx="5">
                  <c:v>29.313497000000002</c:v>
                </c:pt>
                <c:pt idx="6">
                  <c:v>28.300965999999999</c:v>
                </c:pt>
                <c:pt idx="7">
                  <c:v>27.013718000000001</c:v>
                </c:pt>
                <c:pt idx="8">
                  <c:v>25.324477999999999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40-41F2-886F-26AC4CFDD5EE}"/>
            </c:ext>
          </c:extLst>
        </c:ser>
        <c:ser>
          <c:idx val="3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Barbara!$J$50:$J$59</c:f>
              <c:numCache>
                <c:formatCode>General</c:formatCode>
                <c:ptCount val="10"/>
                <c:pt idx="6">
                  <c:v>28.294563</c:v>
                </c:pt>
                <c:pt idx="7">
                  <c:v>26.981066999999999</c:v>
                </c:pt>
                <c:pt idx="8">
                  <c:v>25.326709999999999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40-41F2-886F-26AC4CFDD5EE}"/>
            </c:ext>
          </c:extLst>
        </c:ser>
        <c:ser>
          <c:idx val="6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Barbara!$J$65:$J$74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31.701461999999999</c:v>
                </c:pt>
                <c:pt idx="4">
                  <c:v>30.320768000000001</c:v>
                </c:pt>
                <c:pt idx="5">
                  <c:v>29.304067</c:v>
                </c:pt>
                <c:pt idx="6">
                  <c:v>28.264724999999999</c:v>
                </c:pt>
                <c:pt idx="7">
                  <c:v>26.950292999999999</c:v>
                </c:pt>
                <c:pt idx="8">
                  <c:v>25.229092000000001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40-41F2-886F-26AC4CFDD5EE}"/>
            </c:ext>
          </c:extLst>
        </c:ser>
        <c:ser>
          <c:idx val="7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Barbara!$J$80:$J$89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33.616750000000003</c:v>
                </c:pt>
                <c:pt idx="3">
                  <c:v>31.701767</c:v>
                </c:pt>
                <c:pt idx="4">
                  <c:v>30.322054000000001</c:v>
                </c:pt>
                <c:pt idx="5">
                  <c:v>29.304518999999999</c:v>
                </c:pt>
                <c:pt idx="6">
                  <c:v>28.286200999999998</c:v>
                </c:pt>
                <c:pt idx="7">
                  <c:v>26.997568999999999</c:v>
                </c:pt>
                <c:pt idx="8">
                  <c:v>25.324477999999999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40-41F2-886F-26AC4CFDD5EE}"/>
            </c:ext>
          </c:extLst>
        </c:ser>
        <c:ser>
          <c:idx val="4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Barbara!$J$95:$J$104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36.988439999999997</c:v>
                </c:pt>
                <c:pt idx="2">
                  <c:v>33.616928000000001</c:v>
                </c:pt>
                <c:pt idx="3">
                  <c:v>31.705732999999999</c:v>
                </c:pt>
                <c:pt idx="4">
                  <c:v>30.325897999999999</c:v>
                </c:pt>
                <c:pt idx="5">
                  <c:v>29.313497000000002</c:v>
                </c:pt>
                <c:pt idx="6">
                  <c:v>28.299949000000002</c:v>
                </c:pt>
                <c:pt idx="7">
                  <c:v>27.001390000000001</c:v>
                </c:pt>
                <c:pt idx="8">
                  <c:v>25.335284000000001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40-41F2-886F-26AC4CFDD5EE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Barbara!$J$110:$J$119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36.988827000000001</c:v>
                </c:pt>
                <c:pt idx="2">
                  <c:v>33.621037000000001</c:v>
                </c:pt>
                <c:pt idx="3">
                  <c:v>31.712427999999999</c:v>
                </c:pt>
                <c:pt idx="4">
                  <c:v>30.336310000000001</c:v>
                </c:pt>
                <c:pt idx="5">
                  <c:v>29.319877999999999</c:v>
                </c:pt>
                <c:pt idx="6">
                  <c:v>28.289732000000001</c:v>
                </c:pt>
                <c:pt idx="7">
                  <c:v>26.965422</c:v>
                </c:pt>
                <c:pt idx="8">
                  <c:v>25.217300000000002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40-41F2-886F-26AC4CFDD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0.8"/>
          <c:min val="0.783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25.36"/>
          <c:min val="25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Barbara!$AG$6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Barbara!$AH$6:$AO$6</c15:sqref>
                  </c15:fullRef>
                </c:ext>
              </c:extLst>
              <c:f>Barbara!$AI$6:$AN$6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8-406D-BA42-0B80047D7160}"/>
            </c:ext>
          </c:extLst>
        </c:ser>
        <c:ser>
          <c:idx val="1"/>
          <c:order val="1"/>
          <c:tx>
            <c:strRef>
              <c:f>Barbara!$AG$7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Barbara!$AH$7:$AO$7</c15:sqref>
                  </c15:fullRef>
                </c:ext>
              </c:extLst>
              <c:f>Barbara!$AI$7:$AN$7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8-406D-BA42-0B80047D7160}"/>
            </c:ext>
          </c:extLst>
        </c:ser>
        <c:ser>
          <c:idx val="2"/>
          <c:order val="2"/>
          <c:tx>
            <c:strRef>
              <c:f>Barbara!$AG$8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Barbara!$AH$8:$AO$8</c15:sqref>
                  </c15:fullRef>
                </c:ext>
              </c:extLst>
              <c:f>Barbara!$AI$8:$AN$8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48-406D-BA42-0B80047D7160}"/>
            </c:ext>
          </c:extLst>
        </c:ser>
        <c:ser>
          <c:idx val="3"/>
          <c:order val="3"/>
          <c:tx>
            <c:strRef>
              <c:f>Barbara!$AG$9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Barbara!$AH$9:$AO$9</c15:sqref>
                  </c15:fullRef>
                </c:ext>
              </c:extLst>
              <c:f>Barbara!$AI$9:$AN$9</c:f>
              <c:numCache>
                <c:formatCode>General</c:formatCode>
                <c:ptCount val="6"/>
                <c:pt idx="4">
                  <c:v>5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48-406D-BA42-0B80047D7160}"/>
            </c:ext>
          </c:extLst>
        </c:ser>
        <c:ser>
          <c:idx val="4"/>
          <c:order val="4"/>
          <c:tx>
            <c:strRef>
              <c:f>Barbara!$AG$10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Barbara!$AH$10:$AO$10</c15:sqref>
                  </c15:fullRef>
                </c:ext>
              </c:extLst>
              <c:f>Barbara!$AI$10:$AN$10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48-406D-BA42-0B80047D7160}"/>
            </c:ext>
          </c:extLst>
        </c:ser>
        <c:ser>
          <c:idx val="5"/>
          <c:order val="5"/>
          <c:tx>
            <c:strRef>
              <c:f>Barbara!$AG$11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Barbara!$AH$11:$AO$11</c15:sqref>
                  </c15:fullRef>
                </c:ext>
              </c:extLst>
              <c:f>Barbara!$AI$11:$AN$11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48-406D-BA42-0B80047D7160}"/>
            </c:ext>
          </c:extLst>
        </c:ser>
        <c:ser>
          <c:idx val="6"/>
          <c:order val="6"/>
          <c:tx>
            <c:strRef>
              <c:f>Barbara!$AG$12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Barbara!$AH$12:$AO$12</c15:sqref>
                  </c15:fullRef>
                </c:ext>
              </c:extLst>
              <c:f>Barbara!$AI$12:$AN$12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48-406D-BA42-0B80047D7160}"/>
            </c:ext>
          </c:extLst>
        </c:ser>
        <c:ser>
          <c:idx val="7"/>
          <c:order val="7"/>
          <c:tx>
            <c:strRef>
              <c:f>Barbara!$AG$13</c:f>
              <c:strCache>
                <c:ptCount val="1"/>
                <c:pt idx="0">
                  <c:v>Q80で固定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Barbara!$AH$5:$AO$5</c15:sqref>
                  </c15:fullRef>
                </c:ext>
              </c:extLst>
              <c:f>Barbara!$AI$5:$AN$5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Barbara!$AH$13:$AO$13</c15:sqref>
                  </c15:fullRef>
                </c:ext>
              </c:extLst>
              <c:f>Barbara!$AI$13:$AN$13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48-406D-BA42-0B80047D7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007919"/>
        <c:axId val="709006255"/>
      </c:lineChart>
      <c:catAx>
        <c:axId val="70900791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006255"/>
        <c:crosses val="autoZero"/>
        <c:auto val="1"/>
        <c:lblAlgn val="ctr"/>
        <c:lblOffset val="100"/>
        <c:noMultiLvlLbl val="0"/>
      </c:catAx>
      <c:valAx>
        <c:axId val="70900625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0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2-4C35-B0C0-07D404BC1877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2-4C35-B0C0-07D404BC1877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E2-4C35-B0C0-07D404BC1877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E2-4C35-B0C0-07D404BC1877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E2-4C35-B0C0-07D404BC1877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E2-4C35-B0C0-07D404BC1877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E2-4C35-B0C0-07D404BC1877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E2-4C35-B0C0-07D404BC1877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E2-4C35-B0C0-07D404BC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2.2930000000000001"/>
          <c:min val="2.283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95150999999999997"/>
          <c:min val="0.95147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B-4D3F-BC10-528BE61759C0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0B-4D3F-BC10-528BE61759C0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B-4D3F-BC10-528BE61759C0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0B-4D3F-BC10-528BE61759C0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0B-4D3F-BC10-528BE61759C0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0B-4D3F-BC10-528BE61759C0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0B-4D3F-BC10-528BE61759C0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0B-4D3F-BC10-528BE61759C0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0B-4D3F-BC10-528BE617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97"/>
          <c:min val="1.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93025000000000002"/>
          <c:min val="0.9301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0-4457-A300-896CC85EC89D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0-4457-A300-896CC85EC89D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0-4457-A300-896CC85EC89D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0-4457-A300-896CC85EC89D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30-4457-A300-896CC85EC89D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30-4457-A300-896CC85EC89D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30-4457-A300-896CC85EC89D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30-4457-A300-896CC85EC89D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30-4457-A300-896CC85E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7550000000000001"/>
          <c:min val="1.745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90990000000000004"/>
          <c:min val="0.9097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3-401B-8A76-417D3FAADD99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3-401B-8A76-417D3FAADD99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43-401B-8A76-417D3FAADD99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43-401B-8A76-417D3FAADD99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43-401B-8A76-417D3FAADD99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43-401B-8A76-417D3FAADD99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43-401B-8A76-417D3FAADD99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43-401B-8A76-417D3FAADD99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43-401B-8A76-417D3FAA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54"/>
          <c:min val="1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89110000000000011"/>
          <c:min val="0.8905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F-4B20-B6D9-FEFB7406BAAA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EF-4B20-B6D9-FEFB7406BAAA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EF-4B20-B6D9-FEFB7406BAAA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EF-4B20-B6D9-FEFB7406BAAA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EF-4B20-B6D9-FEFB7406BAAA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EF-4B20-B6D9-FEFB7406BAAA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EF-4B20-B6D9-FEFB7406BAAA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EF-4B20-B6D9-FEFB7406BAAA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EF-4B20-B6D9-FEFB7406B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33"/>
          <c:min val="1.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86740000000000006"/>
          <c:min val="0.866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8-482D-AAB1-4E2154370DB9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C8-482D-AAB1-4E2154370DB9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C8-482D-AAB1-4E2154370DB9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C8-482D-AAB1-4E2154370DB9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C8-482D-AAB1-4E2154370DB9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C8-482D-AAB1-4E2154370DB9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C8-482D-AAB1-4E2154370DB9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C8-482D-AAB1-4E2154370DB9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5C8-482D-AAB1-4E2154370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1.089"/>
          <c:min val="1.08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83150000000000002"/>
          <c:min val="0.8285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4-403B-A39C-D52426FE3483}"/>
            </c:ext>
          </c:extLst>
        </c:ser>
        <c:ser>
          <c:idx val="1"/>
          <c:order val="1"/>
          <c:tx>
            <c:strRef>
              <c:f>Barbara!$F$2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04-403B-A39C-D52426FE3483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4-403B-A39C-D52426FE3483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04-403B-A39C-D52426FE3483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04-403B-A39C-D52426FE3483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04-403B-A39C-D52426FE3483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04-403B-A39C-D52426FE3483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04-403B-A39C-D52426FE3483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04-403B-A39C-D52426FE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0.8"/>
          <c:min val="0.783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0.76300000000000012"/>
          <c:min val="0.755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Barbara!$AZ$6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Barbara!$BA$6:$BH$6</c15:sqref>
                  </c15:fullRef>
                </c:ext>
              </c:extLst>
              <c:f>Barbara!$BB$6:$BH$6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D-4DD2-9135-B1F570FB2752}"/>
            </c:ext>
          </c:extLst>
        </c:ser>
        <c:ser>
          <c:idx val="1"/>
          <c:order val="1"/>
          <c:tx>
            <c:strRef>
              <c:f>Barbara!$AZ$7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Barbara!$BA$7:$BH$7</c15:sqref>
                  </c15:fullRef>
                </c:ext>
              </c:extLst>
              <c:f>Barbara!$BB$7:$BH$7</c:f>
              <c:numCache>
                <c:formatCode>General</c:formatCode>
                <c:ptCount val="7"/>
                <c:pt idx="0">
                  <c:v>6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D-4DD2-9135-B1F570FB2752}"/>
            </c:ext>
          </c:extLst>
        </c:ser>
        <c:ser>
          <c:idx val="2"/>
          <c:order val="2"/>
          <c:tx>
            <c:strRef>
              <c:f>Barbara!$AZ$8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Barbara!$BA$8:$BH$8</c15:sqref>
                  </c15:fullRef>
                </c:ext>
              </c:extLst>
              <c:f>Barbara!$BB$8:$BH$8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0D-4DD2-9135-B1F570FB2752}"/>
            </c:ext>
          </c:extLst>
        </c:ser>
        <c:ser>
          <c:idx val="3"/>
          <c:order val="3"/>
          <c:tx>
            <c:strRef>
              <c:f>Barbara!$AZ$9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Barbara!$BA$9:$BH$9</c15:sqref>
                  </c15:fullRef>
                </c:ext>
              </c:extLst>
              <c:f>Barbara!$BB$9:$BH$9</c:f>
              <c:numCache>
                <c:formatCode>General</c:formatCode>
                <c:ptCount val="7"/>
                <c:pt idx="4">
                  <c:v>5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0D-4DD2-9135-B1F570FB2752}"/>
            </c:ext>
          </c:extLst>
        </c:ser>
        <c:ser>
          <c:idx val="4"/>
          <c:order val="4"/>
          <c:tx>
            <c:strRef>
              <c:f>Barbara!$AZ$10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Barbara!$BA$10:$BH$10</c15:sqref>
                  </c15:fullRef>
                </c:ext>
              </c:extLst>
              <c:f>Barbara!$BB$10:$BH$10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0D-4DD2-9135-B1F570FB2752}"/>
            </c:ext>
          </c:extLst>
        </c:ser>
        <c:ser>
          <c:idx val="5"/>
          <c:order val="5"/>
          <c:tx>
            <c:strRef>
              <c:f>Barbara!$AZ$11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Barbara!$BA$11:$BH$11</c15:sqref>
                  </c15:fullRef>
                </c:ext>
              </c:extLst>
              <c:f>Barbara!$BB$11:$BH$11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0D-4DD2-9135-B1F570FB2752}"/>
            </c:ext>
          </c:extLst>
        </c:ser>
        <c:ser>
          <c:idx val="6"/>
          <c:order val="6"/>
          <c:tx>
            <c:strRef>
              <c:f>Barbara!$AZ$12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Barbara!$BA$12:$BH$12</c15:sqref>
                  </c15:fullRef>
                </c:ext>
              </c:extLst>
              <c:f>Barbara!$BB$12:$BH$12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0D-4DD2-9135-B1F570FB2752}"/>
            </c:ext>
          </c:extLst>
        </c:ser>
        <c:ser>
          <c:idx val="7"/>
          <c:order val="7"/>
          <c:tx>
            <c:strRef>
              <c:f>Barbara!$AZ$13</c:f>
              <c:strCache>
                <c:ptCount val="1"/>
                <c:pt idx="0">
                  <c:v>Q80で固定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Barbara!$BA$5:$BH$5</c15:sqref>
                  </c15:fullRef>
                </c:ext>
              </c:extLst>
              <c:f>Barbara!$BB$5:$BH$5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Barbara!$BA$13:$BH$13</c15:sqref>
                  </c15:fullRef>
                </c:ext>
              </c:extLst>
              <c:f>Barbara!$BB$13:$BH$13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0D-4DD2-9135-B1F570FB2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496095"/>
        <c:axId val="486492767"/>
      </c:lineChart>
      <c:catAx>
        <c:axId val="48649609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492767"/>
        <c:crosses val="autoZero"/>
        <c:auto val="1"/>
        <c:lblAlgn val="ctr"/>
        <c:lblOffset val="100"/>
        <c:noMultiLvlLbl val="0"/>
      </c:catAx>
      <c:valAx>
        <c:axId val="48649276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49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ronnbunnnyou</a:t>
            </a:r>
            <a:r>
              <a:rPr lang="en-US" altLang="ja-JP" baseline="0"/>
              <a:t> </a:t>
            </a:r>
            <a:r>
              <a:rPr lang="en-US" altLang="ja-JP"/>
              <a:t>PSNR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1362146398366872E-2"/>
          <c:y val="0.20826674443472343"/>
          <c:w val="0.45956624453031569"/>
          <c:h val="0.6793982696607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Barbara!$H$2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Barbara!$D$5:$D$14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36.988337999999999</c:v>
                </c:pt>
                <c:pt idx="2">
                  <c:v>33.615788999999999</c:v>
                </c:pt>
                <c:pt idx="3">
                  <c:v>31.698204</c:v>
                </c:pt>
                <c:pt idx="4">
                  <c:v>30.315314000000001</c:v>
                </c:pt>
                <c:pt idx="5">
                  <c:v>29.289902999999999</c:v>
                </c:pt>
                <c:pt idx="6">
                  <c:v>28.243827</c:v>
                </c:pt>
                <c:pt idx="7">
                  <c:v>26.912395</c:v>
                </c:pt>
                <c:pt idx="8">
                  <c:v>25.107627999999998</c:v>
                </c:pt>
                <c:pt idx="9">
                  <c:v>22.432924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C-427D-87B5-BEB29E307AB1}"/>
            </c:ext>
          </c:extLst>
        </c:ser>
        <c:ser>
          <c:idx val="1"/>
          <c:order val="1"/>
          <c:tx>
            <c:strRef>
              <c:f>Barbara!$J$2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Barbara!$J$5:$J$14</c:f>
              <c:numCache>
                <c:formatCode>General</c:formatCode>
                <c:ptCount val="10"/>
                <c:pt idx="0">
                  <c:v>49.507325000000002</c:v>
                </c:pt>
                <c:pt idx="1">
                  <c:v>36.989066999999999</c:v>
                </c:pt>
                <c:pt idx="2">
                  <c:v>33.617579999999997</c:v>
                </c:pt>
                <c:pt idx="3">
                  <c:v>31.702079000000001</c:v>
                </c:pt>
                <c:pt idx="4">
                  <c:v>30.319666999999999</c:v>
                </c:pt>
                <c:pt idx="5">
                  <c:v>29.300128000000001</c:v>
                </c:pt>
                <c:pt idx="6">
                  <c:v>28.264361000000001</c:v>
                </c:pt>
                <c:pt idx="7">
                  <c:v>26.964623</c:v>
                </c:pt>
                <c:pt idx="8">
                  <c:v>25.287882</c:v>
                </c:pt>
                <c:pt idx="9">
                  <c:v>22.611898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C-427D-87B5-BEB29E307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Barbara!$E$17</c15:sqref>
                        </c15:formulaRef>
                      </c:ext>
                    </c:extLst>
                    <c:strCache>
                      <c:ptCount val="1"/>
                      <c:pt idx="0">
                        <c:v>0含むICA領域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Barbara!$I$20:$I$29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2.28775</c:v>
                      </c:pt>
                      <c:pt idx="3">
                        <c:v>1.963716</c:v>
                      </c:pt>
                      <c:pt idx="4">
                        <c:v>1.75207</c:v>
                      </c:pt>
                      <c:pt idx="5">
                        <c:v>1.5352920000000001</c:v>
                      </c:pt>
                      <c:pt idx="6">
                        <c:v>1.324722</c:v>
                      </c:pt>
                      <c:pt idx="7">
                        <c:v>1.0848739999999999</c:v>
                      </c:pt>
                      <c:pt idx="8">
                        <c:v>0.792543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Barbara!$J$20:$J$29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33.617479000000003</c:v>
                      </c:pt>
                      <c:pt idx="3">
                        <c:v>31.707598999999998</c:v>
                      </c:pt>
                      <c:pt idx="4">
                        <c:v>30.324667999999999</c:v>
                      </c:pt>
                      <c:pt idx="5">
                        <c:v>29.314167999999999</c:v>
                      </c:pt>
                      <c:pt idx="6">
                        <c:v>28.282795</c:v>
                      </c:pt>
                      <c:pt idx="7">
                        <c:v>26.999493999999999</c:v>
                      </c:pt>
                      <c:pt idx="8">
                        <c:v>25.349799000000001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82C-427D-87B5-BEB29E307AB1}"/>
                  </c:ext>
                </c:extLst>
              </c15:ser>
            </c15:filteredScatterSeries>
            <c15:filteredScatterSeries>
              <c15:ser>
                <c:idx val="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Barbara!$E$32</c15:sqref>
                        </c15:formulaRef>
                      </c:ext>
                    </c:extLst>
                    <c:strCache>
                      <c:ptCount val="1"/>
                      <c:pt idx="0">
                        <c:v>0以外のICA領域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Barbara!$I$35:$I$44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2.2833060000000001</c:v>
                      </c:pt>
                      <c:pt idx="3">
                        <c:v>1.963957</c:v>
                      </c:pt>
                      <c:pt idx="4">
                        <c:v>1.751484</c:v>
                      </c:pt>
                      <c:pt idx="5">
                        <c:v>1.532877</c:v>
                      </c:pt>
                      <c:pt idx="6">
                        <c:v>1.318619</c:v>
                      </c:pt>
                      <c:pt idx="7">
                        <c:v>1.0842769999999999</c:v>
                      </c:pt>
                      <c:pt idx="8">
                        <c:v>0.79318500000000003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Barbara!$J$35:$J$44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33.621037000000001</c:v>
                      </c:pt>
                      <c:pt idx="3">
                        <c:v>31.705416</c:v>
                      </c:pt>
                      <c:pt idx="4">
                        <c:v>30.324341</c:v>
                      </c:pt>
                      <c:pt idx="5">
                        <c:v>29.313497000000002</c:v>
                      </c:pt>
                      <c:pt idx="6">
                        <c:v>28.300965999999999</c:v>
                      </c:pt>
                      <c:pt idx="7">
                        <c:v>27.013718000000001</c:v>
                      </c:pt>
                      <c:pt idx="8">
                        <c:v>25.324477999999999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2C-427D-87B5-BEB29E307AB1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Barbara!$E$47</c15:sqref>
                        </c15:formulaRef>
                      </c:ext>
                    </c:extLst>
                    <c:strCache>
                      <c:ptCount val="1"/>
                      <c:pt idx="0">
                        <c:v>1～3のみのICA領域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Barbara!$I$50:$I$59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6">
                        <c:v>1.3235049999999999</c:v>
                      </c:pt>
                      <c:pt idx="7">
                        <c:v>1.0885260000000001</c:v>
                      </c:pt>
                      <c:pt idx="8">
                        <c:v>0.79536899999999999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Barbara!$J$50:$J$59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6">
                        <c:v>28.294563</c:v>
                      </c:pt>
                      <c:pt idx="7">
                        <c:v>26.981066999999999</c:v>
                      </c:pt>
                      <c:pt idx="8">
                        <c:v>25.326709999999999</c:v>
                      </c:pt>
                      <c:pt idx="9">
                        <c:v>22.611898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82C-427D-87B5-BEB29E307AB1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Barbara!$E$62</c15:sqref>
                        </c15:formulaRef>
                      </c:ext>
                    </c:extLst>
                    <c:strCache>
                      <c:ptCount val="1"/>
                      <c:pt idx="0">
                        <c:v>Q10で固定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Barbara!$I$65:$I$74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3.007844</c:v>
                      </c:pt>
                      <c:pt idx="2">
                        <c:v>2.2806090000000001</c:v>
                      </c:pt>
                      <c:pt idx="3">
                        <c:v>1.9639960000000001</c:v>
                      </c:pt>
                      <c:pt idx="4">
                        <c:v>1.7487630000000001</c:v>
                      </c:pt>
                      <c:pt idx="5">
                        <c:v>1.533965</c:v>
                      </c:pt>
                      <c:pt idx="6">
                        <c:v>1.3229869999999999</c:v>
                      </c:pt>
                      <c:pt idx="7">
                        <c:v>1.082417</c:v>
                      </c:pt>
                      <c:pt idx="8">
                        <c:v>0.78437699999999999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Barbara!$J$65:$J$74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49.507325000000002</c:v>
                      </c:pt>
                      <c:pt idx="1">
                        <c:v>36.988439999999997</c:v>
                      </c:pt>
                      <c:pt idx="2">
                        <c:v>33.616750000000003</c:v>
                      </c:pt>
                      <c:pt idx="3">
                        <c:v>31.701461999999999</c:v>
                      </c:pt>
                      <c:pt idx="4">
                        <c:v>30.320768000000001</c:v>
                      </c:pt>
                      <c:pt idx="5">
                        <c:v>29.304067</c:v>
                      </c:pt>
                      <c:pt idx="6">
                        <c:v>28.264724999999999</c:v>
                      </c:pt>
                      <c:pt idx="7">
                        <c:v>26.950292999999999</c:v>
                      </c:pt>
                      <c:pt idx="8">
                        <c:v>25.229092000000001</c:v>
                      </c:pt>
                      <c:pt idx="9">
                        <c:v>22.611898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82C-427D-87B5-BEB29E307AB1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Barbara!$E$77</c15:sqref>
                        </c15:formulaRef>
                      </c:ext>
                    </c:extLst>
                    <c:strCache>
                      <c:ptCount val="1"/>
                      <c:pt idx="0">
                        <c:v>Q20で固定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Barbara!$I$80:$I$89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3.007844</c:v>
                      </c:pt>
                      <c:pt idx="2">
                        <c:v>2.2806090000000001</c:v>
                      </c:pt>
                      <c:pt idx="3">
                        <c:v>1.9643809999999999</c:v>
                      </c:pt>
                      <c:pt idx="4">
                        <c:v>1.74983</c:v>
                      </c:pt>
                      <c:pt idx="5">
                        <c:v>1.5365070000000001</c:v>
                      </c:pt>
                      <c:pt idx="6">
                        <c:v>1.320776</c:v>
                      </c:pt>
                      <c:pt idx="7">
                        <c:v>1.08128</c:v>
                      </c:pt>
                      <c:pt idx="8">
                        <c:v>0.79318500000000003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Barbara!$J$80:$J$89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49.507325000000002</c:v>
                      </c:pt>
                      <c:pt idx="1">
                        <c:v>36.988439999999997</c:v>
                      </c:pt>
                      <c:pt idx="2">
                        <c:v>33.616750000000003</c:v>
                      </c:pt>
                      <c:pt idx="3">
                        <c:v>31.701767</c:v>
                      </c:pt>
                      <c:pt idx="4">
                        <c:v>30.322054000000001</c:v>
                      </c:pt>
                      <c:pt idx="5">
                        <c:v>29.304518999999999</c:v>
                      </c:pt>
                      <c:pt idx="6">
                        <c:v>28.286200999999998</c:v>
                      </c:pt>
                      <c:pt idx="7">
                        <c:v>26.997568999999999</c:v>
                      </c:pt>
                      <c:pt idx="8">
                        <c:v>25.324477999999999</c:v>
                      </c:pt>
                      <c:pt idx="9">
                        <c:v>22.611898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82C-427D-87B5-BEB29E307AB1}"/>
                  </c:ext>
                </c:extLst>
              </c15:ser>
            </c15:filteredScatterSeries>
            <c15:filteredScatterSeries>
              <c15:ser>
                <c:idx val="4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Barbara!$E$92</c15:sqref>
                        </c15:formulaRef>
                      </c:ext>
                    </c:extLst>
                    <c:strCache>
                      <c:ptCount val="1"/>
                      <c:pt idx="0">
                        <c:v>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Barbara!$I$95:$I$104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3.007844</c:v>
                      </c:pt>
                      <c:pt idx="2">
                        <c:v>2.2850470000000001</c:v>
                      </c:pt>
                      <c:pt idx="3">
                        <c:v>1.960636</c:v>
                      </c:pt>
                      <c:pt idx="4">
                        <c:v>1.7498359999999999</c:v>
                      </c:pt>
                      <c:pt idx="5">
                        <c:v>1.532877</c:v>
                      </c:pt>
                      <c:pt idx="6">
                        <c:v>1.319199</c:v>
                      </c:pt>
                      <c:pt idx="7">
                        <c:v>1.082956</c:v>
                      </c:pt>
                      <c:pt idx="8">
                        <c:v>0.78776999999999997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Barbara!$J$95:$J$104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49.507325000000002</c:v>
                      </c:pt>
                      <c:pt idx="1">
                        <c:v>36.988439999999997</c:v>
                      </c:pt>
                      <c:pt idx="2">
                        <c:v>33.616928000000001</c:v>
                      </c:pt>
                      <c:pt idx="3">
                        <c:v>31.705732999999999</c:v>
                      </c:pt>
                      <c:pt idx="4">
                        <c:v>30.325897999999999</c:v>
                      </c:pt>
                      <c:pt idx="5">
                        <c:v>29.313497000000002</c:v>
                      </c:pt>
                      <c:pt idx="6">
                        <c:v>28.299949000000002</c:v>
                      </c:pt>
                      <c:pt idx="7">
                        <c:v>27.001390000000001</c:v>
                      </c:pt>
                      <c:pt idx="8">
                        <c:v>25.335284000000001</c:v>
                      </c:pt>
                      <c:pt idx="9">
                        <c:v>22.611898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82C-427D-87B5-BEB29E307AB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Barbara!$E$107</c15:sqref>
                        </c15:formulaRef>
                      </c:ext>
                    </c:extLst>
                    <c:strCache>
                      <c:ptCount val="1"/>
                      <c:pt idx="0">
                        <c:v>Q80で固定</c:v>
                      </c:pt>
                    </c:strCache>
                  </c:strRef>
                </c:tx>
                <c:spPr>
                  <a:ln w="19050" cap="rnd">
                    <a:solidFill>
                      <a:schemeClr val="tx1">
                        <a:lumMod val="75000"/>
                        <a:lumOff val="2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>
                        <a:lumMod val="75000"/>
                        <a:lumOff val="25000"/>
                      </a:schemeClr>
                    </a:solidFill>
                    <a:ln w="9525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Barbara!$I$110:$I$119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3.0083389999999999</c:v>
                      </c:pt>
                      <c:pt idx="2">
                        <c:v>2.2833060000000001</c:v>
                      </c:pt>
                      <c:pt idx="3">
                        <c:v>1.9616020000000001</c:v>
                      </c:pt>
                      <c:pt idx="4">
                        <c:v>1.7476910000000001</c:v>
                      </c:pt>
                      <c:pt idx="5">
                        <c:v>1.534071</c:v>
                      </c:pt>
                      <c:pt idx="6">
                        <c:v>1.3216889999999999</c:v>
                      </c:pt>
                      <c:pt idx="7">
                        <c:v>1.084133</c:v>
                      </c:pt>
                      <c:pt idx="8">
                        <c:v>0.787632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Barbara!$J$110:$J$119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49.507325000000002</c:v>
                      </c:pt>
                      <c:pt idx="1">
                        <c:v>36.988827000000001</c:v>
                      </c:pt>
                      <c:pt idx="2">
                        <c:v>33.621037000000001</c:v>
                      </c:pt>
                      <c:pt idx="3">
                        <c:v>31.712427999999999</c:v>
                      </c:pt>
                      <c:pt idx="4">
                        <c:v>30.336310000000001</c:v>
                      </c:pt>
                      <c:pt idx="5">
                        <c:v>29.319877999999999</c:v>
                      </c:pt>
                      <c:pt idx="6">
                        <c:v>28.289732000000001</c:v>
                      </c:pt>
                      <c:pt idx="7">
                        <c:v>26.965422</c:v>
                      </c:pt>
                      <c:pt idx="8">
                        <c:v>25.217300000000002</c:v>
                      </c:pt>
                      <c:pt idx="9">
                        <c:v>22.611898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82C-427D-87B5-BEB29E307AB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Barbara!$I$125:$I$134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2.2817379999999998</c:v>
                      </c:pt>
                      <c:pt idx="3">
                        <c:v>1.9622170000000001</c:v>
                      </c:pt>
                      <c:pt idx="4">
                        <c:v>1.746537</c:v>
                      </c:pt>
                      <c:pt idx="5">
                        <c:v>1.534958</c:v>
                      </c:pt>
                      <c:pt idx="6">
                        <c:v>1.3235049999999999</c:v>
                      </c:pt>
                      <c:pt idx="7">
                        <c:v>1.0891109999999999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Barbara!$J$125:$J$134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33.629364000000002</c:v>
                      </c:pt>
                      <c:pt idx="3">
                        <c:v>31.718772999999999</c:v>
                      </c:pt>
                      <c:pt idx="4">
                        <c:v>30.345585</c:v>
                      </c:pt>
                      <c:pt idx="5">
                        <c:v>29.327342999999999</c:v>
                      </c:pt>
                      <c:pt idx="6">
                        <c:v>28.294563</c:v>
                      </c:pt>
                      <c:pt idx="7">
                        <c:v>26.975173999999999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82C-427D-87B5-BEB29E307AB1}"/>
                  </c:ext>
                </c:extLst>
              </c15:ser>
            </c15:filteredScatterSeries>
          </c:ext>
        </c:extLst>
      </c:scatterChart>
      <c:valAx>
        <c:axId val="351430992"/>
        <c:scaling>
          <c:orientation val="minMax"/>
          <c:max val="5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 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49.6"/>
          <c:min val="22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 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0-4E8D-A112-7AB3EFCD30BA}"/>
            </c:ext>
          </c:extLst>
        </c:ser>
        <c:ser>
          <c:idx val="1"/>
          <c:order val="1"/>
          <c:tx>
            <c:strRef>
              <c:f>Barbara!$J$2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0-4E8D-A112-7AB3EFCD30BA}"/>
            </c:ext>
          </c:extLst>
        </c:ser>
        <c:ser>
          <c:idx val="2"/>
          <c:order val="2"/>
          <c:tx>
            <c:strRef>
              <c:f>Barbara!$E$17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Barbara!$I$20:$I$29</c:f>
              <c:numCache>
                <c:formatCode>General</c:formatCode>
                <c:ptCount val="10"/>
                <c:pt idx="2">
                  <c:v>2.28775</c:v>
                </c:pt>
                <c:pt idx="3">
                  <c:v>1.963716</c:v>
                </c:pt>
                <c:pt idx="4">
                  <c:v>1.75207</c:v>
                </c:pt>
                <c:pt idx="5">
                  <c:v>1.5352920000000001</c:v>
                </c:pt>
                <c:pt idx="6">
                  <c:v>1.324722</c:v>
                </c:pt>
                <c:pt idx="7">
                  <c:v>1.0848739999999999</c:v>
                </c:pt>
                <c:pt idx="8">
                  <c:v>0.792543</c:v>
                </c:pt>
              </c:numCache>
            </c:numRef>
          </c:xVal>
          <c:yVal>
            <c:numRef>
              <c:f>Barbara!$K$20:$K$29</c:f>
              <c:numCache>
                <c:formatCode>General</c:formatCode>
                <c:ptCount val="10"/>
                <c:pt idx="2">
                  <c:v>0.95148699999999997</c:v>
                </c:pt>
                <c:pt idx="3">
                  <c:v>0.93017799999999995</c:v>
                </c:pt>
                <c:pt idx="4">
                  <c:v>0.90980799999999995</c:v>
                </c:pt>
                <c:pt idx="5">
                  <c:v>0.89085199999999998</c:v>
                </c:pt>
                <c:pt idx="6">
                  <c:v>0.86709999999999998</c:v>
                </c:pt>
                <c:pt idx="7">
                  <c:v>0.830565</c:v>
                </c:pt>
                <c:pt idx="8">
                  <c:v>0.76196600000000003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0-4E8D-A112-7AB3EFCD30BA}"/>
            </c:ext>
          </c:extLst>
        </c:ser>
        <c:ser>
          <c:idx val="3"/>
          <c:order val="3"/>
          <c:tx>
            <c:strRef>
              <c:f>Barbara!$E$32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Barbara!$I$35:$I$44</c:f>
              <c:numCache>
                <c:formatCode>General</c:formatCode>
                <c:ptCount val="10"/>
                <c:pt idx="2">
                  <c:v>2.2833060000000001</c:v>
                </c:pt>
                <c:pt idx="3">
                  <c:v>1.963957</c:v>
                </c:pt>
                <c:pt idx="4">
                  <c:v>1.751484</c:v>
                </c:pt>
                <c:pt idx="5">
                  <c:v>1.532877</c:v>
                </c:pt>
                <c:pt idx="6">
                  <c:v>1.318619</c:v>
                </c:pt>
                <c:pt idx="7">
                  <c:v>1.0842769999999999</c:v>
                </c:pt>
                <c:pt idx="8">
                  <c:v>0.79318500000000003</c:v>
                </c:pt>
              </c:numCache>
            </c:numRef>
          </c:xVal>
          <c:yVal>
            <c:numRef>
              <c:f>Barbara!$K$35:$K$44</c:f>
              <c:numCache>
                <c:formatCode>General</c:formatCode>
                <c:ptCount val="10"/>
                <c:pt idx="2">
                  <c:v>0.95150299999999999</c:v>
                </c:pt>
                <c:pt idx="3">
                  <c:v>0.93015400000000004</c:v>
                </c:pt>
                <c:pt idx="4">
                  <c:v>0.90985899999999997</c:v>
                </c:pt>
                <c:pt idx="5">
                  <c:v>0.891069</c:v>
                </c:pt>
                <c:pt idx="6">
                  <c:v>0.86681900000000001</c:v>
                </c:pt>
                <c:pt idx="7">
                  <c:v>0.83060900000000004</c:v>
                </c:pt>
                <c:pt idx="8">
                  <c:v>0.762073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20-4E8D-A112-7AB3EFCD30BA}"/>
            </c:ext>
          </c:extLst>
        </c:ser>
        <c:ser>
          <c:idx val="4"/>
          <c:order val="4"/>
          <c:tx>
            <c:strRef>
              <c:f>Barbara!$E$47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Barbara!$I$50:$I$59</c:f>
              <c:numCache>
                <c:formatCode>General</c:formatCode>
                <c:ptCount val="10"/>
                <c:pt idx="6">
                  <c:v>1.3235049999999999</c:v>
                </c:pt>
                <c:pt idx="7">
                  <c:v>1.0885260000000001</c:v>
                </c:pt>
                <c:pt idx="8">
                  <c:v>0.79536899999999999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Barbara!$K$50:$K$59</c:f>
              <c:numCache>
                <c:formatCode>General</c:formatCode>
                <c:ptCount val="10"/>
                <c:pt idx="6">
                  <c:v>0.86675500000000005</c:v>
                </c:pt>
                <c:pt idx="7">
                  <c:v>0.83136500000000002</c:v>
                </c:pt>
                <c:pt idx="8">
                  <c:v>0.76237600000000005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20-4E8D-A112-7AB3EFCD30BA}"/>
            </c:ext>
          </c:extLst>
        </c:ser>
        <c:ser>
          <c:idx val="5"/>
          <c:order val="5"/>
          <c:tx>
            <c:strRef>
              <c:f>Barbara!$E$62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Barbara!$I$65:$I$74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1.9639960000000001</c:v>
                </c:pt>
                <c:pt idx="4">
                  <c:v>1.7487630000000001</c:v>
                </c:pt>
                <c:pt idx="5">
                  <c:v>1.533965</c:v>
                </c:pt>
                <c:pt idx="6">
                  <c:v>1.3229869999999999</c:v>
                </c:pt>
                <c:pt idx="7">
                  <c:v>1.082417</c:v>
                </c:pt>
                <c:pt idx="8">
                  <c:v>0.78437699999999999</c:v>
                </c:pt>
                <c:pt idx="9">
                  <c:v>0.43918699999999999</c:v>
                </c:pt>
              </c:numCache>
            </c:numRef>
          </c:xVal>
          <c:yVal>
            <c:numRef>
              <c:f>Barbara!$K$65:$K$74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0.93013199999999996</c:v>
                </c:pt>
                <c:pt idx="4">
                  <c:v>0.90977300000000005</c:v>
                </c:pt>
                <c:pt idx="5">
                  <c:v>0.89058999999999999</c:v>
                </c:pt>
                <c:pt idx="6">
                  <c:v>0.86608600000000002</c:v>
                </c:pt>
                <c:pt idx="7">
                  <c:v>0.82890900000000001</c:v>
                </c:pt>
                <c:pt idx="8">
                  <c:v>0.756996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20-4E8D-A112-7AB3EFCD30BA}"/>
            </c:ext>
          </c:extLst>
        </c:ser>
        <c:ser>
          <c:idx val="6"/>
          <c:order val="6"/>
          <c:tx>
            <c:strRef>
              <c:f>Barbara!$E$77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Barbara!$I$80:$I$89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2.2806090000000001</c:v>
                </c:pt>
                <c:pt idx="3">
                  <c:v>1.9643809999999999</c:v>
                </c:pt>
                <c:pt idx="4">
                  <c:v>1.74983</c:v>
                </c:pt>
                <c:pt idx="5">
                  <c:v>1.5365070000000001</c:v>
                </c:pt>
                <c:pt idx="6">
                  <c:v>1.320776</c:v>
                </c:pt>
                <c:pt idx="7">
                  <c:v>1.08128</c:v>
                </c:pt>
                <c:pt idx="8">
                  <c:v>0.79318500000000003</c:v>
                </c:pt>
                <c:pt idx="9">
                  <c:v>0.43918699999999999</c:v>
                </c:pt>
              </c:numCache>
            </c:numRef>
          </c:xVal>
          <c:yVal>
            <c:numRef>
              <c:f>Barbara!$K$80:$K$89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0.95148699999999997</c:v>
                </c:pt>
                <c:pt idx="3">
                  <c:v>0.93019499999999999</c:v>
                </c:pt>
                <c:pt idx="4">
                  <c:v>0.90976800000000002</c:v>
                </c:pt>
                <c:pt idx="5">
                  <c:v>0.89062600000000003</c:v>
                </c:pt>
                <c:pt idx="6">
                  <c:v>0.86647200000000002</c:v>
                </c:pt>
                <c:pt idx="7">
                  <c:v>0.830515</c:v>
                </c:pt>
                <c:pt idx="8">
                  <c:v>0.762073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20-4E8D-A112-7AB3EFCD30BA}"/>
            </c:ext>
          </c:extLst>
        </c:ser>
        <c:ser>
          <c:idx val="7"/>
          <c:order val="7"/>
          <c:tx>
            <c:strRef>
              <c:f>Barbara!$E$92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Barbara!$I$95:$I$104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3.007844</c:v>
                </c:pt>
                <c:pt idx="2">
                  <c:v>2.2850470000000001</c:v>
                </c:pt>
                <c:pt idx="3">
                  <c:v>1.960636</c:v>
                </c:pt>
                <c:pt idx="4">
                  <c:v>1.7498359999999999</c:v>
                </c:pt>
                <c:pt idx="5">
                  <c:v>1.532877</c:v>
                </c:pt>
                <c:pt idx="6">
                  <c:v>1.319199</c:v>
                </c:pt>
                <c:pt idx="7">
                  <c:v>1.082956</c:v>
                </c:pt>
                <c:pt idx="8">
                  <c:v>0.78776999999999997</c:v>
                </c:pt>
                <c:pt idx="9">
                  <c:v>0.43918699999999999</c:v>
                </c:pt>
              </c:numCache>
            </c:numRef>
          </c:xVal>
          <c:yVal>
            <c:numRef>
              <c:f>Barbara!$K$95:$K$104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0.97380699999999998</c:v>
                </c:pt>
                <c:pt idx="2">
                  <c:v>0.95148900000000003</c:v>
                </c:pt>
                <c:pt idx="3">
                  <c:v>0.93021799999999999</c:v>
                </c:pt>
                <c:pt idx="4">
                  <c:v>0.90972799999999998</c:v>
                </c:pt>
                <c:pt idx="5">
                  <c:v>0.891069</c:v>
                </c:pt>
                <c:pt idx="6">
                  <c:v>0.86735700000000004</c:v>
                </c:pt>
                <c:pt idx="7">
                  <c:v>0.83075699999999997</c:v>
                </c:pt>
                <c:pt idx="8">
                  <c:v>0.76175099999999996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20-4E8D-A112-7AB3EFCD30BA}"/>
            </c:ext>
          </c:extLst>
        </c:ser>
        <c:ser>
          <c:idx val="8"/>
          <c:order val="8"/>
          <c:tx>
            <c:strRef>
              <c:f>Barbara!$E$107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Barbara!$I$110:$I$119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3.0083389999999999</c:v>
                </c:pt>
                <c:pt idx="2">
                  <c:v>2.2833060000000001</c:v>
                </c:pt>
                <c:pt idx="3">
                  <c:v>1.9616020000000001</c:v>
                </c:pt>
                <c:pt idx="4">
                  <c:v>1.7476910000000001</c:v>
                </c:pt>
                <c:pt idx="5">
                  <c:v>1.534071</c:v>
                </c:pt>
                <c:pt idx="6">
                  <c:v>1.3216889999999999</c:v>
                </c:pt>
                <c:pt idx="7">
                  <c:v>1.084133</c:v>
                </c:pt>
                <c:pt idx="8">
                  <c:v>0.787632</c:v>
                </c:pt>
                <c:pt idx="9">
                  <c:v>0.43918699999999999</c:v>
                </c:pt>
              </c:numCache>
            </c:numRef>
          </c:xVal>
          <c:yVal>
            <c:numRef>
              <c:f>Barbara!$K$110:$K$119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0.97381899999999999</c:v>
                </c:pt>
                <c:pt idx="2">
                  <c:v>0.95150299999999999</c:v>
                </c:pt>
                <c:pt idx="3">
                  <c:v>0.93016600000000005</c:v>
                </c:pt>
                <c:pt idx="4">
                  <c:v>0.90984200000000004</c:v>
                </c:pt>
                <c:pt idx="5">
                  <c:v>0.89068499999999995</c:v>
                </c:pt>
                <c:pt idx="6">
                  <c:v>0.86633800000000005</c:v>
                </c:pt>
                <c:pt idx="7">
                  <c:v>0.82905799999999996</c:v>
                </c:pt>
                <c:pt idx="8">
                  <c:v>0.75691299999999995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20-4E8D-A112-7AB3EFCD3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</c:scatterChart>
      <c:valAx>
        <c:axId val="351430992"/>
        <c:scaling>
          <c:orientation val="minMax"/>
          <c:max val="5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1"/>
          <c:min val="0.59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論文</a:t>
            </a: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Barbara!$H$2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Barbara!$C$5:$C$14</c:f>
              <c:numCache>
                <c:formatCode>General</c:formatCode>
                <c:ptCount val="10"/>
                <c:pt idx="0">
                  <c:v>5.366053</c:v>
                </c:pt>
                <c:pt idx="1">
                  <c:v>3.0559409999999998</c:v>
                </c:pt>
                <c:pt idx="2">
                  <c:v>2.330298</c:v>
                </c:pt>
                <c:pt idx="3">
                  <c:v>1.9989319999999999</c:v>
                </c:pt>
                <c:pt idx="4">
                  <c:v>1.7775860000000001</c:v>
                </c:pt>
                <c:pt idx="5">
                  <c:v>1.5702989999999999</c:v>
                </c:pt>
                <c:pt idx="6">
                  <c:v>1.3553170000000001</c:v>
                </c:pt>
                <c:pt idx="7">
                  <c:v>1.112034</c:v>
                </c:pt>
                <c:pt idx="8">
                  <c:v>0.79795000000000005</c:v>
                </c:pt>
                <c:pt idx="9">
                  <c:v>0.41396699999999997</c:v>
                </c:pt>
              </c:numCache>
            </c:numRef>
          </c:xVal>
          <c:yVal>
            <c:numRef>
              <c:f>Barbara!$E$5:$E$14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0.97380800000000001</c:v>
                </c:pt>
                <c:pt idx="2">
                  <c:v>0.95150699999999999</c:v>
                </c:pt>
                <c:pt idx="3">
                  <c:v>0.93015499999999995</c:v>
                </c:pt>
                <c:pt idx="4">
                  <c:v>0.90978000000000003</c:v>
                </c:pt>
                <c:pt idx="5">
                  <c:v>0.89047399999999999</c:v>
                </c:pt>
                <c:pt idx="6">
                  <c:v>0.86590400000000001</c:v>
                </c:pt>
                <c:pt idx="7">
                  <c:v>0.828565</c:v>
                </c:pt>
                <c:pt idx="8">
                  <c:v>0.75587899999999997</c:v>
                </c:pt>
                <c:pt idx="9">
                  <c:v>0.59659399999999996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7-4530-AD97-E20639031291}"/>
            </c:ext>
          </c:extLst>
        </c:ser>
        <c:ser>
          <c:idx val="1"/>
          <c:order val="1"/>
          <c:tx>
            <c:strRef>
              <c:f>Barbara!$J$2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Barbara!$I$5:$I$14</c:f>
              <c:numCache>
                <c:formatCode>General</c:formatCode>
                <c:ptCount val="10"/>
                <c:pt idx="0">
                  <c:v>5.3057119999999998</c:v>
                </c:pt>
                <c:pt idx="1">
                  <c:v>3.0102380000000002</c:v>
                </c:pt>
                <c:pt idx="2">
                  <c:v>2.2904800000000001</c:v>
                </c:pt>
                <c:pt idx="3">
                  <c:v>1.9690190000000001</c:v>
                </c:pt>
                <c:pt idx="4">
                  <c:v>1.7542519999999999</c:v>
                </c:pt>
                <c:pt idx="5">
                  <c:v>1.539318</c:v>
                </c:pt>
                <c:pt idx="6">
                  <c:v>1.326783</c:v>
                </c:pt>
                <c:pt idx="7">
                  <c:v>1.0887279999999999</c:v>
                </c:pt>
                <c:pt idx="8">
                  <c:v>0.79769999999999996</c:v>
                </c:pt>
                <c:pt idx="9">
                  <c:v>0.43918699999999999</c:v>
                </c:pt>
              </c:numCache>
            </c:numRef>
          </c:xVal>
          <c:yVal>
            <c:numRef>
              <c:f>Barbara!$K$5:$K$14</c:f>
              <c:numCache>
                <c:formatCode>General</c:formatCode>
                <c:ptCount val="10"/>
                <c:pt idx="0">
                  <c:v>0.99851900000000005</c:v>
                </c:pt>
                <c:pt idx="1">
                  <c:v>0.97382599999999997</c:v>
                </c:pt>
                <c:pt idx="2">
                  <c:v>0.95149600000000001</c:v>
                </c:pt>
                <c:pt idx="3">
                  <c:v>0.93019600000000002</c:v>
                </c:pt>
                <c:pt idx="4">
                  <c:v>0.909829</c:v>
                </c:pt>
                <c:pt idx="5">
                  <c:v>0.89055499999999999</c:v>
                </c:pt>
                <c:pt idx="6">
                  <c:v>0.86606099999999997</c:v>
                </c:pt>
                <c:pt idx="7">
                  <c:v>0.82983399999999996</c:v>
                </c:pt>
                <c:pt idx="8">
                  <c:v>0.76052399999999998</c:v>
                </c:pt>
                <c:pt idx="9">
                  <c:v>0.593889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7-4530-AD97-E20639031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30992"/>
        <c:axId val="3514322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Barbara!$E$17</c15:sqref>
                        </c15:formulaRef>
                      </c:ext>
                    </c:extLst>
                    <c:strCache>
                      <c:ptCount val="1"/>
                      <c:pt idx="0">
                        <c:v>0含むICA領域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Barbara!$I$20:$I$29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2.28775</c:v>
                      </c:pt>
                      <c:pt idx="3">
                        <c:v>1.963716</c:v>
                      </c:pt>
                      <c:pt idx="4">
                        <c:v>1.75207</c:v>
                      </c:pt>
                      <c:pt idx="5">
                        <c:v>1.5352920000000001</c:v>
                      </c:pt>
                      <c:pt idx="6">
                        <c:v>1.324722</c:v>
                      </c:pt>
                      <c:pt idx="7">
                        <c:v>1.0848739999999999</c:v>
                      </c:pt>
                      <c:pt idx="8">
                        <c:v>0.792543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Barbara!$K$20:$K$29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0.95148699999999997</c:v>
                      </c:pt>
                      <c:pt idx="3">
                        <c:v>0.93017799999999995</c:v>
                      </c:pt>
                      <c:pt idx="4">
                        <c:v>0.90980799999999995</c:v>
                      </c:pt>
                      <c:pt idx="5">
                        <c:v>0.89085199999999998</c:v>
                      </c:pt>
                      <c:pt idx="6">
                        <c:v>0.86709999999999998</c:v>
                      </c:pt>
                      <c:pt idx="7">
                        <c:v>0.830565</c:v>
                      </c:pt>
                      <c:pt idx="8">
                        <c:v>0.76196600000000003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707-4530-AD97-E2063903129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Barbara!$E$32</c15:sqref>
                        </c15:formulaRef>
                      </c:ext>
                    </c:extLst>
                    <c:strCache>
                      <c:ptCount val="1"/>
                      <c:pt idx="0">
                        <c:v>0以外のICA領域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Barbara!$I$35:$I$44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2.2833060000000001</c:v>
                      </c:pt>
                      <c:pt idx="3">
                        <c:v>1.963957</c:v>
                      </c:pt>
                      <c:pt idx="4">
                        <c:v>1.751484</c:v>
                      </c:pt>
                      <c:pt idx="5">
                        <c:v>1.532877</c:v>
                      </c:pt>
                      <c:pt idx="6">
                        <c:v>1.318619</c:v>
                      </c:pt>
                      <c:pt idx="7">
                        <c:v>1.0842769999999999</c:v>
                      </c:pt>
                      <c:pt idx="8">
                        <c:v>0.79318500000000003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Barbara!$K$35:$K$44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0.95150299999999999</c:v>
                      </c:pt>
                      <c:pt idx="3">
                        <c:v>0.93015400000000004</c:v>
                      </c:pt>
                      <c:pt idx="4">
                        <c:v>0.90985899999999997</c:v>
                      </c:pt>
                      <c:pt idx="5">
                        <c:v>0.891069</c:v>
                      </c:pt>
                      <c:pt idx="6">
                        <c:v>0.86681900000000001</c:v>
                      </c:pt>
                      <c:pt idx="7">
                        <c:v>0.83060900000000004</c:v>
                      </c:pt>
                      <c:pt idx="8">
                        <c:v>0.762073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707-4530-AD97-E2063903129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Barbara!$E$47</c15:sqref>
                        </c15:formulaRef>
                      </c:ext>
                    </c:extLst>
                    <c:strCache>
                      <c:ptCount val="1"/>
                      <c:pt idx="0">
                        <c:v>1～3のみのICA領域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Barbara!$I$50:$I$59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6">
                        <c:v>1.3235049999999999</c:v>
                      </c:pt>
                      <c:pt idx="7">
                        <c:v>1.0885260000000001</c:v>
                      </c:pt>
                      <c:pt idx="8">
                        <c:v>0.79536899999999999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Barbara!$K$50:$K$59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6">
                        <c:v>0.86675500000000005</c:v>
                      </c:pt>
                      <c:pt idx="7">
                        <c:v>0.83136500000000002</c:v>
                      </c:pt>
                      <c:pt idx="8">
                        <c:v>0.76237600000000005</c:v>
                      </c:pt>
                      <c:pt idx="9">
                        <c:v>0.593889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707-4530-AD97-E2063903129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Barbara!$E$62</c15:sqref>
                        </c15:formulaRef>
                      </c:ext>
                    </c:extLst>
                    <c:strCache>
                      <c:ptCount val="1"/>
                      <c:pt idx="0">
                        <c:v>Q10で固定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Barbara!$I$65:$I$74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3.007844</c:v>
                      </c:pt>
                      <c:pt idx="2">
                        <c:v>2.2806090000000001</c:v>
                      </c:pt>
                      <c:pt idx="3">
                        <c:v>1.9639960000000001</c:v>
                      </c:pt>
                      <c:pt idx="4">
                        <c:v>1.7487630000000001</c:v>
                      </c:pt>
                      <c:pt idx="5">
                        <c:v>1.533965</c:v>
                      </c:pt>
                      <c:pt idx="6">
                        <c:v>1.3229869999999999</c:v>
                      </c:pt>
                      <c:pt idx="7">
                        <c:v>1.082417</c:v>
                      </c:pt>
                      <c:pt idx="8">
                        <c:v>0.78437699999999999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Barbara!$K$65:$K$74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0.99851900000000005</c:v>
                      </c:pt>
                      <c:pt idx="1">
                        <c:v>0.97380699999999998</c:v>
                      </c:pt>
                      <c:pt idx="2">
                        <c:v>0.95148699999999997</c:v>
                      </c:pt>
                      <c:pt idx="3">
                        <c:v>0.93013199999999996</c:v>
                      </c:pt>
                      <c:pt idx="4">
                        <c:v>0.90977300000000005</c:v>
                      </c:pt>
                      <c:pt idx="5">
                        <c:v>0.89058999999999999</c:v>
                      </c:pt>
                      <c:pt idx="6">
                        <c:v>0.86608600000000002</c:v>
                      </c:pt>
                      <c:pt idx="7">
                        <c:v>0.82890900000000001</c:v>
                      </c:pt>
                      <c:pt idx="8">
                        <c:v>0.756996</c:v>
                      </c:pt>
                      <c:pt idx="9">
                        <c:v>0.593889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707-4530-AD97-E2063903129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Barbara!$E$77</c15:sqref>
                        </c15:formulaRef>
                      </c:ext>
                    </c:extLst>
                    <c:strCache>
                      <c:ptCount val="1"/>
                      <c:pt idx="0">
                        <c:v>Q20で固定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Barbara!$I$80:$I$89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3.007844</c:v>
                      </c:pt>
                      <c:pt idx="2">
                        <c:v>2.2806090000000001</c:v>
                      </c:pt>
                      <c:pt idx="3">
                        <c:v>1.9643809999999999</c:v>
                      </c:pt>
                      <c:pt idx="4">
                        <c:v>1.74983</c:v>
                      </c:pt>
                      <c:pt idx="5">
                        <c:v>1.5365070000000001</c:v>
                      </c:pt>
                      <c:pt idx="6">
                        <c:v>1.320776</c:v>
                      </c:pt>
                      <c:pt idx="7">
                        <c:v>1.08128</c:v>
                      </c:pt>
                      <c:pt idx="8">
                        <c:v>0.79318500000000003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Barbara!$K$80:$K$89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0.99851900000000005</c:v>
                      </c:pt>
                      <c:pt idx="1">
                        <c:v>0.97380699999999998</c:v>
                      </c:pt>
                      <c:pt idx="2">
                        <c:v>0.95148699999999997</c:v>
                      </c:pt>
                      <c:pt idx="3">
                        <c:v>0.93019499999999999</c:v>
                      </c:pt>
                      <c:pt idx="4">
                        <c:v>0.90976800000000002</c:v>
                      </c:pt>
                      <c:pt idx="5">
                        <c:v>0.89062600000000003</c:v>
                      </c:pt>
                      <c:pt idx="6">
                        <c:v>0.86647200000000002</c:v>
                      </c:pt>
                      <c:pt idx="7">
                        <c:v>0.830515</c:v>
                      </c:pt>
                      <c:pt idx="8">
                        <c:v>0.762073</c:v>
                      </c:pt>
                      <c:pt idx="9">
                        <c:v>0.593889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707-4530-AD97-E2063903129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Barbara!$E$92</c15:sqref>
                        </c15:formulaRef>
                      </c:ext>
                    </c:extLst>
                    <c:strCache>
                      <c:ptCount val="1"/>
                      <c:pt idx="0">
                        <c:v>Q50で固定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Barbara!$I$95:$I$104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3.007844</c:v>
                      </c:pt>
                      <c:pt idx="2">
                        <c:v>2.2850470000000001</c:v>
                      </c:pt>
                      <c:pt idx="3">
                        <c:v>1.960636</c:v>
                      </c:pt>
                      <c:pt idx="4">
                        <c:v>1.7498359999999999</c:v>
                      </c:pt>
                      <c:pt idx="5">
                        <c:v>1.532877</c:v>
                      </c:pt>
                      <c:pt idx="6">
                        <c:v>1.319199</c:v>
                      </c:pt>
                      <c:pt idx="7">
                        <c:v>1.082956</c:v>
                      </c:pt>
                      <c:pt idx="8">
                        <c:v>0.78776999999999997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Barbara!$K$95:$K$104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0.99851900000000005</c:v>
                      </c:pt>
                      <c:pt idx="1">
                        <c:v>0.97380699999999998</c:v>
                      </c:pt>
                      <c:pt idx="2">
                        <c:v>0.95148900000000003</c:v>
                      </c:pt>
                      <c:pt idx="3">
                        <c:v>0.93021799999999999</c:v>
                      </c:pt>
                      <c:pt idx="4">
                        <c:v>0.90972799999999998</c:v>
                      </c:pt>
                      <c:pt idx="5">
                        <c:v>0.891069</c:v>
                      </c:pt>
                      <c:pt idx="6">
                        <c:v>0.86735700000000004</c:v>
                      </c:pt>
                      <c:pt idx="7">
                        <c:v>0.83075699999999997</c:v>
                      </c:pt>
                      <c:pt idx="8">
                        <c:v>0.76175099999999996</c:v>
                      </c:pt>
                      <c:pt idx="9">
                        <c:v>0.593889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707-4530-AD97-E2063903129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Barbara!$E$107</c15:sqref>
                        </c15:formulaRef>
                      </c:ext>
                    </c:extLst>
                    <c:strCache>
                      <c:ptCount val="1"/>
                      <c:pt idx="0">
                        <c:v>Q80で固定</c:v>
                      </c:pt>
                    </c:strCache>
                  </c:strRef>
                </c:tx>
                <c:spPr>
                  <a:ln w="19050" cap="rnd">
                    <a:solidFill>
                      <a:schemeClr val="tx1">
                        <a:lumMod val="75000"/>
                        <a:lumOff val="2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>
                        <a:lumMod val="75000"/>
                        <a:lumOff val="25000"/>
                      </a:schemeClr>
                    </a:solidFill>
                    <a:ln w="9525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Barbara!$I$110:$I$119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5.3057119999999998</c:v>
                      </c:pt>
                      <c:pt idx="1">
                        <c:v>3.0083389999999999</c:v>
                      </c:pt>
                      <c:pt idx="2">
                        <c:v>2.2833060000000001</c:v>
                      </c:pt>
                      <c:pt idx="3">
                        <c:v>1.9616020000000001</c:v>
                      </c:pt>
                      <c:pt idx="4">
                        <c:v>1.7476910000000001</c:v>
                      </c:pt>
                      <c:pt idx="5">
                        <c:v>1.534071</c:v>
                      </c:pt>
                      <c:pt idx="6">
                        <c:v>1.3216889999999999</c:v>
                      </c:pt>
                      <c:pt idx="7">
                        <c:v>1.084133</c:v>
                      </c:pt>
                      <c:pt idx="8">
                        <c:v>0.787632</c:v>
                      </c:pt>
                      <c:pt idx="9">
                        <c:v>0.43918699999999999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Barbara!$K$110:$K$119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0.99851900000000005</c:v>
                      </c:pt>
                      <c:pt idx="1">
                        <c:v>0.97381899999999999</c:v>
                      </c:pt>
                      <c:pt idx="2">
                        <c:v>0.95150299999999999</c:v>
                      </c:pt>
                      <c:pt idx="3">
                        <c:v>0.93016600000000005</c:v>
                      </c:pt>
                      <c:pt idx="4">
                        <c:v>0.90984200000000004</c:v>
                      </c:pt>
                      <c:pt idx="5">
                        <c:v>0.89068499999999995</c:v>
                      </c:pt>
                      <c:pt idx="6">
                        <c:v>0.86633800000000005</c:v>
                      </c:pt>
                      <c:pt idx="7">
                        <c:v>0.82905799999999996</c:v>
                      </c:pt>
                      <c:pt idx="8">
                        <c:v>0.75691299999999995</c:v>
                      </c:pt>
                      <c:pt idx="9">
                        <c:v>0.593889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707-4530-AD97-E20639031291}"/>
                  </c:ext>
                </c:extLst>
              </c15:ser>
            </c15:filteredScatterSeries>
          </c:ext>
        </c:extLst>
      </c:scatterChart>
      <c:valAx>
        <c:axId val="351430992"/>
        <c:scaling>
          <c:orientation val="minMax"/>
          <c:max val="5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Entorpy [bit per pixel]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2240"/>
        <c:crosses val="autoZero"/>
        <c:crossBetween val="midCat"/>
      </c:valAx>
      <c:valAx>
        <c:axId val="351432240"/>
        <c:scaling>
          <c:orientation val="minMax"/>
          <c:max val="1"/>
          <c:min val="0.59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43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Barbara!$AG$6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Barbara!$AI$37:$AN$37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F-445D-81E5-A8DE91B4123F}"/>
            </c:ext>
          </c:extLst>
        </c:ser>
        <c:ser>
          <c:idx val="1"/>
          <c:order val="1"/>
          <c:tx>
            <c:strRef>
              <c:f>Barbara!$AG$7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Barbara!$AI$38:$AN$38</c:f>
              <c:numCache>
                <c:formatCode>General</c:formatCode>
                <c:ptCount val="6"/>
                <c:pt idx="0">
                  <c:v>7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8F-445D-81E5-A8DE91B4123F}"/>
            </c:ext>
          </c:extLst>
        </c:ser>
        <c:ser>
          <c:idx val="2"/>
          <c:order val="2"/>
          <c:tx>
            <c:strRef>
              <c:f>Barbara!$AG$8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Barbara!$AI$39:$AN$39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8F-445D-81E5-A8DE91B4123F}"/>
            </c:ext>
          </c:extLst>
        </c:ser>
        <c:ser>
          <c:idx val="3"/>
          <c:order val="3"/>
          <c:tx>
            <c:strRef>
              <c:f>Barbara!$AG$9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Barbara!$AI$40:$AN$40</c:f>
              <c:numCache>
                <c:formatCode>General</c:formatCode>
                <c:ptCount val="6"/>
                <c:pt idx="4">
                  <c:v>5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8F-445D-81E5-A8DE91B4123F}"/>
            </c:ext>
          </c:extLst>
        </c:ser>
        <c:ser>
          <c:idx val="4"/>
          <c:order val="4"/>
          <c:tx>
            <c:strRef>
              <c:f>Barbara!$AG$10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Barbara!$AI$41:$AN$41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8F-445D-81E5-A8DE91B4123F}"/>
            </c:ext>
          </c:extLst>
        </c:ser>
        <c:ser>
          <c:idx val="5"/>
          <c:order val="5"/>
          <c:tx>
            <c:strRef>
              <c:f>Barbara!$AG$11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Barbara!$AI$42:$AN$42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8F-445D-81E5-A8DE91B4123F}"/>
            </c:ext>
          </c:extLst>
        </c:ser>
        <c:ser>
          <c:idx val="6"/>
          <c:order val="6"/>
          <c:tx>
            <c:strRef>
              <c:f>Barbara!$AG$12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Barbara!$AI$43:$AN$43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8F-445D-81E5-A8DE91B4123F}"/>
            </c:ext>
          </c:extLst>
        </c:ser>
        <c:ser>
          <c:idx val="7"/>
          <c:order val="7"/>
          <c:tx>
            <c:strRef>
              <c:f>Barbara!$AG$13</c:f>
              <c:strCache>
                <c:ptCount val="1"/>
                <c:pt idx="0">
                  <c:v>Q80で固定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f>Barbara!$AH$5:$AO$5</c:f>
              <c:numCache>
                <c:formatCode>General</c:formatCode>
                <c:ptCount val="8"/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</c:numCache>
            </c:numRef>
          </c:cat>
          <c:val>
            <c:numRef>
              <c:f>Barbara!$AI$44:$AN$44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8F-445D-81E5-A8DE91B4123F}"/>
            </c:ext>
          </c:extLst>
        </c:ser>
        <c:ser>
          <c:idx val="8"/>
          <c:order val="8"/>
          <c:tx>
            <c:strRef>
              <c:f>Barbara!$AG$45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Barbara!$AI$45:$AN$45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8F-445D-81E5-A8DE91B4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007919"/>
        <c:axId val="709006255"/>
      </c:lineChart>
      <c:catAx>
        <c:axId val="70900791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006255"/>
        <c:crosses val="autoZero"/>
        <c:auto val="1"/>
        <c:lblAlgn val="ctr"/>
        <c:lblOffset val="100"/>
        <c:noMultiLvlLbl val="0"/>
      </c:catAx>
      <c:valAx>
        <c:axId val="70900625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90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77054144801891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98-4721-91BC-A0859BED5153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98-4721-91BC-A0859BED5153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2B-4B7F-ACE6-2DB1ACE36008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2B-4B7F-ACE6-2DB1ACE36008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2B-4B7F-ACE6-2DB1ACE36008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B-4B7F-ACE6-2DB1ACE36008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B-4B7F-ACE6-2DB1ACE36008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2B-4B7F-ACE6-2DB1ACE36008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2B-4B7F-ACE6-2DB1ACE36008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52B-4B7F-ACE6-2DB1ACE3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5"/>
          <c:min val="0.3900000000000000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49.6"/>
          <c:min val="24.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17123298184212"/>
          <c:y val="0.67091070484906135"/>
          <c:w val="0.19582884630652381"/>
          <c:h val="0.3290893646372075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310983551966006E-2"/>
          <c:y val="5.1130776794493606E-2"/>
          <c:w val="0.89054912490726379"/>
          <c:h val="0.8025633521473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Cameraman!$E$162:$E$171</c:f>
              <c:numCache>
                <c:formatCode>General</c:formatCode>
                <c:ptCount val="10"/>
                <c:pt idx="0">
                  <c:v>0.99657600000000002</c:v>
                </c:pt>
                <c:pt idx="1">
                  <c:v>0.95358299999999996</c:v>
                </c:pt>
                <c:pt idx="2">
                  <c:v>0.92213400000000001</c:v>
                </c:pt>
                <c:pt idx="3">
                  <c:v>0.899648</c:v>
                </c:pt>
                <c:pt idx="4">
                  <c:v>0.88112800000000002</c:v>
                </c:pt>
                <c:pt idx="5">
                  <c:v>0.86649799999999999</c:v>
                </c:pt>
                <c:pt idx="6">
                  <c:v>0.85179400000000005</c:v>
                </c:pt>
                <c:pt idx="7">
                  <c:v>0.83004500000000003</c:v>
                </c:pt>
                <c:pt idx="8">
                  <c:v>0.79226399999999997</c:v>
                </c:pt>
                <c:pt idx="9">
                  <c:v>0.72203899999999999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A-4E39-9772-DB78A69D856E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Cameraman!$I$162:$I$171</c:f>
              <c:numCache>
                <c:formatCode>General</c:formatCode>
                <c:ptCount val="10"/>
                <c:pt idx="0">
                  <c:v>4.8394599999999999</c:v>
                </c:pt>
                <c:pt idx="1">
                  <c:v>2.5286559999999998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Cameraman!$K$162:$K$171</c:f>
              <c:numCache>
                <c:formatCode>General</c:formatCode>
                <c:ptCount val="10"/>
                <c:pt idx="0">
                  <c:v>0.99656999999999996</c:v>
                </c:pt>
                <c:pt idx="1">
                  <c:v>0.95355900000000005</c:v>
                </c:pt>
                <c:pt idx="2">
                  <c:v>0.921848</c:v>
                </c:pt>
                <c:pt idx="3">
                  <c:v>0.89917599999999998</c:v>
                </c:pt>
                <c:pt idx="4">
                  <c:v>0.881332</c:v>
                </c:pt>
                <c:pt idx="5">
                  <c:v>0.86778200000000005</c:v>
                </c:pt>
                <c:pt idx="6">
                  <c:v>0.85389499999999996</c:v>
                </c:pt>
                <c:pt idx="7">
                  <c:v>0.83341500000000002</c:v>
                </c:pt>
                <c:pt idx="8">
                  <c:v>0.80204399999999998</c:v>
                </c:pt>
                <c:pt idx="9">
                  <c:v>0.73738199999999998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0A-4E39-9772-DB78A69D8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5"/>
          <c:min val="0.39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1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48365840190186"/>
          <c:y val="0.48092227409626892"/>
          <c:w val="0.13208615406016053"/>
          <c:h val="0.4000034049797829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ronnbunnyou</a:t>
            </a:r>
            <a:r>
              <a:rPr lang="en-US" altLang="ja-JP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83790476482837"/>
          <c:y val="6.3162857080431067E-2"/>
          <c:w val="0.84555100203117872"/>
          <c:h val="0.78540493279172197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AC2-991B-66C1F74AC20B}"/>
            </c:ext>
          </c:extLst>
        </c:ser>
        <c:ser>
          <c:idx val="1"/>
          <c:order val="1"/>
          <c:tx>
            <c:strRef>
              <c:f>Cameraman!$J$2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Cameraman!$I$162:$I$171</c:f>
              <c:numCache>
                <c:formatCode>General</c:formatCode>
                <c:ptCount val="10"/>
                <c:pt idx="0">
                  <c:v>4.8394599999999999</c:v>
                </c:pt>
                <c:pt idx="1">
                  <c:v>2.5286559999999998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Cameraman!$J$162:$J$171</c:f>
              <c:numCache>
                <c:formatCode>General</c:formatCode>
                <c:ptCount val="10"/>
                <c:pt idx="0">
                  <c:v>49.560417999999999</c:v>
                </c:pt>
                <c:pt idx="1">
                  <c:v>36.299112999999998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94-4AC2-991B-66C1F74AC20B}"/>
            </c:ext>
          </c:extLst>
        </c:ser>
        <c:ser>
          <c:idx val="2"/>
          <c:order val="2"/>
          <c:tx>
            <c:strRef>
              <c:f>Cameraman!$I$5:$I$19</c:f>
              <c:strCache>
                <c:ptCount val="15"/>
                <c:pt idx="0">
                  <c:v>4.840195</c:v>
                </c:pt>
                <c:pt idx="1">
                  <c:v>2.524599</c:v>
                </c:pt>
                <c:pt idx="2">
                  <c:v>1.814307</c:v>
                </c:pt>
                <c:pt idx="3">
                  <c:v>1.50686</c:v>
                </c:pt>
                <c:pt idx="4">
                  <c:v>1.294475</c:v>
                </c:pt>
                <c:pt idx="5">
                  <c:v>1.127923</c:v>
                </c:pt>
                <c:pt idx="6">
                  <c:v>0.978145</c:v>
                </c:pt>
                <c:pt idx="7">
                  <c:v>0.820302</c:v>
                </c:pt>
                <c:pt idx="8">
                  <c:v>0.6327</c:v>
                </c:pt>
                <c:pt idx="9">
                  <c:v>0.426782</c:v>
                </c:pt>
                <c:pt idx="14">
                  <c:v>ICA_ent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Cameraman!$I$5:$I$19</c:f>
              <c:strCache>
                <c:ptCount val="15"/>
                <c:pt idx="0">
                  <c:v>4.840195</c:v>
                </c:pt>
                <c:pt idx="1">
                  <c:v>2.524599</c:v>
                </c:pt>
                <c:pt idx="2">
                  <c:v>1.814307</c:v>
                </c:pt>
                <c:pt idx="3">
                  <c:v>1.50686</c:v>
                </c:pt>
                <c:pt idx="4">
                  <c:v>1.294475</c:v>
                </c:pt>
                <c:pt idx="5">
                  <c:v>1.127923</c:v>
                </c:pt>
                <c:pt idx="6">
                  <c:v>0.978145</c:v>
                </c:pt>
                <c:pt idx="7">
                  <c:v>0.820302</c:v>
                </c:pt>
                <c:pt idx="8">
                  <c:v>0.6327</c:v>
                </c:pt>
                <c:pt idx="9">
                  <c:v>0.426782</c:v>
                </c:pt>
                <c:pt idx="14">
                  <c:v>ICA_ent</c:v>
                </c:pt>
              </c:strCache>
            </c:strRef>
          </c:xVal>
          <c:yVal>
            <c:numRef>
              <c:f>Cameraman!$J$5:$J$19</c:f>
              <c:numCache>
                <c:formatCode>General</c:formatCode>
                <c:ptCount val="15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4-40D1-A1FF-C507836A5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5"/>
          <c:min val="0.39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49.6"/>
          <c:min val="24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17123298184212"/>
          <c:y val="0.67091070484906135"/>
          <c:w val="0.19582902273810199"/>
          <c:h val="0.32908927944343935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論文用</a:t>
            </a:r>
            <a:r>
              <a:rPr lang="en-US" altLang="ja-JP"/>
              <a:t>SSIM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3310983551966006E-2"/>
          <c:y val="5.1130776794493606E-2"/>
          <c:w val="0.89054912490726379"/>
          <c:h val="0.8025633521473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Cameraman!$E$162:$E$171</c:f>
              <c:numCache>
                <c:formatCode>General</c:formatCode>
                <c:ptCount val="10"/>
                <c:pt idx="0">
                  <c:v>0.99657600000000002</c:v>
                </c:pt>
                <c:pt idx="1">
                  <c:v>0.95358299999999996</c:v>
                </c:pt>
                <c:pt idx="2">
                  <c:v>0.92213400000000001</c:v>
                </c:pt>
                <c:pt idx="3">
                  <c:v>0.899648</c:v>
                </c:pt>
                <c:pt idx="4">
                  <c:v>0.88112800000000002</c:v>
                </c:pt>
                <c:pt idx="5">
                  <c:v>0.86649799999999999</c:v>
                </c:pt>
                <c:pt idx="6">
                  <c:v>0.85179400000000005</c:v>
                </c:pt>
                <c:pt idx="7">
                  <c:v>0.83004500000000003</c:v>
                </c:pt>
                <c:pt idx="8">
                  <c:v>0.79226399999999997</c:v>
                </c:pt>
                <c:pt idx="9">
                  <c:v>0.72203899999999999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0D-4577-8621-07B9A385824B}"/>
            </c:ext>
          </c:extLst>
        </c:ser>
        <c:ser>
          <c:idx val="1"/>
          <c:order val="1"/>
          <c:tx>
            <c:strRef>
              <c:f>Cameraman!$J$2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Cameraman!$I$162:$I$171</c:f>
              <c:numCache>
                <c:formatCode>General</c:formatCode>
                <c:ptCount val="10"/>
                <c:pt idx="0">
                  <c:v>4.8394599999999999</c:v>
                </c:pt>
                <c:pt idx="1">
                  <c:v>2.5286559999999998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Cameraman!$K$162:$K$171</c:f>
              <c:numCache>
                <c:formatCode>General</c:formatCode>
                <c:ptCount val="10"/>
                <c:pt idx="0">
                  <c:v>0.99656999999999996</c:v>
                </c:pt>
                <c:pt idx="1">
                  <c:v>0.95355900000000005</c:v>
                </c:pt>
                <c:pt idx="2">
                  <c:v>0.921848</c:v>
                </c:pt>
                <c:pt idx="3">
                  <c:v>0.89917599999999998</c:v>
                </c:pt>
                <c:pt idx="4">
                  <c:v>0.881332</c:v>
                </c:pt>
                <c:pt idx="5">
                  <c:v>0.86778200000000005</c:v>
                </c:pt>
                <c:pt idx="6">
                  <c:v>0.85389499999999996</c:v>
                </c:pt>
                <c:pt idx="7">
                  <c:v>0.83341500000000002</c:v>
                </c:pt>
                <c:pt idx="8">
                  <c:v>0.80204399999999998</c:v>
                </c:pt>
                <c:pt idx="9">
                  <c:v>0.73738199999999998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D-4577-8621-07B9A3858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5"/>
          <c:min val="0.39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Entropy[bit/pel]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1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40168879979284"/>
          <c:y val="0.59841731895813999"/>
          <c:w val="0.13208615406016053"/>
          <c:h val="0.4000034049797829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68076180606238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0-4C6F-978A-BED105E77343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0-4C6F-978A-BED105E77343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70-4C6F-978A-BED105E77343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70-4C6F-978A-BED105E77343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70-4C6F-978A-BED105E77343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70-4C6F-978A-BED105E77343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70-4C6F-978A-BED105E77343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70-4C6F-978A-BED105E77343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70-4C6F-978A-BED105E77343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70-4C6F-978A-BED105E7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1.82"/>
          <c:min val="1.78300000000000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33.020000000000003"/>
          <c:min val="32.9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64770749164042"/>
          <c:y val="4.8284280482842806E-2"/>
          <c:w val="0.67396009840650406"/>
          <c:h val="0.183431387853181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77054144801891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31-4DA1-9D2E-BA9C913A9D94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31-4DA1-9D2E-BA9C913A9D94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31-4DA1-9D2E-BA9C913A9D94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31-4DA1-9D2E-BA9C913A9D94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31-4DA1-9D2E-BA9C913A9D94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31-4DA1-9D2E-BA9C913A9D94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31-4DA1-9D2E-BA9C913A9D94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631-4DA1-9D2E-BA9C913A9D94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31-4DA1-9D2E-BA9C913A9D94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31-4DA1-9D2E-BA9C913A9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1.52"/>
          <c:min val="1.4749999999999999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31.405999999999999"/>
          <c:min val="31.35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61644557858999"/>
          <c:y val="4.51058439369054E-2"/>
          <c:w val="0.22881274682652633"/>
          <c:h val="0.5257175803047351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77054144801891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E8E-8C4C-5FD40857CF4C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F-4E8E-8C4C-5FD40857CF4C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E8E-8C4C-5FD40857CF4C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9F-4E8E-8C4C-5FD40857CF4C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9F-4E8E-8C4C-5FD40857CF4C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9F-4E8E-8C4C-5FD40857CF4C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9F-4E8E-8C4C-5FD40857CF4C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9F-4E8E-8C4C-5FD40857CF4C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9F-4E8E-8C4C-5FD40857CF4C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9F-4E8E-8C4C-5FD40857C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1.3"/>
          <c:min val="1.2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30.367000000000001"/>
          <c:min val="30.2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46196970818226"/>
          <c:y val="4.7348249464345377E-2"/>
          <c:w val="0.1958289682078998"/>
          <c:h val="0.51281768016351859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77054144801891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3-472F-ADC2-71596706A87A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63-472F-ADC2-71596706A87A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63-472F-ADC2-71596706A87A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63-472F-ADC2-71596706A87A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63-472F-ADC2-71596706A87A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63-472F-ADC2-71596706A87A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63-472F-ADC2-71596706A87A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63-472F-ADC2-71596706A87A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63-472F-ADC2-71596706A87A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63-472F-ADC2-71596706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1.135"/>
          <c:min val="1.12000000000000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29.59"/>
          <c:min val="29.5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17123298184212"/>
          <c:y val="0.67091070484906135"/>
          <c:w val="0.19582874894065749"/>
          <c:h val="0.3290895875282486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77054144801891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0-448E-BB9D-515FD65CE213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0-448E-BB9D-515FD65CE213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20-448E-BB9D-515FD65CE213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0-448E-BB9D-515FD65CE213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20-448E-BB9D-515FD65CE213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20-448E-BB9D-515FD65CE213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20-448E-BB9D-515FD65CE213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20-448E-BB9D-515FD65CE213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20-448E-BB9D-515FD65CE213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320-448E-BB9D-515FD65CE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0.98"/>
          <c:min val="0.9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28.9"/>
          <c:min val="28.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17123298184212"/>
          <c:y val="0.67091070484906135"/>
          <c:w val="0.19582890185895327"/>
          <c:h val="0.32908925605067668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5099379145054"/>
          <c:y val="6.3162857080431067E-2"/>
          <c:w val="0.77705414480189161"/>
          <c:h val="0.76979647393551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Cameraman!$E$2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Cameraman!$C$162:$C$171</c:f>
              <c:numCache>
                <c:formatCode>General</c:formatCode>
                <c:ptCount val="10"/>
                <c:pt idx="0">
                  <c:v>4.9210019999999997</c:v>
                </c:pt>
                <c:pt idx="1">
                  <c:v>2.5954229999999998</c:v>
                </c:pt>
                <c:pt idx="2">
                  <c:v>1.85992</c:v>
                </c:pt>
                <c:pt idx="3">
                  <c:v>1.528648</c:v>
                </c:pt>
                <c:pt idx="4">
                  <c:v>1.315801</c:v>
                </c:pt>
                <c:pt idx="5">
                  <c:v>1.1468929999999999</c:v>
                </c:pt>
                <c:pt idx="6">
                  <c:v>0.99116099999999996</c:v>
                </c:pt>
                <c:pt idx="7">
                  <c:v>0.83063500000000001</c:v>
                </c:pt>
                <c:pt idx="8">
                  <c:v>0.62801799999999997</c:v>
                </c:pt>
                <c:pt idx="9">
                  <c:v>0.392733</c:v>
                </c:pt>
              </c:numCache>
            </c:numRef>
          </c:xVal>
          <c:yVal>
            <c:numRef>
              <c:f>Cameraman!$D$162:$D$171</c:f>
              <c:numCache>
                <c:formatCode>General</c:formatCode>
                <c:ptCount val="10"/>
                <c:pt idx="0">
                  <c:v>49.553423000000002</c:v>
                </c:pt>
                <c:pt idx="1">
                  <c:v>36.294604</c:v>
                </c:pt>
                <c:pt idx="2">
                  <c:v>32.964281</c:v>
                </c:pt>
                <c:pt idx="3">
                  <c:v>31.321749000000001</c:v>
                </c:pt>
                <c:pt idx="4">
                  <c:v>30.238872000000001</c:v>
                </c:pt>
                <c:pt idx="5">
                  <c:v>29.413442</c:v>
                </c:pt>
                <c:pt idx="6">
                  <c:v>28.702840999999999</c:v>
                </c:pt>
                <c:pt idx="7">
                  <c:v>27.797930000000001</c:v>
                </c:pt>
                <c:pt idx="8">
                  <c:v>26.469605000000001</c:v>
                </c:pt>
                <c:pt idx="9">
                  <c:v>24.238780999999999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A-47C5-A313-604E10FA24C8}"/>
            </c:ext>
          </c:extLst>
        </c:ser>
        <c:ser>
          <c:idx val="1"/>
          <c:order val="1"/>
          <c:tx>
            <c:strRef>
              <c:f>Cameraman!$F$2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Cameraman!$I$5:$I$14</c:f>
              <c:numCache>
                <c:formatCode>General</c:formatCode>
                <c:ptCount val="10"/>
                <c:pt idx="0">
                  <c:v>4.8401949999999996</c:v>
                </c:pt>
                <c:pt idx="1">
                  <c:v>2.5245989999999998</c:v>
                </c:pt>
                <c:pt idx="2">
                  <c:v>1.8143069999999999</c:v>
                </c:pt>
                <c:pt idx="3">
                  <c:v>1.5068600000000001</c:v>
                </c:pt>
                <c:pt idx="4">
                  <c:v>1.294475</c:v>
                </c:pt>
                <c:pt idx="5">
                  <c:v>1.127923</c:v>
                </c:pt>
                <c:pt idx="6">
                  <c:v>0.97814500000000004</c:v>
                </c:pt>
                <c:pt idx="7">
                  <c:v>0.82030199999999998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Cameraman!$J$5:$J$14</c:f>
              <c:numCache>
                <c:formatCode>General</c:formatCode>
                <c:ptCount val="10"/>
                <c:pt idx="0">
                  <c:v>49.558667999999997</c:v>
                </c:pt>
                <c:pt idx="1">
                  <c:v>36.298195999999997</c:v>
                </c:pt>
                <c:pt idx="2">
                  <c:v>32.979413000000001</c:v>
                </c:pt>
                <c:pt idx="3">
                  <c:v>31.361381999999999</c:v>
                </c:pt>
                <c:pt idx="4">
                  <c:v>30.299766000000002</c:v>
                </c:pt>
                <c:pt idx="5">
                  <c:v>29.524211999999999</c:v>
                </c:pt>
                <c:pt idx="6">
                  <c:v>28.817443999999998</c:v>
                </c:pt>
                <c:pt idx="7">
                  <c:v>27.954668999999999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A-47C5-A313-604E10FA24C8}"/>
            </c:ext>
          </c:extLst>
        </c:ser>
        <c:ser>
          <c:idx val="6"/>
          <c:order val="2"/>
          <c:tx>
            <c:strRef>
              <c:f>Cameraman!$E$17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Cameraman!$I$20:$I$29</c:f>
              <c:numCache>
                <c:formatCode>General</c:formatCode>
                <c:ptCount val="10"/>
                <c:pt idx="2">
                  <c:v>1.8059810000000001</c:v>
                </c:pt>
                <c:pt idx="3">
                  <c:v>1.4987980000000001</c:v>
                </c:pt>
                <c:pt idx="4">
                  <c:v>1.2916460000000001</c:v>
                </c:pt>
                <c:pt idx="5">
                  <c:v>1.124773</c:v>
                </c:pt>
                <c:pt idx="6">
                  <c:v>0.97506800000000005</c:v>
                </c:pt>
                <c:pt idx="7">
                  <c:v>0.82115499999999997</c:v>
                </c:pt>
              </c:numCache>
            </c:numRef>
          </c:xVal>
          <c:yVal>
            <c:numRef>
              <c:f>Cameraman!$J$20:$J$29</c:f>
              <c:numCache>
                <c:formatCode>General</c:formatCode>
                <c:ptCount val="10"/>
                <c:pt idx="2">
                  <c:v>32.991608999999997</c:v>
                </c:pt>
                <c:pt idx="3">
                  <c:v>31.375304</c:v>
                </c:pt>
                <c:pt idx="4">
                  <c:v>30.305859999999999</c:v>
                </c:pt>
                <c:pt idx="5">
                  <c:v>29.531661</c:v>
                </c:pt>
                <c:pt idx="6">
                  <c:v>28.820325</c:v>
                </c:pt>
                <c:pt idx="7">
                  <c:v>27.934194000000002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1A-47C5-A313-604E10FA24C8}"/>
            </c:ext>
          </c:extLst>
        </c:ser>
        <c:ser>
          <c:idx val="5"/>
          <c:order val="3"/>
          <c:tx>
            <c:strRef>
              <c:f>Cameraman!$E$32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Cameraman!$I$35:$I$44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1.5031730000000001</c:v>
                </c:pt>
                <c:pt idx="4">
                  <c:v>1.2943499999999999</c:v>
                </c:pt>
                <c:pt idx="5">
                  <c:v>1.1227259999999999</c:v>
                </c:pt>
                <c:pt idx="6">
                  <c:v>0.97805600000000004</c:v>
                </c:pt>
                <c:pt idx="7">
                  <c:v>0.82218100000000005</c:v>
                </c:pt>
              </c:numCache>
            </c:numRef>
          </c:xVal>
          <c:yVal>
            <c:numRef>
              <c:f>Cameraman!$J$35:$J$44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31.365489</c:v>
                </c:pt>
                <c:pt idx="4">
                  <c:v>30.303815</c:v>
                </c:pt>
                <c:pt idx="5">
                  <c:v>29.541121</c:v>
                </c:pt>
                <c:pt idx="6">
                  <c:v>28.822057000000001</c:v>
                </c:pt>
                <c:pt idx="7">
                  <c:v>27.934930999999999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1A-47C5-A313-604E10FA24C8}"/>
            </c:ext>
          </c:extLst>
        </c:ser>
        <c:ser>
          <c:idx val="7"/>
          <c:order val="4"/>
          <c:tx>
            <c:strRef>
              <c:f>Cameraman!$E$47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Cameraman!$I$50:$I$59</c:f>
              <c:numCache>
                <c:formatCode>General</c:formatCode>
                <c:ptCount val="10"/>
                <c:pt idx="2">
                  <c:v>1.81677</c:v>
                </c:pt>
                <c:pt idx="3">
                  <c:v>1.5120070000000001</c:v>
                </c:pt>
                <c:pt idx="4">
                  <c:v>1.293237</c:v>
                </c:pt>
                <c:pt idx="5">
                  <c:v>1.132009</c:v>
                </c:pt>
                <c:pt idx="6">
                  <c:v>0.97518700000000003</c:v>
                </c:pt>
                <c:pt idx="7">
                  <c:v>0.81817300000000004</c:v>
                </c:pt>
              </c:numCache>
            </c:numRef>
          </c:xVal>
          <c:yVal>
            <c:numRef>
              <c:f>Cameraman!$J$50:$J$59</c:f>
              <c:numCache>
                <c:formatCode>General</c:formatCode>
                <c:ptCount val="10"/>
                <c:pt idx="2">
                  <c:v>32.984983999999997</c:v>
                </c:pt>
                <c:pt idx="3">
                  <c:v>31.362537</c:v>
                </c:pt>
                <c:pt idx="4">
                  <c:v>30.304946000000001</c:v>
                </c:pt>
                <c:pt idx="5">
                  <c:v>29.544138</c:v>
                </c:pt>
                <c:pt idx="6">
                  <c:v>28.845040000000001</c:v>
                </c:pt>
                <c:pt idx="7">
                  <c:v>27.998619000000001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1A-47C5-A313-604E10FA24C8}"/>
            </c:ext>
          </c:extLst>
        </c:ser>
        <c:ser>
          <c:idx val="2"/>
          <c:order val="5"/>
          <c:tx>
            <c:strRef>
              <c:f>Cameraman!$E$62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Cameraman!$I$65:$I$74</c:f>
              <c:numCache>
                <c:formatCode>General</c:formatCode>
                <c:ptCount val="10"/>
                <c:pt idx="2">
                  <c:v>1.7880229999999999</c:v>
                </c:pt>
                <c:pt idx="3">
                  <c:v>1.4836640000000001</c:v>
                </c:pt>
                <c:pt idx="4">
                  <c:v>1.2847040000000001</c:v>
                </c:pt>
                <c:pt idx="5">
                  <c:v>1.126468</c:v>
                </c:pt>
                <c:pt idx="6">
                  <c:v>0.972105</c:v>
                </c:pt>
                <c:pt idx="7">
                  <c:v>0.81534200000000001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Cameraman!$J$65:$J$74</c:f>
              <c:numCache>
                <c:formatCode>General</c:formatCode>
                <c:ptCount val="10"/>
                <c:pt idx="2">
                  <c:v>32.974555000000002</c:v>
                </c:pt>
                <c:pt idx="3">
                  <c:v>31.366841999999998</c:v>
                </c:pt>
                <c:pt idx="4">
                  <c:v>30.297810999999999</c:v>
                </c:pt>
                <c:pt idx="5">
                  <c:v>29.529177000000001</c:v>
                </c:pt>
                <c:pt idx="6">
                  <c:v>28.827234000000001</c:v>
                </c:pt>
                <c:pt idx="7">
                  <c:v>27.955203999999998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1A-47C5-A313-604E10FA24C8}"/>
            </c:ext>
          </c:extLst>
        </c:ser>
        <c:ser>
          <c:idx val="3"/>
          <c:order val="6"/>
          <c:tx>
            <c:strRef>
              <c:f>Cameraman!$E$77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Cameraman!$I$80:$I$89</c:f>
              <c:numCache>
                <c:formatCode>General</c:formatCode>
                <c:ptCount val="10"/>
                <c:pt idx="2">
                  <c:v>1.790157</c:v>
                </c:pt>
                <c:pt idx="3">
                  <c:v>1.483622</c:v>
                </c:pt>
                <c:pt idx="4">
                  <c:v>1.284662</c:v>
                </c:pt>
                <c:pt idx="5">
                  <c:v>1.124263</c:v>
                </c:pt>
                <c:pt idx="6">
                  <c:v>0.97424900000000003</c:v>
                </c:pt>
                <c:pt idx="7">
                  <c:v>0.81704699999999997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Cameraman!$J$80:$J$89</c:f>
              <c:numCache>
                <c:formatCode>General</c:formatCode>
                <c:ptCount val="10"/>
                <c:pt idx="2">
                  <c:v>32.977083999999998</c:v>
                </c:pt>
                <c:pt idx="3">
                  <c:v>31.373014999999999</c:v>
                </c:pt>
                <c:pt idx="4">
                  <c:v>30.302637000000001</c:v>
                </c:pt>
                <c:pt idx="5">
                  <c:v>29.535339</c:v>
                </c:pt>
                <c:pt idx="6">
                  <c:v>28.82882</c:v>
                </c:pt>
                <c:pt idx="7">
                  <c:v>27.956078000000002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51A-47C5-A313-604E10FA24C8}"/>
            </c:ext>
          </c:extLst>
        </c:ser>
        <c:ser>
          <c:idx val="4"/>
          <c:order val="7"/>
          <c:tx>
            <c:strRef>
              <c:f>Cameraman!$E$92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Cameraman!$I$95:$I$104</c:f>
              <c:numCache>
                <c:formatCode>General</c:formatCode>
                <c:ptCount val="10"/>
                <c:pt idx="2">
                  <c:v>1.789666</c:v>
                </c:pt>
                <c:pt idx="3">
                  <c:v>1.483814</c:v>
                </c:pt>
                <c:pt idx="4">
                  <c:v>1.2820229999999999</c:v>
                </c:pt>
                <c:pt idx="5">
                  <c:v>1.1227259999999999</c:v>
                </c:pt>
                <c:pt idx="6">
                  <c:v>0.970445</c:v>
                </c:pt>
                <c:pt idx="7">
                  <c:v>0.81374000000000002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Cameraman!$J$95:$J$104</c:f>
              <c:numCache>
                <c:formatCode>General</c:formatCode>
                <c:ptCount val="10"/>
                <c:pt idx="2">
                  <c:v>32.976342000000002</c:v>
                </c:pt>
                <c:pt idx="3">
                  <c:v>31.362843999999999</c:v>
                </c:pt>
                <c:pt idx="4">
                  <c:v>30.306986999999999</c:v>
                </c:pt>
                <c:pt idx="5">
                  <c:v>29.541121</c:v>
                </c:pt>
                <c:pt idx="6">
                  <c:v>28.824759</c:v>
                </c:pt>
                <c:pt idx="7">
                  <c:v>27.94688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51A-47C5-A313-604E10FA24C8}"/>
            </c:ext>
          </c:extLst>
        </c:ser>
        <c:ser>
          <c:idx val="8"/>
          <c:order val="8"/>
          <c:tx>
            <c:strRef>
              <c:f>Cameraman!$E$107</c:f>
              <c:strCache>
                <c:ptCount val="1"/>
                <c:pt idx="0">
                  <c:v>Q80で固定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Cameraman!$I$110:$I$119</c:f>
              <c:numCache>
                <c:formatCode>General</c:formatCode>
                <c:ptCount val="10"/>
                <c:pt idx="2">
                  <c:v>1.8038540000000001</c:v>
                </c:pt>
                <c:pt idx="3">
                  <c:v>1.496353</c:v>
                </c:pt>
                <c:pt idx="4">
                  <c:v>1.286451</c:v>
                </c:pt>
                <c:pt idx="5">
                  <c:v>1.125912</c:v>
                </c:pt>
                <c:pt idx="6">
                  <c:v>0.97323800000000005</c:v>
                </c:pt>
                <c:pt idx="7">
                  <c:v>0.81640599999999997</c:v>
                </c:pt>
                <c:pt idx="8">
                  <c:v>0.63270000000000004</c:v>
                </c:pt>
              </c:numCache>
            </c:numRef>
          </c:xVal>
          <c:yVal>
            <c:numRef>
              <c:f>Cameraman!$J$110:$J$119</c:f>
              <c:numCache>
                <c:formatCode>General</c:formatCode>
                <c:ptCount val="10"/>
                <c:pt idx="2">
                  <c:v>32.994393000000002</c:v>
                </c:pt>
                <c:pt idx="3">
                  <c:v>31.376909999999999</c:v>
                </c:pt>
                <c:pt idx="4">
                  <c:v>30.327086000000001</c:v>
                </c:pt>
                <c:pt idx="5">
                  <c:v>29.544183</c:v>
                </c:pt>
                <c:pt idx="6">
                  <c:v>28.826363000000001</c:v>
                </c:pt>
                <c:pt idx="7">
                  <c:v>27.959515</c:v>
                </c:pt>
                <c:pt idx="8">
                  <c:v>26.711154000000001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51A-47C5-A313-604E10FA24C8}"/>
            </c:ext>
          </c:extLst>
        </c:ser>
        <c:ser>
          <c:idx val="9"/>
          <c:order val="9"/>
          <c:tx>
            <c:strRef>
              <c:f>Cameraman!$E$122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Cameraman!$I$125:$I$134</c:f>
              <c:numCache>
                <c:formatCode>General</c:formatCode>
                <c:ptCount val="10"/>
                <c:pt idx="2">
                  <c:v>1.7833760000000001</c:v>
                </c:pt>
                <c:pt idx="3">
                  <c:v>1.4782439999999999</c:v>
                </c:pt>
                <c:pt idx="4">
                  <c:v>1.28129</c:v>
                </c:pt>
                <c:pt idx="5">
                  <c:v>1.121777</c:v>
                </c:pt>
                <c:pt idx="6">
                  <c:v>0.97256399999999998</c:v>
                </c:pt>
                <c:pt idx="7">
                  <c:v>0.81817300000000004</c:v>
                </c:pt>
                <c:pt idx="8">
                  <c:v>0.63270000000000004</c:v>
                </c:pt>
                <c:pt idx="9">
                  <c:v>0.42678199999999999</c:v>
                </c:pt>
              </c:numCache>
            </c:numRef>
          </c:xVal>
          <c:yVal>
            <c:numRef>
              <c:f>Cameraman!$J$125:$J$134</c:f>
              <c:numCache>
                <c:formatCode>General</c:formatCode>
                <c:ptCount val="10"/>
                <c:pt idx="2">
                  <c:v>33.013956</c:v>
                </c:pt>
                <c:pt idx="3">
                  <c:v>31.405567999999999</c:v>
                </c:pt>
                <c:pt idx="4">
                  <c:v>30.366326999999998</c:v>
                </c:pt>
                <c:pt idx="5">
                  <c:v>29.587980000000002</c:v>
                </c:pt>
                <c:pt idx="6">
                  <c:v>28.870099</c:v>
                </c:pt>
                <c:pt idx="7">
                  <c:v>27.998619000000001</c:v>
                </c:pt>
                <c:pt idx="8">
                  <c:v>26.711154000000001</c:v>
                </c:pt>
                <c:pt idx="9">
                  <c:v>24.742377000000001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1A-47C5-A313-604E10FA2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27712"/>
        <c:axId val="337227296"/>
      </c:scatterChart>
      <c:valAx>
        <c:axId val="337227712"/>
        <c:scaling>
          <c:orientation val="minMax"/>
          <c:max val="0.82500000000000007"/>
          <c:min val="0.8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33096763016148989"/>
              <c:y val="0.91333334588348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296"/>
        <c:crosses val="autoZero"/>
        <c:crossBetween val="midCat"/>
      </c:valAx>
      <c:valAx>
        <c:axId val="337227296"/>
        <c:scaling>
          <c:orientation val="minMax"/>
          <c:max val="28"/>
          <c:min val="27.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PSNR[dB]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372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17123298184212"/>
          <c:y val="0.67091070484906135"/>
          <c:w val="0.19582908966637702"/>
          <c:h val="0.3290896787645882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Cameraman!$AG$6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Cameraman!$AH$6:$AN$6</c15:sqref>
                  </c15:fullRef>
                </c:ext>
              </c:extLst>
              <c:f>Cameraman!$AI$6:$AN$6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9-4ED2-A8AB-D2D6AA49B593}"/>
            </c:ext>
          </c:extLst>
        </c:ser>
        <c:ser>
          <c:idx val="1"/>
          <c:order val="1"/>
          <c:tx>
            <c:strRef>
              <c:f>Cameraman!$AG$7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Cameraman!$AH$7:$AN$7</c15:sqref>
                  </c15:fullRef>
                </c:ext>
              </c:extLst>
              <c:f>Cameraman!$AI$7:$AN$7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9-4ED2-A8AB-D2D6AA49B593}"/>
            </c:ext>
          </c:extLst>
        </c:ser>
        <c:ser>
          <c:idx val="2"/>
          <c:order val="2"/>
          <c:tx>
            <c:strRef>
              <c:f>Cameraman!$AG$8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Cameraman!$AH$8:$AN$8</c15:sqref>
                  </c15:fullRef>
                </c:ext>
              </c:extLst>
              <c:f>Cameraman!$AI$8:$AN$8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1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9-4ED2-A8AB-D2D6AA49B593}"/>
            </c:ext>
          </c:extLst>
        </c:ser>
        <c:ser>
          <c:idx val="3"/>
          <c:order val="3"/>
          <c:tx>
            <c:strRef>
              <c:f>Cameraman!$AG$9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Cameraman!$AH$9:$AN$9</c15:sqref>
                  </c15:fullRef>
                </c:ext>
              </c:extLst>
              <c:f>Cameraman!$AI$9:$AN$9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59-4ED2-A8AB-D2D6AA49B593}"/>
            </c:ext>
          </c:extLst>
        </c:ser>
        <c:ser>
          <c:idx val="4"/>
          <c:order val="4"/>
          <c:tx>
            <c:strRef>
              <c:f>Cameraman!$AG$10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Cameraman!$AH$10:$AN$10</c15:sqref>
                  </c15:fullRef>
                </c:ext>
              </c:extLst>
              <c:f>Cameraman!$AI$10:$AN$10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59-4ED2-A8AB-D2D6AA49B593}"/>
            </c:ext>
          </c:extLst>
        </c:ser>
        <c:ser>
          <c:idx val="5"/>
          <c:order val="5"/>
          <c:tx>
            <c:strRef>
              <c:f>Cameraman!$AG$11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Cameraman!$AH$11:$AN$11</c15:sqref>
                  </c15:fullRef>
                </c:ext>
              </c:extLst>
              <c:f>Cameraman!$AI$11:$AN$11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59-4ED2-A8AB-D2D6AA49B593}"/>
            </c:ext>
          </c:extLst>
        </c:ser>
        <c:ser>
          <c:idx val="6"/>
          <c:order val="6"/>
          <c:tx>
            <c:strRef>
              <c:f>Cameraman!$AG$12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Cameraman!$AH$12:$AN$12</c15:sqref>
                  </c15:fullRef>
                </c:ext>
              </c:extLst>
              <c:f>Cameraman!$AI$12:$AN$12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9-4ED2-A8AB-D2D6AA49B593}"/>
            </c:ext>
          </c:extLst>
        </c:ser>
        <c:ser>
          <c:idx val="7"/>
          <c:order val="7"/>
          <c:tx>
            <c:strRef>
              <c:f>Cameraman!$AG$13</c:f>
              <c:strCache>
                <c:ptCount val="1"/>
                <c:pt idx="0">
                  <c:v>Q80で固定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Cameraman!$AH$5:$AN$5</c15:sqref>
                  </c15:fullRef>
                </c:ext>
              </c:extLst>
              <c:f>Cameraman!$AI$5:$AN$5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Cameraman!$AH$13:$AN$13</c15:sqref>
                  </c15:fullRef>
                </c:ext>
              </c:extLst>
              <c:f>Cameraman!$AI$13:$AN$13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59-4ED2-A8AB-D2D6AA49B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891952"/>
        <c:axId val="671884880"/>
      </c:lineChart>
      <c:catAx>
        <c:axId val="67189195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884880"/>
        <c:crosses val="autoZero"/>
        <c:auto val="1"/>
        <c:lblAlgn val="ctr"/>
        <c:lblOffset val="100"/>
        <c:noMultiLvlLbl val="0"/>
      </c:catAx>
      <c:valAx>
        <c:axId val="6718848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8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Cameraman!$AG$32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Cameraman!$AH$32:$AN$32</c15:sqref>
                  </c15:fullRef>
                </c:ext>
              </c:extLst>
              <c:f>Cameraman!$AI$32:$AN$32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8-4A5A-86AD-5F4519E14627}"/>
            </c:ext>
          </c:extLst>
        </c:ser>
        <c:ser>
          <c:idx val="1"/>
          <c:order val="1"/>
          <c:tx>
            <c:strRef>
              <c:f>Cameraman!$AG$33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Cameraman!$AH$33:$AN$33</c15:sqref>
                  </c15:fullRef>
                </c:ext>
              </c:extLst>
              <c:f>Cameraman!$AI$33:$AN$33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8-4A5A-86AD-5F4519E14627}"/>
            </c:ext>
          </c:extLst>
        </c:ser>
        <c:ser>
          <c:idx val="2"/>
          <c:order val="2"/>
          <c:tx>
            <c:strRef>
              <c:f>Cameraman!$AG$34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Cameraman!$AH$34:$AN$34</c15:sqref>
                  </c15:fullRef>
                </c:ext>
              </c:extLst>
              <c:f>Cameraman!$AI$34:$AN$34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2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78-4A5A-86AD-5F4519E14627}"/>
            </c:ext>
          </c:extLst>
        </c:ser>
        <c:ser>
          <c:idx val="3"/>
          <c:order val="3"/>
          <c:tx>
            <c:strRef>
              <c:f>Cameraman!$AG$35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Cameraman!$AH$35:$AN$35</c15:sqref>
                  </c15:fullRef>
                </c:ext>
              </c:extLst>
              <c:f>Cameraman!$AI$35:$AN$35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78-4A5A-86AD-5F4519E14627}"/>
            </c:ext>
          </c:extLst>
        </c:ser>
        <c:ser>
          <c:idx val="4"/>
          <c:order val="4"/>
          <c:tx>
            <c:strRef>
              <c:f>Cameraman!$AG$36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Cameraman!$AH$36:$AN$36</c15:sqref>
                  </c15:fullRef>
                </c:ext>
              </c:extLst>
              <c:f>Cameraman!$AI$36:$AN$36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78-4A5A-86AD-5F4519E14627}"/>
            </c:ext>
          </c:extLst>
        </c:ser>
        <c:ser>
          <c:idx val="5"/>
          <c:order val="5"/>
          <c:tx>
            <c:strRef>
              <c:f>Cameraman!$AG$37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Cameraman!$AH$37:$AN$37</c15:sqref>
                  </c15:fullRef>
                </c:ext>
              </c:extLst>
              <c:f>Cameraman!$AI$37:$AN$37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78-4A5A-86AD-5F4519E14627}"/>
            </c:ext>
          </c:extLst>
        </c:ser>
        <c:ser>
          <c:idx val="6"/>
          <c:order val="6"/>
          <c:tx>
            <c:strRef>
              <c:f>Cameraman!$AG$38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Cameraman!$AH$38:$AN$38</c15:sqref>
                  </c15:fullRef>
                </c:ext>
              </c:extLst>
              <c:f>Cameraman!$AI$38:$AN$38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78-4A5A-86AD-5F4519E14627}"/>
            </c:ext>
          </c:extLst>
        </c:ser>
        <c:ser>
          <c:idx val="7"/>
          <c:order val="7"/>
          <c:tx>
            <c:strRef>
              <c:f>Cameraman!$AG$39</c:f>
              <c:strCache>
                <c:ptCount val="1"/>
                <c:pt idx="0">
                  <c:v>Q80で固定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Cameraman!$AH$39:$AN$39</c15:sqref>
                  </c15:fullRef>
                </c:ext>
              </c:extLst>
              <c:f>Cameraman!$AI$39:$AN$39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78-4A5A-86AD-5F4519E14627}"/>
            </c:ext>
          </c:extLst>
        </c:ser>
        <c:ser>
          <c:idx val="8"/>
          <c:order val="8"/>
          <c:tx>
            <c:strRef>
              <c:f>Cameraman!$AG$40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Cameraman!$AH$31:$AN$31</c15:sqref>
                  </c15:fullRef>
                </c:ext>
              </c:extLst>
              <c:f>Cameraman!$AI$31:$AN$31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Cameraman!$AH$40:$AN$40</c15:sqref>
                  </c15:fullRef>
                </c:ext>
              </c:extLst>
              <c:f>Cameraman!$AI$40:$AN$40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78-4A5A-86AD-5F4519E14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767024"/>
        <c:axId val="697766608"/>
      </c:lineChart>
      <c:catAx>
        <c:axId val="69776702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7766608"/>
        <c:crosses val="autoZero"/>
        <c:auto val="1"/>
        <c:lblAlgn val="ctr"/>
        <c:lblOffset val="100"/>
        <c:noMultiLvlLbl val="0"/>
      </c:catAx>
      <c:valAx>
        <c:axId val="6977666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77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6807527879977"/>
          <c:y val="3.2448377581120944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6-42C1-9B6A-CC40BA213EE5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E6-42C1-9B6A-CC40BA213EE5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4-4937-B864-280A30B9CD84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4-4937-B864-280A30B9CD84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4-4937-B864-280A30B9CD84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4-4937-B864-280A30B9CD84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14-4937-B864-280A30B9CD84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14-4937-B864-280A30B9CD84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14-4937-B864-280A30B9CD84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14-4937-B864-280A30B9CD84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A14-4937-B864-280A30B9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6.34"/>
          <c:min val="0.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49.5"/>
          <c:min val="2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3226168781305"/>
          <c:y val="0.68915894362762176"/>
          <c:w val="0.22516774867729039"/>
          <c:h val="0.31084151315665981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ronnbunnyou</a:t>
            </a:r>
            <a:r>
              <a:rPr lang="en-US" altLang="ja-JP" baseline="0"/>
              <a:t> </a:t>
            </a:r>
          </a:p>
          <a:p>
            <a:pPr>
              <a:defRPr/>
            </a:pP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456807527879977"/>
          <c:y val="3.2448377581120944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D-4F2B-8C41-65CF40B09224}"/>
            </c:ext>
          </c:extLst>
        </c:ser>
        <c:ser>
          <c:idx val="1"/>
          <c:order val="1"/>
          <c:tx>
            <c:strRef>
              <c:f>Mandrill!$J$2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Mandrill!$AD$146:$AD$155</c:f>
              <c:numCache>
                <c:formatCode>General</c:formatCode>
                <c:ptCount val="10"/>
              </c:numCache>
            </c:numRef>
          </c:xVal>
          <c:yVal>
            <c:numRef>
              <c:f>Mandrill!$AE$146:$AE$155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D-4F2B-8C41-65CF40B09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6.3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Entropy[bit/pel]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1971317685604278"/>
              <c:y val="0.88235358625265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49.5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PSNR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3226168781305"/>
          <c:y val="0.68915894362762176"/>
          <c:w val="0.158209950830382"/>
          <c:h val="0.1349564490279422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4220655062232"/>
          <c:y val="3.2958801498127341E-2"/>
          <c:w val="0.74972862153104802"/>
          <c:h val="0.8339975817629538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Mandrill!$H$2</c:f>
              <c:strCache>
                <c:ptCount val="1"/>
                <c:pt idx="0">
                  <c:v>DCT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Mandrill!$Z$146:$Z$155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6E-4A97-BD5E-E11A3AD7D470}"/>
            </c:ext>
          </c:extLst>
        </c:ser>
        <c:ser>
          <c:idx val="1"/>
          <c:order val="1"/>
          <c:tx>
            <c:strRef>
              <c:f>Mandrill!$J$2</c:f>
              <c:strCache>
                <c:ptCount val="1"/>
                <c:pt idx="0">
                  <c:v>Proposed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Mandrill!$AD$146:$AD$155</c:f>
              <c:numCache>
                <c:formatCode>General</c:formatCode>
                <c:ptCount val="10"/>
              </c:numCache>
            </c:numRef>
          </c:xVal>
          <c:yVal>
            <c:numRef>
              <c:f>Mandrill!$AF$146:$AF$155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6E-4A97-BD5E-E11A3AD7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6.3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Entropy[bit/pel]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36183034682418"/>
              <c:y val="0.90792509363295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30735470460826"/>
          <c:y val="0.71910065174437465"/>
          <c:w val="0.19220195570724655"/>
          <c:h val="0.10112430328231445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4220655062232"/>
          <c:y val="3.2958801498127341E-2"/>
          <c:w val="0.74972862153104802"/>
          <c:h val="0.8339975817629538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Mandrill!$Z$146:$Z$155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20-4AAE-B625-4D508635DC98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Mandrill!$AD$146:$AD$155</c:f>
              <c:numCache>
                <c:formatCode>General</c:formatCode>
                <c:ptCount val="10"/>
              </c:numCache>
            </c:numRef>
          </c:xVal>
          <c:yVal>
            <c:numRef>
              <c:f>Mandrill!$AF$146:$AF$155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20-4AAE-B625-4D508635D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6.3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Entropy[bit/pel]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36183034682418"/>
              <c:y val="0.90792509363295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SSIM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30735470460826"/>
          <c:y val="0.71910065174437465"/>
          <c:w val="0.19220195570724655"/>
          <c:h val="0.10112430328231445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155039441711949E-2"/>
          <c:y val="3.2448298416146798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1-432E-8DE8-1E49B7370654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1-432E-8DE8-1E49B7370654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F1-432E-8DE8-1E49B7370654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F1-432E-8DE8-1E49B7370654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F1-432E-8DE8-1E49B7370654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F1-432E-8DE8-1E49B7370654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F1-432E-8DE8-1E49B7370654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F1-432E-8DE8-1E49B7370654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BF1-432E-8DE8-1E49B7370654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F1-432E-8DE8-1E49B7370654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BF1-432E-8DE8-1E49B737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2.8809999999999998"/>
          <c:min val="2.872999999999999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29.417999999999999"/>
          <c:min val="29.39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44063547577384"/>
          <c:y val="2.8580309667259662E-2"/>
          <c:w val="0.55236659298958379"/>
          <c:h val="0.4512937057854946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85040963450379"/>
          <c:y val="9.5327922890332831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4-47E8-BCA3-886D420DA32C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74-47E8-BCA3-886D420DA32C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74-47E8-BCA3-886D420DA32C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74-47E8-BCA3-886D420DA32C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74-47E8-BCA3-886D420DA32C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74-47E8-BCA3-886D420DA32C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74-47E8-BCA3-886D420DA32C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974-47E8-BCA3-886D420DA32C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74-47E8-BCA3-886D420DA32C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974-47E8-BCA3-886D420DA32C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974-47E8-BCA3-886D420DA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2.3899999999999997"/>
          <c:min val="2.3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27.75"/>
          <c:min val="27.72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850029060181125"/>
          <c:y val="7.6811673610547998E-2"/>
          <c:w val="0.47772620553926304"/>
          <c:h val="0.3756769242663662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6807527879977"/>
          <c:y val="3.2448377581120944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1-4478-82F5-D5EA23F7713F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1-4478-82F5-D5EA23F7713F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C1-4478-82F5-D5EA23F7713F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C1-4478-82F5-D5EA23F7713F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C1-4478-82F5-D5EA23F7713F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C1-4478-82F5-D5EA23F7713F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C1-4478-82F5-D5EA23F7713F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C1-4478-82F5-D5EA23F7713F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C1-4478-82F5-D5EA23F7713F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C1-4478-82F5-D5EA23F7713F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C1-4478-82F5-D5EA23F77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2.0449999999999999"/>
          <c:min val="2.038999999999999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26.7"/>
          <c:min val="26.673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99236286799896"/>
          <c:y val="7.1110641174611286E-2"/>
          <c:w val="0.22941647666376536"/>
          <c:h val="0.5614873167913150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6807527879977"/>
          <c:y val="3.2448377581120944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2-46A8-83C4-339F45507549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2-46A8-83C4-339F45507549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2-46A8-83C4-339F45507549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2-46A8-83C4-339F45507549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2-46A8-83C4-339F45507549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D2-46A8-83C4-339F45507549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D2-46A8-83C4-339F45507549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D2-46A8-83C4-339F45507549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D2-46A8-83C4-339F45507549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D2-46A8-83C4-339F45507549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D2-46A8-83C4-339F45507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1.7750000000000001"/>
          <c:min val="1.76500000000000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26.055"/>
          <c:min val="26.02499999999999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7580118849951"/>
          <c:y val="0.64945029248763775"/>
          <c:w val="0.22516753432437756"/>
          <c:h val="0.324088929289861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6807527879977"/>
          <c:y val="3.2448377581120944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9-442F-B0B1-7EEF92908A51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C9-442F-B0B1-7EEF92908A51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C9-442F-B0B1-7EEF92908A51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C9-442F-B0B1-7EEF92908A51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C9-442F-B0B1-7EEF92908A51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C9-442F-B0B1-7EEF92908A51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C9-442F-B0B1-7EEF92908A51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C9-442F-B0B1-7EEF92908A51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C9-442F-B0B1-7EEF92908A51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CC9-442F-B0B1-7EEF92908A51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CC9-442F-B0B1-7EEF92908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1.51"/>
          <c:min val="1.49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25.439999999999998"/>
          <c:min val="25.4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07354640999143"/>
          <c:y val="0.42428817982335931"/>
          <c:w val="0.29492655416740321"/>
          <c:h val="0.5757118093717046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6807527879977"/>
          <c:y val="3.2448377581120944E-2"/>
          <c:w val="0.79374319476440991"/>
          <c:h val="0.8232204492137598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Mandrill!$E$2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Mandrill!$X$146:$X$155</c:f>
              <c:numCache>
                <c:formatCode>General</c:formatCode>
                <c:ptCount val="10"/>
              </c:numCache>
            </c:numRef>
          </c:xVal>
          <c:yVal>
            <c:numRef>
              <c:f>Mandrill!$Y$146:$Y$155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3-4CE0-9FB5-1871710BBEDA}"/>
            </c:ext>
          </c:extLst>
        </c:ser>
        <c:ser>
          <c:idx val="1"/>
          <c:order val="1"/>
          <c:tx>
            <c:strRef>
              <c:f>Mandrill!$F$2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Mandrill!$I$5:$I$14</c:f>
              <c:numCache>
                <c:formatCode>General</c:formatCode>
                <c:ptCount val="10"/>
                <c:pt idx="0">
                  <c:v>6.2573169999999996</c:v>
                </c:pt>
                <c:pt idx="1">
                  <c:v>3.9431949999999998</c:v>
                </c:pt>
                <c:pt idx="2">
                  <c:v>2.8808349999999998</c:v>
                </c:pt>
                <c:pt idx="3">
                  <c:v>2.389411</c:v>
                </c:pt>
                <c:pt idx="4">
                  <c:v>2.044219</c:v>
                </c:pt>
                <c:pt idx="5">
                  <c:v>1.7714399999999999</c:v>
                </c:pt>
                <c:pt idx="6">
                  <c:v>1.5016780000000001</c:v>
                </c:pt>
                <c:pt idx="7">
                  <c:v>1.1955180000000001</c:v>
                </c:pt>
                <c:pt idx="8">
                  <c:v>0.83600300000000005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Mandrill!$J$5:$J$14</c:f>
              <c:numCache>
                <c:formatCode>General</c:formatCode>
                <c:ptCount val="10"/>
                <c:pt idx="0">
                  <c:v>49.443472</c:v>
                </c:pt>
                <c:pt idx="1">
                  <c:v>33.135671000000002</c:v>
                </c:pt>
                <c:pt idx="2">
                  <c:v>29.400706</c:v>
                </c:pt>
                <c:pt idx="3">
                  <c:v>27.725156999999999</c:v>
                </c:pt>
                <c:pt idx="4">
                  <c:v>26.673860999999999</c:v>
                </c:pt>
                <c:pt idx="5">
                  <c:v>26.026799</c:v>
                </c:pt>
                <c:pt idx="6">
                  <c:v>25.411147</c:v>
                </c:pt>
                <c:pt idx="7">
                  <c:v>24.629570999999999</c:v>
                </c:pt>
                <c:pt idx="8">
                  <c:v>23.660467000000001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C3-4CE0-9FB5-1871710BBEDA}"/>
            </c:ext>
          </c:extLst>
        </c:ser>
        <c:ser>
          <c:idx val="2"/>
          <c:order val="2"/>
          <c:tx>
            <c:strRef>
              <c:f>Mandrill!$E$17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Mandrill!$I$20:$I$29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2.041839</c:v>
                </c:pt>
                <c:pt idx="5">
                  <c:v>1.767436</c:v>
                </c:pt>
                <c:pt idx="6">
                  <c:v>1.4932650000000001</c:v>
                </c:pt>
                <c:pt idx="7">
                  <c:v>1.1916549999999999</c:v>
                </c:pt>
              </c:numCache>
            </c:numRef>
          </c:xVal>
          <c:yVal>
            <c:numRef>
              <c:f>Mandrill!$J$20:$J$29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26.675543000000001</c:v>
                </c:pt>
                <c:pt idx="5">
                  <c:v>26.027383</c:v>
                </c:pt>
                <c:pt idx="6">
                  <c:v>25.413321</c:v>
                </c:pt>
                <c:pt idx="7">
                  <c:v>24.638895000000002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C3-4CE0-9FB5-1871710BBEDA}"/>
            </c:ext>
          </c:extLst>
        </c:ser>
        <c:ser>
          <c:idx val="3"/>
          <c:order val="3"/>
          <c:tx>
            <c:strRef>
              <c:f>Mandrill!$E$32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Mandrill!$I$35:$I$44</c:f>
              <c:numCache>
                <c:formatCode>General</c:formatCode>
                <c:ptCount val="10"/>
                <c:pt idx="2">
                  <c:v>2.8788130000000001</c:v>
                </c:pt>
                <c:pt idx="3">
                  <c:v>2.385329</c:v>
                </c:pt>
                <c:pt idx="4">
                  <c:v>2.0423010000000001</c:v>
                </c:pt>
                <c:pt idx="5">
                  <c:v>1.769069</c:v>
                </c:pt>
                <c:pt idx="6">
                  <c:v>1.494381</c:v>
                </c:pt>
                <c:pt idx="7">
                  <c:v>1.190399</c:v>
                </c:pt>
              </c:numCache>
            </c:numRef>
          </c:xVal>
          <c:yVal>
            <c:numRef>
              <c:f>Mandrill!$J$35:$J$44</c:f>
              <c:numCache>
                <c:formatCode>General</c:formatCode>
                <c:ptCount val="10"/>
                <c:pt idx="2">
                  <c:v>29.400666999999999</c:v>
                </c:pt>
                <c:pt idx="3">
                  <c:v>27.724767</c:v>
                </c:pt>
                <c:pt idx="4">
                  <c:v>26.674343</c:v>
                </c:pt>
                <c:pt idx="5">
                  <c:v>26.029741999999999</c:v>
                </c:pt>
                <c:pt idx="6">
                  <c:v>25.413187000000001</c:v>
                </c:pt>
                <c:pt idx="7">
                  <c:v>24.635432999999999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C3-4CE0-9FB5-1871710BBEDA}"/>
            </c:ext>
          </c:extLst>
        </c:ser>
        <c:ser>
          <c:idx val="4"/>
          <c:order val="4"/>
          <c:tx>
            <c:strRef>
              <c:f>Mandrill!$E$47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Mandrill!$I$50:$I$59</c:f>
              <c:numCache>
                <c:formatCode>General</c:formatCode>
                <c:ptCount val="10"/>
                <c:pt idx="5">
                  <c:v>1.7706489999999999</c:v>
                </c:pt>
                <c:pt idx="6">
                  <c:v>1.4962200000000001</c:v>
                </c:pt>
                <c:pt idx="7">
                  <c:v>1.1919059999999999</c:v>
                </c:pt>
              </c:numCache>
            </c:numRef>
          </c:xVal>
          <c:yVal>
            <c:numRef>
              <c:f>Mandrill!$J$50:$J$59</c:f>
              <c:numCache>
                <c:formatCode>General</c:formatCode>
                <c:ptCount val="10"/>
                <c:pt idx="5">
                  <c:v>26.054214999999999</c:v>
                </c:pt>
                <c:pt idx="6">
                  <c:v>25.424184</c:v>
                </c:pt>
                <c:pt idx="7">
                  <c:v>24.649265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C3-4CE0-9FB5-1871710BBEDA}"/>
            </c:ext>
          </c:extLst>
        </c:ser>
        <c:ser>
          <c:idx val="5"/>
          <c:order val="5"/>
          <c:tx>
            <c:strRef>
              <c:f>Mandrill!$E$62</c:f>
              <c:strCache>
                <c:ptCount val="1"/>
                <c:pt idx="0">
                  <c:v>Q10で固定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Mandrill!$I$65:$I$74</c:f>
              <c:numCache>
                <c:formatCode>General</c:formatCode>
                <c:ptCount val="10"/>
                <c:pt idx="2">
                  <c:v>2.8740649999999999</c:v>
                </c:pt>
                <c:pt idx="3">
                  <c:v>2.383035</c:v>
                </c:pt>
                <c:pt idx="4">
                  <c:v>2.0404260000000001</c:v>
                </c:pt>
                <c:pt idx="5">
                  <c:v>1.767142</c:v>
                </c:pt>
                <c:pt idx="6">
                  <c:v>1.4911000000000001</c:v>
                </c:pt>
                <c:pt idx="7">
                  <c:v>1.1859249999999999</c:v>
                </c:pt>
                <c:pt idx="8">
                  <c:v>0.82835400000000003</c:v>
                </c:pt>
              </c:numCache>
            </c:numRef>
          </c:xVal>
          <c:yVal>
            <c:numRef>
              <c:f>Mandrill!$J$65:$J$74</c:f>
              <c:numCache>
                <c:formatCode>General</c:formatCode>
                <c:ptCount val="10"/>
                <c:pt idx="2">
                  <c:v>29.400549999999999</c:v>
                </c:pt>
                <c:pt idx="3">
                  <c:v>27.725407000000001</c:v>
                </c:pt>
                <c:pt idx="4">
                  <c:v>26.676480000000002</c:v>
                </c:pt>
                <c:pt idx="5">
                  <c:v>26.028410999999998</c:v>
                </c:pt>
                <c:pt idx="6">
                  <c:v>25.413478999999999</c:v>
                </c:pt>
                <c:pt idx="7">
                  <c:v>24.635842</c:v>
                </c:pt>
                <c:pt idx="8">
                  <c:v>23.663208999999998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C3-4CE0-9FB5-1871710BBEDA}"/>
            </c:ext>
          </c:extLst>
        </c:ser>
        <c:ser>
          <c:idx val="6"/>
          <c:order val="6"/>
          <c:tx>
            <c:strRef>
              <c:f>Mandrill!$E$77</c:f>
              <c:strCache>
                <c:ptCount val="1"/>
                <c:pt idx="0">
                  <c:v>Q20で固定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Mandrill!$I$80:$I$89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2.8740649999999999</c:v>
                </c:pt>
                <c:pt idx="3">
                  <c:v>2.3856190000000002</c:v>
                </c:pt>
                <c:pt idx="4">
                  <c:v>2.0402879999999999</c:v>
                </c:pt>
                <c:pt idx="5">
                  <c:v>1.7662389999999999</c:v>
                </c:pt>
                <c:pt idx="6">
                  <c:v>1.4905889999999999</c:v>
                </c:pt>
                <c:pt idx="7">
                  <c:v>1.1873880000000001</c:v>
                </c:pt>
                <c:pt idx="8">
                  <c:v>0.83125800000000005</c:v>
                </c:pt>
              </c:numCache>
            </c:numRef>
          </c:xVal>
          <c:yVal>
            <c:numRef>
              <c:f>Mandrill!$J$80:$J$89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29.400549999999999</c:v>
                </c:pt>
                <c:pt idx="3">
                  <c:v>27.724467000000001</c:v>
                </c:pt>
                <c:pt idx="4">
                  <c:v>26.673988000000001</c:v>
                </c:pt>
                <c:pt idx="5">
                  <c:v>26.026536</c:v>
                </c:pt>
                <c:pt idx="6">
                  <c:v>25.412036000000001</c:v>
                </c:pt>
                <c:pt idx="7">
                  <c:v>24.636232</c:v>
                </c:pt>
                <c:pt idx="8">
                  <c:v>23.670013000000001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C3-4CE0-9FB5-1871710BBEDA}"/>
            </c:ext>
          </c:extLst>
        </c:ser>
        <c:ser>
          <c:idx val="7"/>
          <c:order val="7"/>
          <c:tx>
            <c:strRef>
              <c:f>Mandrill!$E$92</c:f>
              <c:strCache>
                <c:ptCount val="1"/>
                <c:pt idx="0">
                  <c:v>Q50で固定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Mandrill!$I$95:$I$104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2.8778160000000002</c:v>
                </c:pt>
                <c:pt idx="3">
                  <c:v>2.3851619999999998</c:v>
                </c:pt>
                <c:pt idx="4">
                  <c:v>2.0405899999999999</c:v>
                </c:pt>
                <c:pt idx="5">
                  <c:v>1.769069</c:v>
                </c:pt>
                <c:pt idx="6">
                  <c:v>1.495026</c:v>
                </c:pt>
                <c:pt idx="7">
                  <c:v>1.1909689999999999</c:v>
                </c:pt>
                <c:pt idx="8">
                  <c:v>0.83237799999999995</c:v>
                </c:pt>
              </c:numCache>
            </c:numRef>
          </c:xVal>
          <c:yVal>
            <c:numRef>
              <c:f>Mandrill!$J$95:$J$104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29.400907</c:v>
                </c:pt>
                <c:pt idx="3">
                  <c:v>27.724830000000001</c:v>
                </c:pt>
                <c:pt idx="4">
                  <c:v>26.675114000000001</c:v>
                </c:pt>
                <c:pt idx="5">
                  <c:v>26.029741999999999</c:v>
                </c:pt>
                <c:pt idx="6">
                  <c:v>25.414145000000001</c:v>
                </c:pt>
                <c:pt idx="7">
                  <c:v>24.638603</c:v>
                </c:pt>
                <c:pt idx="8">
                  <c:v>23.675785999999999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C3-4CE0-9FB5-1871710BBEDA}"/>
            </c:ext>
          </c:extLst>
        </c:ser>
        <c:ser>
          <c:idx val="8"/>
          <c:order val="8"/>
          <c:tx>
            <c:strRef>
              <c:f>Mandrill!$E$107</c:f>
              <c:strCache>
                <c:ptCount val="1"/>
                <c:pt idx="0">
                  <c:v>Q90で固定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Mandrill!$I$110:$I$119</c:f>
              <c:numCache>
                <c:formatCode>General</c:formatCode>
                <c:ptCount val="10"/>
                <c:pt idx="1">
                  <c:v>3.9431949999999998</c:v>
                </c:pt>
                <c:pt idx="2">
                  <c:v>2.8788130000000001</c:v>
                </c:pt>
                <c:pt idx="3">
                  <c:v>2.3827310000000002</c:v>
                </c:pt>
                <c:pt idx="4">
                  <c:v>2.0410699999999999</c:v>
                </c:pt>
                <c:pt idx="5">
                  <c:v>1.7666269999999999</c:v>
                </c:pt>
                <c:pt idx="6">
                  <c:v>1.4941679999999999</c:v>
                </c:pt>
                <c:pt idx="7">
                  <c:v>1.188223</c:v>
                </c:pt>
                <c:pt idx="8">
                  <c:v>0.83120799999999995</c:v>
                </c:pt>
              </c:numCache>
            </c:numRef>
          </c:xVal>
          <c:yVal>
            <c:numRef>
              <c:f>Mandrill!$J$110:$J$119</c:f>
              <c:numCache>
                <c:formatCode>General</c:formatCode>
                <c:ptCount val="10"/>
                <c:pt idx="1">
                  <c:v>33.135671000000002</c:v>
                </c:pt>
                <c:pt idx="2">
                  <c:v>29.400680000000001</c:v>
                </c:pt>
                <c:pt idx="3">
                  <c:v>27.726265000000001</c:v>
                </c:pt>
                <c:pt idx="4">
                  <c:v>26.680641000000001</c:v>
                </c:pt>
                <c:pt idx="5">
                  <c:v>26.033636000000001</c:v>
                </c:pt>
                <c:pt idx="6">
                  <c:v>25.418683999999999</c:v>
                </c:pt>
                <c:pt idx="7">
                  <c:v>24.640346000000001</c:v>
                </c:pt>
                <c:pt idx="8">
                  <c:v>23.667034000000001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FC3-4CE0-9FB5-1871710BBEDA}"/>
            </c:ext>
          </c:extLst>
        </c:ser>
        <c:ser>
          <c:idx val="9"/>
          <c:order val="9"/>
          <c:tx>
            <c:strRef>
              <c:f>Mandrill!$E$122</c:f>
              <c:strCache>
                <c:ptCount val="1"/>
                <c:pt idx="0">
                  <c:v>1~3のみのQ30で固定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Mandrill!$I$125:$I$134</c:f>
              <c:numCache>
                <c:formatCode>General</c:formatCode>
                <c:ptCount val="10"/>
                <c:pt idx="2">
                  <c:v>2.8745050000000001</c:v>
                </c:pt>
                <c:pt idx="3">
                  <c:v>2.3802880000000002</c:v>
                </c:pt>
                <c:pt idx="4">
                  <c:v>2.039342</c:v>
                </c:pt>
                <c:pt idx="5">
                  <c:v>1.767026</c:v>
                </c:pt>
                <c:pt idx="6">
                  <c:v>1.4907820000000001</c:v>
                </c:pt>
                <c:pt idx="7">
                  <c:v>1.1919059999999999</c:v>
                </c:pt>
                <c:pt idx="8">
                  <c:v>0.83164800000000005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Mandrill!$J$125:$J$134</c:f>
              <c:numCache>
                <c:formatCode>General</c:formatCode>
                <c:ptCount val="10"/>
                <c:pt idx="2">
                  <c:v>29.404945000000001</c:v>
                </c:pt>
                <c:pt idx="3">
                  <c:v>27.737185</c:v>
                </c:pt>
                <c:pt idx="4">
                  <c:v>26.687470999999999</c:v>
                </c:pt>
                <c:pt idx="5">
                  <c:v>26.042345999999998</c:v>
                </c:pt>
                <c:pt idx="6">
                  <c:v>25.429993</c:v>
                </c:pt>
                <c:pt idx="7">
                  <c:v>24.649265</c:v>
                </c:pt>
                <c:pt idx="8">
                  <c:v>23.671955000000001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FC3-4CE0-9FB5-1871710BBEDA}"/>
            </c:ext>
          </c:extLst>
        </c:ser>
        <c:ser>
          <c:idx val="10"/>
          <c:order val="10"/>
          <c:tx>
            <c:strRef>
              <c:f>Mandrill!$E$137</c:f>
              <c:strCache>
                <c:ptCount val="1"/>
                <c:pt idx="0">
                  <c:v>1~3のみのQ50で固定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Mandrill!$I$140:$I$149</c:f>
              <c:numCache>
                <c:formatCode>General</c:formatCode>
                <c:ptCount val="10"/>
                <c:pt idx="2">
                  <c:v>2.8776329999999999</c:v>
                </c:pt>
                <c:pt idx="3">
                  <c:v>2.3827340000000001</c:v>
                </c:pt>
                <c:pt idx="4">
                  <c:v>2.0413619999999999</c:v>
                </c:pt>
                <c:pt idx="5">
                  <c:v>1.7706489999999999</c:v>
                </c:pt>
                <c:pt idx="6">
                  <c:v>1.4963770000000001</c:v>
                </c:pt>
                <c:pt idx="7">
                  <c:v>1.191894</c:v>
                </c:pt>
                <c:pt idx="8">
                  <c:v>0.83349099999999998</c:v>
                </c:pt>
                <c:pt idx="9">
                  <c:v>0.43143999999999999</c:v>
                </c:pt>
              </c:numCache>
            </c:numRef>
          </c:xVal>
          <c:yVal>
            <c:numRef>
              <c:f>Mandrill!$J$140:$J$149</c:f>
              <c:numCache>
                <c:formatCode>General</c:formatCode>
                <c:ptCount val="10"/>
                <c:pt idx="2">
                  <c:v>29.417646000000001</c:v>
                </c:pt>
                <c:pt idx="3">
                  <c:v>27.748519000000002</c:v>
                </c:pt>
                <c:pt idx="4">
                  <c:v>26.698219000000002</c:v>
                </c:pt>
                <c:pt idx="5">
                  <c:v>26.054214999999999</c:v>
                </c:pt>
                <c:pt idx="6">
                  <c:v>25.435041999999999</c:v>
                </c:pt>
                <c:pt idx="7">
                  <c:v>24.64865</c:v>
                </c:pt>
                <c:pt idx="8">
                  <c:v>23.671309000000001</c:v>
                </c:pt>
                <c:pt idx="9">
                  <c:v>22.079053999999999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FC3-4CE0-9FB5-1871710BB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13760"/>
        <c:axId val="2075285120"/>
      </c:scatterChart>
      <c:valAx>
        <c:axId val="2067813760"/>
        <c:scaling>
          <c:orientation val="minMax"/>
          <c:max val="1.1956"/>
          <c:min val="1.18500000000000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Entropy[bit/pel]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75285120"/>
        <c:crosses val="autoZero"/>
        <c:crossBetween val="midCat"/>
      </c:valAx>
      <c:valAx>
        <c:axId val="2075285120"/>
        <c:scaling>
          <c:orientation val="minMax"/>
          <c:max val="24.650000000000002"/>
          <c:min val="24.62900000000000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PSNR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3.2023289665211063E-2"/>
              <c:y val="0.38506143590458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067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63319019038032"/>
          <c:y val="0.37241212464535656"/>
          <c:w val="0.24825258603309502"/>
          <c:h val="0.62043931327173429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Mandrill!$AG$6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Mandrill!$AH$6:$AN$6</c15:sqref>
                  </c15:fullRef>
                </c:ext>
              </c:extLst>
              <c:f>Mandrill!$AI$6:$AN$6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E-497A-B906-22C017FF0257}"/>
            </c:ext>
          </c:extLst>
        </c:ser>
        <c:ser>
          <c:idx val="1"/>
          <c:order val="1"/>
          <c:tx>
            <c:strRef>
              <c:f>Mandrill!$AG$7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Mandrill!$AH$7:$AN$7</c15:sqref>
                  </c15:fullRef>
                </c:ext>
              </c:extLst>
              <c:f>Mandrill!$AI$7:$AN$7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BE-497A-B906-22C017FF0257}"/>
            </c:ext>
          </c:extLst>
        </c:ser>
        <c:ser>
          <c:idx val="2"/>
          <c:order val="2"/>
          <c:tx>
            <c:strRef>
              <c:f>Mandrill!$AG$8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Mandrill!$AH$8:$AN$8</c15:sqref>
                  </c15:fullRef>
                </c:ext>
              </c:extLst>
              <c:f>Mandrill!$AI$8:$AN$8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BE-497A-B906-22C017FF0257}"/>
            </c:ext>
          </c:extLst>
        </c:ser>
        <c:ser>
          <c:idx val="3"/>
          <c:order val="3"/>
          <c:tx>
            <c:strRef>
              <c:f>Mandrill!$AG$9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Mandrill!$AH$9:$AN$9</c15:sqref>
                  </c15:fullRef>
                </c:ext>
              </c:extLst>
              <c:f>Mandrill!$AI$9:$AN$9</c:f>
              <c:numCache>
                <c:formatCode>General</c:formatCode>
                <c:ptCount val="6"/>
                <c:pt idx="3">
                  <c:v>1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BE-497A-B906-22C017FF0257}"/>
            </c:ext>
          </c:extLst>
        </c:ser>
        <c:ser>
          <c:idx val="4"/>
          <c:order val="4"/>
          <c:tx>
            <c:strRef>
              <c:f>Mandrill!$AG$10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Mandrill!$AH$10:$AN$10</c15:sqref>
                  </c15:fullRef>
                </c:ext>
              </c:extLst>
              <c:f>Mandrill!$AI$10:$AN$10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BE-497A-B906-22C017FF0257}"/>
            </c:ext>
          </c:extLst>
        </c:ser>
        <c:ser>
          <c:idx val="5"/>
          <c:order val="5"/>
          <c:tx>
            <c:strRef>
              <c:f>Mandrill!$AG$11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Mandrill!$AH$11:$AN$11</c15:sqref>
                  </c15:fullRef>
                </c:ext>
              </c:extLst>
              <c:f>Mandrill!$AI$11:$AN$11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BE-497A-B906-22C017FF0257}"/>
            </c:ext>
          </c:extLst>
        </c:ser>
        <c:ser>
          <c:idx val="6"/>
          <c:order val="6"/>
          <c:tx>
            <c:strRef>
              <c:f>Mandrill!$AG$12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Mandrill!$AH$12:$AN$12</c15:sqref>
                  </c15:fullRef>
                </c:ext>
              </c:extLst>
              <c:f>Mandrill!$AI$12:$AN$12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BE-497A-B906-22C017FF0257}"/>
            </c:ext>
          </c:extLst>
        </c:ser>
        <c:ser>
          <c:idx val="7"/>
          <c:order val="7"/>
          <c:tx>
            <c:strRef>
              <c:f>Mandrill!$AG$13</c:f>
              <c:strCache>
                <c:ptCount val="1"/>
                <c:pt idx="0">
                  <c:v>Q90で固定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Mandrill!$AH$5:$AN$5</c15:sqref>
                  </c15:fullRef>
                </c:ext>
              </c:extLst>
              <c:f>Mandrill!$AI$5:$AN$5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Mandrill!$AH$13:$AN$13</c15:sqref>
                  </c15:fullRef>
                </c:ext>
              </c:extLst>
              <c:f>Mandrill!$AI$13:$AN$13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BE-497A-B906-22C017FF0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397536"/>
        <c:axId val="428389632"/>
      </c:lineChart>
      <c:catAx>
        <c:axId val="42839753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8389632"/>
        <c:crosses val="autoZero"/>
        <c:auto val="1"/>
        <c:lblAlgn val="ctr"/>
        <c:lblOffset val="100"/>
        <c:noMultiLvlLbl val="0"/>
      </c:catAx>
      <c:valAx>
        <c:axId val="4283896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83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Mandrill!$AG$33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Mandrill!$AH$33:$AN$33</c15:sqref>
                  </c15:fullRef>
                </c:ext>
              </c:extLst>
              <c:f>Mandrill!$AI$33:$AN$33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C-41D0-BF6D-DF4C87DD2335}"/>
            </c:ext>
          </c:extLst>
        </c:ser>
        <c:ser>
          <c:idx val="1"/>
          <c:order val="1"/>
          <c:tx>
            <c:strRef>
              <c:f>Mandrill!$AG$34</c:f>
              <c:strCache>
                <c:ptCount val="1"/>
                <c:pt idx="0">
                  <c:v>0含むICA領域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Mandrill!$AH$34:$AN$34</c15:sqref>
                  </c15:fullRef>
                </c:ext>
              </c:extLst>
              <c:f>Mandrill!$AI$34:$AN$34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C-41D0-BF6D-DF4C87DD2335}"/>
            </c:ext>
          </c:extLst>
        </c:ser>
        <c:ser>
          <c:idx val="2"/>
          <c:order val="2"/>
          <c:tx>
            <c:strRef>
              <c:f>Mandrill!$AG$35</c:f>
              <c:strCache>
                <c:ptCount val="1"/>
                <c:pt idx="0">
                  <c:v>0以外のICA領域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Mandrill!$AH$35:$AN$35</c15:sqref>
                  </c15:fullRef>
                </c:ext>
              </c:extLst>
              <c:f>Mandrill!$AI$35:$AN$35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C-41D0-BF6D-DF4C87DD2335}"/>
            </c:ext>
          </c:extLst>
        </c:ser>
        <c:ser>
          <c:idx val="3"/>
          <c:order val="3"/>
          <c:tx>
            <c:strRef>
              <c:f>Mandrill!$AG$36</c:f>
              <c:strCache>
                <c:ptCount val="1"/>
                <c:pt idx="0">
                  <c:v>1～3のみのICA領域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Mandrill!$AH$36:$AN$36</c15:sqref>
                  </c15:fullRef>
                </c:ext>
              </c:extLst>
              <c:f>Mandrill!$AI$36:$AN$36</c:f>
              <c:numCache>
                <c:formatCode>General</c:formatCode>
                <c:ptCount val="6"/>
                <c:pt idx="3">
                  <c:v>1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7C-41D0-BF6D-DF4C87DD2335}"/>
            </c:ext>
          </c:extLst>
        </c:ser>
        <c:ser>
          <c:idx val="4"/>
          <c:order val="4"/>
          <c:tx>
            <c:strRef>
              <c:f>Mandrill!$AG$37</c:f>
              <c:strCache>
                <c:ptCount val="1"/>
                <c:pt idx="0">
                  <c:v>Q10で固定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Mandrill!$AH$37:$AN$37</c15:sqref>
                  </c15:fullRef>
                </c:ext>
              </c:extLst>
              <c:f>Mandrill!$AI$37:$AN$37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7C-41D0-BF6D-DF4C87DD2335}"/>
            </c:ext>
          </c:extLst>
        </c:ser>
        <c:ser>
          <c:idx val="5"/>
          <c:order val="5"/>
          <c:tx>
            <c:strRef>
              <c:f>Mandrill!$AG$38</c:f>
              <c:strCache>
                <c:ptCount val="1"/>
                <c:pt idx="0">
                  <c:v>Q20で固定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Mandrill!$AH$38:$AN$38</c15:sqref>
                  </c15:fullRef>
                </c:ext>
              </c:extLst>
              <c:f>Mandrill!$AI$38:$AN$38</c:f>
              <c:numCache>
                <c:formatCode>General</c:formatCode>
                <c:ptCount val="6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7C-41D0-BF6D-DF4C87DD2335}"/>
            </c:ext>
          </c:extLst>
        </c:ser>
        <c:ser>
          <c:idx val="6"/>
          <c:order val="6"/>
          <c:tx>
            <c:strRef>
              <c:f>Mandrill!$AG$39</c:f>
              <c:strCache>
                <c:ptCount val="1"/>
                <c:pt idx="0">
                  <c:v>Q50で固定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Mandrill!$AH$39:$AN$39</c15:sqref>
                  </c15:fullRef>
                </c:ext>
              </c:extLst>
              <c:f>Mandrill!$AI$39:$AN$39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7C-41D0-BF6D-DF4C87DD2335}"/>
            </c:ext>
          </c:extLst>
        </c:ser>
        <c:ser>
          <c:idx val="7"/>
          <c:order val="7"/>
          <c:tx>
            <c:strRef>
              <c:f>Mandrill!$AG$40</c:f>
              <c:strCache>
                <c:ptCount val="1"/>
                <c:pt idx="0">
                  <c:v>Q90で固定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Mandrill!$AH$40:$AN$40</c15:sqref>
                  </c15:fullRef>
                </c:ext>
              </c:extLst>
              <c:f>Mandrill!$AI$40:$AN$40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7C-41D0-BF6D-DF4C87DD2335}"/>
            </c:ext>
          </c:extLst>
        </c:ser>
        <c:ser>
          <c:idx val="8"/>
          <c:order val="8"/>
          <c:tx>
            <c:strRef>
              <c:f>Mandrill!$AG$41</c:f>
              <c:strCache>
                <c:ptCount val="1"/>
                <c:pt idx="0">
                  <c:v>1～3のみのQ30で固定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Mandrill!$AH$41:$AN$41</c15:sqref>
                  </c15:fullRef>
                </c:ext>
              </c:extLst>
              <c:f>Mandrill!$AI$41:$AN$41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7C-41D0-BF6D-DF4C87DD2335}"/>
            </c:ext>
          </c:extLst>
        </c:ser>
        <c:ser>
          <c:idx val="9"/>
          <c:order val="9"/>
          <c:tx>
            <c:strRef>
              <c:f>Mandrill!$AG$42</c:f>
              <c:strCache>
                <c:ptCount val="1"/>
                <c:pt idx="0">
                  <c:v>1～3のみのQ50で固定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Mandrill!$AH$32:$AN$32</c15:sqref>
                  </c15:fullRef>
                </c:ext>
              </c:extLst>
              <c:f>Mandrill!$AI$32:$AN$32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Mandrill!$AH$42:$AN$42</c15:sqref>
                  </c15:fullRef>
                </c:ext>
              </c:extLst>
              <c:f>Mandrill!$AI$42:$AN$42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67C-41D0-BF6D-DF4C87DD2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174832"/>
        <c:axId val="882170256"/>
      </c:lineChart>
      <c:catAx>
        <c:axId val="88217483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170256"/>
        <c:crosses val="autoZero"/>
        <c:auto val="1"/>
        <c:lblAlgn val="ctr"/>
        <c:lblOffset val="100"/>
        <c:noMultiLvlLbl val="0"/>
      </c:catAx>
      <c:valAx>
        <c:axId val="8821702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17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908293195981025E-2"/>
          <c:y val="0.66666447944007001"/>
          <c:w val="0.89249506116594279"/>
          <c:h val="0.305557742782152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chart" Target="../charts/chart36.xml"/><Relationship Id="rId18" Type="http://schemas.openxmlformats.org/officeDocument/2006/relationships/chart" Target="../charts/chart41.xml"/><Relationship Id="rId3" Type="http://schemas.openxmlformats.org/officeDocument/2006/relationships/chart" Target="../charts/chart26.xml"/><Relationship Id="rId21" Type="http://schemas.openxmlformats.org/officeDocument/2006/relationships/chart" Target="../charts/chart44.xml"/><Relationship Id="rId7" Type="http://schemas.openxmlformats.org/officeDocument/2006/relationships/chart" Target="../charts/chart30.xml"/><Relationship Id="rId12" Type="http://schemas.openxmlformats.org/officeDocument/2006/relationships/chart" Target="../charts/chart35.xml"/><Relationship Id="rId17" Type="http://schemas.openxmlformats.org/officeDocument/2006/relationships/chart" Target="../charts/chart40.xml"/><Relationship Id="rId2" Type="http://schemas.openxmlformats.org/officeDocument/2006/relationships/chart" Target="../charts/chart25.xml"/><Relationship Id="rId16" Type="http://schemas.openxmlformats.org/officeDocument/2006/relationships/chart" Target="../charts/chart39.xml"/><Relationship Id="rId20" Type="http://schemas.openxmlformats.org/officeDocument/2006/relationships/chart" Target="../charts/chart43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5" Type="http://schemas.openxmlformats.org/officeDocument/2006/relationships/chart" Target="../charts/chart38.xml"/><Relationship Id="rId10" Type="http://schemas.openxmlformats.org/officeDocument/2006/relationships/chart" Target="../charts/chart33.xml"/><Relationship Id="rId19" Type="http://schemas.openxmlformats.org/officeDocument/2006/relationships/chart" Target="../charts/chart42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Relationship Id="rId14" Type="http://schemas.openxmlformats.org/officeDocument/2006/relationships/chart" Target="../charts/chart37.xml"/><Relationship Id="rId22" Type="http://schemas.openxmlformats.org/officeDocument/2006/relationships/chart" Target="../charts/chart4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12" Type="http://schemas.openxmlformats.org/officeDocument/2006/relationships/chart" Target="../charts/chart57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11" Type="http://schemas.openxmlformats.org/officeDocument/2006/relationships/chart" Target="../charts/chart56.xml"/><Relationship Id="rId5" Type="http://schemas.openxmlformats.org/officeDocument/2006/relationships/chart" Target="../charts/chart50.xml"/><Relationship Id="rId10" Type="http://schemas.openxmlformats.org/officeDocument/2006/relationships/chart" Target="../charts/chart55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12" Type="http://schemas.openxmlformats.org/officeDocument/2006/relationships/chart" Target="../charts/chart69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11" Type="http://schemas.openxmlformats.org/officeDocument/2006/relationships/chart" Target="../charts/chart68.xml"/><Relationship Id="rId5" Type="http://schemas.openxmlformats.org/officeDocument/2006/relationships/chart" Target="../charts/chart62.xml"/><Relationship Id="rId10" Type="http://schemas.openxmlformats.org/officeDocument/2006/relationships/chart" Target="../charts/chart67.xml"/><Relationship Id="rId4" Type="http://schemas.openxmlformats.org/officeDocument/2006/relationships/chart" Target="../charts/chart61.xml"/><Relationship Id="rId9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27214</xdr:colOff>
      <xdr:row>2</xdr:row>
      <xdr:rowOff>42183</xdr:rowOff>
    </xdr:from>
    <xdr:to>
      <xdr:col>21</xdr:col>
      <xdr:colOff>126549</xdr:colOff>
      <xdr:row>10</xdr:row>
      <xdr:rowOff>54429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B52A05B-E5CC-EC8C-EF96-B1ACF5F9E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70756</xdr:colOff>
      <xdr:row>14</xdr:row>
      <xdr:rowOff>189138</xdr:rowOff>
    </xdr:from>
    <xdr:to>
      <xdr:col>21</xdr:col>
      <xdr:colOff>166007</xdr:colOff>
      <xdr:row>22</xdr:row>
      <xdr:rowOff>217713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8E94A87-659B-433B-B60D-B18CADBCD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381000</xdr:colOff>
      <xdr:row>4</xdr:row>
      <xdr:rowOff>136071</xdr:rowOff>
    </xdr:from>
    <xdr:to>
      <xdr:col>31</xdr:col>
      <xdr:colOff>381000</xdr:colOff>
      <xdr:row>13</xdr:row>
      <xdr:rowOff>204108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943D4E5-71BF-473E-8D44-E109A05CF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190500</xdr:colOff>
      <xdr:row>19</xdr:row>
      <xdr:rowOff>204106</xdr:rowOff>
    </xdr:from>
    <xdr:to>
      <xdr:col>31</xdr:col>
      <xdr:colOff>421822</xdr:colOff>
      <xdr:row>27</xdr:row>
      <xdr:rowOff>40821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810E6C3-5BE5-49F8-929B-09A6DAB2E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394607</xdr:colOff>
      <xdr:row>31</xdr:row>
      <xdr:rowOff>95249</xdr:rowOff>
    </xdr:from>
    <xdr:to>
      <xdr:col>31</xdr:col>
      <xdr:colOff>367393</xdr:colOff>
      <xdr:row>41</xdr:row>
      <xdr:rowOff>217715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6F1C944F-9F19-4254-85F6-52B3528C7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503464</xdr:colOff>
      <xdr:row>46</xdr:row>
      <xdr:rowOff>54427</xdr:rowOff>
    </xdr:from>
    <xdr:to>
      <xdr:col>31</xdr:col>
      <xdr:colOff>272143</xdr:colOff>
      <xdr:row>55</xdr:row>
      <xdr:rowOff>231321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E7867884-72EB-469C-BCFB-A1460834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149679</xdr:colOff>
      <xdr:row>59</xdr:row>
      <xdr:rowOff>244927</xdr:rowOff>
    </xdr:from>
    <xdr:to>
      <xdr:col>31</xdr:col>
      <xdr:colOff>408214</xdr:colOff>
      <xdr:row>68</xdr:row>
      <xdr:rowOff>244927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4CCCF610-9007-4123-91FE-0C27C4275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40822</xdr:colOff>
      <xdr:row>74</xdr:row>
      <xdr:rowOff>54430</xdr:rowOff>
    </xdr:from>
    <xdr:to>
      <xdr:col>32</xdr:col>
      <xdr:colOff>13606</xdr:colOff>
      <xdr:row>84</xdr:row>
      <xdr:rowOff>13607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415787A1-C0E4-41E4-97AA-B9501CB81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666749</xdr:colOff>
      <xdr:row>88</xdr:row>
      <xdr:rowOff>108858</xdr:rowOff>
    </xdr:from>
    <xdr:to>
      <xdr:col>32</xdr:col>
      <xdr:colOff>72117</xdr:colOff>
      <xdr:row>96</xdr:row>
      <xdr:rowOff>89808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D6FBB609-8AF5-45A9-9ECA-7A66FED76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312964</xdr:colOff>
      <xdr:row>13</xdr:row>
      <xdr:rowOff>200024</xdr:rowOff>
    </xdr:from>
    <xdr:to>
      <xdr:col>40</xdr:col>
      <xdr:colOff>517070</xdr:colOff>
      <xdr:row>29</xdr:row>
      <xdr:rowOff>40821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9DDF1C-D7C7-AA33-48B3-7982DF044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435428</xdr:colOff>
      <xdr:row>41</xdr:row>
      <xdr:rowOff>29935</xdr:rowOff>
    </xdr:from>
    <xdr:to>
      <xdr:col>40</xdr:col>
      <xdr:colOff>544285</xdr:colOff>
      <xdr:row>62</xdr:row>
      <xdr:rowOff>95250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4D00A89E-6181-F934-CFDA-DEC2EB9E4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47</xdr:col>
      <xdr:colOff>231321</xdr:colOff>
      <xdr:row>4</xdr:row>
      <xdr:rowOff>95250</xdr:rowOff>
    </xdr:from>
    <xdr:to>
      <xdr:col>50</xdr:col>
      <xdr:colOff>571500</xdr:colOff>
      <xdr:row>14</xdr:row>
      <xdr:rowOff>108857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C595FA07-EFF4-4042-9656-CDA3520BC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47</xdr:col>
      <xdr:colOff>326570</xdr:colOff>
      <xdr:row>18</xdr:row>
      <xdr:rowOff>68034</xdr:rowOff>
    </xdr:from>
    <xdr:to>
      <xdr:col>50</xdr:col>
      <xdr:colOff>530679</xdr:colOff>
      <xdr:row>27</xdr:row>
      <xdr:rowOff>190500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13132E97-E9AC-4FF9-8C70-0BB0163BC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47</xdr:col>
      <xdr:colOff>95250</xdr:colOff>
      <xdr:row>32</xdr:row>
      <xdr:rowOff>217715</xdr:rowOff>
    </xdr:from>
    <xdr:to>
      <xdr:col>50</xdr:col>
      <xdr:colOff>340178</xdr:colOff>
      <xdr:row>41</xdr:row>
      <xdr:rowOff>190501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81585136-3017-4B3B-8496-C6648820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47</xdr:col>
      <xdr:colOff>149680</xdr:colOff>
      <xdr:row>45</xdr:row>
      <xdr:rowOff>176893</xdr:rowOff>
    </xdr:from>
    <xdr:to>
      <xdr:col>50</xdr:col>
      <xdr:colOff>530679</xdr:colOff>
      <xdr:row>55</xdr:row>
      <xdr:rowOff>191862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B4D4268B-C54D-42EC-BD60-F6D8DA78A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47</xdr:col>
      <xdr:colOff>285751</xdr:colOff>
      <xdr:row>60</xdr:row>
      <xdr:rowOff>163286</xdr:rowOff>
    </xdr:from>
    <xdr:to>
      <xdr:col>51</xdr:col>
      <xdr:colOff>136072</xdr:colOff>
      <xdr:row>70</xdr:row>
      <xdr:rowOff>58510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8DEFB746-0134-436B-BC7F-DCF7E251D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47</xdr:col>
      <xdr:colOff>163287</xdr:colOff>
      <xdr:row>74</xdr:row>
      <xdr:rowOff>68036</xdr:rowOff>
    </xdr:from>
    <xdr:to>
      <xdr:col>50</xdr:col>
      <xdr:colOff>585108</xdr:colOff>
      <xdr:row>83</xdr:row>
      <xdr:rowOff>176893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220C6A30-C611-4E01-8AB9-EDFDEB613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51</xdr:col>
      <xdr:colOff>68035</xdr:colOff>
      <xdr:row>13</xdr:row>
      <xdr:rowOff>138793</xdr:rowOff>
    </xdr:from>
    <xdr:to>
      <xdr:col>59</xdr:col>
      <xdr:colOff>421821</xdr:colOff>
      <xdr:row>30</xdr:row>
      <xdr:rowOff>108857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AD8341CE-00A3-EA4E-885C-CEA345F14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51</xdr:col>
      <xdr:colOff>102051</xdr:colOff>
      <xdr:row>42</xdr:row>
      <xdr:rowOff>136071</xdr:rowOff>
    </xdr:from>
    <xdr:to>
      <xdr:col>58</xdr:col>
      <xdr:colOff>557892</xdr:colOff>
      <xdr:row>61</xdr:row>
      <xdr:rowOff>217714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26C9E08B-5AEC-A335-D6FF-80A37702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612320</xdr:colOff>
      <xdr:row>23</xdr:row>
      <xdr:rowOff>204107</xdr:rowOff>
    </xdr:from>
    <xdr:to>
      <xdr:col>23</xdr:col>
      <xdr:colOff>312965</xdr:colOff>
      <xdr:row>31</xdr:row>
      <xdr:rowOff>27214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E3D99E09-2622-4EEE-889E-1384810CE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18</xdr:col>
      <xdr:colOff>204106</xdr:colOff>
      <xdr:row>33</xdr:row>
      <xdr:rowOff>27214</xdr:rowOff>
    </xdr:from>
    <xdr:to>
      <xdr:col>20</xdr:col>
      <xdr:colOff>643619</xdr:colOff>
      <xdr:row>44</xdr:row>
      <xdr:rowOff>0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2EB33963-CC5B-4C05-B775-D26321466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18</xdr:col>
      <xdr:colOff>0</xdr:colOff>
      <xdr:row>45</xdr:row>
      <xdr:rowOff>0</xdr:rowOff>
    </xdr:from>
    <xdr:to>
      <xdr:col>21</xdr:col>
      <xdr:colOff>95251</xdr:colOff>
      <xdr:row>53</xdr:row>
      <xdr:rowOff>28576</xdr:rowOff>
    </xdr:to>
    <xdr:graphicFrame macro="">
      <xdr:nvGraphicFramePr>
        <xdr:cNvPr id="24" name="グラフ 23">
          <a:extLst>
            <a:ext uri="{FF2B5EF4-FFF2-40B4-BE49-F238E27FC236}">
              <a16:creationId xmlns:a16="http://schemas.microsoft.com/office/drawing/2014/main" id="{A33E5E99-3311-42F1-A668-C0330B18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18</xdr:col>
      <xdr:colOff>0</xdr:colOff>
      <xdr:row>55</xdr:row>
      <xdr:rowOff>0</xdr:rowOff>
    </xdr:from>
    <xdr:to>
      <xdr:col>21</xdr:col>
      <xdr:colOff>95251</xdr:colOff>
      <xdr:row>63</xdr:row>
      <xdr:rowOff>28575</xdr:rowOff>
    </xdr:to>
    <xdr:graphicFrame macro="">
      <xdr:nvGraphicFramePr>
        <xdr:cNvPr id="25" name="グラフ 24">
          <a:extLst>
            <a:ext uri="{FF2B5EF4-FFF2-40B4-BE49-F238E27FC236}">
              <a16:creationId xmlns:a16="http://schemas.microsoft.com/office/drawing/2014/main" id="{66529338-6080-40E8-8458-23B9BA8BD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320674</xdr:colOff>
      <xdr:row>1</xdr:row>
      <xdr:rowOff>111126</xdr:rowOff>
    </xdr:from>
    <xdr:to>
      <xdr:col>20</xdr:col>
      <xdr:colOff>577850</xdr:colOff>
      <xdr:row>10</xdr:row>
      <xdr:rowOff>25401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AB89AB-19C1-DA57-89F6-66F90C20B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323851</xdr:colOff>
      <xdr:row>15</xdr:row>
      <xdr:rowOff>114300</xdr:rowOff>
    </xdr:from>
    <xdr:to>
      <xdr:col>20</xdr:col>
      <xdr:colOff>571501</xdr:colOff>
      <xdr:row>24</xdr:row>
      <xdr:rowOff>90487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1908BF0-68DA-4CB5-8994-72B21D9467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76639</xdr:colOff>
      <xdr:row>4</xdr:row>
      <xdr:rowOff>98536</xdr:rowOff>
    </xdr:from>
    <xdr:to>
      <xdr:col>31</xdr:col>
      <xdr:colOff>525518</xdr:colOff>
      <xdr:row>15</xdr:row>
      <xdr:rowOff>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B8C5D1A-E63B-4AE5-803B-16588E25B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361293</xdr:colOff>
      <xdr:row>19</xdr:row>
      <xdr:rowOff>87587</xdr:rowOff>
    </xdr:from>
    <xdr:to>
      <xdr:col>31</xdr:col>
      <xdr:colOff>415926</xdr:colOff>
      <xdr:row>26</xdr:row>
      <xdr:rowOff>202910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EA72DC0-F4CB-4BE7-BFCB-75A8DA349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383190</xdr:colOff>
      <xdr:row>31</xdr:row>
      <xdr:rowOff>54741</xdr:rowOff>
    </xdr:from>
    <xdr:to>
      <xdr:col>30</xdr:col>
      <xdr:colOff>569700</xdr:colOff>
      <xdr:row>41</xdr:row>
      <xdr:rowOff>138715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4BDE8C2-4A5C-40A9-903F-241A7C6F6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295605</xdr:colOff>
      <xdr:row>46</xdr:row>
      <xdr:rowOff>164224</xdr:rowOff>
    </xdr:from>
    <xdr:to>
      <xdr:col>30</xdr:col>
      <xdr:colOff>394139</xdr:colOff>
      <xdr:row>55</xdr:row>
      <xdr:rowOff>197068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D3D8EFE-00BE-4B6E-B7F9-61E61AE59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32846</xdr:colOff>
      <xdr:row>60</xdr:row>
      <xdr:rowOff>87586</xdr:rowOff>
    </xdr:from>
    <xdr:to>
      <xdr:col>30</xdr:col>
      <xdr:colOff>536466</xdr:colOff>
      <xdr:row>70</xdr:row>
      <xdr:rowOff>164224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247E231-8ED1-43D4-8DEA-F6CEA2550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295603</xdr:colOff>
      <xdr:row>73</xdr:row>
      <xdr:rowOff>251809</xdr:rowOff>
    </xdr:from>
    <xdr:to>
      <xdr:col>31</xdr:col>
      <xdr:colOff>295603</xdr:colOff>
      <xdr:row>82</xdr:row>
      <xdr:rowOff>237747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86CBBF0-07F2-4C4B-B0AA-37DD686AE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202047</xdr:colOff>
      <xdr:row>87</xdr:row>
      <xdr:rowOff>101023</xdr:rowOff>
    </xdr:from>
    <xdr:to>
      <xdr:col>31</xdr:col>
      <xdr:colOff>577273</xdr:colOff>
      <xdr:row>97</xdr:row>
      <xdr:rowOff>115454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62E40006-1FC7-4AB0-858C-F79358A38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115454</xdr:colOff>
      <xdr:row>13</xdr:row>
      <xdr:rowOff>173182</xdr:rowOff>
    </xdr:from>
    <xdr:to>
      <xdr:col>40</xdr:col>
      <xdr:colOff>505113</xdr:colOff>
      <xdr:row>28</xdr:row>
      <xdr:rowOff>72158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DD7D626C-A719-63F1-7FCE-8FDDF1A3E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47</xdr:col>
      <xdr:colOff>102011</xdr:colOff>
      <xdr:row>3</xdr:row>
      <xdr:rowOff>119063</xdr:rowOff>
    </xdr:from>
    <xdr:to>
      <xdr:col>50</xdr:col>
      <xdr:colOff>444500</xdr:colOff>
      <xdr:row>12</xdr:row>
      <xdr:rowOff>190794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A3D354C7-2AA6-4970-9F05-1F7494968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47</xdr:col>
      <xdr:colOff>287193</xdr:colOff>
      <xdr:row>18</xdr:row>
      <xdr:rowOff>214313</xdr:rowOff>
    </xdr:from>
    <xdr:to>
      <xdr:col>50</xdr:col>
      <xdr:colOff>341313</xdr:colOff>
      <xdr:row>27</xdr:row>
      <xdr:rowOff>51952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E4773AB6-3F1B-476A-8AE8-D477C9D0B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47</xdr:col>
      <xdr:colOff>438726</xdr:colOff>
      <xdr:row>33</xdr:row>
      <xdr:rowOff>31750</xdr:rowOff>
    </xdr:from>
    <xdr:to>
      <xdr:col>50</xdr:col>
      <xdr:colOff>436563</xdr:colOff>
      <xdr:row>41</xdr:row>
      <xdr:rowOff>55562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39FA8A86-5B33-4B19-868C-7B0BF4337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47</xdr:col>
      <xdr:colOff>467590</xdr:colOff>
      <xdr:row>47</xdr:row>
      <xdr:rowOff>95249</xdr:rowOff>
    </xdr:from>
    <xdr:to>
      <xdr:col>50</xdr:col>
      <xdr:colOff>412749</xdr:colOff>
      <xdr:row>54</xdr:row>
      <xdr:rowOff>190500</xdr:rowOff>
    </xdr:to>
    <xdr:graphicFrame macro="">
      <xdr:nvGraphicFramePr>
        <xdr:cNvPr id="24" name="グラフ 23">
          <a:extLst>
            <a:ext uri="{FF2B5EF4-FFF2-40B4-BE49-F238E27FC236}">
              <a16:creationId xmlns:a16="http://schemas.microsoft.com/office/drawing/2014/main" id="{2B475C1A-B818-4082-985D-7E6BD24BD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47</xdr:col>
      <xdr:colOff>230187</xdr:colOff>
      <xdr:row>60</xdr:row>
      <xdr:rowOff>174625</xdr:rowOff>
    </xdr:from>
    <xdr:to>
      <xdr:col>50</xdr:col>
      <xdr:colOff>254000</xdr:colOff>
      <xdr:row>68</xdr:row>
      <xdr:rowOff>206374</xdr:rowOff>
    </xdr:to>
    <xdr:graphicFrame macro="">
      <xdr:nvGraphicFramePr>
        <xdr:cNvPr id="25" name="グラフ 24">
          <a:extLst>
            <a:ext uri="{FF2B5EF4-FFF2-40B4-BE49-F238E27FC236}">
              <a16:creationId xmlns:a16="http://schemas.microsoft.com/office/drawing/2014/main" id="{0B84D880-17F7-47C0-8189-2B22DCC62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47</xdr:col>
      <xdr:colOff>349252</xdr:colOff>
      <xdr:row>76</xdr:row>
      <xdr:rowOff>79375</xdr:rowOff>
    </xdr:from>
    <xdr:to>
      <xdr:col>50</xdr:col>
      <xdr:colOff>349250</xdr:colOff>
      <xdr:row>83</xdr:row>
      <xdr:rowOff>93086</xdr:rowOff>
    </xdr:to>
    <xdr:graphicFrame macro="">
      <xdr:nvGraphicFramePr>
        <xdr:cNvPr id="26" name="グラフ 25">
          <a:extLst>
            <a:ext uri="{FF2B5EF4-FFF2-40B4-BE49-F238E27FC236}">
              <a16:creationId xmlns:a16="http://schemas.microsoft.com/office/drawing/2014/main" id="{3DBC38E2-962F-47D6-AFBD-271799CE2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47</xdr:col>
      <xdr:colOff>460374</xdr:colOff>
      <xdr:row>88</xdr:row>
      <xdr:rowOff>119063</xdr:rowOff>
    </xdr:from>
    <xdr:to>
      <xdr:col>50</xdr:col>
      <xdr:colOff>341313</xdr:colOff>
      <xdr:row>96</xdr:row>
      <xdr:rowOff>230187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6AB0F521-1246-445A-BD4A-2E6148F71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50</xdr:col>
      <xdr:colOff>590548</xdr:colOff>
      <xdr:row>13</xdr:row>
      <xdr:rowOff>177800</xdr:rowOff>
    </xdr:from>
    <xdr:to>
      <xdr:col>59</xdr:col>
      <xdr:colOff>571499</xdr:colOff>
      <xdr:row>27</xdr:row>
      <xdr:rowOff>114300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1D6E4E6A-B1EC-BF65-809E-117D400E3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25</xdr:row>
      <xdr:rowOff>0</xdr:rowOff>
    </xdr:from>
    <xdr:to>
      <xdr:col>21</xdr:col>
      <xdr:colOff>257176</xdr:colOff>
      <xdr:row>33</xdr:row>
      <xdr:rowOff>142875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9A213237-5B46-4E8F-A68B-528EE29CC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21</xdr:col>
      <xdr:colOff>247650</xdr:colOff>
      <xdr:row>43</xdr:row>
      <xdr:rowOff>230187</xdr:rowOff>
    </xdr:to>
    <xdr:graphicFrame macro="">
      <xdr:nvGraphicFramePr>
        <xdr:cNvPr id="28" name="グラフ 27">
          <a:extLst>
            <a:ext uri="{FF2B5EF4-FFF2-40B4-BE49-F238E27FC236}">
              <a16:creationId xmlns:a16="http://schemas.microsoft.com/office/drawing/2014/main" id="{AB591CD2-C46A-4BB8-98F6-D69559EDC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18</xdr:col>
      <xdr:colOff>12700</xdr:colOff>
      <xdr:row>45</xdr:row>
      <xdr:rowOff>0</xdr:rowOff>
    </xdr:from>
    <xdr:to>
      <xdr:col>21</xdr:col>
      <xdr:colOff>260350</xdr:colOff>
      <xdr:row>53</xdr:row>
      <xdr:rowOff>217487</xdr:rowOff>
    </xdr:to>
    <xdr:graphicFrame macro="">
      <xdr:nvGraphicFramePr>
        <xdr:cNvPr id="29" name="グラフ 28">
          <a:extLst>
            <a:ext uri="{FF2B5EF4-FFF2-40B4-BE49-F238E27FC236}">
              <a16:creationId xmlns:a16="http://schemas.microsoft.com/office/drawing/2014/main" id="{3B1AB8D9-771A-4E3B-B8D9-B134CF28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32</xdr:col>
      <xdr:colOff>0</xdr:colOff>
      <xdr:row>47</xdr:row>
      <xdr:rowOff>0</xdr:rowOff>
    </xdr:from>
    <xdr:to>
      <xdr:col>40</xdr:col>
      <xdr:colOff>389659</xdr:colOff>
      <xdr:row>61</xdr:row>
      <xdr:rowOff>139839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A368C3E3-49A8-45C5-9246-3478C1A4D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586154</xdr:colOff>
      <xdr:row>11</xdr:row>
      <xdr:rowOff>225668</xdr:rowOff>
    </xdr:from>
    <xdr:to>
      <xdr:col>21</xdr:col>
      <xdr:colOff>345343</xdr:colOff>
      <xdr:row>19</xdr:row>
      <xdr:rowOff>48846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F902F7F-1B71-DF3F-11F3-7FFC9FBB1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558799</xdr:colOff>
      <xdr:row>1</xdr:row>
      <xdr:rowOff>219808</xdr:rowOff>
    </xdr:from>
    <xdr:to>
      <xdr:col>21</xdr:col>
      <xdr:colOff>354134</xdr:colOff>
      <xdr:row>9</xdr:row>
      <xdr:rowOff>225424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2972A54-FCCC-46DF-AB73-291E8D41C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438884</xdr:colOff>
      <xdr:row>37</xdr:row>
      <xdr:rowOff>22226</xdr:rowOff>
    </xdr:from>
    <xdr:to>
      <xdr:col>20</xdr:col>
      <xdr:colOff>667483</xdr:colOff>
      <xdr:row>48</xdr:row>
      <xdr:rowOff>109293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E28C6CB-98AD-4E6E-9254-4DBF0FA9D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500673</xdr:colOff>
      <xdr:row>38</xdr:row>
      <xdr:rowOff>134325</xdr:rowOff>
    </xdr:from>
    <xdr:to>
      <xdr:col>21</xdr:col>
      <xdr:colOff>10013</xdr:colOff>
      <xdr:row>44</xdr:row>
      <xdr:rowOff>182195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682B155-C7E3-45C4-9628-5AFDDC6E4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652837</xdr:colOff>
      <xdr:row>7</xdr:row>
      <xdr:rowOff>21404</xdr:rowOff>
    </xdr:from>
    <xdr:to>
      <xdr:col>31</xdr:col>
      <xdr:colOff>181936</xdr:colOff>
      <xdr:row>14</xdr:row>
      <xdr:rowOff>214045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F4A64036-21CE-487A-82C0-DC7F2464A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545815</xdr:colOff>
      <xdr:row>19</xdr:row>
      <xdr:rowOff>214045</xdr:rowOff>
    </xdr:from>
    <xdr:to>
      <xdr:col>31</xdr:col>
      <xdr:colOff>244232</xdr:colOff>
      <xdr:row>26</xdr:row>
      <xdr:rowOff>67094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B1A3AD2D-B7D4-4FA4-BBDE-33245F770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160534</xdr:colOff>
      <xdr:row>31</xdr:row>
      <xdr:rowOff>42809</xdr:rowOff>
    </xdr:from>
    <xdr:to>
      <xdr:col>31</xdr:col>
      <xdr:colOff>462255</xdr:colOff>
      <xdr:row>41</xdr:row>
      <xdr:rowOff>174254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610CD265-4B46-4B90-8DC8-62DD32FC8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160534</xdr:colOff>
      <xdr:row>46</xdr:row>
      <xdr:rowOff>181938</xdr:rowOff>
    </xdr:from>
    <xdr:to>
      <xdr:col>32</xdr:col>
      <xdr:colOff>85617</xdr:colOff>
      <xdr:row>55</xdr:row>
      <xdr:rowOff>160532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8AB85492-1A7E-48FE-B830-B01049116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246152</xdr:colOff>
      <xdr:row>58</xdr:row>
      <xdr:rowOff>64213</xdr:rowOff>
    </xdr:from>
    <xdr:to>
      <xdr:col>32</xdr:col>
      <xdr:colOff>166570</xdr:colOff>
      <xdr:row>70</xdr:row>
      <xdr:rowOff>114570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3A0FA090-0165-40F6-B357-9D5F5F309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267556</xdr:colOff>
      <xdr:row>73</xdr:row>
      <xdr:rowOff>128427</xdr:rowOff>
    </xdr:from>
    <xdr:to>
      <xdr:col>32</xdr:col>
      <xdr:colOff>354544</xdr:colOff>
      <xdr:row>83</xdr:row>
      <xdr:rowOff>224474</xdr:rowOff>
    </xdr:to>
    <xdr:graphicFrame macro="">
      <xdr:nvGraphicFramePr>
        <xdr:cNvPr id="24" name="グラフ 23">
          <a:extLst>
            <a:ext uri="{FF2B5EF4-FFF2-40B4-BE49-F238E27FC236}">
              <a16:creationId xmlns:a16="http://schemas.microsoft.com/office/drawing/2014/main" id="{CB1A16AE-EC52-423B-8A6F-4B6131645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602028</xdr:colOff>
      <xdr:row>16</xdr:row>
      <xdr:rowOff>32727</xdr:rowOff>
    </xdr:from>
    <xdr:to>
      <xdr:col>39</xdr:col>
      <xdr:colOff>472586</xdr:colOff>
      <xdr:row>27</xdr:row>
      <xdr:rowOff>89388</xdr:rowOff>
    </xdr:to>
    <xdr:graphicFrame macro="">
      <xdr:nvGraphicFramePr>
        <xdr:cNvPr id="25" name="グラフ 24">
          <a:extLst>
            <a:ext uri="{FF2B5EF4-FFF2-40B4-BE49-F238E27FC236}">
              <a16:creationId xmlns:a16="http://schemas.microsoft.com/office/drawing/2014/main" id="{9C799237-209A-94EE-3324-97E0E223E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239731</xdr:colOff>
      <xdr:row>41</xdr:row>
      <xdr:rowOff>217682</xdr:rowOff>
    </xdr:from>
    <xdr:to>
      <xdr:col>40</xdr:col>
      <xdr:colOff>342472</xdr:colOff>
      <xdr:row>53</xdr:row>
      <xdr:rowOff>114085</xdr:rowOff>
    </xdr:to>
    <xdr:graphicFrame macro="">
      <xdr:nvGraphicFramePr>
        <xdr:cNvPr id="32" name="グラフ 31">
          <a:extLst>
            <a:ext uri="{FF2B5EF4-FFF2-40B4-BE49-F238E27FC236}">
              <a16:creationId xmlns:a16="http://schemas.microsoft.com/office/drawing/2014/main" id="{05398504-7539-3C1B-421C-34F95EFFE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123701</xdr:colOff>
      <xdr:row>1</xdr:row>
      <xdr:rowOff>132483</xdr:rowOff>
    </xdr:from>
    <xdr:to>
      <xdr:col>21</xdr:col>
      <xdr:colOff>217219</xdr:colOff>
      <xdr:row>13</xdr:row>
      <xdr:rowOff>173182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A101B65-0DDE-BFFE-347C-A08B5CEE4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508165</xdr:colOff>
      <xdr:row>26</xdr:row>
      <xdr:rowOff>177017</xdr:rowOff>
    </xdr:from>
    <xdr:to>
      <xdr:col>21</xdr:col>
      <xdr:colOff>94508</xdr:colOff>
      <xdr:row>33</xdr:row>
      <xdr:rowOff>148442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E563583-6F93-4BD6-878C-797E2A463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61850</xdr:colOff>
      <xdr:row>29</xdr:row>
      <xdr:rowOff>173181</xdr:rowOff>
    </xdr:from>
    <xdr:to>
      <xdr:col>20</xdr:col>
      <xdr:colOff>432954</xdr:colOff>
      <xdr:row>38</xdr:row>
      <xdr:rowOff>215240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3F72B9F-0C2E-42D8-B6F8-B2B82302D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296883</xdr:colOff>
      <xdr:row>18</xdr:row>
      <xdr:rowOff>185552</xdr:rowOff>
    </xdr:from>
    <xdr:to>
      <xdr:col>20</xdr:col>
      <xdr:colOff>543915</xdr:colOff>
      <xdr:row>26</xdr:row>
      <xdr:rowOff>181964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1CE9B25B-3EF6-4B6D-9479-BFD3A624E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256854</xdr:colOff>
      <xdr:row>4</xdr:row>
      <xdr:rowOff>64213</xdr:rowOff>
    </xdr:from>
    <xdr:to>
      <xdr:col>31</xdr:col>
      <xdr:colOff>599327</xdr:colOff>
      <xdr:row>14</xdr:row>
      <xdr:rowOff>74915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DD900375-1857-464B-A568-17364A110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267556</xdr:colOff>
      <xdr:row>18</xdr:row>
      <xdr:rowOff>117723</xdr:rowOff>
    </xdr:from>
    <xdr:to>
      <xdr:col>31</xdr:col>
      <xdr:colOff>410298</xdr:colOff>
      <xdr:row>29</xdr:row>
      <xdr:rowOff>142740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B2916491-8CC6-4C78-B53D-C8B23B462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374578</xdr:colOff>
      <xdr:row>34</xdr:row>
      <xdr:rowOff>214045</xdr:rowOff>
    </xdr:from>
    <xdr:to>
      <xdr:col>31</xdr:col>
      <xdr:colOff>292572</xdr:colOff>
      <xdr:row>43</xdr:row>
      <xdr:rowOff>14315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94ADE840-FD1C-4356-8EC0-37E6179E9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428089</xdr:colOff>
      <xdr:row>45</xdr:row>
      <xdr:rowOff>214045</xdr:rowOff>
    </xdr:from>
    <xdr:to>
      <xdr:col>31</xdr:col>
      <xdr:colOff>128427</xdr:colOff>
      <xdr:row>55</xdr:row>
      <xdr:rowOff>160532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CF0B8A9C-2CF8-431D-8831-D50EFB476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481600</xdr:colOff>
      <xdr:row>59</xdr:row>
      <xdr:rowOff>171235</xdr:rowOff>
    </xdr:from>
    <xdr:to>
      <xdr:col>32</xdr:col>
      <xdr:colOff>538727</xdr:colOff>
      <xdr:row>70</xdr:row>
      <xdr:rowOff>213350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D6D596EF-AD5A-4FD2-AC21-0CBF18F77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107024</xdr:colOff>
      <xdr:row>73</xdr:row>
      <xdr:rowOff>107023</xdr:rowOff>
    </xdr:from>
    <xdr:to>
      <xdr:col>32</xdr:col>
      <xdr:colOff>192641</xdr:colOff>
      <xdr:row>84</xdr:row>
      <xdr:rowOff>214046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4F047CC9-94A6-4164-A354-202049638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571500</xdr:colOff>
      <xdr:row>13</xdr:row>
      <xdr:rowOff>199406</xdr:rowOff>
    </xdr:from>
    <xdr:to>
      <xdr:col>40</xdr:col>
      <xdr:colOff>185552</xdr:colOff>
      <xdr:row>28</xdr:row>
      <xdr:rowOff>235033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429019E-C2DE-892E-FE96-9BF67CEFF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464477</xdr:colOff>
      <xdr:row>43</xdr:row>
      <xdr:rowOff>153470</xdr:rowOff>
    </xdr:from>
    <xdr:to>
      <xdr:col>40</xdr:col>
      <xdr:colOff>428091</xdr:colOff>
      <xdr:row>55</xdr:row>
      <xdr:rowOff>49872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984421F8-191B-8EAD-B7E5-BE8064FE8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412F-7C72-4252-8A0F-A036177654E9}">
  <dimension ref="B1:BH179"/>
  <sheetViews>
    <sheetView tabSelected="1" topLeftCell="W4" zoomScale="70" zoomScaleNormal="70" workbookViewId="0">
      <selection activeCell="AN63" sqref="AN63"/>
    </sheetView>
  </sheetViews>
  <sheetFormatPr defaultColWidth="9" defaultRowHeight="18.75" x14ac:dyDescent="0.4"/>
  <cols>
    <col min="1" max="2" width="9" style="1"/>
    <col min="3" max="3" width="10" style="1" bestFit="1" customWidth="1"/>
    <col min="4" max="4" width="11.125" style="1" bestFit="1" customWidth="1"/>
    <col min="5" max="5" width="10" style="1" bestFit="1" customWidth="1"/>
    <col min="6" max="6" width="9" style="1"/>
    <col min="7" max="7" width="13.375" style="1" bestFit="1" customWidth="1"/>
    <col min="8" max="8" width="9" style="1"/>
    <col min="9" max="9" width="10" style="1" bestFit="1" customWidth="1"/>
    <col min="10" max="10" width="11.125" style="1" bestFit="1" customWidth="1"/>
    <col min="11" max="11" width="10" style="1" bestFit="1" customWidth="1"/>
    <col min="12" max="12" width="9" style="1"/>
    <col min="13" max="13" width="12.125" style="1" bestFit="1" customWidth="1"/>
    <col min="14" max="22" width="9" style="1"/>
    <col min="23" max="28" width="8.875"/>
    <col min="29" max="46" width="9" style="1"/>
    <col min="47" max="47" width="9.875" style="1" customWidth="1"/>
    <col min="48" max="16384" width="9" style="1"/>
  </cols>
  <sheetData>
    <row r="1" spans="2:60" ht="19.5" thickBot="1" x14ac:dyDescent="0.45">
      <c r="AR1" s="8"/>
      <c r="AS1" s="8"/>
      <c r="AT1" s="8"/>
      <c r="AU1" s="8"/>
    </row>
    <row r="2" spans="2:60" x14ac:dyDescent="0.4">
      <c r="B2" s="14" t="s">
        <v>8</v>
      </c>
      <c r="C2" s="4"/>
      <c r="D2" s="4" t="s">
        <v>9</v>
      </c>
      <c r="E2" s="4" t="s">
        <v>10</v>
      </c>
      <c r="F2" s="4" t="s">
        <v>11</v>
      </c>
      <c r="G2" s="4"/>
      <c r="H2" s="4" t="s">
        <v>60</v>
      </c>
      <c r="I2" s="4"/>
      <c r="J2" s="4" t="s">
        <v>61</v>
      </c>
      <c r="K2" s="4"/>
      <c r="L2" s="4"/>
      <c r="M2" s="4"/>
      <c r="N2" s="4"/>
      <c r="O2" s="4"/>
      <c r="P2" s="4"/>
      <c r="Q2" s="5"/>
      <c r="AR2" s="8"/>
      <c r="AS2" s="8"/>
      <c r="AT2" s="8"/>
      <c r="AU2" s="8"/>
    </row>
    <row r="3" spans="2:60" x14ac:dyDescent="0.4">
      <c r="B3" s="1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R3" s="8"/>
      <c r="AS3" s="8"/>
      <c r="AT3" s="8"/>
      <c r="AU3" s="8"/>
    </row>
    <row r="4" spans="2:60" ht="19.5" thickBot="1" x14ac:dyDescent="0.45">
      <c r="B4" s="15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/>
      <c r="I4" s="8" t="s">
        <v>6</v>
      </c>
      <c r="J4" s="8" t="s">
        <v>2</v>
      </c>
      <c r="K4" s="8" t="s">
        <v>3</v>
      </c>
      <c r="L4" s="8" t="s">
        <v>4</v>
      </c>
      <c r="M4" s="8" t="s">
        <v>5</v>
      </c>
      <c r="N4" s="8"/>
      <c r="O4" s="8" t="s">
        <v>7</v>
      </c>
      <c r="P4" s="8"/>
      <c r="Q4" s="9"/>
      <c r="R4" s="1" t="s">
        <v>18</v>
      </c>
      <c r="S4" s="1" t="s">
        <v>50</v>
      </c>
      <c r="T4" s="23" t="s">
        <v>66</v>
      </c>
      <c r="W4" t="s">
        <v>44</v>
      </c>
      <c r="AR4" s="8" t="s">
        <v>49</v>
      </c>
      <c r="AS4" s="8"/>
      <c r="AT4" s="8"/>
      <c r="AU4" s="8"/>
    </row>
    <row r="5" spans="2:60" x14ac:dyDescent="0.4">
      <c r="B5" s="15">
        <v>100</v>
      </c>
      <c r="C5" s="8">
        <v>5.0871250000000003</v>
      </c>
      <c r="D5" s="8">
        <v>49.541853000000003</v>
      </c>
      <c r="E5" s="8">
        <v>0.997201</v>
      </c>
      <c r="F5" s="8"/>
      <c r="G5" s="8">
        <v>1019</v>
      </c>
      <c r="H5" s="8"/>
      <c r="I5" s="8">
        <v>5.0082950000000004</v>
      </c>
      <c r="J5" s="8">
        <v>49.544421</v>
      </c>
      <c r="K5" s="8">
        <v>0.99717900000000004</v>
      </c>
      <c r="L5" s="8"/>
      <c r="M5" s="8">
        <v>5</v>
      </c>
      <c r="N5" s="8"/>
      <c r="O5" s="8">
        <v>6</v>
      </c>
      <c r="P5" s="8">
        <v>56</v>
      </c>
      <c r="Q5" s="9">
        <v>58</v>
      </c>
      <c r="R5" s="1">
        <f>D5-J5</f>
        <v>-2.567999999996573E-3</v>
      </c>
      <c r="S5" s="1">
        <f>E5-K5</f>
        <v>2.1999999999966491E-5</v>
      </c>
      <c r="T5" s="1">
        <f>C5-I5</f>
        <v>7.8829999999999956E-2</v>
      </c>
      <c r="W5" s="2" t="s">
        <v>16</v>
      </c>
      <c r="X5" s="3"/>
      <c r="Y5" s="3" t="s">
        <v>17</v>
      </c>
      <c r="Z5" s="3"/>
      <c r="AA5" s="3" t="s">
        <v>18</v>
      </c>
      <c r="AB5" s="3"/>
      <c r="AC5" s="4"/>
      <c r="AD5" s="4"/>
      <c r="AE5" s="4"/>
      <c r="AF5" s="4"/>
      <c r="AG5" s="4"/>
      <c r="AH5" s="4" t="s">
        <v>47</v>
      </c>
      <c r="AI5" s="4"/>
      <c r="AJ5" s="4">
        <v>80</v>
      </c>
      <c r="AK5" s="4">
        <v>70</v>
      </c>
      <c r="AL5" s="4">
        <v>60</v>
      </c>
      <c r="AM5" s="4">
        <v>50</v>
      </c>
      <c r="AN5" s="4">
        <v>40</v>
      </c>
      <c r="AO5" s="5">
        <v>30</v>
      </c>
      <c r="AP5" t="s">
        <v>54</v>
      </c>
      <c r="AR5" s="2" t="s">
        <v>16</v>
      </c>
      <c r="AS5" s="3"/>
      <c r="AT5" s="3" t="s">
        <v>50</v>
      </c>
      <c r="AU5" s="3"/>
      <c r="AV5" s="4"/>
      <c r="AW5" s="4"/>
      <c r="AX5" s="4"/>
      <c r="AY5" s="4"/>
      <c r="AZ5" s="4" t="s">
        <v>47</v>
      </c>
      <c r="BA5" s="4"/>
      <c r="BB5" s="4">
        <v>80</v>
      </c>
      <c r="BC5" s="4">
        <v>70</v>
      </c>
      <c r="BD5" s="4">
        <v>60</v>
      </c>
      <c r="BE5" s="4">
        <v>50</v>
      </c>
      <c r="BF5" s="4">
        <v>40</v>
      </c>
      <c r="BG5" s="5">
        <v>30</v>
      </c>
      <c r="BH5" t="s">
        <v>54</v>
      </c>
    </row>
    <row r="6" spans="2:60" x14ac:dyDescent="0.4">
      <c r="B6" s="15">
        <v>90</v>
      </c>
      <c r="C6" s="8">
        <v>2.7357680000000002</v>
      </c>
      <c r="D6" s="8">
        <v>36.362422000000002</v>
      </c>
      <c r="E6" s="8">
        <v>0.96072999999999997</v>
      </c>
      <c r="F6" s="8"/>
      <c r="G6" s="8">
        <v>987</v>
      </c>
      <c r="H6" s="8"/>
      <c r="I6" s="8">
        <v>2.6733639999999999</v>
      </c>
      <c r="J6" s="8">
        <v>36.366379999999999</v>
      </c>
      <c r="K6" s="8">
        <v>0.96066700000000005</v>
      </c>
      <c r="L6" s="8"/>
      <c r="M6" s="8">
        <v>37</v>
      </c>
      <c r="N6" s="8"/>
      <c r="O6" s="8">
        <v>6</v>
      </c>
      <c r="P6" s="8">
        <v>20</v>
      </c>
      <c r="Q6" s="9">
        <v>52</v>
      </c>
      <c r="R6" s="1">
        <f t="shared" ref="R6:R14" si="0">D6-J6</f>
        <v>-3.9579999999972415E-3</v>
      </c>
      <c r="S6" s="1">
        <f t="shared" ref="S6:S14" si="1">E6-K6</f>
        <v>6.2999999999924228E-5</v>
      </c>
      <c r="T6" s="1">
        <f t="shared" ref="T6:T14" si="2">C6-I6</f>
        <v>6.2404000000000348E-2</v>
      </c>
      <c r="W6" s="6" t="str">
        <f>F$2</f>
        <v>Hybrid</v>
      </c>
      <c r="X6" s="7"/>
      <c r="Y6" s="7" cm="1">
        <f t="array" aca="1" ref="Y6" ca="1">INDIRECT("I"&amp;(ROW(Y6)-ROW(Y$6)+1)*15-15+7)</f>
        <v>1.9620470000000001</v>
      </c>
      <c r="Z6" s="7"/>
      <c r="AA6" s="7" cm="1">
        <f t="array" aca="1" ref="AA6" ca="1">INDIRECT("J"&amp;(ROW(AA6)-ROW(AA$6)+1)*15-15+7)</f>
        <v>33.266995000000001</v>
      </c>
      <c r="AB6" s="7"/>
      <c r="AC6" s="8"/>
      <c r="AD6" s="8"/>
      <c r="AE6" s="8"/>
      <c r="AF6" s="8"/>
      <c r="AG6" s="8"/>
      <c r="AH6" s="7" t="s">
        <v>42</v>
      </c>
      <c r="AI6" s="8"/>
      <c r="AJ6" s="8">
        <v>8</v>
      </c>
      <c r="AK6" s="8">
        <v>8</v>
      </c>
      <c r="AL6" s="8">
        <v>8</v>
      </c>
      <c r="AM6" s="8">
        <v>8</v>
      </c>
      <c r="AN6" s="8">
        <v>8</v>
      </c>
      <c r="AO6" s="9">
        <v>8</v>
      </c>
      <c r="AP6">
        <f>AVERAGE(AJ6:AO6)</f>
        <v>8</v>
      </c>
      <c r="AR6" s="6" t="s">
        <v>42</v>
      </c>
      <c r="AS6" s="7"/>
      <c r="AT6" s="7" cm="1">
        <f t="array" aca="1" ref="AT6" ca="1">INDIRECT("K"&amp;(ROW(AT6)-ROW(AT$6)+1)*15-15+7)</f>
        <v>0.93594100000000002</v>
      </c>
      <c r="AU6" s="7"/>
      <c r="AV6" s="8"/>
      <c r="AW6" s="8"/>
      <c r="AX6" s="8"/>
      <c r="AY6" s="8"/>
      <c r="AZ6" s="7" t="s">
        <v>42</v>
      </c>
      <c r="BA6" s="8"/>
      <c r="BB6" s="8">
        <v>8</v>
      </c>
      <c r="BC6" s="8">
        <v>8</v>
      </c>
      <c r="BD6" s="8">
        <v>8</v>
      </c>
      <c r="BE6" s="23">
        <v>8</v>
      </c>
      <c r="BF6" s="23">
        <v>8</v>
      </c>
      <c r="BG6" s="9">
        <v>8</v>
      </c>
      <c r="BH6">
        <f>AVERAGE(BB6:BG6)</f>
        <v>8</v>
      </c>
    </row>
    <row r="7" spans="2:60" x14ac:dyDescent="0.4">
      <c r="B7" s="15">
        <v>80</v>
      </c>
      <c r="C7" s="8">
        <v>2.0042059999999999</v>
      </c>
      <c r="D7" s="8">
        <v>33.254558000000003</v>
      </c>
      <c r="E7" s="8">
        <v>0.93608499999999994</v>
      </c>
      <c r="F7" s="8"/>
      <c r="G7" s="8">
        <v>937</v>
      </c>
      <c r="H7" s="8"/>
      <c r="I7" s="8">
        <v>1.9620470000000001</v>
      </c>
      <c r="J7" s="8">
        <v>33.266995000000001</v>
      </c>
      <c r="K7" s="8">
        <v>0.93594100000000002</v>
      </c>
      <c r="L7" s="8"/>
      <c r="M7" s="8">
        <v>87</v>
      </c>
      <c r="N7" s="8"/>
      <c r="O7" s="8">
        <v>0</v>
      </c>
      <c r="P7" s="8">
        <v>46</v>
      </c>
      <c r="Q7" s="9">
        <v>59</v>
      </c>
      <c r="R7" s="1">
        <f t="shared" si="0"/>
        <v>-1.2436999999998477E-2</v>
      </c>
      <c r="S7" s="1">
        <f t="shared" si="1"/>
        <v>1.4399999999992197E-4</v>
      </c>
      <c r="T7" s="1">
        <f t="shared" si="2"/>
        <v>4.2158999999999835E-2</v>
      </c>
      <c r="W7" s="6" t="str">
        <f>E$17</f>
        <v>0含むICA領域</v>
      </c>
      <c r="X7" s="7"/>
      <c r="Y7" s="7" cm="1">
        <f t="array" aca="1" ref="Y7" ca="1">INDIRECT("I"&amp;(ROW(Y7)-6+1)*15-15+7)</f>
        <v>1.9469639999999999</v>
      </c>
      <c r="Z7" s="7">
        <f ca="1">IF(Y7=0,0,Y7-Y6)</f>
        <v>-1.508300000000018E-2</v>
      </c>
      <c r="AA7" s="7" cm="1">
        <f t="array" aca="1" ref="AA7" ca="1">INDIRECT("J"&amp;(ROW(AA7)-ROW(AA$6)+1)*15-15+7)</f>
        <v>33.272827999999997</v>
      </c>
      <c r="AB7" s="7">
        <f ca="1">IF(AA7=0,0,AA7-AA6)</f>
        <v>5.8329999999955362E-3</v>
      </c>
      <c r="AC7" s="8"/>
      <c r="AD7" s="8"/>
      <c r="AE7" s="8"/>
      <c r="AF7" s="8"/>
      <c r="AG7" s="8"/>
      <c r="AH7" s="7" t="s">
        <v>27</v>
      </c>
      <c r="AI7" s="8"/>
      <c r="AJ7" s="8">
        <v>4</v>
      </c>
      <c r="AK7" s="8">
        <v>4</v>
      </c>
      <c r="AL7" s="8">
        <v>5</v>
      </c>
      <c r="AM7" s="8">
        <v>4</v>
      </c>
      <c r="AN7" s="8">
        <v>6</v>
      </c>
      <c r="AO7" s="9">
        <v>3</v>
      </c>
      <c r="AP7">
        <f t="shared" ref="AP7:AP13" si="3">AVERAGE(AJ7:AO7)</f>
        <v>4.333333333333333</v>
      </c>
      <c r="AR7" s="6" t="s">
        <v>27</v>
      </c>
      <c r="AS7" s="7"/>
      <c r="AT7" s="7" cm="1">
        <f t="array" aca="1" ref="AT7" ca="1">INDIRECT("K"&amp;(ROW(AT7)-ROW(AT$6)+1)*15-15+7)</f>
        <v>0.93599500000000002</v>
      </c>
      <c r="AU7" s="7">
        <f ca="1">IF(AT7=0,0,AT7-AT6)</f>
        <v>5.3999999999998494E-5</v>
      </c>
      <c r="AV7" s="8"/>
      <c r="AW7" s="8"/>
      <c r="AX7" s="8"/>
      <c r="AY7" s="8"/>
      <c r="AZ7" s="7" t="s">
        <v>27</v>
      </c>
      <c r="BA7" s="8"/>
      <c r="BB7" s="8">
        <v>4</v>
      </c>
      <c r="BC7" s="8">
        <v>6</v>
      </c>
      <c r="BD7" s="8">
        <v>5</v>
      </c>
      <c r="BE7" s="23">
        <v>2</v>
      </c>
      <c r="BF7" s="23">
        <v>6</v>
      </c>
      <c r="BG7" s="9">
        <v>1</v>
      </c>
      <c r="BH7">
        <f t="shared" ref="BH7:BH12" si="4">AVERAGE(BB7:BG7)</f>
        <v>4</v>
      </c>
    </row>
    <row r="8" spans="2:60" x14ac:dyDescent="0.4">
      <c r="B8" s="15">
        <v>70</v>
      </c>
      <c r="C8" s="8">
        <v>1.665324</v>
      </c>
      <c r="D8" s="8">
        <v>31.64545</v>
      </c>
      <c r="E8" s="8">
        <v>0.91552199999999995</v>
      </c>
      <c r="F8" s="8"/>
      <c r="G8" s="8">
        <v>868</v>
      </c>
      <c r="H8" s="8"/>
      <c r="I8" s="8">
        <v>1.647616</v>
      </c>
      <c r="J8" s="8">
        <v>31.668904000000001</v>
      </c>
      <c r="K8" s="8">
        <v>0.91497600000000001</v>
      </c>
      <c r="L8" s="8"/>
      <c r="M8" s="8">
        <v>156</v>
      </c>
      <c r="N8" s="8"/>
      <c r="O8" s="8">
        <v>0</v>
      </c>
      <c r="P8" s="8">
        <v>48</v>
      </c>
      <c r="Q8" s="9">
        <v>59</v>
      </c>
      <c r="R8" s="1">
        <f t="shared" si="0"/>
        <v>-2.3454000000000974E-2</v>
      </c>
      <c r="S8" s="1">
        <f t="shared" si="1"/>
        <v>5.4599999999993543E-4</v>
      </c>
      <c r="T8" s="1">
        <f t="shared" si="2"/>
        <v>1.7708000000000057E-2</v>
      </c>
      <c r="W8" s="6" t="str">
        <f>E$32</f>
        <v>0以外のICA領域</v>
      </c>
      <c r="X8" s="7"/>
      <c r="Y8" s="7" cm="1">
        <f t="array" aca="1" ref="Y8" ca="1">INDIRECT("I"&amp;(ROW(Y8)-6+1)*15-15+7)</f>
        <v>1.946814</v>
      </c>
      <c r="Z8" s="7">
        <f ca="1">IF(Y8=0,0,Y8-Y6)</f>
        <v>-1.5233000000000052E-2</v>
      </c>
      <c r="AA8" s="7" cm="1">
        <f t="array" aca="1" ref="AA8" ca="1">INDIRECT("J"&amp;(ROW(AA8)-ROW(AA$6)+1)*15-15+7)</f>
        <v>33.266680999999998</v>
      </c>
      <c r="AB8" s="7">
        <f ca="1">IF(AA8=0,0,AA8-AA6)</f>
        <v>-3.1400000000303407E-4</v>
      </c>
      <c r="AC8" s="8"/>
      <c r="AD8" s="8"/>
      <c r="AE8" s="8"/>
      <c r="AF8" s="8"/>
      <c r="AG8" s="8"/>
      <c r="AH8" s="7" t="s">
        <v>35</v>
      </c>
      <c r="AI8" s="8"/>
      <c r="AJ8" s="8">
        <v>5</v>
      </c>
      <c r="AK8" s="8">
        <v>6</v>
      </c>
      <c r="AL8" s="8">
        <v>7</v>
      </c>
      <c r="AM8" s="8">
        <v>5</v>
      </c>
      <c r="AN8" s="8">
        <v>5</v>
      </c>
      <c r="AO8" s="9">
        <v>4</v>
      </c>
      <c r="AP8">
        <f t="shared" si="3"/>
        <v>5.333333333333333</v>
      </c>
      <c r="AR8" s="6" t="s">
        <v>35</v>
      </c>
      <c r="AS8" s="7"/>
      <c r="AT8" s="7" cm="1">
        <f t="array" aca="1" ref="AT8" ca="1">INDIRECT("K"&amp;(ROW(AT8)-ROW(AT$6)+1)*15-15+7)</f>
        <v>0.93596800000000002</v>
      </c>
      <c r="AU8" s="7">
        <f ca="1">IF(AT8=0,0,AT8-AT6)</f>
        <v>2.6999999999999247E-5</v>
      </c>
      <c r="AV8" s="8"/>
      <c r="AW8" s="8"/>
      <c r="AX8" s="8"/>
      <c r="AY8" s="8"/>
      <c r="AZ8" s="7" t="s">
        <v>35</v>
      </c>
      <c r="BA8" s="8"/>
      <c r="BB8" s="8">
        <v>5</v>
      </c>
      <c r="BC8" s="8">
        <v>4</v>
      </c>
      <c r="BD8" s="8">
        <v>6</v>
      </c>
      <c r="BE8" s="23">
        <v>5</v>
      </c>
      <c r="BF8" s="23">
        <v>1</v>
      </c>
      <c r="BG8" s="9">
        <v>2</v>
      </c>
      <c r="BH8">
        <f t="shared" si="4"/>
        <v>3.8333333333333335</v>
      </c>
    </row>
    <row r="9" spans="2:60" x14ac:dyDescent="0.4">
      <c r="B9" s="15">
        <v>60</v>
      </c>
      <c r="C9" s="8">
        <v>1.457184</v>
      </c>
      <c r="D9" s="8">
        <v>30.542891000000001</v>
      </c>
      <c r="E9" s="8">
        <v>0.89572499999999999</v>
      </c>
      <c r="F9" s="8"/>
      <c r="G9" s="8">
        <v>793</v>
      </c>
      <c r="H9" s="8"/>
      <c r="I9" s="8">
        <v>1.4496709999999999</v>
      </c>
      <c r="J9" s="8">
        <v>30.604982</v>
      </c>
      <c r="K9" s="8">
        <v>0.896401</v>
      </c>
      <c r="L9" s="8"/>
      <c r="M9" s="8">
        <v>231</v>
      </c>
      <c r="N9" s="8"/>
      <c r="O9" s="8">
        <v>0</v>
      </c>
      <c r="P9" s="8">
        <v>39</v>
      </c>
      <c r="Q9" s="9">
        <v>59</v>
      </c>
      <c r="R9" s="1">
        <f t="shared" si="0"/>
        <v>-6.2090999999998786E-2</v>
      </c>
      <c r="S9" s="1">
        <f t="shared" si="1"/>
        <v>-6.7600000000000993E-4</v>
      </c>
      <c r="T9" s="1">
        <f t="shared" si="2"/>
        <v>7.5130000000001029E-3</v>
      </c>
      <c r="W9" s="6" t="str">
        <f>E$47</f>
        <v>1～3のみのICA領域</v>
      </c>
      <c r="X9" s="7"/>
      <c r="Y9" s="7" cm="1">
        <f t="array" aca="1" ref="Y9" ca="1">INDIRECT("I"&amp;(ROW(Y9)-6+1)*15-15+7)</f>
        <v>1.9511890000000001</v>
      </c>
      <c r="Z9" s="7">
        <f ca="1">IF(Y9=0,0,Y9-Y6)</f>
        <v>-1.0858000000000034E-2</v>
      </c>
      <c r="AA9" s="7" cm="1">
        <f t="array" aca="1" ref="AA9" ca="1">INDIRECT("J"&amp;(ROW(AA9)-ROW(AA$6)+1)*15-15+7)</f>
        <v>33.267096000000002</v>
      </c>
      <c r="AB9" s="7">
        <f ca="1">IF(AA9=0,0,AA9-AA6)</f>
        <v>1.010000000007949E-4</v>
      </c>
      <c r="AC9" s="8"/>
      <c r="AD9" s="8"/>
      <c r="AE9" s="8"/>
      <c r="AF9" s="8"/>
      <c r="AG9" s="8"/>
      <c r="AH9" s="7" t="s">
        <v>43</v>
      </c>
      <c r="AI9" s="8"/>
      <c r="AJ9" s="8">
        <v>7</v>
      </c>
      <c r="AK9" s="8">
        <v>7</v>
      </c>
      <c r="AL9" s="8">
        <v>3</v>
      </c>
      <c r="AM9" s="8">
        <v>1</v>
      </c>
      <c r="AN9" s="8">
        <v>3</v>
      </c>
      <c r="AO9" s="9">
        <v>6</v>
      </c>
      <c r="AP9">
        <f t="shared" si="3"/>
        <v>4.5</v>
      </c>
      <c r="AR9" s="6" t="s">
        <v>43</v>
      </c>
      <c r="AS9" s="7"/>
      <c r="AT9" s="7" cm="1">
        <f t="array" aca="1" ref="AT9" ca="1">INDIRECT("K"&amp;(ROW(AT9)-ROW(AT$6)+1)*15-15+7)</f>
        <v>0.93612799999999996</v>
      </c>
      <c r="AU9" s="7">
        <f ca="1">IF(AT9=0,0,AT9-AT6)</f>
        <v>1.8699999999993722E-4</v>
      </c>
      <c r="AV9" s="8"/>
      <c r="AW9" s="8"/>
      <c r="AX9" s="8"/>
      <c r="AY9" s="8"/>
      <c r="AZ9" s="7" t="s">
        <v>43</v>
      </c>
      <c r="BA9" s="8"/>
      <c r="BB9" s="23">
        <v>7</v>
      </c>
      <c r="BC9" s="23">
        <v>7</v>
      </c>
      <c r="BD9" s="8">
        <v>1</v>
      </c>
      <c r="BE9" s="23">
        <v>1</v>
      </c>
      <c r="BF9" s="23">
        <v>2</v>
      </c>
      <c r="BG9" s="9">
        <v>5</v>
      </c>
      <c r="BH9">
        <f t="shared" si="4"/>
        <v>3.8333333333333335</v>
      </c>
    </row>
    <row r="10" spans="2:60" x14ac:dyDescent="0.4">
      <c r="B10" s="15">
        <v>50</v>
      </c>
      <c r="C10" s="8">
        <v>1.294346</v>
      </c>
      <c r="D10" s="8">
        <v>29.852875999999998</v>
      </c>
      <c r="E10" s="8">
        <v>0.88379600000000003</v>
      </c>
      <c r="F10" s="8"/>
      <c r="G10" s="8">
        <v>709</v>
      </c>
      <c r="H10" s="8"/>
      <c r="I10" s="8">
        <v>1.2940670000000001</v>
      </c>
      <c r="J10" s="8">
        <v>29.951993999999999</v>
      </c>
      <c r="K10" s="8">
        <v>0.88453099999999996</v>
      </c>
      <c r="L10" s="8"/>
      <c r="M10" s="8">
        <v>315</v>
      </c>
      <c r="N10" s="8"/>
      <c r="O10" s="8">
        <v>0</v>
      </c>
      <c r="P10" s="8">
        <v>39</v>
      </c>
      <c r="Q10" s="9">
        <v>59</v>
      </c>
      <c r="R10" s="1">
        <f t="shared" si="0"/>
        <v>-9.9118000000000706E-2</v>
      </c>
      <c r="S10" s="1">
        <f t="shared" si="1"/>
        <v>-7.3499999999993015E-4</v>
      </c>
      <c r="T10" s="1">
        <f t="shared" si="2"/>
        <v>2.789999999999182E-4</v>
      </c>
      <c r="W10" s="6" t="str">
        <f>E$62</f>
        <v>Q10で固定</v>
      </c>
      <c r="X10" s="7"/>
      <c r="Y10" s="7" cm="1">
        <f t="array" aca="1" ref="Y10" ca="1">INDIRECT("I"&amp;(ROW(Y10)-6+1)*15-15+7)</f>
        <v>1.936577</v>
      </c>
      <c r="Z10" s="7">
        <f ca="1">IF(Y10=0,0,Y10-Y6)</f>
        <v>-2.5470000000000104E-2</v>
      </c>
      <c r="AA10" s="7" cm="1">
        <f t="array" aca="1" ref="AA10" ca="1">INDIRECT("J"&amp;(ROW(AA10)-ROW(AA$6)+1)*15-15+7)</f>
        <v>33.263502000000003</v>
      </c>
      <c r="AB10" s="7">
        <f ca="1">IF(AA10=0,0,AA10-AA6)</f>
        <v>-3.4929999999988581E-3</v>
      </c>
      <c r="AC10" s="8"/>
      <c r="AD10" s="8"/>
      <c r="AE10" s="8"/>
      <c r="AF10" s="8"/>
      <c r="AG10" s="8"/>
      <c r="AH10" s="7" t="s">
        <v>37</v>
      </c>
      <c r="AI10" s="8"/>
      <c r="AJ10" s="8">
        <v>2</v>
      </c>
      <c r="AK10" s="8">
        <v>2</v>
      </c>
      <c r="AL10" s="8">
        <v>2</v>
      </c>
      <c r="AM10" s="8">
        <v>3</v>
      </c>
      <c r="AN10" s="8">
        <v>2</v>
      </c>
      <c r="AO10" s="9">
        <v>2</v>
      </c>
      <c r="AP10">
        <f t="shared" si="3"/>
        <v>2.1666666666666665</v>
      </c>
      <c r="AR10" s="6" t="s">
        <v>37</v>
      </c>
      <c r="AS10" s="7"/>
      <c r="AT10" s="7" cm="1">
        <f t="array" aca="1" ref="AT10" ca="1">INDIRECT("K"&amp;(ROW(AT10)-ROW(AT$6)+1)*15-15+7)</f>
        <v>0.93596199999999996</v>
      </c>
      <c r="AU10" s="7">
        <f ca="1">IF(AT10=0,0,AT10-AT6)</f>
        <v>2.0999999999937735E-5</v>
      </c>
      <c r="AV10" s="8"/>
      <c r="AW10" s="8"/>
      <c r="AX10" s="8"/>
      <c r="AY10" s="8"/>
      <c r="AZ10" s="7" t="s">
        <v>37</v>
      </c>
      <c r="BA10" s="8"/>
      <c r="BB10" s="8">
        <v>2</v>
      </c>
      <c r="BC10" s="8">
        <v>2</v>
      </c>
      <c r="BD10" s="8">
        <v>3</v>
      </c>
      <c r="BE10" s="23">
        <v>4</v>
      </c>
      <c r="BF10" s="23">
        <v>4</v>
      </c>
      <c r="BG10" s="9">
        <v>4</v>
      </c>
      <c r="BH10">
        <f t="shared" si="4"/>
        <v>3.1666666666666665</v>
      </c>
    </row>
    <row r="11" spans="2:60" x14ac:dyDescent="0.4">
      <c r="B11" s="15">
        <v>40</v>
      </c>
      <c r="C11" s="8">
        <v>1.1223510000000001</v>
      </c>
      <c r="D11" s="8">
        <v>29.085376</v>
      </c>
      <c r="E11" s="8">
        <v>0.86759699999999995</v>
      </c>
      <c r="F11" s="8"/>
      <c r="G11" s="8">
        <v>679</v>
      </c>
      <c r="H11" s="8"/>
      <c r="I11" s="8">
        <v>1.125305</v>
      </c>
      <c r="J11" s="8">
        <v>29.195069</v>
      </c>
      <c r="K11" s="8">
        <v>0.86884700000000004</v>
      </c>
      <c r="L11" s="8"/>
      <c r="M11" s="8">
        <v>345</v>
      </c>
      <c r="N11" s="8"/>
      <c r="O11" s="8">
        <v>0</v>
      </c>
      <c r="P11" s="8">
        <v>39</v>
      </c>
      <c r="Q11" s="9">
        <v>59</v>
      </c>
      <c r="R11" s="1">
        <f t="shared" si="0"/>
        <v>-0.10969300000000004</v>
      </c>
      <c r="S11" s="1">
        <f t="shared" si="1"/>
        <v>-1.2500000000000844E-3</v>
      </c>
      <c r="T11" s="1">
        <f t="shared" si="2"/>
        <v>-2.9539999999999011E-3</v>
      </c>
      <c r="W11" s="6" t="str">
        <f>E$77</f>
        <v>Q20で固定</v>
      </c>
      <c r="X11" s="7"/>
      <c r="Y11" s="7" cm="1">
        <f t="array" aca="1" ref="Y11" ca="1">INDIRECT("I"&amp;(ROW(Y11)-6+1)*15-15+7)</f>
        <v>1.93669</v>
      </c>
      <c r="Z11" s="7">
        <f ca="1">IF(Y11=0,0,Y11-Y6)</f>
        <v>-2.5357000000000074E-2</v>
      </c>
      <c r="AA11" s="7" cm="1">
        <f t="array" aca="1" ref="AA11" ca="1">INDIRECT("J"&amp;(ROW(AA11)-ROW(AA$6)+1)*15-15+7)</f>
        <v>33.267771000000003</v>
      </c>
      <c r="AB11" s="7">
        <f ca="1">IF(AA11=0,0,AA11-AA6)</f>
        <v>7.7600000000188629E-4</v>
      </c>
      <c r="AC11" s="8"/>
      <c r="AD11" s="8"/>
      <c r="AE11" s="8"/>
      <c r="AF11" s="8"/>
      <c r="AG11" s="8"/>
      <c r="AH11" s="7" t="s">
        <v>25</v>
      </c>
      <c r="AI11" s="8"/>
      <c r="AJ11" s="8">
        <v>1</v>
      </c>
      <c r="AK11" s="8">
        <v>1</v>
      </c>
      <c r="AL11" s="8">
        <v>1</v>
      </c>
      <c r="AM11" s="8">
        <v>2</v>
      </c>
      <c r="AN11" s="8">
        <v>1</v>
      </c>
      <c r="AO11" s="9">
        <v>1</v>
      </c>
      <c r="AP11">
        <f t="shared" si="3"/>
        <v>1.1666666666666667</v>
      </c>
      <c r="AR11" s="6" t="s">
        <v>25</v>
      </c>
      <c r="AS11" s="7"/>
      <c r="AT11" s="7" cm="1">
        <f t="array" aca="1" ref="AT11" ca="1">INDIRECT("K"&amp;(ROW(AT11)-ROW(AT$6)+1)*15-15+7)</f>
        <v>0.93596500000000005</v>
      </c>
      <c r="AU11" s="7">
        <f ca="1">IF(AT11=0,0,AT11-AT6)</f>
        <v>2.4000000000024002E-5</v>
      </c>
      <c r="AV11" s="8"/>
      <c r="AW11" s="8"/>
      <c r="AX11" s="8"/>
      <c r="AY11" s="8"/>
      <c r="AZ11" s="7" t="s">
        <v>25</v>
      </c>
      <c r="BA11" s="8"/>
      <c r="BB11" s="8">
        <v>1</v>
      </c>
      <c r="BC11" s="8">
        <v>1</v>
      </c>
      <c r="BD11" s="8">
        <v>2</v>
      </c>
      <c r="BE11" s="23">
        <v>3</v>
      </c>
      <c r="BF11" s="23">
        <v>3</v>
      </c>
      <c r="BG11" s="9">
        <v>3</v>
      </c>
      <c r="BH11">
        <f t="shared" si="4"/>
        <v>2.1666666666666665</v>
      </c>
    </row>
    <row r="12" spans="2:60" x14ac:dyDescent="0.4">
      <c r="B12" s="15">
        <v>30</v>
      </c>
      <c r="C12" s="8">
        <v>0.95342400000000005</v>
      </c>
      <c r="D12" s="8">
        <v>28.262195999999999</v>
      </c>
      <c r="E12" s="8">
        <v>0.84732799999999997</v>
      </c>
      <c r="F12" s="8"/>
      <c r="G12" s="8">
        <v>700</v>
      </c>
      <c r="H12" s="8"/>
      <c r="I12" s="8">
        <v>0.948855</v>
      </c>
      <c r="J12" s="8">
        <v>28.372751000000001</v>
      </c>
      <c r="K12" s="8">
        <v>0.84751900000000002</v>
      </c>
      <c r="L12" s="8"/>
      <c r="M12" s="8">
        <v>324</v>
      </c>
      <c r="N12" s="8"/>
      <c r="O12" s="8">
        <v>31</v>
      </c>
      <c r="P12" s="8">
        <v>39</v>
      </c>
      <c r="Q12" s="9">
        <v>99</v>
      </c>
      <c r="R12" s="1">
        <f t="shared" si="0"/>
        <v>-0.11055500000000151</v>
      </c>
      <c r="S12" s="1">
        <f t="shared" si="1"/>
        <v>-1.9100000000005224E-4</v>
      </c>
      <c r="T12" s="1">
        <f t="shared" si="2"/>
        <v>4.5690000000000452E-3</v>
      </c>
      <c r="W12" s="6" t="str">
        <f>E$92</f>
        <v>Q50で固定</v>
      </c>
      <c r="X12" s="7"/>
      <c r="Y12" s="7" cm="1">
        <f t="array" aca="1" ref="Y12" ca="1">INDIRECT("I"&amp;(ROW(Y12)-6+1)*15-15+7)</f>
        <v>1.941921</v>
      </c>
      <c r="Z12" s="7">
        <f ca="1">IF(Y12=0,0,Y12-Y6)</f>
        <v>-2.0126000000000088E-2</v>
      </c>
      <c r="AA12" s="7" cm="1">
        <f t="array" aca="1" ref="AA12" ca="1">INDIRECT("J"&amp;(ROW(AA12)-ROW(AA$6)+1)*15-15+7)</f>
        <v>33.264448000000002</v>
      </c>
      <c r="AB12" s="7">
        <f ca="1">IF(AA12=0,0,AA12-AA6)</f>
        <v>-2.5469999999998549E-3</v>
      </c>
      <c r="AC12" s="8"/>
      <c r="AD12" s="8"/>
      <c r="AE12" s="8"/>
      <c r="AF12" s="8"/>
      <c r="AG12" s="8"/>
      <c r="AH12" s="7" t="s">
        <v>39</v>
      </c>
      <c r="AI12" s="8"/>
      <c r="AJ12" s="8">
        <v>3</v>
      </c>
      <c r="AK12" s="8">
        <v>3</v>
      </c>
      <c r="AL12" s="8">
        <v>4</v>
      </c>
      <c r="AM12" s="8">
        <v>5</v>
      </c>
      <c r="AN12" s="8">
        <v>4</v>
      </c>
      <c r="AO12" s="9">
        <v>7</v>
      </c>
      <c r="AP12">
        <f t="shared" si="3"/>
        <v>4.333333333333333</v>
      </c>
      <c r="AR12" s="6" t="s">
        <v>39</v>
      </c>
      <c r="AS12" s="7"/>
      <c r="AT12" s="7" cm="1">
        <f t="array" aca="1" ref="AT12" ca="1">INDIRECT("K"&amp;(ROW(AT12)-ROW(AT$6)+1)*15-15+7)</f>
        <v>0.93600899999999998</v>
      </c>
      <c r="AU12" s="7">
        <f ca="1">IF(AT12=0,0,AT12-AT6)</f>
        <v>6.7999999999956984E-5</v>
      </c>
      <c r="AV12" s="8"/>
      <c r="AW12" s="8"/>
      <c r="AX12" s="8"/>
      <c r="AY12" s="8"/>
      <c r="AZ12" s="7" t="s">
        <v>39</v>
      </c>
      <c r="BA12" s="8"/>
      <c r="BB12" s="8">
        <v>3</v>
      </c>
      <c r="BC12" s="8">
        <v>3</v>
      </c>
      <c r="BD12" s="23">
        <v>4</v>
      </c>
      <c r="BE12" s="23">
        <v>5</v>
      </c>
      <c r="BF12" s="23">
        <v>5</v>
      </c>
      <c r="BG12" s="9">
        <v>6</v>
      </c>
      <c r="BH12">
        <f t="shared" si="4"/>
        <v>4.333333333333333</v>
      </c>
    </row>
    <row r="13" spans="2:60" x14ac:dyDescent="0.4">
      <c r="B13" s="15">
        <v>20</v>
      </c>
      <c r="C13" s="8">
        <v>0.71657000000000004</v>
      </c>
      <c r="D13" s="8">
        <v>26.851299999999998</v>
      </c>
      <c r="E13" s="8">
        <v>0.80896699999999999</v>
      </c>
      <c r="F13" s="8"/>
      <c r="G13" s="8">
        <v>599</v>
      </c>
      <c r="H13" s="8"/>
      <c r="I13" s="8">
        <v>0.71585900000000002</v>
      </c>
      <c r="J13" s="8">
        <v>27.051577000000002</v>
      </c>
      <c r="K13" s="8">
        <v>0.80937599999999998</v>
      </c>
      <c r="L13" s="8"/>
      <c r="M13" s="8">
        <v>425</v>
      </c>
      <c r="N13" s="8"/>
      <c r="O13" s="8">
        <v>99</v>
      </c>
      <c r="P13" s="8">
        <v>99</v>
      </c>
      <c r="Q13" s="9">
        <v>99</v>
      </c>
      <c r="R13" s="1">
        <f t="shared" si="0"/>
        <v>-0.20027700000000337</v>
      </c>
      <c r="S13" s="1">
        <f t="shared" si="1"/>
        <v>-4.089999999999927E-4</v>
      </c>
      <c r="T13" s="1">
        <f t="shared" si="2"/>
        <v>7.1100000000001717E-4</v>
      </c>
      <c r="W13" s="6" t="str">
        <f>E$107</f>
        <v>Q90で固定</v>
      </c>
      <c r="X13" s="7"/>
      <c r="Y13" s="7" cm="1">
        <f t="array" aca="1" ref="Y13" ca="1">INDIRECT("I"&amp;(ROW(Y13)-6+1)*15-15+7)</f>
        <v>1.9487490000000001</v>
      </c>
      <c r="Z13" s="7">
        <f ca="1">IF(Y13=0,0,Y13-Y6)</f>
        <v>-1.3298000000000032E-2</v>
      </c>
      <c r="AA13" s="7" cm="1">
        <f t="array" aca="1" ref="AA13" ca="1">INDIRECT("J"&amp;(ROW(AA13)-ROW(AA$6)+1)*15-15+7)</f>
        <v>33.266860999999999</v>
      </c>
      <c r="AB13" s="7">
        <f ca="1">IF(AA13=0,0,AA13-AA6)</f>
        <v>-1.3400000000274304E-4</v>
      </c>
      <c r="AC13" s="8"/>
      <c r="AD13" s="8"/>
      <c r="AE13" s="8"/>
      <c r="AF13" s="8"/>
      <c r="AG13" s="8"/>
      <c r="AH13" s="7" t="s">
        <v>40</v>
      </c>
      <c r="AI13" s="8"/>
      <c r="AJ13" s="8">
        <v>6</v>
      </c>
      <c r="AK13" s="8">
        <v>5</v>
      </c>
      <c r="AL13" s="8">
        <v>6</v>
      </c>
      <c r="AM13" s="8">
        <v>7</v>
      </c>
      <c r="AN13" s="8">
        <v>7</v>
      </c>
      <c r="AO13" s="9">
        <v>5</v>
      </c>
      <c r="AP13">
        <f t="shared" si="3"/>
        <v>6</v>
      </c>
      <c r="AR13" s="6" t="s">
        <v>40</v>
      </c>
      <c r="AS13" s="7"/>
      <c r="AT13" s="7" cm="1">
        <f t="array" aca="1" ref="AT13" ca="1">INDIRECT("K"&amp;(ROW(AT13)-ROW(AT$6)+1)*15-15+7)</f>
        <v>0.93604399999999999</v>
      </c>
      <c r="AU13" s="7">
        <f ca="1">IF(AT13=0,0,AT13-AT6)</f>
        <v>1.0299999999996423E-4</v>
      </c>
      <c r="AV13" s="8"/>
      <c r="AW13" s="8"/>
      <c r="AX13" s="8"/>
      <c r="AY13" s="8"/>
      <c r="AZ13" s="7" t="s">
        <v>40</v>
      </c>
      <c r="BA13" s="8"/>
      <c r="BB13" s="23">
        <v>6</v>
      </c>
      <c r="BC13" s="23">
        <v>5</v>
      </c>
      <c r="BD13" s="23">
        <v>7</v>
      </c>
      <c r="BE13" s="23">
        <v>7</v>
      </c>
      <c r="BF13" s="23">
        <v>7</v>
      </c>
      <c r="BG13" s="9">
        <v>7</v>
      </c>
      <c r="BH13">
        <f>AVERAGE(BB13:BG13)</f>
        <v>6.5</v>
      </c>
    </row>
    <row r="14" spans="2:60" ht="19.5" thickBot="1" x14ac:dyDescent="0.45">
      <c r="B14" s="16">
        <v>10</v>
      </c>
      <c r="C14" s="12">
        <v>0.42613200000000001</v>
      </c>
      <c r="D14" s="12">
        <v>24.315009</v>
      </c>
      <c r="E14" s="12">
        <v>0.72723700000000002</v>
      </c>
      <c r="F14" s="12"/>
      <c r="G14" s="12">
        <v>462</v>
      </c>
      <c r="H14" s="12"/>
      <c r="I14" s="12">
        <v>0.45024700000000001</v>
      </c>
      <c r="J14" s="12">
        <v>24.779391</v>
      </c>
      <c r="K14" s="12">
        <v>0.73484899999999997</v>
      </c>
      <c r="L14" s="12"/>
      <c r="M14" s="12">
        <v>562</v>
      </c>
      <c r="N14" s="12"/>
      <c r="O14" s="12">
        <v>99</v>
      </c>
      <c r="P14" s="12">
        <v>99</v>
      </c>
      <c r="Q14" s="13">
        <v>99</v>
      </c>
      <c r="R14" s="1">
        <f t="shared" si="0"/>
        <v>-0.46438200000000052</v>
      </c>
      <c r="S14" s="1">
        <f t="shared" si="1"/>
        <v>-7.6119999999999521E-3</v>
      </c>
      <c r="T14" s="1">
        <f t="shared" si="2"/>
        <v>-2.4114999999999998E-2</v>
      </c>
      <c r="W14" s="6" t="str">
        <f>E$122</f>
        <v>1～3のみのQ50で固定</v>
      </c>
      <c r="X14" s="7"/>
      <c r="Y14" s="7" cm="1">
        <f t="array" aca="1" ref="Y14" ca="1">INDIRECT("I"&amp;(ROW(Y14)-6+1)*15-15+7)</f>
        <v>1.9364889999999999</v>
      </c>
      <c r="Z14" s="7">
        <f ca="1">IF(Y14=0,0,Y14-Y6)</f>
        <v>-2.5558000000000192E-2</v>
      </c>
      <c r="AA14" s="7" cm="1">
        <f t="array" aca="1" ref="AA14" ca="1">INDIRECT("J"&amp;(ROW(AA14)-ROW(AA$6)+1)*15-15+7)</f>
        <v>33.283062999999999</v>
      </c>
      <c r="AB14" s="7">
        <f ca="1">IF(AA14=0,0,AA14-AA6)</f>
        <v>1.6067999999997085E-2</v>
      </c>
      <c r="AC14" s="8"/>
      <c r="AD14" s="8"/>
      <c r="AE14" s="8"/>
      <c r="AF14" s="8"/>
      <c r="AG14" s="8"/>
      <c r="AH14" s="22"/>
      <c r="AI14" s="8"/>
      <c r="AJ14" s="8"/>
      <c r="AK14" s="8"/>
      <c r="AL14" s="8"/>
      <c r="AM14" s="8"/>
      <c r="AN14" s="8"/>
      <c r="AO14" s="9"/>
      <c r="AR14" s="6" t="s">
        <v>45</v>
      </c>
      <c r="AS14" s="7"/>
      <c r="AT14" s="7" cm="1">
        <f t="array" aca="1" ref="AT14" ca="1">INDIRECT("K"&amp;(ROW(AT14)-ROW(AT$6)+1)*15-15+7)</f>
        <v>0.93615400000000004</v>
      </c>
      <c r="AU14" s="7">
        <f ca="1">IF(AT14=0,0,AT14-AT6)</f>
        <v>2.1300000000001873E-4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9"/>
    </row>
    <row r="15" spans="2:60" x14ac:dyDescent="0.4">
      <c r="W15" s="6"/>
      <c r="X15" s="7"/>
      <c r="Y15" s="7"/>
      <c r="Z15" s="7"/>
      <c r="AA15" s="7"/>
      <c r="AB15" s="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R15" s="15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9"/>
    </row>
    <row r="16" spans="2:60" ht="19.5" thickBot="1" x14ac:dyDescent="0.45">
      <c r="W16" s="6"/>
      <c r="X16" s="7"/>
      <c r="Y16" s="7"/>
      <c r="Z16" s="7"/>
      <c r="AA16" s="7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R16" s="15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9"/>
    </row>
    <row r="17" spans="2:60" x14ac:dyDescent="0.4">
      <c r="B17" s="14" t="s">
        <v>12</v>
      </c>
      <c r="C17" s="4"/>
      <c r="D17" s="4" t="s">
        <v>9</v>
      </c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W17" s="6"/>
      <c r="X17" s="7"/>
      <c r="Y17" s="7"/>
      <c r="Z17" s="7"/>
      <c r="AA17" s="7"/>
      <c r="AB17" s="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R17" s="15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9"/>
    </row>
    <row r="18" spans="2:60" x14ac:dyDescent="0.4">
      <c r="B18" s="1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W18" s="6"/>
      <c r="X18" s="7"/>
      <c r="Y18" s="7"/>
      <c r="Z18" s="7"/>
      <c r="AA18" s="7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R18" s="15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9"/>
    </row>
    <row r="19" spans="2:60" x14ac:dyDescent="0.4">
      <c r="B19" s="6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/>
      <c r="I19" s="7" t="s">
        <v>6</v>
      </c>
      <c r="J19" s="7" t="s">
        <v>2</v>
      </c>
      <c r="K19" s="7" t="s">
        <v>3</v>
      </c>
      <c r="L19" s="7" t="s">
        <v>4</v>
      </c>
      <c r="M19" s="7" t="s">
        <v>5</v>
      </c>
      <c r="N19" s="7"/>
      <c r="O19" s="7" t="s">
        <v>7</v>
      </c>
      <c r="P19" s="7"/>
      <c r="Q19" s="17"/>
      <c r="W19" s="6" t="s">
        <v>19</v>
      </c>
      <c r="X19" s="7"/>
      <c r="Y19" s="7" t="s">
        <v>17</v>
      </c>
      <c r="Z19" s="7"/>
      <c r="AA19" s="7" t="s">
        <v>18</v>
      </c>
      <c r="AB19" s="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R19" s="6" t="s">
        <v>19</v>
      </c>
      <c r="AS19" s="7"/>
      <c r="AT19" s="7" t="s">
        <v>50</v>
      </c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9"/>
    </row>
    <row r="20" spans="2:60" x14ac:dyDescent="0.4">
      <c r="B20" s="15">
        <v>100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W20" s="6" t="str">
        <f>F$2</f>
        <v>Hybrid</v>
      </c>
      <c r="X20" s="7"/>
      <c r="Y20" s="7" cm="1">
        <f t="array" aca="1" ref="Y20" ca="1">INDIRECT("I"&amp;(ROW(Y20)-ROW(Y$20)+1)*15-15+8)</f>
        <v>1.647616</v>
      </c>
      <c r="Z20" s="7"/>
      <c r="AA20" s="7" cm="1">
        <f t="array" aca="1" ref="AA20" ca="1">INDIRECT("J"&amp;(ROW(AA20)-ROW(AA$20)+1)*15-15+8)</f>
        <v>31.668904000000001</v>
      </c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  <c r="AR20" s="6" t="s">
        <v>42</v>
      </c>
      <c r="AS20" s="7"/>
      <c r="AT20" s="7" cm="1">
        <f t="array" aca="1" ref="AT20" ca="1">INDIRECT("K"&amp;(ROW(AT20)-ROW(AT$20)+1)*15-15+8)</f>
        <v>0.91497600000000001</v>
      </c>
      <c r="AU20" s="7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9"/>
    </row>
    <row r="21" spans="2:60" x14ac:dyDescent="0.4">
      <c r="B21" s="6">
        <v>90</v>
      </c>
      <c r="C21" s="7">
        <v>2.7357680000000002</v>
      </c>
      <c r="D21" s="7">
        <v>36.362422000000002</v>
      </c>
      <c r="E21" s="7">
        <v>0.96072999999999997</v>
      </c>
      <c r="F21" s="7"/>
      <c r="G21" s="7">
        <v>976</v>
      </c>
      <c r="H21" s="7"/>
      <c r="I21" s="7">
        <v>2.671627</v>
      </c>
      <c r="J21" s="7">
        <v>36.369563999999997</v>
      </c>
      <c r="K21" s="7">
        <v>0.96072900000000006</v>
      </c>
      <c r="L21" s="7"/>
      <c r="M21" s="7">
        <v>48</v>
      </c>
      <c r="N21" s="7"/>
      <c r="O21" s="7">
        <v>27</v>
      </c>
      <c r="P21" s="7">
        <v>34</v>
      </c>
      <c r="Q21" s="17">
        <v>41</v>
      </c>
      <c r="W21" s="6" t="str">
        <f>E$17</f>
        <v>0含むICA領域</v>
      </c>
      <c r="X21" s="7"/>
      <c r="Y21" s="7" cm="1">
        <f t="array" aca="1" ref="Y21" ca="1">INDIRECT("I"&amp;(ROW(Y21)-ROW(Y$20)+1)*15-15+8)</f>
        <v>1.6276550000000001</v>
      </c>
      <c r="Z21" s="7">
        <f ca="1">IF(Y21=0,0,Y21-Y20)</f>
        <v>-1.9960999999999895E-2</v>
      </c>
      <c r="AA21" s="7" cm="1">
        <f t="array" aca="1" ref="AA21" ca="1">INDIRECT("J"&amp;(ROW(AA21)-ROW(AA$20)+1)*15-15+8)</f>
        <v>31.672113</v>
      </c>
      <c r="AB21" s="7">
        <f ca="1">IF(AA21=0,0,AA21-AA20)</f>
        <v>3.208999999998241E-3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R21" s="6" t="s">
        <v>27</v>
      </c>
      <c r="AS21" s="7"/>
      <c r="AT21" s="7" cm="1">
        <f t="array" aca="1" ref="AT21" ca="1">INDIRECT("K"&amp;(ROW(AT21)-ROW(AT$20)+1)*15-15+8)</f>
        <v>0.91512700000000002</v>
      </c>
      <c r="AU21" s="7">
        <f ca="1">IF(AT21=0,0,AT21-AT20)</f>
        <v>1.5100000000001224E-4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9"/>
    </row>
    <row r="22" spans="2:60" x14ac:dyDescent="0.4">
      <c r="B22" s="7">
        <v>80</v>
      </c>
      <c r="C22" s="7">
        <v>2.0042059999999999</v>
      </c>
      <c r="D22" s="7">
        <v>33.254558000000003</v>
      </c>
      <c r="E22" s="7">
        <v>0.93608499999999994</v>
      </c>
      <c r="F22" s="7"/>
      <c r="G22" s="7">
        <v>954</v>
      </c>
      <c r="H22" s="7"/>
      <c r="I22" s="7">
        <v>1.9469639999999999</v>
      </c>
      <c r="J22" s="7">
        <v>33.272827999999997</v>
      </c>
      <c r="K22" s="7">
        <v>0.93599500000000002</v>
      </c>
      <c r="L22" s="7"/>
      <c r="M22" s="7">
        <v>70</v>
      </c>
      <c r="N22" s="7"/>
      <c r="O22" s="7">
        <v>30</v>
      </c>
      <c r="P22" s="7">
        <v>42</v>
      </c>
      <c r="Q22" s="7">
        <v>55</v>
      </c>
      <c r="W22" s="6" t="str">
        <f>E$32</f>
        <v>0以外のICA領域</v>
      </c>
      <c r="X22" s="7"/>
      <c r="Y22" s="7" cm="1">
        <f t="array" aca="1" ref="Y22" ca="1">INDIRECT("I"&amp;(ROW(Y22)-ROW(Y$20)+1)*15-15+8)</f>
        <v>1.6310469999999999</v>
      </c>
      <c r="Z22" s="7">
        <f ca="1">IF(Y22=0,0,Y22-Y20)</f>
        <v>-1.6569000000000056E-2</v>
      </c>
      <c r="AA22" s="7" cm="1">
        <f t="array" aca="1" ref="AA22" ca="1">INDIRECT("J"&amp;(ROW(AA22)-ROW(AA$20)+1)*15-15+8)</f>
        <v>31.674787999999999</v>
      </c>
      <c r="AB22" s="7">
        <f ca="1">IF(AA22=0,0,AA22-AA20)</f>
        <v>5.883999999998224E-3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  <c r="AR22" s="6" t="s">
        <v>35</v>
      </c>
      <c r="AS22" s="7"/>
      <c r="AT22" s="7" cm="1">
        <f t="array" aca="1" ref="AT22" ca="1">INDIRECT("K"&amp;(ROW(AT22)-ROW(AT$20)+1)*15-15+8)</f>
        <v>0.91585700000000003</v>
      </c>
      <c r="AU22" s="7">
        <f ca="1">IF(AT22=0,0,AT22-AT20)</f>
        <v>8.8100000000002066E-4</v>
      </c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9"/>
    </row>
    <row r="23" spans="2:60" x14ac:dyDescent="0.4">
      <c r="B23" s="7">
        <v>70</v>
      </c>
      <c r="C23" s="7">
        <v>1.665324</v>
      </c>
      <c r="D23" s="7">
        <v>31.64545</v>
      </c>
      <c r="E23" s="7">
        <v>0.91552199999999995</v>
      </c>
      <c r="F23" s="7"/>
      <c r="G23" s="7">
        <v>911</v>
      </c>
      <c r="H23" s="7"/>
      <c r="I23" s="7">
        <v>1.6276550000000001</v>
      </c>
      <c r="J23" s="7">
        <v>31.672113</v>
      </c>
      <c r="K23" s="7">
        <v>0.91512700000000002</v>
      </c>
      <c r="L23" s="7"/>
      <c r="M23" s="7">
        <v>113</v>
      </c>
      <c r="N23" s="7"/>
      <c r="O23" s="7">
        <v>30</v>
      </c>
      <c r="P23" s="7">
        <v>35</v>
      </c>
      <c r="Q23" s="7">
        <v>57</v>
      </c>
      <c r="W23" s="6" t="str">
        <f>E$47</f>
        <v>1～3のみのICA領域</v>
      </c>
      <c r="X23" s="7"/>
      <c r="Y23" s="7" cm="1">
        <f t="array" aca="1" ref="Y23" ca="1">INDIRECT("I"&amp;(ROW(Y23)-ROW(Y$20)+1)*15-15+8)</f>
        <v>1.6341110000000001</v>
      </c>
      <c r="Z23" s="7">
        <f ca="1">IF(Y23=0,0,Y23-Y20)</f>
        <v>-1.3504999999999878E-2</v>
      </c>
      <c r="AA23" s="7" cm="1">
        <f t="array" aca="1" ref="AA23" ca="1">INDIRECT("J"&amp;(ROW(AA23)-ROW(AA$20)+1)*15-15+8)</f>
        <v>31.667635000000001</v>
      </c>
      <c r="AB23" s="7">
        <f ca="1">IF(AA23=0,0,AA23-AA20)</f>
        <v>-1.2690000000006307E-3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  <c r="AR23" s="6" t="s">
        <v>43</v>
      </c>
      <c r="AS23" s="7"/>
      <c r="AT23" s="7" cm="1">
        <f t="array" aca="1" ref="AT23" ca="1">INDIRECT("K"&amp;(ROW(AT23)-ROW(AT$20)+1)*15-15+8)</f>
        <v>0.91532400000000003</v>
      </c>
      <c r="AU23" s="7">
        <f ca="1">IF(AT23=0,0,AT23-AT20)</f>
        <v>3.4800000000001496E-4</v>
      </c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9"/>
    </row>
    <row r="24" spans="2:60" x14ac:dyDescent="0.4">
      <c r="B24" s="7">
        <v>60</v>
      </c>
      <c r="C24" s="7">
        <v>1.457184</v>
      </c>
      <c r="D24" s="7">
        <v>30.542891000000001</v>
      </c>
      <c r="E24" s="7">
        <v>0.89572499999999999</v>
      </c>
      <c r="F24" s="7"/>
      <c r="G24" s="7">
        <v>830</v>
      </c>
      <c r="H24" s="7"/>
      <c r="I24" s="7">
        <v>1.432094</v>
      </c>
      <c r="J24" s="7">
        <v>30.603829999999999</v>
      </c>
      <c r="K24" s="7">
        <v>0.89699200000000001</v>
      </c>
      <c r="L24" s="7"/>
      <c r="M24" s="7">
        <v>194</v>
      </c>
      <c r="N24" s="7"/>
      <c r="O24" s="7">
        <v>0</v>
      </c>
      <c r="P24" s="7">
        <v>18</v>
      </c>
      <c r="Q24" s="7">
        <v>30</v>
      </c>
      <c r="W24" s="6" t="str">
        <f>E$62</f>
        <v>Q10で固定</v>
      </c>
      <c r="X24" s="7"/>
      <c r="Y24" s="7" cm="1">
        <f t="array" aca="1" ref="Y24" ca="1">INDIRECT("I"&amp;(ROW(Y24)-ROW(Y$20)+1)*15-15+8)</f>
        <v>1.6212150000000001</v>
      </c>
      <c r="Z24" s="7">
        <f ca="1">IF(Y24=0,0,Y24-Y20)</f>
        <v>-2.6400999999999897E-2</v>
      </c>
      <c r="AA24" s="7" cm="1">
        <f t="array" aca="1" ref="AA24" ca="1">INDIRECT("J"&amp;(ROW(AA24)-ROW(AA$20)+1)*15-15+8)</f>
        <v>31.665158000000002</v>
      </c>
      <c r="AB24" s="7">
        <f ca="1">IF(AA24=0,0,AA24-AA20)</f>
        <v>-3.745999999999583E-3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9"/>
      <c r="AR24" s="6" t="s">
        <v>37</v>
      </c>
      <c r="AS24" s="7"/>
      <c r="AT24" s="7" cm="1">
        <f t="array" aca="1" ref="AT24" ca="1">INDIRECT("K"&amp;(ROW(AT24)-ROW(AT$20)+1)*15-15+8)</f>
        <v>0.91536600000000001</v>
      </c>
      <c r="AU24" s="7">
        <f ca="1">IF(AT24=0,0,AT24-AT20)</f>
        <v>3.9000000000000146E-4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9"/>
    </row>
    <row r="25" spans="2:60" x14ac:dyDescent="0.4">
      <c r="B25" s="7">
        <v>50</v>
      </c>
      <c r="C25" s="7">
        <v>1.294346</v>
      </c>
      <c r="D25" s="7">
        <v>29.852875999999998</v>
      </c>
      <c r="E25" s="7">
        <v>0.88379600000000003</v>
      </c>
      <c r="F25" s="7"/>
      <c r="G25" s="7">
        <v>747</v>
      </c>
      <c r="H25" s="7"/>
      <c r="I25" s="7">
        <v>1.2722389999999999</v>
      </c>
      <c r="J25" s="7">
        <v>29.959427999999999</v>
      </c>
      <c r="K25" s="7">
        <v>0.886687</v>
      </c>
      <c r="L25" s="7"/>
      <c r="M25" s="7">
        <v>277</v>
      </c>
      <c r="N25" s="7"/>
      <c r="O25" s="7">
        <v>16</v>
      </c>
      <c r="P25" s="7">
        <v>21</v>
      </c>
      <c r="Q25" s="7">
        <v>37</v>
      </c>
      <c r="W25" s="6" t="str">
        <f>E$77</f>
        <v>Q20で固定</v>
      </c>
      <c r="X25" s="7"/>
      <c r="Y25" s="7" cm="1">
        <f t="array" aca="1" ref="Y25" ca="1">INDIRECT("I"&amp;(ROW(Y25)-ROW(Y$20)+1)*15-15+8)</f>
        <v>1.6209769999999999</v>
      </c>
      <c r="Z25" s="7">
        <f ca="1">IF(Y25=0,0,Y25-Y20)</f>
        <v>-2.6639000000000079E-2</v>
      </c>
      <c r="AA25" s="7" cm="1">
        <f t="array" aca="1" ref="AA25" ca="1">INDIRECT("J"&amp;(ROW(AA25)-ROW(AA$20)+1)*15-15+8)</f>
        <v>31.669533999999999</v>
      </c>
      <c r="AB25" s="7">
        <f ca="1">IF(AA25=0,0,AA25-AA20)</f>
        <v>6.2999999999746592E-4</v>
      </c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R25" s="6" t="s">
        <v>25</v>
      </c>
      <c r="AS25" s="7"/>
      <c r="AT25" s="7" cm="1">
        <f t="array" aca="1" ref="AT25" ca="1">INDIRECT("K"&amp;(ROW(AT25)-ROW(AT$20)+1)*15-15+8)</f>
        <v>0.91551700000000003</v>
      </c>
      <c r="AU25" s="7">
        <f ca="1">IF(AT25=0,0,AT25-AT20)</f>
        <v>5.4100000000001369E-4</v>
      </c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9"/>
    </row>
    <row r="26" spans="2:60" x14ac:dyDescent="0.4">
      <c r="B26" s="7">
        <v>40</v>
      </c>
      <c r="C26" s="7">
        <v>1.1223510000000001</v>
      </c>
      <c r="D26" s="7">
        <v>29.085376</v>
      </c>
      <c r="E26" s="7">
        <v>0.86759699999999995</v>
      </c>
      <c r="F26" s="7"/>
      <c r="G26" s="7">
        <v>726</v>
      </c>
      <c r="H26" s="7"/>
      <c r="I26" s="7">
        <v>1.1092919999999999</v>
      </c>
      <c r="J26" s="7">
        <v>29.190624</v>
      </c>
      <c r="K26" s="7">
        <v>0.86824299999999999</v>
      </c>
      <c r="L26" s="7"/>
      <c r="M26" s="7">
        <v>298</v>
      </c>
      <c r="N26" s="7"/>
      <c r="O26" s="7">
        <v>9</v>
      </c>
      <c r="P26" s="7">
        <v>13</v>
      </c>
      <c r="Q26" s="7">
        <v>23</v>
      </c>
      <c r="W26" s="6" t="str">
        <f>E$92</f>
        <v>Q50で固定</v>
      </c>
      <c r="X26" s="7"/>
      <c r="Y26" s="7" cm="1">
        <f t="array" aca="1" ref="Y26" ca="1">INDIRECT("I"&amp;(ROW(Y26)-ROW(Y$20)+1)*15-15+8)</f>
        <v>1.622417</v>
      </c>
      <c r="Z26" s="7">
        <f ca="1">IF(Y26=0,0,Y26-Y20)</f>
        <v>-2.5198999999999971E-2</v>
      </c>
      <c r="AA26" s="7" cm="1">
        <f t="array" aca="1" ref="AA26" ca="1">INDIRECT("J"&amp;(ROW(AA26)-ROW(AA$20)+1)*15-15+8)</f>
        <v>31.66656</v>
      </c>
      <c r="AB26" s="7">
        <f ca="1">IF(AA26=0,0,AA26-AA20)</f>
        <v>-2.3440000000007899E-3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9"/>
      <c r="AR26" s="6" t="s">
        <v>39</v>
      </c>
      <c r="AS26" s="7"/>
      <c r="AT26" s="7" cm="1">
        <f t="array" aca="1" ref="AT26" ca="1">INDIRECT("K"&amp;(ROW(AT26)-ROW(AT$20)+1)*15-15+8)</f>
        <v>0.91544700000000001</v>
      </c>
      <c r="AU26" s="7">
        <f ca="1">IF(AT26=0,0,AT26-AT20)</f>
        <v>4.709999999999992E-4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9"/>
    </row>
    <row r="27" spans="2:60" x14ac:dyDescent="0.4">
      <c r="B27" s="7">
        <v>30</v>
      </c>
      <c r="C27" s="7">
        <v>0.95342400000000005</v>
      </c>
      <c r="D27" s="7">
        <v>28.262195999999999</v>
      </c>
      <c r="E27" s="7">
        <v>0.84732799999999997</v>
      </c>
      <c r="F27" s="7"/>
      <c r="G27" s="7">
        <v>681</v>
      </c>
      <c r="H27" s="7"/>
      <c r="I27" s="7">
        <v>0.94798899999999997</v>
      </c>
      <c r="J27" s="7">
        <v>28.416373</v>
      </c>
      <c r="K27" s="7">
        <v>0.85217500000000002</v>
      </c>
      <c r="L27" s="7"/>
      <c r="M27" s="7">
        <v>343</v>
      </c>
      <c r="N27" s="7"/>
      <c r="O27" s="7">
        <v>9</v>
      </c>
      <c r="P27" s="7">
        <v>36</v>
      </c>
      <c r="Q27" s="7">
        <v>44</v>
      </c>
      <c r="W27" s="6" t="str">
        <f>E$107</f>
        <v>Q90で固定</v>
      </c>
      <c r="X27" s="7"/>
      <c r="Y27" s="7" cm="1">
        <f t="array" aca="1" ref="Y27" ca="1">INDIRECT("I"&amp;(ROW(Y27)-ROW(Y$20)+1)*15-15+8)</f>
        <v>1.628142</v>
      </c>
      <c r="Z27" s="7">
        <f ca="1">IF(Y27=0,0,Y27-Y20)</f>
        <v>-1.9473999999999991E-2</v>
      </c>
      <c r="AA27" s="7" cm="1">
        <f t="array" aca="1" ref="AA27" ca="1">INDIRECT("J"&amp;(ROW(AA27)-ROW(AA$20)+1)*15-15+8)</f>
        <v>31.665499000000001</v>
      </c>
      <c r="AB27" s="7">
        <f ca="1">IF(AA27=0,0,AA27-AA20)</f>
        <v>-3.4050000000007685E-3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  <c r="AR27" s="6" t="s">
        <v>40</v>
      </c>
      <c r="AS27" s="7"/>
      <c r="AT27" s="7" cm="1">
        <f t="array" aca="1" ref="AT27" ca="1">INDIRECT("K"&amp;(ROW(AT27)-ROW(AT$20)+1)*15-15+8)</f>
        <v>0.91522800000000004</v>
      </c>
      <c r="AU27" s="7">
        <f ca="1">IF(AT27=0,0,AT27-AT20)</f>
        <v>2.5200000000002998E-4</v>
      </c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9"/>
    </row>
    <row r="28" spans="2:60" x14ac:dyDescent="0.4">
      <c r="B28" s="6">
        <v>20</v>
      </c>
      <c r="C28" s="7">
        <v>0.71657000000000004</v>
      </c>
      <c r="D28" s="7">
        <v>26.851299999999998</v>
      </c>
      <c r="E28" s="7">
        <v>0.80896699999999999</v>
      </c>
      <c r="F28" s="7"/>
      <c r="G28" s="7">
        <v>599</v>
      </c>
      <c r="H28" s="7"/>
      <c r="I28" s="7">
        <v>0.71585900000000002</v>
      </c>
      <c r="J28" s="7">
        <v>27.051577000000002</v>
      </c>
      <c r="K28" s="7">
        <v>0.80937599999999998</v>
      </c>
      <c r="L28" s="7"/>
      <c r="M28" s="7">
        <v>425</v>
      </c>
      <c r="N28" s="7"/>
      <c r="O28" s="7">
        <v>99</v>
      </c>
      <c r="P28" s="7">
        <v>99</v>
      </c>
      <c r="Q28" s="17">
        <v>99</v>
      </c>
      <c r="W28" s="6" t="str">
        <f>E$122</f>
        <v>1～3のみのQ50で固定</v>
      </c>
      <c r="X28" s="7"/>
      <c r="Y28" s="7" cm="1">
        <f t="array" aca="1" ref="Y28" ca="1">INDIRECT("I"&amp;(ROW(Y28)-ROW(Y$20)+1)*15-15+8)</f>
        <v>1.618171</v>
      </c>
      <c r="Z28" s="7">
        <f ca="1">IF(Y28=0,0,Y28-Y20)</f>
        <v>-2.9444999999999943E-2</v>
      </c>
      <c r="AA28" s="7" cm="1">
        <f t="array" aca="1" ref="AA28" ca="1">INDIRECT("J"&amp;(ROW(AA28)-ROW(AA$20)+1)*15-15+8)</f>
        <v>31.704637999999999</v>
      </c>
      <c r="AB28" s="7">
        <f ca="1">IF(AA28=0,0,AA28-AA20)</f>
        <v>3.5733999999997934E-2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9"/>
      <c r="AR28" s="6" t="s">
        <v>45</v>
      </c>
      <c r="AS28" s="7"/>
      <c r="AT28" s="7" cm="1">
        <f t="array" aca="1" ref="AT28" ca="1">INDIRECT("K"&amp;(ROW(AT28)-ROW(AT$20)+1)*15-15+8)</f>
        <v>0.916516</v>
      </c>
      <c r="AU28" s="7">
        <f ca="1">IF(AT28=0,0,AT28-AT20)</f>
        <v>1.5399999999999858E-3</v>
      </c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9"/>
    </row>
    <row r="29" spans="2:60" ht="19.5" thickBot="1" x14ac:dyDescent="0.45">
      <c r="B29" s="16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W29" s="6"/>
      <c r="X29" s="7"/>
      <c r="Y29" s="7"/>
      <c r="Z29" s="7"/>
      <c r="AA29" s="7"/>
      <c r="AB29" s="7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9"/>
      <c r="AR29" s="15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9"/>
    </row>
    <row r="30" spans="2:60" ht="19.5" thickBot="1" x14ac:dyDescent="0.45">
      <c r="W30" s="6"/>
      <c r="X30" s="7"/>
      <c r="Y30" s="7"/>
      <c r="Z30" s="7"/>
      <c r="AA30" s="7"/>
      <c r="AB30" s="7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9"/>
      <c r="AR30" s="15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9"/>
    </row>
    <row r="31" spans="2:60" ht="19.5" thickBot="1" x14ac:dyDescent="0.45">
      <c r="W31" s="6"/>
      <c r="X31" s="7"/>
      <c r="Y31" s="7"/>
      <c r="Z31" s="7"/>
      <c r="AA31" s="7"/>
      <c r="AB31" s="7"/>
      <c r="AC31" s="8"/>
      <c r="AD31" s="8"/>
      <c r="AE31" s="8"/>
      <c r="AF31" s="8"/>
      <c r="AG31" s="8"/>
      <c r="AH31" s="4" t="s">
        <v>48</v>
      </c>
      <c r="AI31" s="4"/>
      <c r="AJ31" s="4">
        <v>80</v>
      </c>
      <c r="AK31" s="4">
        <v>70</v>
      </c>
      <c r="AL31" s="4">
        <v>60</v>
      </c>
      <c r="AM31" s="4">
        <v>50</v>
      </c>
      <c r="AN31" s="4">
        <v>40</v>
      </c>
      <c r="AO31" s="5">
        <v>30</v>
      </c>
      <c r="AP31" t="s">
        <v>54</v>
      </c>
      <c r="AR31" s="15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9"/>
    </row>
    <row r="32" spans="2:60" x14ac:dyDescent="0.4">
      <c r="B32" s="14" t="s">
        <v>12</v>
      </c>
      <c r="C32" s="4"/>
      <c r="D32" s="4" t="s">
        <v>9</v>
      </c>
      <c r="E32" s="4" t="s">
        <v>36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W32" s="6"/>
      <c r="X32" s="7"/>
      <c r="Y32" s="7"/>
      <c r="Z32" s="7"/>
      <c r="AA32" s="7"/>
      <c r="AB32" s="7"/>
      <c r="AC32" s="8"/>
      <c r="AD32" s="8"/>
      <c r="AE32" s="8"/>
      <c r="AF32" s="8"/>
      <c r="AG32" s="8"/>
      <c r="AH32" s="7" t="s">
        <v>42</v>
      </c>
      <c r="AI32" s="8"/>
      <c r="AJ32" s="8">
        <v>9</v>
      </c>
      <c r="AK32" s="8">
        <v>9</v>
      </c>
      <c r="AL32" s="8">
        <v>9</v>
      </c>
      <c r="AM32" s="8">
        <v>9</v>
      </c>
      <c r="AN32" s="8">
        <v>9</v>
      </c>
      <c r="AO32" s="9">
        <v>9</v>
      </c>
      <c r="AP32">
        <f>AVERAGE(AI32:AO32)</f>
        <v>9</v>
      </c>
      <c r="AQ32">
        <f>AVERAGE(AP33:AP35)</f>
        <v>5.666666666666667</v>
      </c>
      <c r="AR32" s="15"/>
      <c r="AS32" s="8"/>
      <c r="AT32" s="8"/>
      <c r="AU32" s="8"/>
      <c r="AV32" s="8"/>
      <c r="AW32" s="8"/>
      <c r="AX32" s="8"/>
      <c r="AY32" s="8"/>
      <c r="AZ32" s="4" t="s">
        <v>48</v>
      </c>
      <c r="BA32" s="4"/>
      <c r="BB32" s="4">
        <v>80</v>
      </c>
      <c r="BC32" s="4">
        <v>70</v>
      </c>
      <c r="BD32" s="4">
        <v>60</v>
      </c>
      <c r="BE32" s="4">
        <v>50</v>
      </c>
      <c r="BF32" s="4">
        <v>40</v>
      </c>
      <c r="BG32" s="5">
        <v>30</v>
      </c>
      <c r="BH32" t="s">
        <v>54</v>
      </c>
    </row>
    <row r="33" spans="2:60" x14ac:dyDescent="0.4">
      <c r="B33" s="1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W33" s="6" t="s">
        <v>20</v>
      </c>
      <c r="X33" s="7"/>
      <c r="Y33" s="7" t="s">
        <v>17</v>
      </c>
      <c r="Z33" s="7"/>
      <c r="AA33" s="7" t="s">
        <v>18</v>
      </c>
      <c r="AB33" s="7"/>
      <c r="AC33" s="8"/>
      <c r="AD33" s="8"/>
      <c r="AE33" s="8"/>
      <c r="AF33" s="8"/>
      <c r="AG33" s="8"/>
      <c r="AH33" s="7" t="s">
        <v>27</v>
      </c>
      <c r="AI33" s="8"/>
      <c r="AJ33" s="8">
        <v>5</v>
      </c>
      <c r="AK33" s="8">
        <v>5</v>
      </c>
      <c r="AL33" s="8">
        <v>6</v>
      </c>
      <c r="AM33" s="8">
        <v>5</v>
      </c>
      <c r="AN33" s="8">
        <v>7</v>
      </c>
      <c r="AO33" s="9">
        <v>4</v>
      </c>
      <c r="AP33">
        <f t="shared" ref="AP33:AP40" si="5">AVERAGE(AI33:AO33)</f>
        <v>5.333333333333333</v>
      </c>
      <c r="AQ33">
        <f>AVERAGE(AP36:AP39)</f>
        <v>4.375</v>
      </c>
      <c r="AR33" s="6" t="s">
        <v>20</v>
      </c>
      <c r="AS33" s="7"/>
      <c r="AT33" s="7" t="s">
        <v>50</v>
      </c>
      <c r="AU33" s="7"/>
      <c r="AV33" s="8"/>
      <c r="AW33" s="8"/>
      <c r="AX33" s="8"/>
      <c r="AY33" s="8"/>
      <c r="AZ33" s="7" t="s">
        <v>42</v>
      </c>
      <c r="BA33" s="8"/>
      <c r="BB33" s="8">
        <v>9</v>
      </c>
      <c r="BC33" s="8">
        <v>9</v>
      </c>
      <c r="BD33" s="8">
        <v>9</v>
      </c>
      <c r="BE33" s="23">
        <v>9</v>
      </c>
      <c r="BF33" s="23">
        <v>9</v>
      </c>
      <c r="BG33" s="9">
        <v>9</v>
      </c>
      <c r="BH33">
        <f>AVERAGE(BB33:BG33)</f>
        <v>9</v>
      </c>
    </row>
    <row r="34" spans="2:60" x14ac:dyDescent="0.4">
      <c r="B34" s="6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/>
      <c r="I34" s="7" t="s">
        <v>6</v>
      </c>
      <c r="J34" s="7" t="s">
        <v>2</v>
      </c>
      <c r="K34" s="7" t="s">
        <v>3</v>
      </c>
      <c r="L34" s="7" t="s">
        <v>4</v>
      </c>
      <c r="M34" s="7" t="s">
        <v>5</v>
      </c>
      <c r="N34" s="7"/>
      <c r="O34" s="7" t="s">
        <v>7</v>
      </c>
      <c r="P34" s="7"/>
      <c r="Q34" s="17"/>
      <c r="W34" s="6" t="str">
        <f>F$2</f>
        <v>Hybrid</v>
      </c>
      <c r="X34" s="7"/>
      <c r="Y34" s="7" cm="1">
        <f t="array" aca="1" ref="Y34" ca="1">INDIRECT("I"&amp;(ROW(Y34)-ROW(Y$34)+1)*15-15+9)</f>
        <v>1.4496709999999999</v>
      </c>
      <c r="Z34" s="7"/>
      <c r="AA34" s="7" cm="1">
        <f t="array" aca="1" ref="AA34" ca="1">INDIRECT("J"&amp;(ROW(AA34)-ROW(AA$34)+1)*15-15+9)</f>
        <v>30.604982</v>
      </c>
      <c r="AB34" s="7"/>
      <c r="AC34" s="8"/>
      <c r="AD34" s="8"/>
      <c r="AE34" s="8"/>
      <c r="AF34" s="8"/>
      <c r="AG34" s="8"/>
      <c r="AH34" s="7" t="s">
        <v>35</v>
      </c>
      <c r="AI34" s="8"/>
      <c r="AJ34" s="8">
        <v>6</v>
      </c>
      <c r="AK34" s="8">
        <v>7</v>
      </c>
      <c r="AL34" s="8">
        <v>8</v>
      </c>
      <c r="AM34" s="8">
        <v>6</v>
      </c>
      <c r="AN34" s="8">
        <v>6</v>
      </c>
      <c r="AO34" s="9">
        <v>5</v>
      </c>
      <c r="AP34">
        <f t="shared" si="5"/>
        <v>6.333333333333333</v>
      </c>
      <c r="AQ34"/>
      <c r="AR34" s="6" t="s">
        <v>42</v>
      </c>
      <c r="AS34" s="7"/>
      <c r="AT34" s="7" cm="1">
        <f t="array" aca="1" ref="AT34" ca="1">INDIRECT("K"&amp;(ROW(AT34)-ROW(AT$34)+1)*15-15+9)</f>
        <v>0.896401</v>
      </c>
      <c r="AU34" s="7"/>
      <c r="AV34" s="8"/>
      <c r="AW34" s="8"/>
      <c r="AX34" s="8"/>
      <c r="AY34" s="8"/>
      <c r="AZ34" s="7" t="s">
        <v>27</v>
      </c>
      <c r="BA34" s="8"/>
      <c r="BB34" s="8">
        <v>5</v>
      </c>
      <c r="BC34" s="8">
        <v>7</v>
      </c>
      <c r="BD34" s="8">
        <v>6</v>
      </c>
      <c r="BE34" s="23">
        <v>3</v>
      </c>
      <c r="BF34" s="23">
        <v>7</v>
      </c>
      <c r="BG34" s="9">
        <v>1</v>
      </c>
      <c r="BH34">
        <f t="shared" ref="BH34:BH39" si="6">AVERAGE(BB34:BG34)</f>
        <v>4.833333333333333</v>
      </c>
    </row>
    <row r="35" spans="2:60" x14ac:dyDescent="0.4">
      <c r="B35" s="15">
        <v>100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W35" s="6" t="str">
        <f>E$17</f>
        <v>0含むICA領域</v>
      </c>
      <c r="X35" s="7"/>
      <c r="Y35" s="7" cm="1">
        <f t="array" aca="1" ref="Y35" ca="1">INDIRECT("I"&amp;(ROW(Y35)-ROW(Y$34)+1)*15-15+9)</f>
        <v>1.432094</v>
      </c>
      <c r="Z35" s="7">
        <f ca="1">IF(Y35=0,0,Y35-Y34)</f>
        <v>-1.7576999999999954E-2</v>
      </c>
      <c r="AA35" s="7" cm="1">
        <f t="array" aca="1" ref="AA35" ca="1">INDIRECT("J"&amp;(ROW(AA35)-ROW(AA$34)+1)*15-15+9)</f>
        <v>30.603829999999999</v>
      </c>
      <c r="AB35" s="7">
        <f ca="1">IF(AA35=0,0,AA35-AA34)</f>
        <v>-1.1520000000011521E-3</v>
      </c>
      <c r="AC35" s="8"/>
      <c r="AD35" s="8"/>
      <c r="AE35" s="8"/>
      <c r="AF35" s="8"/>
      <c r="AG35" s="8"/>
      <c r="AH35" s="7" t="s">
        <v>43</v>
      </c>
      <c r="AI35" s="8"/>
      <c r="AJ35" s="8">
        <v>8</v>
      </c>
      <c r="AK35" s="8">
        <v>8</v>
      </c>
      <c r="AL35" s="8">
        <v>4</v>
      </c>
      <c r="AM35" s="8">
        <v>1</v>
      </c>
      <c r="AN35" s="8">
        <v>4</v>
      </c>
      <c r="AO35" s="9">
        <v>7</v>
      </c>
      <c r="AP35">
        <f t="shared" si="5"/>
        <v>5.333333333333333</v>
      </c>
      <c r="AR35" s="6" t="s">
        <v>27</v>
      </c>
      <c r="AS35" s="7"/>
      <c r="AT35" s="7" cm="1">
        <f t="array" aca="1" ref="AT35" ca="1">INDIRECT("K"&amp;(ROW(AT35)-ROW(AT$34)+1)*15-15+9)</f>
        <v>0.89699200000000001</v>
      </c>
      <c r="AU35" s="7">
        <f ca="1">IF(AT35=0,0,AT35-AT34)</f>
        <v>5.9100000000000819E-4</v>
      </c>
      <c r="AV35" s="8"/>
      <c r="AW35" s="8"/>
      <c r="AX35" s="8"/>
      <c r="AY35" s="8"/>
      <c r="AZ35" s="7" t="s">
        <v>35</v>
      </c>
      <c r="BA35" s="8"/>
      <c r="BB35" s="8">
        <v>6</v>
      </c>
      <c r="BC35" s="8">
        <v>5</v>
      </c>
      <c r="BD35" s="8">
        <v>7</v>
      </c>
      <c r="BE35" s="23">
        <v>6</v>
      </c>
      <c r="BF35" s="23">
        <v>2</v>
      </c>
      <c r="BG35" s="9">
        <v>3</v>
      </c>
      <c r="BH35">
        <f t="shared" si="6"/>
        <v>4.833333333333333</v>
      </c>
    </row>
    <row r="36" spans="2:60" x14ac:dyDescent="0.4">
      <c r="B36" s="15">
        <v>90</v>
      </c>
      <c r="C36" s="18"/>
      <c r="D36" s="18"/>
      <c r="E36" s="19"/>
      <c r="F36" s="20"/>
      <c r="G36" s="18"/>
      <c r="H36" s="18"/>
      <c r="I36" s="19"/>
      <c r="J36" s="20"/>
      <c r="K36" s="8"/>
      <c r="L36" s="19"/>
      <c r="M36" s="8"/>
      <c r="N36" s="8"/>
      <c r="O36" s="8"/>
      <c r="P36" s="8"/>
      <c r="Q36" s="9"/>
      <c r="W36" s="6" t="str">
        <f>E$32</f>
        <v>0以外のICA領域</v>
      </c>
      <c r="X36" s="7"/>
      <c r="Y36" s="7" cm="1">
        <f t="array" aca="1" ref="Y36" ca="1">INDIRECT("I"&amp;(ROW(Y36)-ROW(Y$34)+1)*15-15+9)</f>
        <v>1.432941</v>
      </c>
      <c r="Z36" s="7">
        <f ca="1">IF(Y36=0,0,Y36-Y34)</f>
        <v>-1.6729999999999912E-2</v>
      </c>
      <c r="AA36" s="7" cm="1">
        <f t="array" aca="1" ref="AA36" ca="1">INDIRECT("J"&amp;(ROW(AA36)-ROW(AA$34)+1)*15-15+9)</f>
        <v>30.592981000000002</v>
      </c>
      <c r="AB36" s="7">
        <f ca="1">IF(AA36=0,0,AA36-AA34)</f>
        <v>-1.200099999999793E-2</v>
      </c>
      <c r="AC36" s="8"/>
      <c r="AD36" s="8"/>
      <c r="AE36" s="8"/>
      <c r="AF36" s="8"/>
      <c r="AG36" s="8"/>
      <c r="AH36" s="7" t="s">
        <v>37</v>
      </c>
      <c r="AI36" s="8"/>
      <c r="AJ36" s="8">
        <v>3</v>
      </c>
      <c r="AK36" s="8">
        <v>3</v>
      </c>
      <c r="AL36" s="8">
        <v>3</v>
      </c>
      <c r="AM36" s="8">
        <v>4</v>
      </c>
      <c r="AN36" s="8">
        <v>3</v>
      </c>
      <c r="AO36" s="9">
        <v>3</v>
      </c>
      <c r="AP36">
        <f t="shared" si="5"/>
        <v>3.1666666666666665</v>
      </c>
      <c r="AR36" s="6" t="s">
        <v>35</v>
      </c>
      <c r="AS36" s="7"/>
      <c r="AT36" s="7" cm="1">
        <f t="array" aca="1" ref="AT36" ca="1">INDIRECT("K"&amp;(ROW(AT36)-ROW(AT$34)+1)*15-15+9)</f>
        <v>0.89654199999999995</v>
      </c>
      <c r="AU36" s="7">
        <f ca="1">IF(AT36=0,0,AT36-AT34)</f>
        <v>1.4099999999994672E-4</v>
      </c>
      <c r="AV36" s="8"/>
      <c r="AW36" s="8"/>
      <c r="AX36" s="8"/>
      <c r="AY36" s="8"/>
      <c r="AZ36" s="7" t="s">
        <v>43</v>
      </c>
      <c r="BA36" s="8"/>
      <c r="BB36" s="23">
        <v>8</v>
      </c>
      <c r="BC36" s="23">
        <v>8</v>
      </c>
      <c r="BD36" s="8">
        <v>2</v>
      </c>
      <c r="BE36" s="23">
        <v>1</v>
      </c>
      <c r="BF36" s="23">
        <v>3</v>
      </c>
      <c r="BG36" s="9">
        <v>6</v>
      </c>
      <c r="BH36">
        <f t="shared" si="6"/>
        <v>4.666666666666667</v>
      </c>
    </row>
    <row r="37" spans="2:60" x14ac:dyDescent="0.4">
      <c r="B37" s="8">
        <v>80</v>
      </c>
      <c r="C37" s="7">
        <v>2.0042059999999999</v>
      </c>
      <c r="D37" s="7">
        <v>33.254558000000003</v>
      </c>
      <c r="E37" s="7">
        <v>0.93608499999999994</v>
      </c>
      <c r="F37" s="7"/>
      <c r="G37" s="7">
        <v>955</v>
      </c>
      <c r="H37" s="7"/>
      <c r="I37" s="7">
        <v>1.946814</v>
      </c>
      <c r="J37" s="7">
        <v>33.266680999999998</v>
      </c>
      <c r="K37" s="7">
        <v>0.93596800000000002</v>
      </c>
      <c r="L37" s="7"/>
      <c r="M37" s="7">
        <v>69</v>
      </c>
      <c r="N37" s="7"/>
      <c r="O37" s="7">
        <v>8</v>
      </c>
      <c r="P37" s="7">
        <v>14</v>
      </c>
      <c r="Q37" s="7">
        <v>51</v>
      </c>
      <c r="W37" s="6" t="str">
        <f>E$47</f>
        <v>1～3のみのICA領域</v>
      </c>
      <c r="X37" s="7"/>
      <c r="Y37" s="7" cm="1">
        <f t="array" aca="1" ref="Y37" ca="1">INDIRECT("I"&amp;(ROW(Y37)-ROW(Y$34)+1)*15-15+9)</f>
        <v>1.429098</v>
      </c>
      <c r="Z37" s="7">
        <f ca="1">IF(Y37=0,0,Y37-Y34)</f>
        <v>-2.0572999999999952E-2</v>
      </c>
      <c r="AA37" s="7" cm="1">
        <f t="array" aca="1" ref="AA37" ca="1">INDIRECT("J"&amp;(ROW(AA37)-ROW(AA$34)+1)*15-15+9)</f>
        <v>30.624976</v>
      </c>
      <c r="AB37" s="7">
        <f ca="1">IF(AA37=0,0,AA37-AA34)</f>
        <v>1.9994000000000511E-2</v>
      </c>
      <c r="AC37" s="8"/>
      <c r="AD37" s="8"/>
      <c r="AE37" s="8"/>
      <c r="AF37" s="8"/>
      <c r="AG37" s="8"/>
      <c r="AH37" s="7" t="s">
        <v>25</v>
      </c>
      <c r="AI37" s="8"/>
      <c r="AJ37" s="8">
        <v>2</v>
      </c>
      <c r="AK37" s="8">
        <v>2</v>
      </c>
      <c r="AL37" s="8">
        <v>2</v>
      </c>
      <c r="AM37" s="8">
        <v>3</v>
      </c>
      <c r="AN37" s="8">
        <v>2</v>
      </c>
      <c r="AO37" s="9">
        <v>1</v>
      </c>
      <c r="AP37">
        <f t="shared" si="5"/>
        <v>2</v>
      </c>
      <c r="AR37" s="6" t="s">
        <v>43</v>
      </c>
      <c r="AS37" s="7"/>
      <c r="AT37" s="7" cm="1">
        <f t="array" aca="1" ref="AT37" ca="1">INDIRECT("K"&amp;(ROW(AT37)-ROW(AT$34)+1)*15-15+9)</f>
        <v>0.89851199999999998</v>
      </c>
      <c r="AU37" s="7">
        <f ca="1">IF(AT37=0,0,AT37-AT34)</f>
        <v>2.110999999999974E-3</v>
      </c>
      <c r="AV37" s="8"/>
      <c r="AW37" s="8"/>
      <c r="AX37" s="8"/>
      <c r="AY37" s="8"/>
      <c r="AZ37" s="7" t="s">
        <v>37</v>
      </c>
      <c r="BA37" s="8"/>
      <c r="BB37" s="8">
        <v>3</v>
      </c>
      <c r="BC37" s="8">
        <v>3</v>
      </c>
      <c r="BD37" s="8">
        <v>4</v>
      </c>
      <c r="BE37" s="23">
        <v>5</v>
      </c>
      <c r="BF37" s="23">
        <v>5</v>
      </c>
      <c r="BG37" s="9">
        <v>5</v>
      </c>
      <c r="BH37">
        <f t="shared" si="6"/>
        <v>4.166666666666667</v>
      </c>
    </row>
    <row r="38" spans="2:60" x14ac:dyDescent="0.4">
      <c r="B38" s="7">
        <v>70</v>
      </c>
      <c r="C38" s="7">
        <v>1.665324</v>
      </c>
      <c r="D38" s="7">
        <v>31.64545</v>
      </c>
      <c r="E38" s="7">
        <v>0.91552199999999995</v>
      </c>
      <c r="F38" s="7"/>
      <c r="G38" s="7">
        <v>889</v>
      </c>
      <c r="H38" s="7"/>
      <c r="I38" s="7">
        <v>1.6310469999999999</v>
      </c>
      <c r="J38" s="7">
        <v>31.674787999999999</v>
      </c>
      <c r="K38" s="7">
        <v>0.91585700000000003</v>
      </c>
      <c r="L38" s="7"/>
      <c r="M38" s="7">
        <v>135</v>
      </c>
      <c r="N38" s="7"/>
      <c r="O38" s="7">
        <v>13</v>
      </c>
      <c r="P38" s="7">
        <v>42</v>
      </c>
      <c r="Q38" s="7">
        <v>63</v>
      </c>
      <c r="W38" s="6" t="str">
        <f>E$62</f>
        <v>Q10で固定</v>
      </c>
      <c r="X38" s="7"/>
      <c r="Y38" s="7" cm="1">
        <f t="array" aca="1" ref="Y38" ca="1">INDIRECT("I"&amp;(ROW(Y38)-ROW(Y$34)+1)*15-15+9)</f>
        <v>1.4190240000000001</v>
      </c>
      <c r="Z38" s="7">
        <f ca="1">IF(Y38=0,0,Y38-Y34)</f>
        <v>-3.0646999999999869E-2</v>
      </c>
      <c r="AA38" s="7" cm="1">
        <f t="array" aca="1" ref="AA38" ca="1">INDIRECT("J"&amp;(ROW(AA38)-ROW(AA$34)+1)*15-15+9)</f>
        <v>30.585899999999999</v>
      </c>
      <c r="AB38" s="7">
        <f ca="1">IF(AA38=0,0,AA38-AA34)</f>
        <v>-1.9082000000000932E-2</v>
      </c>
      <c r="AC38" s="8"/>
      <c r="AD38" s="8"/>
      <c r="AE38" s="8"/>
      <c r="AF38" s="8"/>
      <c r="AG38" s="8"/>
      <c r="AH38" s="7" t="s">
        <v>39</v>
      </c>
      <c r="AI38" s="8"/>
      <c r="AJ38" s="8">
        <v>4</v>
      </c>
      <c r="AK38" s="8">
        <v>4</v>
      </c>
      <c r="AL38" s="8">
        <v>5</v>
      </c>
      <c r="AM38" s="8">
        <v>6</v>
      </c>
      <c r="AN38" s="8">
        <v>5</v>
      </c>
      <c r="AO38" s="9">
        <v>8</v>
      </c>
      <c r="AP38">
        <f t="shared" si="5"/>
        <v>5.333333333333333</v>
      </c>
      <c r="AR38" s="6" t="s">
        <v>37</v>
      </c>
      <c r="AS38" s="7"/>
      <c r="AT38" s="7" cm="1">
        <f t="array" aca="1" ref="AT38" ca="1">INDIRECT("K"&amp;(ROW(AT38)-ROW(AT$34)+1)*15-15+9)</f>
        <v>0.89632800000000001</v>
      </c>
      <c r="AU38" s="7">
        <f ca="1">IF(AT38=0,0,AT38-AT34)</f>
        <v>-7.299999999998974E-5</v>
      </c>
      <c r="AV38" s="8"/>
      <c r="AW38" s="8"/>
      <c r="AX38" s="8"/>
      <c r="AY38" s="8"/>
      <c r="AZ38" s="7" t="s">
        <v>25</v>
      </c>
      <c r="BA38" s="8"/>
      <c r="BB38" s="8">
        <v>2</v>
      </c>
      <c r="BC38" s="8">
        <v>2</v>
      </c>
      <c r="BD38" s="8">
        <v>3</v>
      </c>
      <c r="BE38" s="23">
        <v>4</v>
      </c>
      <c r="BF38" s="23">
        <v>4</v>
      </c>
      <c r="BG38" s="9">
        <v>4</v>
      </c>
      <c r="BH38">
        <f t="shared" si="6"/>
        <v>3.1666666666666665</v>
      </c>
    </row>
    <row r="39" spans="2:60" ht="19.5" thickBot="1" x14ac:dyDescent="0.45">
      <c r="B39" s="7">
        <v>60</v>
      </c>
      <c r="C39" s="7">
        <v>1.457184</v>
      </c>
      <c r="D39" s="7">
        <v>30.542891000000001</v>
      </c>
      <c r="E39" s="7">
        <v>0.89572499999999999</v>
      </c>
      <c r="F39" s="7"/>
      <c r="G39" s="7">
        <v>840</v>
      </c>
      <c r="H39" s="7"/>
      <c r="I39" s="7">
        <v>1.432941</v>
      </c>
      <c r="J39" s="7">
        <v>30.592981000000002</v>
      </c>
      <c r="K39" s="7">
        <v>0.89654199999999995</v>
      </c>
      <c r="L39" s="7"/>
      <c r="M39" s="7">
        <v>184</v>
      </c>
      <c r="N39" s="7"/>
      <c r="O39" s="7">
        <v>10</v>
      </c>
      <c r="P39" s="7">
        <v>13</v>
      </c>
      <c r="Q39" s="7">
        <v>35</v>
      </c>
      <c r="W39" s="6" t="str">
        <f>E$77</f>
        <v>Q20で固定</v>
      </c>
      <c r="X39" s="7"/>
      <c r="Y39" s="7" cm="1">
        <f t="array" aca="1" ref="Y39" ca="1">INDIRECT("I"&amp;(ROW(Y39)-ROW(Y$34)+1)*15-15+9)</f>
        <v>1.4176820000000001</v>
      </c>
      <c r="Z39" s="7">
        <f ca="1">IF(Y39=0,0,Y39-Y34)</f>
        <v>-3.1988999999999823E-2</v>
      </c>
      <c r="AA39" s="7" cm="1">
        <f t="array" aca="1" ref="AA39" ca="1">INDIRECT("J"&amp;(ROW(AA39)-ROW(AA$34)+1)*15-15+9)</f>
        <v>30.599913999999998</v>
      </c>
      <c r="AB39" s="7">
        <f ca="1">IF(AA39=0,0,AA39-AA34)</f>
        <v>-5.0680000000014047E-3</v>
      </c>
      <c r="AC39" s="8"/>
      <c r="AD39" s="8"/>
      <c r="AE39" s="8"/>
      <c r="AF39" s="8"/>
      <c r="AG39" s="8"/>
      <c r="AH39" s="7" t="s">
        <v>40</v>
      </c>
      <c r="AI39" s="8"/>
      <c r="AJ39" s="8">
        <v>7</v>
      </c>
      <c r="AK39" s="8">
        <v>6</v>
      </c>
      <c r="AL39" s="8">
        <v>7</v>
      </c>
      <c r="AM39" s="8">
        <v>8</v>
      </c>
      <c r="AN39" s="8">
        <v>8</v>
      </c>
      <c r="AO39" s="9">
        <v>6</v>
      </c>
      <c r="AP39">
        <f t="shared" si="5"/>
        <v>7</v>
      </c>
      <c r="AR39" s="6" t="s">
        <v>25</v>
      </c>
      <c r="AS39" s="7"/>
      <c r="AT39" s="7" cm="1">
        <f t="array" aca="1" ref="AT39" ca="1">INDIRECT("K"&amp;(ROW(AT39)-ROW(AT$34)+1)*15-15+9)</f>
        <v>0.89700199999999997</v>
      </c>
      <c r="AU39" s="7">
        <f ca="1">IF(AT39=0,0,AT39-AT34)</f>
        <v>6.0099999999996268E-4</v>
      </c>
      <c r="AV39" s="8"/>
      <c r="AW39" s="8"/>
      <c r="AX39" s="8"/>
      <c r="AY39" s="8"/>
      <c r="AZ39" s="7" t="s">
        <v>39</v>
      </c>
      <c r="BA39" s="8"/>
      <c r="BB39" s="8">
        <v>4</v>
      </c>
      <c r="BC39" s="8">
        <v>4</v>
      </c>
      <c r="BD39" s="23">
        <v>5</v>
      </c>
      <c r="BE39" s="23">
        <v>6</v>
      </c>
      <c r="BF39" s="23">
        <v>6</v>
      </c>
      <c r="BG39" s="9">
        <v>7</v>
      </c>
      <c r="BH39">
        <f t="shared" si="6"/>
        <v>5.333333333333333</v>
      </c>
    </row>
    <row r="40" spans="2:60" ht="19.5" thickBot="1" x14ac:dyDescent="0.45">
      <c r="B40" s="8">
        <v>50</v>
      </c>
      <c r="C40" s="7">
        <v>1.294346</v>
      </c>
      <c r="D40" s="7">
        <v>29.852875999999998</v>
      </c>
      <c r="E40" s="7">
        <v>0.88379600000000003</v>
      </c>
      <c r="F40" s="7"/>
      <c r="G40" s="7">
        <v>772</v>
      </c>
      <c r="H40" s="7"/>
      <c r="I40" s="7">
        <v>1.273771</v>
      </c>
      <c r="J40" s="7">
        <v>29.935603</v>
      </c>
      <c r="K40" s="7">
        <v>0.88462700000000005</v>
      </c>
      <c r="L40" s="7"/>
      <c r="M40" s="7">
        <v>252</v>
      </c>
      <c r="N40" s="7"/>
      <c r="O40" s="7">
        <v>20</v>
      </c>
      <c r="P40" s="7">
        <v>33</v>
      </c>
      <c r="Q40" s="7">
        <v>59</v>
      </c>
      <c r="W40" s="6" t="str">
        <f>E$92</f>
        <v>Q50で固定</v>
      </c>
      <c r="X40" s="7"/>
      <c r="Y40" s="7" cm="1">
        <f t="array" aca="1" ref="Y40" ca="1">INDIRECT("I"&amp;(ROW(Y40)-ROW(Y$34)+1)*15-15+9)</f>
        <v>1.4239820000000001</v>
      </c>
      <c r="Z40" s="7">
        <f ca="1">IF(Y40=0,0,Y40-Y34)</f>
        <v>-2.5688999999999851E-2</v>
      </c>
      <c r="AA40" s="7" cm="1">
        <f t="array" aca="1" ref="AA40" ca="1">INDIRECT("J"&amp;(ROW(AA40)-ROW(AA$34)+1)*15-15+9)</f>
        <v>30.585362</v>
      </c>
      <c r="AB40" s="7">
        <f ca="1">IF(AA40=0,0,AA40-AA34)</f>
        <v>-1.9619999999999749E-2</v>
      </c>
      <c r="AC40" s="8"/>
      <c r="AD40" s="8"/>
      <c r="AE40" s="8"/>
      <c r="AF40" s="8"/>
      <c r="AG40" s="8"/>
      <c r="AH40" s="4" t="s">
        <v>46</v>
      </c>
      <c r="AI40" s="8"/>
      <c r="AJ40" s="23">
        <v>1</v>
      </c>
      <c r="AK40" s="23">
        <v>1</v>
      </c>
      <c r="AL40" s="23">
        <v>1</v>
      </c>
      <c r="AM40" s="23">
        <v>1</v>
      </c>
      <c r="AN40" s="23">
        <v>1</v>
      </c>
      <c r="AO40" s="9">
        <v>2</v>
      </c>
      <c r="AP40">
        <f t="shared" si="5"/>
        <v>1.1666666666666667</v>
      </c>
      <c r="AR40" s="6" t="s">
        <v>39</v>
      </c>
      <c r="AS40" s="7"/>
      <c r="AT40" s="7" cm="1">
        <f t="array" aca="1" ref="AT40" ca="1">INDIRECT("K"&amp;(ROW(AT40)-ROW(AT$34)+1)*15-15+9)</f>
        <v>0.89669699999999997</v>
      </c>
      <c r="AU40" s="7">
        <f ca="1">IF(AT40=0,0,AT40-AT34)</f>
        <v>2.9599999999996296E-4</v>
      </c>
      <c r="AV40" s="8"/>
      <c r="AW40" s="8"/>
      <c r="AX40" s="8"/>
      <c r="AY40" s="8"/>
      <c r="AZ40" s="7" t="s">
        <v>40</v>
      </c>
      <c r="BA40" s="8"/>
      <c r="BB40" s="23">
        <v>7</v>
      </c>
      <c r="BC40" s="23">
        <v>6</v>
      </c>
      <c r="BD40" s="23">
        <v>8</v>
      </c>
      <c r="BE40" s="23">
        <v>8</v>
      </c>
      <c r="BF40" s="23">
        <v>8</v>
      </c>
      <c r="BG40" s="9">
        <v>8</v>
      </c>
      <c r="BH40">
        <f>AVERAGE(BB40:BG40)</f>
        <v>7.5</v>
      </c>
    </row>
    <row r="41" spans="2:60" x14ac:dyDescent="0.4">
      <c r="B41" s="7">
        <v>40</v>
      </c>
      <c r="C41" s="7">
        <v>1.1223510000000001</v>
      </c>
      <c r="D41" s="7">
        <v>29.085376</v>
      </c>
      <c r="E41" s="7">
        <v>0.86759699999999995</v>
      </c>
      <c r="F41" s="7"/>
      <c r="G41" s="7">
        <v>701</v>
      </c>
      <c r="H41" s="7"/>
      <c r="I41" s="7">
        <v>1.1116740000000001</v>
      </c>
      <c r="J41" s="7">
        <v>29.216009</v>
      </c>
      <c r="K41" s="7">
        <v>0.87156199999999995</v>
      </c>
      <c r="L41" s="7"/>
      <c r="M41" s="7">
        <v>323</v>
      </c>
      <c r="N41" s="7"/>
      <c r="O41" s="7">
        <v>6</v>
      </c>
      <c r="P41" s="7">
        <v>17</v>
      </c>
      <c r="Q41" s="7">
        <v>21</v>
      </c>
      <c r="W41" s="6" t="str">
        <f>E$107</f>
        <v>Q90で固定</v>
      </c>
      <c r="X41" s="7"/>
      <c r="Y41" s="7" cm="1">
        <f t="array" aca="1" ref="Y41" ca="1">INDIRECT("I"&amp;(ROW(Y41)-ROW(Y$34)+1)*15-15+9)</f>
        <v>1.4262440000000001</v>
      </c>
      <c r="Z41" s="7">
        <f ca="1">IF(Y41=0,0,Y41-Y34)</f>
        <v>-2.3426999999999865E-2</v>
      </c>
      <c r="AA41" s="7" cm="1">
        <f t="array" aca="1" ref="AA41" ca="1">INDIRECT("J"&amp;(ROW(AA41)-ROW(AA$34)+1)*15-15+9)</f>
        <v>30.571629999999999</v>
      </c>
      <c r="AB41" s="7">
        <f ca="1">IF(AA41=0,0,AA41-AA34)</f>
        <v>-3.3352000000000714E-2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9"/>
      <c r="AR41" s="6" t="s">
        <v>40</v>
      </c>
      <c r="AS41" s="7"/>
      <c r="AT41" s="7" cm="1">
        <f t="array" aca="1" ref="AT41" ca="1">INDIRECT("K"&amp;(ROW(AT41)-ROW(AT$34)+1)*15-15+9)</f>
        <v>0.89533399999999996</v>
      </c>
      <c r="AU41" s="7">
        <f ca="1">IF(AT41=0,0,AT41-AT34)</f>
        <v>-1.0670000000000401E-3</v>
      </c>
      <c r="AV41" s="8"/>
      <c r="AW41" s="8"/>
      <c r="AX41" s="8"/>
      <c r="AY41" s="8"/>
      <c r="AZ41" s="4" t="s">
        <v>46</v>
      </c>
      <c r="BA41" s="8"/>
      <c r="BB41" s="23">
        <v>1</v>
      </c>
      <c r="BC41" s="23">
        <v>1</v>
      </c>
      <c r="BD41" s="23">
        <v>1</v>
      </c>
      <c r="BE41" s="23">
        <v>1</v>
      </c>
      <c r="BF41" s="23">
        <v>1</v>
      </c>
      <c r="BG41" s="24">
        <v>2</v>
      </c>
      <c r="BH41">
        <f>AVERAGE(BB41:BG41)</f>
        <v>1.1666666666666667</v>
      </c>
    </row>
    <row r="42" spans="2:60" x14ac:dyDescent="0.4">
      <c r="B42" s="7">
        <v>30</v>
      </c>
      <c r="C42" s="7">
        <v>0.95342400000000005</v>
      </c>
      <c r="D42" s="7">
        <v>28.262195999999999</v>
      </c>
      <c r="E42" s="7">
        <v>0.84732799999999997</v>
      </c>
      <c r="F42" s="7"/>
      <c r="G42" s="7">
        <v>677</v>
      </c>
      <c r="H42" s="7"/>
      <c r="I42" s="7">
        <v>0.94947300000000001</v>
      </c>
      <c r="J42" s="7">
        <v>28.413837999999998</v>
      </c>
      <c r="K42" s="7">
        <v>0.85239600000000004</v>
      </c>
      <c r="L42" s="7"/>
      <c r="M42" s="7">
        <v>347</v>
      </c>
      <c r="N42" s="7"/>
      <c r="O42" s="7">
        <v>7</v>
      </c>
      <c r="P42" s="7">
        <v>15</v>
      </c>
      <c r="Q42" s="7">
        <v>44</v>
      </c>
      <c r="W42" s="6" t="str">
        <f>E$122</f>
        <v>1～3のみのQ50で固定</v>
      </c>
      <c r="X42" s="7"/>
      <c r="Y42" s="7" cm="1">
        <f t="array" aca="1" ref="Y42" ca="1">INDIRECT("I"&amp;(ROW(Y42)-ROW(Y$34)+1)*15-15+9)</f>
        <v>1.421764</v>
      </c>
      <c r="Z42" s="7">
        <f ca="1">IF(Y42=0,0,Y42-Y34)</f>
        <v>-2.7906999999999904E-2</v>
      </c>
      <c r="AA42" s="7" cm="1">
        <f t="array" aca="1" ref="AA42" ca="1">INDIRECT("J"&amp;(ROW(AA42)-ROW(AA$34)+1)*15-15+9)</f>
        <v>30.656579000000001</v>
      </c>
      <c r="AB42" s="7">
        <f ca="1">IF(AA42=0,0,AA42-AA34)</f>
        <v>5.1597000000001003E-2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9"/>
      <c r="AR42" s="6" t="s">
        <v>45</v>
      </c>
      <c r="AS42" s="7"/>
      <c r="AT42" s="7" cm="1">
        <f t="array" aca="1" ref="AT42" ca="1">INDIRECT("K"&amp;(ROW(AT42)-ROW(AT$34)+1)*15-15+9)</f>
        <v>0.89904499999999998</v>
      </c>
      <c r="AU42" s="7">
        <f ca="1">IF(AT42=0,0,AT42-AT34)</f>
        <v>2.6439999999999797E-3</v>
      </c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9"/>
    </row>
    <row r="43" spans="2:60" x14ac:dyDescent="0.4">
      <c r="B43" s="15">
        <v>20</v>
      </c>
      <c r="C43" s="7">
        <v>0.71657000000000004</v>
      </c>
      <c r="D43" s="7">
        <v>26.851299999999998</v>
      </c>
      <c r="E43" s="7">
        <v>0.80896699999999999</v>
      </c>
      <c r="F43" s="7"/>
      <c r="G43" s="7">
        <v>599</v>
      </c>
      <c r="H43" s="7"/>
      <c r="I43" s="7">
        <v>0.71585900000000002</v>
      </c>
      <c r="J43" s="7">
        <v>27.051577000000002</v>
      </c>
      <c r="K43" s="7">
        <v>0.80937599999999998</v>
      </c>
      <c r="L43" s="7"/>
      <c r="M43" s="7">
        <v>425</v>
      </c>
      <c r="N43" s="7"/>
      <c r="O43" s="7">
        <v>99</v>
      </c>
      <c r="P43" s="7">
        <v>99</v>
      </c>
      <c r="Q43" s="17">
        <v>99</v>
      </c>
      <c r="W43" s="6"/>
      <c r="X43" s="7"/>
      <c r="Y43" s="7"/>
      <c r="Z43" s="7"/>
      <c r="AA43" s="7"/>
      <c r="AB43" s="7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9"/>
      <c r="AR43" s="15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9"/>
    </row>
    <row r="44" spans="2:60" ht="19.5" thickBot="1" x14ac:dyDescent="0.45">
      <c r="B44" s="16">
        <v>10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W44" s="6"/>
      <c r="X44" s="7"/>
      <c r="Y44" s="7"/>
      <c r="Z44" s="7"/>
      <c r="AA44" s="7"/>
      <c r="AB44" s="7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9"/>
      <c r="AR44" s="15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9"/>
    </row>
    <row r="45" spans="2:60" x14ac:dyDescent="0.4">
      <c r="W45" s="6"/>
      <c r="X45" s="7"/>
      <c r="Y45" s="7"/>
      <c r="Z45" s="7"/>
      <c r="AA45" s="7"/>
      <c r="AB45" s="7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9"/>
      <c r="AR45" s="15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/>
    </row>
    <row r="46" spans="2:60" ht="19.5" thickBot="1" x14ac:dyDescent="0.45">
      <c r="W46" s="6"/>
      <c r="X46" s="7"/>
      <c r="Y46" s="7"/>
      <c r="Z46" s="7"/>
      <c r="AA46" s="7"/>
      <c r="AB46" s="7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9"/>
      <c r="AR46" s="15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9"/>
    </row>
    <row r="47" spans="2:60" x14ac:dyDescent="0.4">
      <c r="B47" s="14" t="s">
        <v>12</v>
      </c>
      <c r="C47" s="4"/>
      <c r="D47" s="4" t="s">
        <v>9</v>
      </c>
      <c r="E47" s="4" t="s">
        <v>13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W47" s="6" t="s">
        <v>21</v>
      </c>
      <c r="X47" s="7"/>
      <c r="Y47" s="7" t="s">
        <v>17</v>
      </c>
      <c r="Z47" s="7"/>
      <c r="AA47" s="7" t="s">
        <v>18</v>
      </c>
      <c r="AB47" s="7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9"/>
      <c r="AR47" s="6" t="s">
        <v>21</v>
      </c>
      <c r="AS47" s="7"/>
      <c r="AT47" s="7" t="s">
        <v>50</v>
      </c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9"/>
    </row>
    <row r="48" spans="2:60" x14ac:dyDescent="0.4">
      <c r="B48" s="1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W48" s="6" t="str">
        <f>F$2</f>
        <v>Hybrid</v>
      </c>
      <c r="X48" s="7"/>
      <c r="Y48" s="7" cm="1">
        <f t="array" aca="1" ref="Y48" ca="1">INDIRECT("I"&amp;(ROW(Y48)-ROW(Y$48)+1)*15-15+10)</f>
        <v>1.2940670000000001</v>
      </c>
      <c r="Z48" s="7"/>
      <c r="AA48" s="7" cm="1">
        <f t="array" aca="1" ref="AA48" ca="1">INDIRECT("J"&amp;(ROW(AA48)-ROW(AA$48)+1)*15-15+10)</f>
        <v>29.951993999999999</v>
      </c>
      <c r="AB48" s="7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9"/>
      <c r="AR48" s="6" t="s">
        <v>42</v>
      </c>
      <c r="AS48" s="7"/>
      <c r="AT48" s="7" cm="1">
        <f t="array" aca="1" ref="AT48" ca="1">INDIRECT("K"&amp;(ROW(AT48)-ROW(AT$48)+1)*15-15+10)</f>
        <v>0.88453099999999996</v>
      </c>
      <c r="AU48" s="7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9"/>
    </row>
    <row r="49" spans="2:59" x14ac:dyDescent="0.4">
      <c r="B49" s="6" t="s">
        <v>0</v>
      </c>
      <c r="C49" s="7" t="s">
        <v>1</v>
      </c>
      <c r="D49" s="7" t="s">
        <v>2</v>
      </c>
      <c r="E49" s="7" t="s">
        <v>3</v>
      </c>
      <c r="F49" s="7" t="s">
        <v>4</v>
      </c>
      <c r="G49" s="7" t="s">
        <v>5</v>
      </c>
      <c r="H49" s="7"/>
      <c r="I49" s="7" t="s">
        <v>6</v>
      </c>
      <c r="J49" s="7" t="s">
        <v>2</v>
      </c>
      <c r="K49" s="7" t="s">
        <v>3</v>
      </c>
      <c r="L49" s="7" t="s">
        <v>4</v>
      </c>
      <c r="M49" s="7" t="s">
        <v>5</v>
      </c>
      <c r="N49" s="7"/>
      <c r="O49" s="7" t="s">
        <v>7</v>
      </c>
      <c r="P49" s="7"/>
      <c r="Q49" s="17"/>
      <c r="W49" s="6" t="str">
        <f>E$17</f>
        <v>0含むICA領域</v>
      </c>
      <c r="X49" s="7"/>
      <c r="Y49" s="7" cm="1">
        <f t="array" aca="1" ref="Y49" ca="1">INDIRECT("I"&amp;(ROW(Y49)-ROW(Y$48)+1)*15-15+10)</f>
        <v>1.2722389999999999</v>
      </c>
      <c r="Z49" s="7">
        <f ca="1">IF(Y49=0,0,Y49-Y48)</f>
        <v>-2.1828000000000181E-2</v>
      </c>
      <c r="AA49" s="7" cm="1">
        <f t="array" aca="1" ref="AA49" ca="1">INDIRECT("J"&amp;(ROW(AA49)-ROW(AA$48)+1)*15-15+10)</f>
        <v>29.959427999999999</v>
      </c>
      <c r="AB49" s="7">
        <f ca="1">IF(AA49=0,0,AA49-AA48)</f>
        <v>7.4339999999999407E-3</v>
      </c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9"/>
      <c r="AR49" s="6" t="s">
        <v>27</v>
      </c>
      <c r="AS49" s="7"/>
      <c r="AT49" s="7" cm="1">
        <f t="array" aca="1" ref="AT49" ca="1">INDIRECT("K"&amp;(ROW(AT49)-ROW(AT$48)+1)*15-15+10)</f>
        <v>0.886687</v>
      </c>
      <c r="AU49" s="7">
        <f ca="1">IF(AT49=0,0,AT49-AT48)</f>
        <v>2.1560000000000468E-3</v>
      </c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9"/>
    </row>
    <row r="50" spans="2:59" x14ac:dyDescent="0.4">
      <c r="B50" s="15">
        <v>100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W50" s="6" t="str">
        <f>E$32</f>
        <v>0以外のICA領域</v>
      </c>
      <c r="X50" s="7"/>
      <c r="Y50" s="7" cm="1">
        <f t="array" aca="1" ref="Y50" ca="1">INDIRECT("I"&amp;(ROW(Y50)-ROW(Y$48)+1)*15-15+10)</f>
        <v>1.273771</v>
      </c>
      <c r="Z50" s="7">
        <f ca="1">IF(Y50=0,0,Y50-Y48)</f>
        <v>-2.0296000000000092E-2</v>
      </c>
      <c r="AA50" s="7" cm="1">
        <f t="array" aca="1" ref="AA50" ca="1">INDIRECT("J"&amp;(ROW(AA50)-ROW(AA$48)+1)*15-15+10)</f>
        <v>29.935603</v>
      </c>
      <c r="AB50" s="7">
        <f ca="1">IF(AA50=0,0,AA50-AA48)</f>
        <v>-1.6390999999998712E-2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9"/>
      <c r="AR50" s="6" t="s">
        <v>35</v>
      </c>
      <c r="AS50" s="7"/>
      <c r="AT50" s="7" cm="1">
        <f t="array" aca="1" ref="AT50" ca="1">INDIRECT("K"&amp;(ROW(AT50)-ROW(AT$48)+1)*15-15+10)</f>
        <v>0.88462700000000005</v>
      </c>
      <c r="AU50" s="7">
        <f ca="1">IF(AT50=0,0,AT50-AT48)</f>
        <v>9.6000000000096009E-5</v>
      </c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9"/>
    </row>
    <row r="51" spans="2:59" x14ac:dyDescent="0.4">
      <c r="B51" s="15">
        <v>90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W51" s="6" t="str">
        <f>E$47</f>
        <v>1～3のみのICA領域</v>
      </c>
      <c r="X51" s="7"/>
      <c r="Y51" s="7" cm="1">
        <f t="array" aca="1" ref="Y51" ca="1">INDIRECT("I"&amp;(ROW(Y51)-ROW(Y$48)+1)*15-15+10)</f>
        <v>1.273002</v>
      </c>
      <c r="Z51" s="7">
        <f ca="1">IF(Y51=0,0,Y51-Y48)</f>
        <v>-2.1065000000000111E-2</v>
      </c>
      <c r="AA51" s="7" cm="1">
        <f t="array" aca="1" ref="AA51" ca="1">INDIRECT("J"&amp;(ROW(AA51)-ROW(AA$48)+1)*15-15+10)</f>
        <v>29.998093000000001</v>
      </c>
      <c r="AB51" s="7">
        <f ca="1">IF(AA51=0,0,AA51-AA48)</f>
        <v>4.6099000000001666E-2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9"/>
      <c r="AR51" s="6" t="s">
        <v>43</v>
      </c>
      <c r="AS51" s="7"/>
      <c r="AT51" s="7" cm="1">
        <f t="array" aca="1" ref="AT51" ca="1">INDIRECT("K"&amp;(ROW(AT51)-ROW(AT$48)+1)*15-15+10)</f>
        <v>0.88677300000000003</v>
      </c>
      <c r="AU51" s="7">
        <f ca="1">IF(AT51=0,0,AT51-AT48)</f>
        <v>2.2420000000000773E-3</v>
      </c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9"/>
    </row>
    <row r="52" spans="2:59" x14ac:dyDescent="0.4">
      <c r="B52">
        <v>80</v>
      </c>
      <c r="C52">
        <v>2.0042059999999999</v>
      </c>
      <c r="D52">
        <v>33.254558000000003</v>
      </c>
      <c r="E52">
        <v>0.93608499999999994</v>
      </c>
      <c r="F52"/>
      <c r="G52">
        <v>949</v>
      </c>
      <c r="H52"/>
      <c r="I52">
        <v>1.9511890000000001</v>
      </c>
      <c r="J52">
        <v>33.267096000000002</v>
      </c>
      <c r="K52">
        <v>0.93612799999999996</v>
      </c>
      <c r="L52"/>
      <c r="M52">
        <v>75</v>
      </c>
      <c r="N52"/>
      <c r="O52">
        <v>3</v>
      </c>
      <c r="P52">
        <v>15</v>
      </c>
      <c r="Q52">
        <v>26</v>
      </c>
      <c r="W52" s="6" t="str">
        <f>E$62</f>
        <v>Q10で固定</v>
      </c>
      <c r="X52" s="7"/>
      <c r="Y52" s="7" cm="1">
        <f t="array" aca="1" ref="Y52" ca="1">INDIRECT("I"&amp;(ROW(Y52)-ROW(Y$48)+1)*15-15+10)</f>
        <v>1.264529</v>
      </c>
      <c r="Z52" s="7">
        <f ca="1">IF(Y52=0,0,Y52-Y48)</f>
        <v>-2.9538000000000064E-2</v>
      </c>
      <c r="AA52" s="7" cm="1">
        <f t="array" aca="1" ref="AA52" ca="1">INDIRECT("J"&amp;(ROW(AA52)-ROW(AA$48)+1)*15-15+10)</f>
        <v>29.929317999999999</v>
      </c>
      <c r="AB52" s="7">
        <f ca="1">IF(AA52=0,0,AA52-AA48)</f>
        <v>-2.2676000000000585E-2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9"/>
      <c r="AR52" s="6" t="s">
        <v>37</v>
      </c>
      <c r="AS52" s="7"/>
      <c r="AT52" s="7" cm="1">
        <f t="array" aca="1" ref="AT52" ca="1">INDIRECT("K"&amp;(ROW(AT52)-ROW(AT$48)+1)*15-15+10)</f>
        <v>0.88417800000000002</v>
      </c>
      <c r="AU52" s="7">
        <f ca="1">IF(AT52=0,0,AT52-AT48)</f>
        <v>-3.529999999999367E-4</v>
      </c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9"/>
    </row>
    <row r="53" spans="2:59" x14ac:dyDescent="0.4">
      <c r="B53">
        <v>70</v>
      </c>
      <c r="C53">
        <v>1.665324</v>
      </c>
      <c r="D53">
        <v>31.64545</v>
      </c>
      <c r="E53">
        <v>0.91552199999999995</v>
      </c>
      <c r="F53"/>
      <c r="G53">
        <v>900</v>
      </c>
      <c r="H53"/>
      <c r="I53">
        <v>1.6341110000000001</v>
      </c>
      <c r="J53">
        <v>31.667635000000001</v>
      </c>
      <c r="K53">
        <v>0.91532400000000003</v>
      </c>
      <c r="L53"/>
      <c r="M53">
        <v>124</v>
      </c>
      <c r="N53"/>
      <c r="O53">
        <v>11</v>
      </c>
      <c r="P53">
        <v>37</v>
      </c>
      <c r="Q53">
        <v>45</v>
      </c>
      <c r="W53" s="6" t="str">
        <f>E$77</f>
        <v>Q20で固定</v>
      </c>
      <c r="X53" s="7"/>
      <c r="Y53" s="7" cm="1">
        <f t="array" aca="1" ref="Y53" ca="1">INDIRECT("I"&amp;(ROW(Y53)-ROW(Y$48)+1)*15-15+10)</f>
        <v>1.2660199999999999</v>
      </c>
      <c r="Z53" s="7">
        <f ca="1">IF(Y53=0,0,Y53-Y48)</f>
        <v>-2.8047000000000155E-2</v>
      </c>
      <c r="AA53" s="7" cm="1">
        <f t="array" aca="1" ref="AA53" ca="1">INDIRECT("J"&amp;(ROW(AA53)-ROW(AA$48)+1)*15-15+10)</f>
        <v>29.950538000000002</v>
      </c>
      <c r="AB53" s="7">
        <f ca="1">IF(AA53=0,0,AA53-AA48)</f>
        <v>-1.4559999999974593E-3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9"/>
      <c r="AR53" s="6" t="s">
        <v>25</v>
      </c>
      <c r="AS53" s="7"/>
      <c r="AT53" s="7" cm="1">
        <f t="array" aca="1" ref="AT53" ca="1">INDIRECT("K"&amp;(ROW(AT53)-ROW(AT$48)+1)*15-15+10)</f>
        <v>0.88479699999999994</v>
      </c>
      <c r="AU53" s="7">
        <f ca="1">IF(AT53=0,0,AT53-AT48)</f>
        <v>2.6599999999998847E-4</v>
      </c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9"/>
    </row>
    <row r="54" spans="2:59" x14ac:dyDescent="0.4">
      <c r="B54" s="6">
        <v>60</v>
      </c>
      <c r="C54" s="7">
        <v>1.457184</v>
      </c>
      <c r="D54" s="7">
        <v>30.542891000000001</v>
      </c>
      <c r="E54" s="7">
        <v>0.89572499999999999</v>
      </c>
      <c r="F54" s="7"/>
      <c r="G54" s="7">
        <v>844</v>
      </c>
      <c r="H54" s="7"/>
      <c r="I54" s="7">
        <v>1.429098</v>
      </c>
      <c r="J54" s="7">
        <v>30.624976</v>
      </c>
      <c r="K54" s="7">
        <v>0.89851199999999998</v>
      </c>
      <c r="L54" s="7"/>
      <c r="M54" s="7">
        <v>180</v>
      </c>
      <c r="N54" s="7"/>
      <c r="O54" s="7">
        <v>33</v>
      </c>
      <c r="P54" s="7">
        <v>56</v>
      </c>
      <c r="Q54" s="17">
        <v>61</v>
      </c>
      <c r="W54" s="6" t="str">
        <f>E$92</f>
        <v>Q50で固定</v>
      </c>
      <c r="X54" s="7"/>
      <c r="Y54" s="7" cm="1">
        <f t="array" aca="1" ref="Y54" ca="1">INDIRECT("I"&amp;(ROW(Y54)-ROW(Y$48)+1)*15-15+10)</f>
        <v>1.273771</v>
      </c>
      <c r="Z54" s="7">
        <f ca="1">IF(Y54=0,0,Y54-Y48)</f>
        <v>-2.0296000000000092E-2</v>
      </c>
      <c r="AA54" s="7" cm="1">
        <f t="array" aca="1" ref="AA54" ca="1">INDIRECT("J"&amp;(ROW(AA54)-ROW(AA$48)+1)*15-15+10)</f>
        <v>29.935603</v>
      </c>
      <c r="AB54" s="7">
        <f ca="1">IF(AA54=0,0,AA54-AA48)</f>
        <v>-1.6390999999998712E-2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9"/>
      <c r="AR54" s="6" t="s">
        <v>39</v>
      </c>
      <c r="AS54" s="7"/>
      <c r="AT54" s="7" cm="1">
        <f t="array" aca="1" ref="AT54" ca="1">INDIRECT("K"&amp;(ROW(AT54)-ROW(AT$48)+1)*15-15+10)</f>
        <v>0.88462700000000005</v>
      </c>
      <c r="AU54" s="7">
        <f ca="1">IF(AT54=0,0,AT54-AT48)</f>
        <v>9.6000000000096009E-5</v>
      </c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9"/>
    </row>
    <row r="55" spans="2:59" x14ac:dyDescent="0.4">
      <c r="B55">
        <v>50</v>
      </c>
      <c r="C55">
        <v>1.294346</v>
      </c>
      <c r="D55">
        <v>29.852875999999998</v>
      </c>
      <c r="E55">
        <v>0.88379600000000003</v>
      </c>
      <c r="F55"/>
      <c r="G55">
        <v>752</v>
      </c>
      <c r="H55"/>
      <c r="I55">
        <v>1.273002</v>
      </c>
      <c r="J55">
        <v>29.998093000000001</v>
      </c>
      <c r="K55">
        <v>0.88677300000000003</v>
      </c>
      <c r="L55"/>
      <c r="M55">
        <v>272</v>
      </c>
      <c r="N55"/>
      <c r="O55">
        <v>4</v>
      </c>
      <c r="P55">
        <v>6</v>
      </c>
      <c r="Q55">
        <v>31</v>
      </c>
      <c r="W55" s="6" t="str">
        <f>E$107</f>
        <v>Q90で固定</v>
      </c>
      <c r="X55" s="7"/>
      <c r="Y55" s="7" cm="1">
        <f t="array" aca="1" ref="Y55" ca="1">INDIRECT("I"&amp;(ROW(Y55)-ROW(Y$48)+1)*15-15+10)</f>
        <v>1.268473</v>
      </c>
      <c r="Z55" s="7">
        <f ca="1">IF(Y55=0,0,Y55-Y48)</f>
        <v>-2.5594000000000117E-2</v>
      </c>
      <c r="AA55" s="7" cm="1">
        <f t="array" aca="1" ref="AA55" ca="1">INDIRECT("J"&amp;(ROW(AA55)-ROW(AA$48)+1)*15-15+10)</f>
        <v>29.911213</v>
      </c>
      <c r="AB55" s="7">
        <f ca="1">IF(AA55=0,0,AA55-AA48)</f>
        <v>-4.0780999999999068E-2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9"/>
      <c r="AR55" s="6" t="s">
        <v>40</v>
      </c>
      <c r="AS55" s="7"/>
      <c r="AT55" s="7" cm="1">
        <f t="array" aca="1" ref="AT55" ca="1">INDIRECT("K"&amp;(ROW(AT55)-ROW(AT$48)+1)*15-15+10)</f>
        <v>0.88317400000000001</v>
      </c>
      <c r="AU55" s="7">
        <f ca="1">IF(AT55=0,0,AT55-AT48)</f>
        <v>-1.3569999999999416E-3</v>
      </c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9"/>
    </row>
    <row r="56" spans="2:59" x14ac:dyDescent="0.4">
      <c r="B56" s="6">
        <v>40</v>
      </c>
      <c r="C56" s="7">
        <v>1.1223510000000001</v>
      </c>
      <c r="D56" s="7">
        <v>29.085376</v>
      </c>
      <c r="E56" s="7">
        <v>0.86759699999999995</v>
      </c>
      <c r="F56" s="7"/>
      <c r="G56" s="7">
        <v>729</v>
      </c>
      <c r="H56" s="7"/>
      <c r="I56" s="7">
        <v>1.107909</v>
      </c>
      <c r="J56" s="7">
        <v>29.198516999999999</v>
      </c>
      <c r="K56" s="7">
        <v>0.86965000000000003</v>
      </c>
      <c r="L56" s="7"/>
      <c r="M56" s="7">
        <v>295</v>
      </c>
      <c r="N56" s="7"/>
      <c r="O56" s="7">
        <v>0</v>
      </c>
      <c r="P56" s="7">
        <v>49</v>
      </c>
      <c r="Q56" s="17">
        <v>55</v>
      </c>
      <c r="W56" s="6" t="str">
        <f>E$122</f>
        <v>1～3のみのQ50で固定</v>
      </c>
      <c r="X56" s="7"/>
      <c r="Y56" s="7" cm="1">
        <f t="array" aca="1" ref="Y56" ca="1">INDIRECT("I"&amp;(ROW(Y56)-ROW(Y$48)+1)*15-15+10)</f>
        <v>1.273002</v>
      </c>
      <c r="Z56" s="7">
        <f ca="1">IF(Y56=0,0,Y56-Y48)</f>
        <v>-2.1065000000000111E-2</v>
      </c>
      <c r="AA56" s="7" cm="1">
        <f t="array" aca="1" ref="AA56" ca="1">INDIRECT("J"&amp;(ROW(AA56)-ROW(AA$48)+1)*15-15+10)</f>
        <v>29.998093000000001</v>
      </c>
      <c r="AB56" s="7">
        <f ca="1">IF(AA56=0,0,AA56-AA48)</f>
        <v>4.6099000000001666E-2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9"/>
      <c r="AR56" s="6" t="s">
        <v>45</v>
      </c>
      <c r="AS56" s="7"/>
      <c r="AT56" s="7" cm="1">
        <f t="array" aca="1" ref="AT56" ca="1">INDIRECT("K"&amp;(ROW(AT56)-ROW(AT$48)+1)*15-15+10)</f>
        <v>0.88677300000000003</v>
      </c>
      <c r="AU56" s="7">
        <f ca="1">IF(AT56=0,0,AT56-AT48)</f>
        <v>2.2420000000000773E-3</v>
      </c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9"/>
    </row>
    <row r="57" spans="2:59" x14ac:dyDescent="0.4">
      <c r="B57">
        <v>30</v>
      </c>
      <c r="C57">
        <v>0.95342400000000005</v>
      </c>
      <c r="D57">
        <v>28.262195999999999</v>
      </c>
      <c r="E57">
        <v>0.84732799999999997</v>
      </c>
      <c r="F57"/>
      <c r="G57">
        <v>703</v>
      </c>
      <c r="H57"/>
      <c r="I57">
        <v>0.94875500000000001</v>
      </c>
      <c r="J57">
        <v>28.392202000000001</v>
      </c>
      <c r="K57">
        <v>0.84998300000000004</v>
      </c>
      <c r="L57"/>
      <c r="M57">
        <v>321</v>
      </c>
      <c r="N57"/>
      <c r="O57">
        <v>13</v>
      </c>
      <c r="P57">
        <v>32</v>
      </c>
      <c r="Q57">
        <v>49</v>
      </c>
      <c r="W57" s="6"/>
      <c r="X57" s="7"/>
      <c r="Y57" s="7"/>
      <c r="Z57" s="7"/>
      <c r="AA57" s="7"/>
      <c r="AB57" s="7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9"/>
      <c r="AR57" s="15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9"/>
    </row>
    <row r="58" spans="2:59" x14ac:dyDescent="0.4">
      <c r="B58" s="6">
        <v>20</v>
      </c>
      <c r="C58" s="7">
        <v>0.71657000000000004</v>
      </c>
      <c r="D58" s="7">
        <v>26.851299999999998</v>
      </c>
      <c r="E58" s="7">
        <v>0.80896699999999999</v>
      </c>
      <c r="F58" s="7"/>
      <c r="G58" s="7">
        <v>599</v>
      </c>
      <c r="H58" s="7"/>
      <c r="I58" s="7">
        <v>0.71585900000000002</v>
      </c>
      <c r="J58" s="7">
        <v>27.051577000000002</v>
      </c>
      <c r="K58" s="7">
        <v>0.80937599999999998</v>
      </c>
      <c r="L58" s="7"/>
      <c r="M58" s="7">
        <v>425</v>
      </c>
      <c r="N58" s="7"/>
      <c r="O58" s="7">
        <v>99</v>
      </c>
      <c r="P58" s="7">
        <v>99</v>
      </c>
      <c r="Q58" s="17">
        <v>99</v>
      </c>
      <c r="W58" s="6"/>
      <c r="X58" s="7"/>
      <c r="Y58" s="7"/>
      <c r="Z58" s="7"/>
      <c r="AA58" s="7"/>
      <c r="AB58" s="7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9"/>
      <c r="AR58" s="15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9"/>
    </row>
    <row r="59" spans="2:59" ht="19.5" thickBot="1" x14ac:dyDescent="0.45">
      <c r="B59" s="16">
        <v>10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W59" s="6"/>
      <c r="X59" s="7"/>
      <c r="Y59" s="7"/>
      <c r="Z59" s="7"/>
      <c r="AA59" s="7"/>
      <c r="AB59" s="7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9"/>
      <c r="AR59" s="15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9"/>
    </row>
    <row r="60" spans="2:59" x14ac:dyDescent="0.4">
      <c r="W60" s="6"/>
      <c r="X60" s="7"/>
      <c r="Y60" s="7"/>
      <c r="Z60" s="7"/>
      <c r="AA60" s="7"/>
      <c r="AB60" s="7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9"/>
      <c r="AR60" s="15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9"/>
    </row>
    <row r="61" spans="2:59" ht="19.5" thickBot="1" x14ac:dyDescent="0.45">
      <c r="W61" s="6" t="s">
        <v>22</v>
      </c>
      <c r="X61" s="7"/>
      <c r="Y61" s="7" t="s">
        <v>17</v>
      </c>
      <c r="Z61" s="7"/>
      <c r="AA61" s="7" t="s">
        <v>18</v>
      </c>
      <c r="AB61" s="7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9"/>
      <c r="AR61" s="6" t="s">
        <v>22</v>
      </c>
      <c r="AS61" s="7"/>
      <c r="AT61" s="7" t="s">
        <v>50</v>
      </c>
      <c r="AU61" s="7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9"/>
    </row>
    <row r="62" spans="2:59" x14ac:dyDescent="0.4">
      <c r="B62" s="14" t="s">
        <v>12</v>
      </c>
      <c r="C62" s="4"/>
      <c r="D62" s="4" t="s">
        <v>9</v>
      </c>
      <c r="E62" s="4" t="s">
        <v>38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W62" s="6" t="str">
        <f>F$2</f>
        <v>Hybrid</v>
      </c>
      <c r="X62" s="7"/>
      <c r="Y62" s="7" cm="1">
        <f t="array" aca="1" ref="Y62" ca="1">INDIRECT("I"&amp;(ROW(Y62)-ROW(Y$62)+1)*15-15+11)</f>
        <v>1.125305</v>
      </c>
      <c r="Z62" s="7"/>
      <c r="AA62" s="7" cm="1">
        <f t="array" aca="1" ref="AA62" ca="1">INDIRECT("J"&amp;(ROW(AA62)-ROW(AA$62)+1)*15-15+11)</f>
        <v>29.195069</v>
      </c>
      <c r="AB62" s="7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9"/>
      <c r="AR62" s="6" t="s">
        <v>42</v>
      </c>
      <c r="AS62" s="7"/>
      <c r="AT62" s="7" cm="1">
        <f t="array" aca="1" ref="AT62" ca="1">INDIRECT("K"&amp;(ROW(AT62)-ROW(AT$62)+1)*15-15+11)</f>
        <v>0.86884700000000004</v>
      </c>
      <c r="AU62" s="7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9"/>
    </row>
    <row r="63" spans="2:59" x14ac:dyDescent="0.4">
      <c r="B63" s="6"/>
      <c r="C63" s="7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W63" s="6" t="str">
        <f>E$17</f>
        <v>0含むICA領域</v>
      </c>
      <c r="X63" s="7"/>
      <c r="Y63" s="7" cm="1">
        <f t="array" aca="1" ref="Y63" ca="1">INDIRECT("I"&amp;(ROW(Y63)-ROW(Y$62)+1)*15-15+11)</f>
        <v>1.1092919999999999</v>
      </c>
      <c r="Z63" s="7">
        <f ca="1">IF(Y63=0,0,Y63-Y62)</f>
        <v>-1.6013000000000055E-2</v>
      </c>
      <c r="AA63" s="7" cm="1">
        <f t="array" aca="1" ref="AA63" ca="1">INDIRECT("J"&amp;(ROW(AA63)-ROW(AA$62)+1)*15-15+11)</f>
        <v>29.190624</v>
      </c>
      <c r="AB63" s="7">
        <f ca="1">IF(AA63=0,0,AA63-AA62)</f>
        <v>-4.4450000000004763E-3</v>
      </c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9"/>
      <c r="AR63" s="6" t="s">
        <v>27</v>
      </c>
      <c r="AS63" s="7"/>
      <c r="AT63" s="7" cm="1">
        <f t="array" aca="1" ref="AT63" ca="1">INDIRECT("K"&amp;(ROW(AT63)-ROW(AT$62)+1)*15-15+11)</f>
        <v>0.86824299999999999</v>
      </c>
      <c r="AU63" s="7">
        <f ca="1">IF(AT63=0,0,AT63-AT62)</f>
        <v>-6.0400000000004894E-4</v>
      </c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9"/>
    </row>
    <row r="64" spans="2:59" x14ac:dyDescent="0.4">
      <c r="B64" s="6" t="s">
        <v>0</v>
      </c>
      <c r="C64" s="7" t="s">
        <v>1</v>
      </c>
      <c r="D64" s="7" t="s">
        <v>2</v>
      </c>
      <c r="E64" s="7" t="s">
        <v>3</v>
      </c>
      <c r="F64" s="7" t="s">
        <v>4</v>
      </c>
      <c r="G64" s="7" t="s">
        <v>5</v>
      </c>
      <c r="H64" s="7"/>
      <c r="I64" s="7" t="s">
        <v>6</v>
      </c>
      <c r="J64" s="7" t="s">
        <v>2</v>
      </c>
      <c r="K64" s="7" t="s">
        <v>3</v>
      </c>
      <c r="L64" s="7" t="s">
        <v>4</v>
      </c>
      <c r="M64" s="7" t="s">
        <v>5</v>
      </c>
      <c r="N64" s="7"/>
      <c r="O64" s="7" t="s">
        <v>7</v>
      </c>
      <c r="P64" s="7"/>
      <c r="Q64" s="17"/>
      <c r="W64" s="6" t="str">
        <f>E$32</f>
        <v>0以外のICA領域</v>
      </c>
      <c r="X64" s="7"/>
      <c r="Y64" s="7" cm="1">
        <f t="array" aca="1" ref="Y64" ca="1">INDIRECT("I"&amp;(ROW(Y64)-ROW(Y$62)+1)*15-15+11)</f>
        <v>1.1116740000000001</v>
      </c>
      <c r="Z64" s="7">
        <f ca="1">IF(Y64=0,0,Y64-Y62)</f>
        <v>-1.3630999999999949E-2</v>
      </c>
      <c r="AA64" s="7" cm="1">
        <f t="array" aca="1" ref="AA64" ca="1">INDIRECT("J"&amp;(ROW(AA64)-ROW(AA$62)+1)*15-15+11)</f>
        <v>29.216009</v>
      </c>
      <c r="AB64" s="7">
        <f ca="1">IF(AA64=0,0,AA64-AA62)</f>
        <v>2.0939999999999515E-2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9"/>
      <c r="AR64" s="6" t="s">
        <v>35</v>
      </c>
      <c r="AS64" s="7"/>
      <c r="AT64" s="7" cm="1">
        <f t="array" aca="1" ref="AT64" ca="1">INDIRECT("K"&amp;(ROW(AT64)-ROW(AT$62)+1)*15-15+11)</f>
        <v>0.87156199999999995</v>
      </c>
      <c r="AU64" s="7">
        <f ca="1">IF(AT64=0,0,AT64-AT62)</f>
        <v>2.7149999999999119E-3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9"/>
    </row>
    <row r="65" spans="2:59" x14ac:dyDescent="0.4">
      <c r="B65" s="6">
        <v>100</v>
      </c>
      <c r="C65" s="7">
        <v>5.0871250000000003</v>
      </c>
      <c r="D65" s="7">
        <v>49.541853000000003</v>
      </c>
      <c r="E65" s="7">
        <v>0.997201</v>
      </c>
      <c r="F65" s="7"/>
      <c r="G65" s="7">
        <v>1022</v>
      </c>
      <c r="H65" s="7"/>
      <c r="I65" s="7">
        <v>5.0037050000000001</v>
      </c>
      <c r="J65" s="7">
        <v>49.542769999999997</v>
      </c>
      <c r="K65" s="7">
        <v>0.99719100000000005</v>
      </c>
      <c r="L65" s="7"/>
      <c r="M65" s="7">
        <v>2</v>
      </c>
      <c r="N65" s="7"/>
      <c r="O65" s="7">
        <v>0</v>
      </c>
      <c r="P65" s="7">
        <v>1</v>
      </c>
      <c r="Q65" s="17">
        <v>2</v>
      </c>
      <c r="W65" s="6" t="str">
        <f>E$47</f>
        <v>1～3のみのICA領域</v>
      </c>
      <c r="X65" s="7"/>
      <c r="Y65" s="7" cm="1">
        <f t="array" aca="1" ref="Y65" ca="1">INDIRECT("I"&amp;(ROW(Y65)-ROW(Y$62)+1)*15-15+11)</f>
        <v>1.107909</v>
      </c>
      <c r="Z65" s="7">
        <f ca="1">IF(Y65=0,0,Y65-Y62)</f>
        <v>-1.7395999999999967E-2</v>
      </c>
      <c r="AA65" s="7" cm="1">
        <f t="array" aca="1" ref="AA65" ca="1">INDIRECT("J"&amp;(ROW(AA65)-ROW(AA$62)+1)*15-15+11)</f>
        <v>29.198516999999999</v>
      </c>
      <c r="AB65" s="7">
        <f ca="1">IF(AA65=0,0,AA65-AA62)</f>
        <v>3.4479999999987854E-3</v>
      </c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9"/>
      <c r="AR65" s="6" t="s">
        <v>43</v>
      </c>
      <c r="AS65" s="7"/>
      <c r="AT65" s="7" cm="1">
        <f t="array" aca="1" ref="AT65" ca="1">INDIRECT("K"&amp;(ROW(AT65)-ROW(AT$62)+1)*15-15+11)</f>
        <v>0.86965000000000003</v>
      </c>
      <c r="AU65" s="7">
        <f ca="1">IF(AT65=0,0,AT65-AT62)</f>
        <v>8.0299999999999816E-4</v>
      </c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9"/>
    </row>
    <row r="66" spans="2:59" x14ac:dyDescent="0.4">
      <c r="B66" s="6">
        <v>90</v>
      </c>
      <c r="C66" s="7">
        <v>2.7357680000000002</v>
      </c>
      <c r="D66" s="7">
        <v>36.362422000000002</v>
      </c>
      <c r="E66" s="7">
        <v>0.96072999999999997</v>
      </c>
      <c r="F66" s="7"/>
      <c r="G66" s="7">
        <v>1004</v>
      </c>
      <c r="H66" s="7"/>
      <c r="I66" s="7">
        <v>2.664558</v>
      </c>
      <c r="J66" s="7">
        <v>36.364879999999999</v>
      </c>
      <c r="K66" s="7">
        <v>0.96070100000000003</v>
      </c>
      <c r="L66" s="7"/>
      <c r="M66" s="7">
        <v>20</v>
      </c>
      <c r="N66" s="7"/>
      <c r="O66" s="7">
        <v>0</v>
      </c>
      <c r="P66" s="7">
        <v>1</v>
      </c>
      <c r="Q66" s="17">
        <v>2</v>
      </c>
      <c r="W66" s="6" t="str">
        <f>E$62</f>
        <v>Q10で固定</v>
      </c>
      <c r="X66" s="7"/>
      <c r="Y66" s="7" cm="1">
        <f t="array" aca="1" ref="Y66" ca="1">INDIRECT("I"&amp;(ROW(Y66)-ROW(Y$62)+1)*15-15+11)</f>
        <v>1.095423</v>
      </c>
      <c r="Z66" s="7">
        <f ca="1">IF(Y66=0,0,Y66-Y62)</f>
        <v>-2.9881999999999964E-2</v>
      </c>
      <c r="AA66" s="7" cm="1">
        <f t="array" aca="1" ref="AA66" ca="1">INDIRECT("J"&amp;(ROW(AA66)-ROW(AA$62)+1)*15-15+11)</f>
        <v>29.171026999999999</v>
      </c>
      <c r="AB66" s="7">
        <f ca="1">IF(AA66=0,0,AA66-AA62)</f>
        <v>-2.4042000000001451E-2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9"/>
      <c r="AR66" s="6" t="s">
        <v>37</v>
      </c>
      <c r="AS66" s="7"/>
      <c r="AT66" s="7" cm="1">
        <f t="array" aca="1" ref="AT66" ca="1">INDIRECT("K"&amp;(ROW(AT66)-ROW(AT$62)+1)*15-15+11)</f>
        <v>0.86814100000000005</v>
      </c>
      <c r="AU66" s="7">
        <f ca="1">IF(AT66=0,0,AT66-AT62)</f>
        <v>-7.0599999999998442E-4</v>
      </c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9"/>
    </row>
    <row r="67" spans="2:59" x14ac:dyDescent="0.4">
      <c r="B67">
        <v>80</v>
      </c>
      <c r="C67">
        <v>2.0042059999999999</v>
      </c>
      <c r="D67">
        <v>33.254558000000003</v>
      </c>
      <c r="E67">
        <v>0.93608499999999994</v>
      </c>
      <c r="F67"/>
      <c r="G67">
        <v>969</v>
      </c>
      <c r="H67"/>
      <c r="I67">
        <v>1.936577</v>
      </c>
      <c r="J67">
        <v>33.263502000000003</v>
      </c>
      <c r="K67">
        <v>0.93596199999999996</v>
      </c>
      <c r="L67"/>
      <c r="M67">
        <v>55</v>
      </c>
      <c r="N67"/>
      <c r="O67">
        <v>99</v>
      </c>
      <c r="P67">
        <v>99</v>
      </c>
      <c r="Q67">
        <v>99</v>
      </c>
      <c r="W67" s="6" t="str">
        <f>E$77</f>
        <v>Q20で固定</v>
      </c>
      <c r="X67" s="7"/>
      <c r="Y67" s="7" cm="1">
        <f t="array" aca="1" ref="Y67" ca="1">INDIRECT("I"&amp;(ROW(Y67)-ROW(Y$62)+1)*15-15+11)</f>
        <v>1.100268</v>
      </c>
      <c r="Z67" s="7">
        <f ca="1">IF(Y67=0,0,Y67-Y62)</f>
        <v>-2.5036999999999976E-2</v>
      </c>
      <c r="AA67" s="7" cm="1">
        <f t="array" aca="1" ref="AA67" ca="1">INDIRECT("J"&amp;(ROW(AA67)-ROW(AA$62)+1)*15-15+11)</f>
        <v>29.190211000000001</v>
      </c>
      <c r="AB67" s="7">
        <f ca="1">IF(AA67=0,0,AA67-AA62)</f>
        <v>-4.8579999999986967E-3</v>
      </c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9"/>
      <c r="AR67" s="6" t="s">
        <v>25</v>
      </c>
      <c r="AS67" s="7"/>
      <c r="AT67" s="7" cm="1">
        <f t="array" aca="1" ref="AT67" ca="1">INDIRECT("K"&amp;(ROW(AT67)-ROW(AT$62)+1)*15-15+11)</f>
        <v>0.86882700000000002</v>
      </c>
      <c r="AU67" s="7">
        <f ca="1">IF(AT67=0,0,AT67-AT62)</f>
        <v>-2.0000000000020002E-5</v>
      </c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9"/>
    </row>
    <row r="68" spans="2:59" x14ac:dyDescent="0.4">
      <c r="B68">
        <v>70</v>
      </c>
      <c r="C68">
        <v>1.665324</v>
      </c>
      <c r="D68">
        <v>31.64545</v>
      </c>
      <c r="E68">
        <v>0.91552199999999995</v>
      </c>
      <c r="F68"/>
      <c r="G68">
        <v>917</v>
      </c>
      <c r="H68"/>
      <c r="I68">
        <v>1.6212150000000001</v>
      </c>
      <c r="J68">
        <v>31.665158000000002</v>
      </c>
      <c r="K68">
        <v>0.91536600000000001</v>
      </c>
      <c r="L68"/>
      <c r="M68">
        <v>107</v>
      </c>
      <c r="N68"/>
      <c r="O68">
        <v>15</v>
      </c>
      <c r="P68">
        <v>43</v>
      </c>
      <c r="Q68">
        <v>45</v>
      </c>
      <c r="W68" s="6" t="str">
        <f>E$92</f>
        <v>Q50で固定</v>
      </c>
      <c r="X68" s="7"/>
      <c r="Y68" s="7" cm="1">
        <f t="array" aca="1" ref="Y68" ca="1">INDIRECT("I"&amp;(ROW(Y68)-ROW(Y$62)+1)*15-15+11)</f>
        <v>1.1022799999999999</v>
      </c>
      <c r="Z68" s="7">
        <f ca="1">IF(Y68=0,0,Y68-Y62)</f>
        <v>-2.3025000000000073E-2</v>
      </c>
      <c r="AA68" s="7" cm="1">
        <f t="array" aca="1" ref="AA68" ca="1">INDIRECT("J"&amp;(ROW(AA68)-ROW(AA$62)+1)*15-15+11)</f>
        <v>29.174838999999999</v>
      </c>
      <c r="AB68" s="7">
        <f ca="1">IF(AA68=0,0,AA68-AA62)</f>
        <v>-2.0230000000001525E-2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9"/>
      <c r="AR68" s="6" t="s">
        <v>39</v>
      </c>
      <c r="AS68" s="7"/>
      <c r="AT68" s="7" cm="1">
        <f t="array" aca="1" ref="AT68" ca="1">INDIRECT("K"&amp;(ROW(AT68)-ROW(AT$62)+1)*15-15+11)</f>
        <v>0.86850799999999995</v>
      </c>
      <c r="AU68" s="7">
        <f ca="1">IF(AT68=0,0,AT68-AT62)</f>
        <v>-3.3900000000008923E-4</v>
      </c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9"/>
    </row>
    <row r="69" spans="2:59" x14ac:dyDescent="0.4">
      <c r="B69">
        <v>60</v>
      </c>
      <c r="C69">
        <v>1.457184</v>
      </c>
      <c r="D69">
        <v>30.542891000000001</v>
      </c>
      <c r="E69">
        <v>0.89572499999999999</v>
      </c>
      <c r="F69"/>
      <c r="G69">
        <v>866</v>
      </c>
      <c r="H69"/>
      <c r="I69">
        <v>1.4190240000000001</v>
      </c>
      <c r="J69">
        <v>30.585899999999999</v>
      </c>
      <c r="K69">
        <v>0.89632800000000001</v>
      </c>
      <c r="L69"/>
      <c r="M69">
        <v>158</v>
      </c>
      <c r="N69"/>
      <c r="O69">
        <v>15</v>
      </c>
      <c r="P69">
        <v>43</v>
      </c>
      <c r="Q69">
        <v>45</v>
      </c>
      <c r="W69" s="6" t="str">
        <f>E$107</f>
        <v>Q90で固定</v>
      </c>
      <c r="X69" s="7"/>
      <c r="Y69" s="7" cm="1">
        <f t="array" aca="1" ref="Y69" ca="1">INDIRECT("I"&amp;(ROW(Y69)-ROW(Y$62)+1)*15-15+11)</f>
        <v>1.101785</v>
      </c>
      <c r="Z69" s="7">
        <f ca="1">IF(Y69=0,0,Y69-Y62)</f>
        <v>-2.3519999999999985E-2</v>
      </c>
      <c r="AA69" s="7" cm="1">
        <f t="array" aca="1" ref="AA69" ca="1">INDIRECT("J"&amp;(ROW(AA69)-ROW(AA$62)+1)*15-15+11)</f>
        <v>29.150651</v>
      </c>
      <c r="AB69" s="7">
        <f ca="1">IF(AA69=0,0,AA69-AA62)</f>
        <v>-4.4418000000000291E-2</v>
      </c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9"/>
      <c r="AR69" s="6" t="s">
        <v>40</v>
      </c>
      <c r="AS69" s="7"/>
      <c r="AT69" s="7" cm="1">
        <f t="array" aca="1" ref="AT69" ca="1">INDIRECT("K"&amp;(ROW(AT69)-ROW(AT$62)+1)*15-15+11)</f>
        <v>0.86715100000000001</v>
      </c>
      <c r="AU69" s="7">
        <f ca="1">IF(AT69=0,0,AT69-AT62)</f>
        <v>-1.6960000000000308E-3</v>
      </c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9"/>
    </row>
    <row r="70" spans="2:59" x14ac:dyDescent="0.4">
      <c r="B70">
        <v>50</v>
      </c>
      <c r="C70">
        <v>1.294346</v>
      </c>
      <c r="D70">
        <v>29.852875999999998</v>
      </c>
      <c r="E70">
        <v>0.88379600000000003</v>
      </c>
      <c r="F70"/>
      <c r="G70">
        <v>780</v>
      </c>
      <c r="H70"/>
      <c r="I70">
        <v>1.264529</v>
      </c>
      <c r="J70">
        <v>29.929317999999999</v>
      </c>
      <c r="K70">
        <v>0.88417800000000002</v>
      </c>
      <c r="L70"/>
      <c r="M70">
        <v>244</v>
      </c>
      <c r="N70"/>
      <c r="O70">
        <v>15</v>
      </c>
      <c r="P70">
        <v>43</v>
      </c>
      <c r="Q70">
        <v>45</v>
      </c>
      <c r="W70" s="6" t="str">
        <f>E$122</f>
        <v>1～3のみのQ50で固定</v>
      </c>
      <c r="X70" s="7"/>
      <c r="Y70" s="7" cm="1">
        <f t="array" aca="1" ref="Y70" ca="1">INDIRECT("I"&amp;(ROW(Y70)-ROW(Y$62)+1)*15-15+11)</f>
        <v>1.1013850000000001</v>
      </c>
      <c r="Z70" s="7">
        <f ca="1">IF(Y70=0,0,Y70-Y62)</f>
        <v>-2.3919999999999941E-2</v>
      </c>
      <c r="AA70" s="7" cm="1">
        <f t="array" aca="1" ref="AA70" ca="1">INDIRECT("J"&amp;(ROW(AA70)-ROW(AA$62)+1)*15-15+11)</f>
        <v>29.229150000000001</v>
      </c>
      <c r="AB70" s="7">
        <f ca="1">IF(AA70=0,0,AA70-AA62)</f>
        <v>3.4081000000000472E-2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9"/>
      <c r="AR70" s="6" t="s">
        <v>45</v>
      </c>
      <c r="AS70" s="7"/>
      <c r="AT70" s="7" cm="1">
        <f t="array" aca="1" ref="AT70" ca="1">INDIRECT("K"&amp;(ROW(AT70)-ROW(AT$62)+1)*15-15+11)</f>
        <v>0.87105999999999995</v>
      </c>
      <c r="AU70" s="7">
        <f ca="1">IF(AT70=0,0,AT70-AT62)</f>
        <v>2.2129999999999095E-3</v>
      </c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9"/>
    </row>
    <row r="71" spans="2:59" x14ac:dyDescent="0.4">
      <c r="B71">
        <v>40</v>
      </c>
      <c r="C71">
        <v>1.1223510000000001</v>
      </c>
      <c r="D71">
        <v>29.085376</v>
      </c>
      <c r="E71">
        <v>0.86759699999999995</v>
      </c>
      <c r="F71"/>
      <c r="G71">
        <v>759</v>
      </c>
      <c r="H71"/>
      <c r="I71">
        <v>1.095423</v>
      </c>
      <c r="J71">
        <v>29.171026999999999</v>
      </c>
      <c r="K71">
        <v>0.86814100000000005</v>
      </c>
      <c r="L71"/>
      <c r="M71">
        <v>265</v>
      </c>
      <c r="N71"/>
      <c r="O71">
        <v>3</v>
      </c>
      <c r="P71">
        <v>45</v>
      </c>
      <c r="Q71">
        <v>46</v>
      </c>
      <c r="W71" s="6"/>
      <c r="X71" s="7"/>
      <c r="Y71" s="7"/>
      <c r="Z71" s="7"/>
      <c r="AA71" s="7"/>
      <c r="AB71" s="7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9"/>
      <c r="AR71" s="15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9"/>
    </row>
    <row r="72" spans="2:59" x14ac:dyDescent="0.4">
      <c r="B72">
        <v>30</v>
      </c>
      <c r="C72">
        <v>0.95342400000000005</v>
      </c>
      <c r="D72">
        <v>28.262195999999999</v>
      </c>
      <c r="E72">
        <v>0.84732799999999997</v>
      </c>
      <c r="F72"/>
      <c r="G72">
        <v>716</v>
      </c>
      <c r="H72"/>
      <c r="I72">
        <v>0.93640400000000001</v>
      </c>
      <c r="J72">
        <v>28.379626999999999</v>
      </c>
      <c r="K72">
        <v>0.84851699999999997</v>
      </c>
      <c r="L72"/>
      <c r="M72">
        <v>308</v>
      </c>
      <c r="N72"/>
      <c r="O72">
        <v>3</v>
      </c>
      <c r="P72">
        <v>45</v>
      </c>
      <c r="Q72">
        <v>46</v>
      </c>
      <c r="W72" s="6"/>
      <c r="X72" s="7"/>
      <c r="Y72" s="7"/>
      <c r="Z72" s="7"/>
      <c r="AA72" s="7"/>
      <c r="AB72" s="7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9"/>
      <c r="AR72" s="15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9"/>
    </row>
    <row r="73" spans="2:59" x14ac:dyDescent="0.4">
      <c r="B73" s="6">
        <v>20</v>
      </c>
      <c r="C73" s="7">
        <v>0.71657000000000004</v>
      </c>
      <c r="D73" s="7">
        <v>26.851299999999998</v>
      </c>
      <c r="E73" s="7">
        <v>0.80896699999999999</v>
      </c>
      <c r="F73" s="7"/>
      <c r="G73" s="7">
        <v>599</v>
      </c>
      <c r="H73" s="7"/>
      <c r="I73" s="7">
        <v>0.71585900000000002</v>
      </c>
      <c r="J73" s="7">
        <v>27.051577000000002</v>
      </c>
      <c r="K73" s="7">
        <v>0.80937599999999998</v>
      </c>
      <c r="L73" s="7"/>
      <c r="M73" s="7">
        <v>425</v>
      </c>
      <c r="N73" s="7"/>
      <c r="O73" s="7">
        <v>99</v>
      </c>
      <c r="P73" s="7">
        <v>99</v>
      </c>
      <c r="Q73" s="17">
        <v>99</v>
      </c>
      <c r="W73" s="6"/>
      <c r="X73" s="7"/>
      <c r="Y73" s="7"/>
      <c r="Z73" s="7"/>
      <c r="AA73" s="7"/>
      <c r="AB73" s="7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9"/>
      <c r="AR73" s="15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9"/>
    </row>
    <row r="74" spans="2:59" ht="19.5" thickBot="1" x14ac:dyDescent="0.45">
      <c r="B74" s="10">
        <v>10</v>
      </c>
      <c r="C74" s="11">
        <v>0.42613200000000001</v>
      </c>
      <c r="D74" s="11">
        <v>24.315009</v>
      </c>
      <c r="E74" s="11">
        <v>0.72723700000000002</v>
      </c>
      <c r="F74" s="11"/>
      <c r="G74" s="11">
        <v>462</v>
      </c>
      <c r="H74" s="11"/>
      <c r="I74" s="11">
        <v>0.45024700000000001</v>
      </c>
      <c r="J74" s="11">
        <v>24.779391</v>
      </c>
      <c r="K74" s="11">
        <v>0.73484899999999997</v>
      </c>
      <c r="L74" s="11"/>
      <c r="M74" s="11">
        <v>562</v>
      </c>
      <c r="N74" s="11"/>
      <c r="O74" s="11">
        <v>99</v>
      </c>
      <c r="P74" s="11">
        <v>99</v>
      </c>
      <c r="Q74" s="21">
        <v>99</v>
      </c>
      <c r="W74" s="6"/>
      <c r="X74" s="7"/>
      <c r="Y74" s="7"/>
      <c r="Z74" s="7"/>
      <c r="AA74" s="7"/>
      <c r="AB74" s="7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9"/>
      <c r="AR74" s="15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9"/>
    </row>
    <row r="75" spans="2:59" x14ac:dyDescent="0.4">
      <c r="W75" s="6" t="s">
        <v>23</v>
      </c>
      <c r="X75" s="7"/>
      <c r="Y75" s="7" t="s">
        <v>17</v>
      </c>
      <c r="Z75" s="7"/>
      <c r="AA75" s="7" t="s">
        <v>18</v>
      </c>
      <c r="AB75" s="7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9"/>
      <c r="AR75" s="6" t="s">
        <v>23</v>
      </c>
      <c r="AS75" s="7"/>
      <c r="AT75" s="7" t="s">
        <v>50</v>
      </c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9"/>
    </row>
    <row r="76" spans="2:59" ht="19.5" thickBot="1" x14ac:dyDescent="0.45">
      <c r="W76" s="6" t="str">
        <f>F$2</f>
        <v>Hybrid</v>
      </c>
      <c r="X76" s="7"/>
      <c r="Y76" s="7" cm="1">
        <f t="array" aca="1" ref="Y76" ca="1">INDIRECT("I"&amp;(ROW(Y76)-ROW(Y$76)+1)*15-15+12)</f>
        <v>0.948855</v>
      </c>
      <c r="Z76" s="7"/>
      <c r="AA76" s="7" cm="1">
        <f t="array" aca="1" ref="AA76" ca="1">INDIRECT("J"&amp;(ROW(AA76)-ROW(AA$76)+1)*15-15+12)</f>
        <v>28.372751000000001</v>
      </c>
      <c r="AB76" s="7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9"/>
      <c r="AR76" s="6" t="s">
        <v>42</v>
      </c>
      <c r="AS76" s="7"/>
      <c r="AT76" s="7" cm="1">
        <f t="array" aca="1" ref="AT76" ca="1">INDIRECT("K"&amp;(ROW(AT76)-ROW(AT$76)+1)*15-15+12)</f>
        <v>0.84751900000000002</v>
      </c>
      <c r="AU76" s="7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9"/>
    </row>
    <row r="77" spans="2:59" x14ac:dyDescent="0.4">
      <c r="B77" s="14" t="s">
        <v>12</v>
      </c>
      <c r="C77" s="4"/>
      <c r="D77" s="4" t="s">
        <v>9</v>
      </c>
      <c r="E77" s="4" t="s">
        <v>26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W77" s="6" t="str">
        <f>E$17</f>
        <v>0含むICA領域</v>
      </c>
      <c r="X77" s="7"/>
      <c r="Y77" s="7" cm="1">
        <f t="array" aca="1" ref="Y77" ca="1">INDIRECT("I"&amp;(ROW(Y77)-ROW(Y$76)+1)*15-15+12)</f>
        <v>0.94798899999999997</v>
      </c>
      <c r="Z77" s="7">
        <f ca="1">IF(Y77=0,0,Y77-Y76)</f>
        <v>-8.6600000000003341E-4</v>
      </c>
      <c r="AA77" s="7" cm="1">
        <f t="array" aca="1" ref="AA77" ca="1">INDIRECT("J"&amp;(ROW(AA77)-ROW(AA$76)+1)*15-15+12)</f>
        <v>28.416373</v>
      </c>
      <c r="AB77" s="7">
        <f ca="1">IF(AA77=0,0,AA77-AA76)</f>
        <v>4.3621999999999161E-2</v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9"/>
      <c r="AR77" s="6" t="s">
        <v>27</v>
      </c>
      <c r="AS77" s="7"/>
      <c r="AT77" s="7" cm="1">
        <f t="array" aca="1" ref="AT77" ca="1">INDIRECT("K"&amp;(ROW(AT77)-ROW(AT$76)+1)*15-15+12)</f>
        <v>0.85217500000000002</v>
      </c>
      <c r="AU77" s="7">
        <f ca="1">IF(AT77=0,0,AT77-AT76)</f>
        <v>4.6559999999999935E-3</v>
      </c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9"/>
    </row>
    <row r="78" spans="2:59" x14ac:dyDescent="0.4">
      <c r="B78" s="6"/>
      <c r="C78" s="7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  <c r="W78" s="6" t="str">
        <f>E$32</f>
        <v>0以外のICA領域</v>
      </c>
      <c r="X78" s="7"/>
      <c r="Y78" s="7" cm="1">
        <f t="array" aca="1" ref="Y78" ca="1">INDIRECT("I"&amp;(ROW(Y78)-ROW(Y$76)+1)*15-15+12)</f>
        <v>0.94947300000000001</v>
      </c>
      <c r="Z78" s="7">
        <f ca="1">IF(Y78=0,0,Y78-Y76)</f>
        <v>6.1800000000000743E-4</v>
      </c>
      <c r="AA78" s="7" cm="1">
        <f t="array" aca="1" ref="AA78" ca="1">INDIRECT("J"&amp;(ROW(AA78)-ROW(AA$76)+1)*15-15+12)</f>
        <v>28.413837999999998</v>
      </c>
      <c r="AB78" s="7">
        <f ca="1">IF(AA78=0,0,AA78-AA76)</f>
        <v>4.1086999999997431E-2</v>
      </c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9"/>
      <c r="AR78" s="6" t="s">
        <v>35</v>
      </c>
      <c r="AS78" s="7"/>
      <c r="AT78" s="7" cm="1">
        <f t="array" aca="1" ref="AT78" ca="1">INDIRECT("K"&amp;(ROW(AT78)-ROW(AT$76)+1)*15-15+12)</f>
        <v>0.85239600000000004</v>
      </c>
      <c r="AU78" s="7">
        <f ca="1">IF(AT78=0,0,AT78-AT76)</f>
        <v>4.8770000000000202E-3</v>
      </c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9"/>
    </row>
    <row r="79" spans="2:59" x14ac:dyDescent="0.4">
      <c r="B79" s="6" t="s">
        <v>0</v>
      </c>
      <c r="C79" s="7" t="s">
        <v>1</v>
      </c>
      <c r="D79" s="7" t="s">
        <v>2</v>
      </c>
      <c r="E79" s="7" t="s">
        <v>3</v>
      </c>
      <c r="F79" s="7" t="s">
        <v>4</v>
      </c>
      <c r="G79" s="7" t="s">
        <v>5</v>
      </c>
      <c r="H79" s="7"/>
      <c r="I79" s="7" t="s">
        <v>6</v>
      </c>
      <c r="J79" s="7" t="s">
        <v>2</v>
      </c>
      <c r="K79" s="7" t="s">
        <v>3</v>
      </c>
      <c r="L79" s="7" t="s">
        <v>4</v>
      </c>
      <c r="M79" s="7" t="s">
        <v>5</v>
      </c>
      <c r="N79" s="7"/>
      <c r="O79" s="7" t="s">
        <v>7</v>
      </c>
      <c r="P79" s="7"/>
      <c r="Q79" s="17"/>
      <c r="W79" s="6" t="str">
        <f>E$47</f>
        <v>1～3のみのICA領域</v>
      </c>
      <c r="X79" s="7"/>
      <c r="Y79" s="7" cm="1">
        <f t="array" aca="1" ref="Y79" ca="1">INDIRECT("I"&amp;(ROW(Y79)-ROW(Y$76)+1)*15-15+12)</f>
        <v>0.94875500000000001</v>
      </c>
      <c r="Z79" s="7">
        <f ca="1">IF(Y79=0,0,Y79-Y76)</f>
        <v>-9.9999999999988987E-5</v>
      </c>
      <c r="AA79" s="7" cm="1">
        <f t="array" aca="1" ref="AA79" ca="1">INDIRECT("J"&amp;(ROW(AA79)-ROW(AA$76)+1)*15-15+12)</f>
        <v>28.392202000000001</v>
      </c>
      <c r="AB79" s="7">
        <f ca="1">IF(AA79=0,0,AA79-AA76)</f>
        <v>1.9451000000000107E-2</v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9"/>
      <c r="AR79" s="6" t="s">
        <v>43</v>
      </c>
      <c r="AS79" s="7"/>
      <c r="AT79" s="7" cm="1">
        <f t="array" aca="1" ref="AT79" ca="1">INDIRECT("K"&amp;(ROW(AT79)-ROW(AT$76)+1)*15-15+12)</f>
        <v>0.84998300000000004</v>
      </c>
      <c r="AU79" s="7">
        <f ca="1">IF(AT79=0,0,AT79-AT76)</f>
        <v>2.4640000000000217E-3</v>
      </c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9"/>
    </row>
    <row r="80" spans="2:59" x14ac:dyDescent="0.4">
      <c r="B80" s="6">
        <v>100</v>
      </c>
      <c r="C80" s="7">
        <v>5.0871250000000003</v>
      </c>
      <c r="D80" s="7">
        <v>49.541853000000003</v>
      </c>
      <c r="E80" s="7">
        <v>0.997201</v>
      </c>
      <c r="F80" s="7"/>
      <c r="G80" s="7">
        <v>1022</v>
      </c>
      <c r="H80" s="7"/>
      <c r="I80" s="7">
        <v>5.0037050000000001</v>
      </c>
      <c r="J80" s="7">
        <v>49.542769999999997</v>
      </c>
      <c r="K80" s="7">
        <v>0.99719100000000005</v>
      </c>
      <c r="L80" s="7"/>
      <c r="M80" s="7">
        <v>2</v>
      </c>
      <c r="N80" s="7"/>
      <c r="O80" s="7">
        <v>0</v>
      </c>
      <c r="P80" s="7">
        <v>1</v>
      </c>
      <c r="Q80" s="17">
        <v>2</v>
      </c>
      <c r="W80" s="6" t="str">
        <f>E$62</f>
        <v>Q10で固定</v>
      </c>
      <c r="X80" s="7"/>
      <c r="Y80" s="7" cm="1">
        <f t="array" aca="1" ref="Y80" ca="1">INDIRECT("I"&amp;(ROW(Y80)-ROW(Y$76)+1)*15-15+12)</f>
        <v>0.93640400000000001</v>
      </c>
      <c r="Z80" s="7">
        <f ca="1">IF(Y80=0,0,Y80-Y76)</f>
        <v>-1.245099999999999E-2</v>
      </c>
      <c r="AA80" s="7" cm="1">
        <f t="array" aca="1" ref="AA80" ca="1">INDIRECT("J"&amp;(ROW(AA80)-ROW(AA$76)+1)*15-15+12)</f>
        <v>28.379626999999999</v>
      </c>
      <c r="AB80" s="7">
        <f ca="1">IF(AA80=0,0,AA80-AA76)</f>
        <v>6.8759999999983279E-3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9"/>
      <c r="AR80" s="6" t="s">
        <v>37</v>
      </c>
      <c r="AS80" s="7"/>
      <c r="AT80" s="7" cm="1">
        <f t="array" aca="1" ref="AT80" ca="1">INDIRECT("K"&amp;(ROW(AT80)-ROW(AT$76)+1)*15-15+12)</f>
        <v>0.84851699999999997</v>
      </c>
      <c r="AU80" s="7">
        <f ca="1">IF(AT80=0,0,AT80-AT76)</f>
        <v>9.9799999999994338E-4</v>
      </c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9"/>
    </row>
    <row r="81" spans="2:59" x14ac:dyDescent="0.4">
      <c r="B81" s="6">
        <v>90</v>
      </c>
      <c r="C81" s="7">
        <v>2.7357680000000002</v>
      </c>
      <c r="D81" s="7">
        <v>36.362422000000002</v>
      </c>
      <c r="E81" s="7">
        <v>0.96072999999999997</v>
      </c>
      <c r="F81" s="7"/>
      <c r="G81" s="7">
        <v>1004</v>
      </c>
      <c r="H81" s="7"/>
      <c r="I81" s="7">
        <v>2.664558</v>
      </c>
      <c r="J81" s="7">
        <v>36.364879999999999</v>
      </c>
      <c r="K81" s="7">
        <v>0.96070100000000003</v>
      </c>
      <c r="L81" s="7"/>
      <c r="M81" s="7">
        <v>20</v>
      </c>
      <c r="N81" s="7"/>
      <c r="O81" s="7">
        <v>0</v>
      </c>
      <c r="P81" s="7">
        <v>1</v>
      </c>
      <c r="Q81" s="17">
        <v>2</v>
      </c>
      <c r="W81" s="6" t="str">
        <f>E$77</f>
        <v>Q20で固定</v>
      </c>
      <c r="X81" s="7"/>
      <c r="Y81" s="7" cm="1">
        <f t="array" aca="1" ref="Y81" ca="1">INDIRECT("I"&amp;(ROW(Y81)-ROW(Y$76)+1)*15-15+12)</f>
        <v>0.93754400000000004</v>
      </c>
      <c r="Z81" s="7">
        <f ca="1">IF(Y81=0,0,Y81-Y76)</f>
        <v>-1.131099999999996E-2</v>
      </c>
      <c r="AA81" s="7" cm="1">
        <f t="array" aca="1" ref="AA81" ca="1">INDIRECT("J"&amp;(ROW(AA81)-ROW(AA$76)+1)*15-15+12)</f>
        <v>28.396208000000001</v>
      </c>
      <c r="AB81" s="7">
        <f ca="1">IF(AA81=0,0,AA81-AA76)</f>
        <v>2.3457000000000505E-2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9"/>
      <c r="AR81" s="6" t="s">
        <v>25</v>
      </c>
      <c r="AS81" s="7"/>
      <c r="AT81" s="7" cm="1">
        <f t="array" aca="1" ref="AT81" ca="1">INDIRECT("K"&amp;(ROW(AT81)-ROW(AT$76)+1)*15-15+12)</f>
        <v>0.84896199999999999</v>
      </c>
      <c r="AU81" s="7">
        <f ca="1">IF(AT81=0,0,AT81-AT76)</f>
        <v>1.4429999999999721E-3</v>
      </c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9"/>
    </row>
    <row r="82" spans="2:59" x14ac:dyDescent="0.4">
      <c r="B82">
        <v>80</v>
      </c>
      <c r="C82">
        <v>2.0042059999999999</v>
      </c>
      <c r="D82">
        <v>33.254558000000003</v>
      </c>
      <c r="E82">
        <v>0.93608499999999994</v>
      </c>
      <c r="F82"/>
      <c r="G82">
        <v>967</v>
      </c>
      <c r="H82"/>
      <c r="I82">
        <v>1.93669</v>
      </c>
      <c r="J82">
        <v>33.267771000000003</v>
      </c>
      <c r="K82">
        <v>0.93596500000000005</v>
      </c>
      <c r="L82"/>
      <c r="M82">
        <v>57</v>
      </c>
      <c r="N82"/>
      <c r="O82">
        <v>34</v>
      </c>
      <c r="P82">
        <v>54</v>
      </c>
      <c r="Q82">
        <v>62</v>
      </c>
      <c r="W82" s="6" t="str">
        <f>E$92</f>
        <v>Q50で固定</v>
      </c>
      <c r="X82" s="7"/>
      <c r="Y82" s="7" cm="1">
        <f t="array" aca="1" ref="Y82" ca="1">INDIRECT("I"&amp;(ROW(Y82)-ROW(Y$76)+1)*15-15+12)</f>
        <v>0.94827300000000003</v>
      </c>
      <c r="Z82" s="7">
        <f ca="1">IF(Y82=0,0,Y82-Y76)</f>
        <v>-5.8199999999997143E-4</v>
      </c>
      <c r="AA82" s="7" cm="1">
        <f t="array" aca="1" ref="AA82" ca="1">INDIRECT("J"&amp;(ROW(AA82)-ROW(AA$76)+1)*15-15+12)</f>
        <v>28.381254999999999</v>
      </c>
      <c r="AB82" s="7">
        <f ca="1">IF(AA82=0,0,AA82-AA76)</f>
        <v>8.5039999999985127E-3</v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9"/>
      <c r="AR82" s="6" t="s">
        <v>39</v>
      </c>
      <c r="AS82" s="7"/>
      <c r="AT82" s="7" cm="1">
        <f t="array" aca="1" ref="AT82" ca="1">INDIRECT("K"&amp;(ROW(AT82)-ROW(AT$76)+1)*15-15+12)</f>
        <v>0.84888600000000003</v>
      </c>
      <c r="AU82" s="7">
        <f ca="1">IF(AT82=0,0,AT82-AT76)</f>
        <v>1.3670000000000071E-3</v>
      </c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9"/>
    </row>
    <row r="83" spans="2:59" x14ac:dyDescent="0.4">
      <c r="B83">
        <v>70</v>
      </c>
      <c r="C83">
        <v>1.665324</v>
      </c>
      <c r="D83">
        <v>31.64545</v>
      </c>
      <c r="E83">
        <v>0.91552199999999995</v>
      </c>
      <c r="F83"/>
      <c r="G83">
        <v>916</v>
      </c>
      <c r="H83"/>
      <c r="I83">
        <v>1.6209769999999999</v>
      </c>
      <c r="J83">
        <v>31.669533999999999</v>
      </c>
      <c r="K83">
        <v>0.91551700000000003</v>
      </c>
      <c r="L83"/>
      <c r="M83">
        <v>108</v>
      </c>
      <c r="N83"/>
      <c r="O83">
        <v>7</v>
      </c>
      <c r="P83">
        <v>22</v>
      </c>
      <c r="Q83">
        <v>62</v>
      </c>
      <c r="W83" s="6" t="str">
        <f>E$107</f>
        <v>Q90で固定</v>
      </c>
      <c r="X83" s="7"/>
      <c r="Y83" s="7" cm="1">
        <f t="array" aca="1" ref="Y83" ca="1">INDIRECT("I"&amp;(ROW(Y83)-ROW(Y$76)+1)*15-15+12)</f>
        <v>0.94033599999999995</v>
      </c>
      <c r="Z83" s="7">
        <f ca="1">IF(Y83=0,0,Y83-Y76)</f>
        <v>-8.5190000000000543E-3</v>
      </c>
      <c r="AA83" s="7" cm="1">
        <f t="array" aca="1" ref="AA83" ca="1">INDIRECT("J"&amp;(ROW(AA83)-ROW(AA$76)+1)*15-15+12)</f>
        <v>28.357019999999999</v>
      </c>
      <c r="AB83" s="7">
        <f ca="1">IF(AA83=0,0,AA83-AA76)</f>
        <v>-1.5731000000002382E-2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9"/>
      <c r="AR83" s="6" t="s">
        <v>40</v>
      </c>
      <c r="AS83" s="7"/>
      <c r="AT83" s="7" cm="1">
        <f t="array" aca="1" ref="AT83" ca="1">INDIRECT("K"&amp;(ROW(AT83)-ROW(AT$76)+1)*15-15+12)</f>
        <v>0.84724100000000002</v>
      </c>
      <c r="AU83" s="7">
        <f ca="1">IF(AT83=0,0,AT83-AT76)</f>
        <v>-2.7800000000000047E-4</v>
      </c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9"/>
    </row>
    <row r="84" spans="2:59" x14ac:dyDescent="0.4">
      <c r="B84">
        <v>60</v>
      </c>
      <c r="C84">
        <v>1.457184</v>
      </c>
      <c r="D84">
        <v>30.542891000000001</v>
      </c>
      <c r="E84">
        <v>0.89572499999999999</v>
      </c>
      <c r="F84"/>
      <c r="G84">
        <v>862</v>
      </c>
      <c r="H84"/>
      <c r="I84">
        <v>1.4176820000000001</v>
      </c>
      <c r="J84">
        <v>30.599913999999998</v>
      </c>
      <c r="K84">
        <v>0.89700199999999997</v>
      </c>
      <c r="L84"/>
      <c r="M84">
        <v>162</v>
      </c>
      <c r="N84"/>
      <c r="O84">
        <v>7</v>
      </c>
      <c r="P84">
        <v>22</v>
      </c>
      <c r="Q84">
        <v>47</v>
      </c>
      <c r="W84" s="6" t="str">
        <f>E$122</f>
        <v>1～3のみのQ50で固定</v>
      </c>
      <c r="X84" s="7"/>
      <c r="Y84" s="7" cm="1">
        <f t="array" aca="1" ref="Y84" ca="1">INDIRECT("I"&amp;(ROW(Y84)-ROW(Y$76)+1)*15-15+12)</f>
        <v>0.94619399999999998</v>
      </c>
      <c r="Z84" s="7">
        <f ca="1">IF(Y84=0,0,Y84-Y76)</f>
        <v>-2.6610000000000245E-3</v>
      </c>
      <c r="AA84" s="7" cm="1">
        <f t="array" aca="1" ref="AA84" ca="1">INDIRECT("J"&amp;(ROW(AA84)-ROW(AA$76)+1)*15-15+12)</f>
        <v>28.436997000000002</v>
      </c>
      <c r="AB84" s="7">
        <f ca="1">IF(AA84=0,0,AA84-AA76)</f>
        <v>6.4246000000000691E-2</v>
      </c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9"/>
      <c r="AR84" s="6" t="s">
        <v>45</v>
      </c>
      <c r="AS84" s="7"/>
      <c r="AT84" s="7" cm="1">
        <f t="array" aca="1" ref="AT84" ca="1">INDIRECT("K"&amp;(ROW(AT84)-ROW(AT$76)+1)*15-15+12)</f>
        <v>0.85196000000000005</v>
      </c>
      <c r="AU84" s="7">
        <f ca="1">IF(AT84=0,0,AT84-AT76)</f>
        <v>4.4410000000000283E-3</v>
      </c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9"/>
    </row>
    <row r="85" spans="2:59" x14ac:dyDescent="0.4">
      <c r="B85">
        <v>50</v>
      </c>
      <c r="C85">
        <v>1.294346</v>
      </c>
      <c r="D85">
        <v>29.852875999999998</v>
      </c>
      <c r="E85">
        <v>0.88379600000000003</v>
      </c>
      <c r="F85"/>
      <c r="G85">
        <v>772</v>
      </c>
      <c r="H85"/>
      <c r="I85">
        <v>1.2660199999999999</v>
      </c>
      <c r="J85">
        <v>29.950538000000002</v>
      </c>
      <c r="K85">
        <v>0.88479699999999994</v>
      </c>
      <c r="L85"/>
      <c r="M85">
        <v>252</v>
      </c>
      <c r="N85"/>
      <c r="O85">
        <v>7</v>
      </c>
      <c r="P85">
        <v>19</v>
      </c>
      <c r="Q85">
        <v>22</v>
      </c>
      <c r="W85" s="6"/>
      <c r="X85" s="7"/>
      <c r="Y85" s="7"/>
      <c r="Z85" s="7"/>
      <c r="AA85" s="7"/>
      <c r="AB85" s="7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9"/>
      <c r="AR85" s="15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9"/>
    </row>
    <row r="86" spans="2:59" x14ac:dyDescent="0.4">
      <c r="B86">
        <v>40</v>
      </c>
      <c r="C86">
        <v>1.1223510000000001</v>
      </c>
      <c r="D86">
        <v>29.085376</v>
      </c>
      <c r="E86">
        <v>0.86759699999999995</v>
      </c>
      <c r="F86"/>
      <c r="G86">
        <v>748</v>
      </c>
      <c r="H86"/>
      <c r="I86">
        <v>1.100268</v>
      </c>
      <c r="J86">
        <v>29.190211000000001</v>
      </c>
      <c r="K86">
        <v>0.86882700000000002</v>
      </c>
      <c r="L86"/>
      <c r="M86">
        <v>276</v>
      </c>
      <c r="N86"/>
      <c r="O86">
        <v>7</v>
      </c>
      <c r="P86">
        <v>19</v>
      </c>
      <c r="Q86">
        <v>22</v>
      </c>
      <c r="W86" s="6"/>
      <c r="X86" s="7"/>
      <c r="Y86" s="7"/>
      <c r="Z86" s="7"/>
      <c r="AA86" s="7"/>
      <c r="AB86" s="7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9"/>
      <c r="AR86" s="15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9"/>
    </row>
    <row r="87" spans="2:59" x14ac:dyDescent="0.4">
      <c r="B87">
        <v>30</v>
      </c>
      <c r="C87">
        <v>0.95342400000000005</v>
      </c>
      <c r="D87">
        <v>28.262195999999999</v>
      </c>
      <c r="E87">
        <v>0.84732799999999997</v>
      </c>
      <c r="F87"/>
      <c r="G87">
        <v>708</v>
      </c>
      <c r="H87"/>
      <c r="I87">
        <v>0.93754400000000004</v>
      </c>
      <c r="J87">
        <v>28.396208000000001</v>
      </c>
      <c r="K87">
        <v>0.84896199999999999</v>
      </c>
      <c r="L87"/>
      <c r="M87">
        <v>316</v>
      </c>
      <c r="N87"/>
      <c r="O87">
        <v>3</v>
      </c>
      <c r="P87">
        <v>17</v>
      </c>
      <c r="Q87">
        <v>22</v>
      </c>
      <c r="W87" s="6"/>
      <c r="X87" s="7"/>
      <c r="Y87" s="7"/>
      <c r="Z87" s="7"/>
      <c r="AA87" s="7"/>
      <c r="AB87" s="7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9"/>
      <c r="AR87" s="15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9"/>
    </row>
    <row r="88" spans="2:59" x14ac:dyDescent="0.4">
      <c r="B88" s="6">
        <v>20</v>
      </c>
      <c r="C88" s="7">
        <v>0.71657000000000004</v>
      </c>
      <c r="D88" s="7">
        <v>26.851299999999998</v>
      </c>
      <c r="E88" s="7">
        <v>0.80896699999999999</v>
      </c>
      <c r="F88" s="7"/>
      <c r="G88" s="7">
        <v>599</v>
      </c>
      <c r="H88" s="7"/>
      <c r="I88" s="7">
        <v>0.71585900000000002</v>
      </c>
      <c r="J88" s="7">
        <v>27.051577000000002</v>
      </c>
      <c r="K88" s="7">
        <v>0.80937599999999998</v>
      </c>
      <c r="L88" s="7"/>
      <c r="M88" s="7">
        <v>425</v>
      </c>
      <c r="N88" s="7"/>
      <c r="O88" s="7">
        <v>99</v>
      </c>
      <c r="P88" s="7">
        <v>99</v>
      </c>
      <c r="Q88" s="17">
        <v>99</v>
      </c>
      <c r="W88" s="6"/>
      <c r="X88" s="7"/>
      <c r="Y88" s="7"/>
      <c r="Z88" s="7"/>
      <c r="AA88" s="7"/>
      <c r="AB88" s="7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9"/>
      <c r="AR88" s="15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9"/>
    </row>
    <row r="89" spans="2:59" ht="19.5" thickBot="1" x14ac:dyDescent="0.45">
      <c r="B89" s="10">
        <v>10</v>
      </c>
      <c r="C89" s="11">
        <v>0.42613200000000001</v>
      </c>
      <c r="D89" s="11">
        <v>24.315009</v>
      </c>
      <c r="E89" s="11">
        <v>0.72723700000000002</v>
      </c>
      <c r="F89" s="11"/>
      <c r="G89" s="11">
        <v>462</v>
      </c>
      <c r="H89" s="11"/>
      <c r="I89" s="11">
        <v>0.45024700000000001</v>
      </c>
      <c r="J89" s="11">
        <v>24.779391</v>
      </c>
      <c r="K89" s="11">
        <v>0.73484899999999997</v>
      </c>
      <c r="L89" s="11"/>
      <c r="M89" s="11">
        <v>562</v>
      </c>
      <c r="N89" s="11"/>
      <c r="O89" s="11">
        <v>99</v>
      </c>
      <c r="P89" s="11">
        <v>99</v>
      </c>
      <c r="Q89" s="21">
        <v>99</v>
      </c>
      <c r="W89" s="6" t="s">
        <v>24</v>
      </c>
      <c r="X89" s="7"/>
      <c r="Y89" s="7" t="s">
        <v>17</v>
      </c>
      <c r="Z89" s="7"/>
      <c r="AA89" s="7" t="s">
        <v>18</v>
      </c>
      <c r="AB89" s="7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9"/>
      <c r="AR89" s="6"/>
      <c r="AS89" s="7"/>
      <c r="AT89" s="7"/>
      <c r="AU89" s="7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9"/>
    </row>
    <row r="90" spans="2:59" x14ac:dyDescent="0.4">
      <c r="W90" s="6" t="str">
        <f>F$2</f>
        <v>Hybrid</v>
      </c>
      <c r="X90" s="7"/>
      <c r="Y90" s="7" cm="1">
        <f t="array" aca="1" ref="Y90" ca="1">INDIRECT("I"&amp;(ROW(Y90)-ROW(Y$90)+1)*15-15+13)</f>
        <v>0.71585900000000002</v>
      </c>
      <c r="Z90" s="7"/>
      <c r="AA90" s="7" cm="1">
        <f t="array" aca="1" ref="AA90" ca="1">INDIRECT("J"&amp;(ROW(AA90)-ROW(AA$90)+1)*15-15+13)</f>
        <v>27.051577000000002</v>
      </c>
      <c r="AB90" s="7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9"/>
      <c r="AR90" s="6"/>
      <c r="AS90" s="7"/>
      <c r="AT90" s="7"/>
      <c r="AU90" s="7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9"/>
    </row>
    <row r="91" spans="2:59" ht="19.5" thickBot="1" x14ac:dyDescent="0.45">
      <c r="W91" s="6" t="str">
        <f>E$17</f>
        <v>0含むICA領域</v>
      </c>
      <c r="X91" s="7"/>
      <c r="Y91" s="7" cm="1">
        <f t="array" aca="1" ref="Y91" ca="1">INDIRECT("I"&amp;(ROW(Y91)-ROW(Y$90)+1)*15-15+13)</f>
        <v>0.71585900000000002</v>
      </c>
      <c r="Z91" s="7">
        <f ca="1">IF(Y91=0,0,Y91-Y90)</f>
        <v>0</v>
      </c>
      <c r="AA91" s="7" cm="1">
        <f t="array" aca="1" ref="AA91" ca="1">INDIRECT("J"&amp;(ROW(AA91)-ROW(AA$90)+1)*15-15+13)</f>
        <v>27.051577000000002</v>
      </c>
      <c r="AB91" s="7">
        <f ca="1">IF(AA91=0,0,AA91-AA90)</f>
        <v>0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9"/>
      <c r="AR91" s="6"/>
      <c r="AS91" s="7"/>
      <c r="AT91" s="7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9"/>
    </row>
    <row r="92" spans="2:59" x14ac:dyDescent="0.4">
      <c r="B92" s="14" t="s">
        <v>12</v>
      </c>
      <c r="C92" s="4"/>
      <c r="D92" s="4" t="s">
        <v>9</v>
      </c>
      <c r="E92" s="4" t="s">
        <v>14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W92" s="6" t="str">
        <f>E$32</f>
        <v>0以外のICA領域</v>
      </c>
      <c r="X92" s="7"/>
      <c r="Y92" s="7" cm="1">
        <f t="array" aca="1" ref="Y92" ca="1">INDIRECT("I"&amp;(ROW(Y92)-ROW(Y$90)+1)*15-15+13)</f>
        <v>0.71585900000000002</v>
      </c>
      <c r="Z92" s="7">
        <f ca="1">IF(Y92=0,0,Y92-Y90)</f>
        <v>0</v>
      </c>
      <c r="AA92" s="7" cm="1">
        <f t="array" aca="1" ref="AA92" ca="1">INDIRECT("J"&amp;(ROW(AA92)-ROW(AA$90)+1)*15-15+13)</f>
        <v>27.051577000000002</v>
      </c>
      <c r="AB92" s="7">
        <f ca="1">IF(AA92=0,0,AA92-AA90)</f>
        <v>0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9"/>
      <c r="AR92" s="6"/>
      <c r="AS92" s="7"/>
      <c r="AT92" s="7"/>
      <c r="AU92" s="7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9"/>
    </row>
    <row r="93" spans="2:59" x14ac:dyDescent="0.4">
      <c r="B93" s="6"/>
      <c r="C93" s="7"/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W93" s="6" t="str">
        <f>E$47</f>
        <v>1～3のみのICA領域</v>
      </c>
      <c r="X93" s="7"/>
      <c r="Y93" s="7" cm="1">
        <f t="array" aca="1" ref="Y93" ca="1">INDIRECT("I"&amp;(ROW(Y93)-ROW(Y$90)+1)*15-15+13)</f>
        <v>0.71585900000000002</v>
      </c>
      <c r="Z93" s="7">
        <f ca="1">IF(Y93=0,0,Y93-Y90)</f>
        <v>0</v>
      </c>
      <c r="AA93" s="7" cm="1">
        <f t="array" aca="1" ref="AA93" ca="1">INDIRECT("J"&amp;(ROW(AA93)-ROW(AA$90)+1)*15-15+13)</f>
        <v>27.051577000000002</v>
      </c>
      <c r="AB93" s="7">
        <f ca="1">IF(AA93=0,0,AA93-AA90)</f>
        <v>0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9"/>
      <c r="AR93" s="6"/>
      <c r="AS93" s="7"/>
      <c r="AT93" s="7"/>
      <c r="AU93" s="7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9"/>
    </row>
    <row r="94" spans="2:59" ht="19.5" thickBot="1" x14ac:dyDescent="0.45">
      <c r="B94" s="6" t="s">
        <v>0</v>
      </c>
      <c r="C94" s="7" t="s">
        <v>1</v>
      </c>
      <c r="D94" s="7" t="s">
        <v>2</v>
      </c>
      <c r="E94" s="7" t="s">
        <v>3</v>
      </c>
      <c r="F94" s="7" t="s">
        <v>4</v>
      </c>
      <c r="G94" s="7" t="s">
        <v>5</v>
      </c>
      <c r="H94" s="7"/>
      <c r="I94" s="7" t="s">
        <v>6</v>
      </c>
      <c r="J94" s="7" t="s">
        <v>2</v>
      </c>
      <c r="K94" s="7" t="s">
        <v>3</v>
      </c>
      <c r="L94" s="7" t="s">
        <v>4</v>
      </c>
      <c r="M94" s="7" t="s">
        <v>5</v>
      </c>
      <c r="N94" s="7"/>
      <c r="O94" s="7" t="s">
        <v>7</v>
      </c>
      <c r="P94" s="8"/>
      <c r="Q94" s="9"/>
      <c r="W94" s="6" t="str">
        <f>E$62</f>
        <v>Q10で固定</v>
      </c>
      <c r="X94" s="7"/>
      <c r="Y94" s="7" cm="1">
        <f t="array" aca="1" ref="Y94" ca="1">INDIRECT("I"&amp;(ROW(Y94)-ROW(Y$90)+1)*15-15+13)</f>
        <v>0.71585900000000002</v>
      </c>
      <c r="Z94" s="7">
        <f ca="1">IF(Y94=0,0,Y94-Y90)</f>
        <v>0</v>
      </c>
      <c r="AA94" s="7" cm="1">
        <f t="array" aca="1" ref="AA94" ca="1">INDIRECT("J"&amp;(ROW(AA94)-ROW(AA$90)+1)*15-15+13)</f>
        <v>27.051577000000002</v>
      </c>
      <c r="AB94" s="7">
        <f ca="1">IF(AA94=0,0,AA94-AA90)</f>
        <v>0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9"/>
      <c r="AR94" s="10"/>
      <c r="AS94" s="11"/>
      <c r="AT94" s="11"/>
      <c r="AU94" s="11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3"/>
    </row>
    <row r="95" spans="2:59" x14ac:dyDescent="0.4">
      <c r="B95" s="6">
        <v>100</v>
      </c>
      <c r="C95" s="7">
        <v>5.0871250000000003</v>
      </c>
      <c r="D95" s="7">
        <v>49.541853000000003</v>
      </c>
      <c r="E95" s="7">
        <v>0.997201</v>
      </c>
      <c r="F95" s="7"/>
      <c r="G95" s="7">
        <v>1022</v>
      </c>
      <c r="H95" s="7"/>
      <c r="I95" s="7">
        <v>5.0037050000000001</v>
      </c>
      <c r="J95" s="7">
        <v>49.542769999999997</v>
      </c>
      <c r="K95" s="7">
        <v>0.99719100000000005</v>
      </c>
      <c r="L95" s="7"/>
      <c r="M95" s="7">
        <v>2</v>
      </c>
      <c r="N95" s="7"/>
      <c r="O95" s="7">
        <v>0</v>
      </c>
      <c r="P95" s="7">
        <v>1</v>
      </c>
      <c r="Q95" s="17">
        <v>2</v>
      </c>
      <c r="W95" s="6" t="str">
        <f>E$77</f>
        <v>Q20で固定</v>
      </c>
      <c r="X95" s="7"/>
      <c r="Y95" s="7" cm="1">
        <f t="array" aca="1" ref="Y95" ca="1">INDIRECT("I"&amp;(ROW(Y95)-ROW(Y$90)+1)*15-15+13)</f>
        <v>0.71585900000000002</v>
      </c>
      <c r="Z95" s="7">
        <f ca="1">IF(Y95=0,0,Y95-Y90)</f>
        <v>0</v>
      </c>
      <c r="AA95" s="7" cm="1">
        <f t="array" aca="1" ref="AA95" ca="1">INDIRECT("J"&amp;(ROW(AA95)-ROW(AA$90)+1)*15-15+13)</f>
        <v>27.051577000000002</v>
      </c>
      <c r="AB95" s="7">
        <f ca="1">IF(AA95=0,0,AA95-AA90)</f>
        <v>0</v>
      </c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9"/>
      <c r="AR95" s="7"/>
      <c r="AS95" s="7"/>
      <c r="AT95" s="7"/>
      <c r="AU95" s="7"/>
    </row>
    <row r="96" spans="2:59" x14ac:dyDescent="0.4">
      <c r="B96" s="6">
        <v>90</v>
      </c>
      <c r="C96" s="7">
        <v>2.7357680000000002</v>
      </c>
      <c r="D96" s="7">
        <v>36.362422000000002</v>
      </c>
      <c r="E96" s="7">
        <v>0.96072999999999997</v>
      </c>
      <c r="F96" s="7"/>
      <c r="G96" s="7">
        <v>1003</v>
      </c>
      <c r="H96" s="7"/>
      <c r="I96" s="7">
        <v>2.664949</v>
      </c>
      <c r="J96" s="7">
        <v>36.365074</v>
      </c>
      <c r="K96" s="7">
        <v>0.96070599999999995</v>
      </c>
      <c r="L96" s="7"/>
      <c r="M96" s="7">
        <v>21</v>
      </c>
      <c r="N96" s="7"/>
      <c r="O96" s="7">
        <v>38</v>
      </c>
      <c r="P96" s="7">
        <v>54</v>
      </c>
      <c r="Q96" s="17">
        <v>59</v>
      </c>
      <c r="W96" s="6" t="str">
        <f>E$92</f>
        <v>Q50で固定</v>
      </c>
      <c r="X96" s="7"/>
      <c r="Y96" s="7" cm="1">
        <f t="array" aca="1" ref="Y96" ca="1">INDIRECT("I"&amp;(ROW(Y96)-ROW(Y$90)+1)*15-15+13)</f>
        <v>0.71585900000000002</v>
      </c>
      <c r="Z96" s="7">
        <f ca="1">IF(Y96=0,0,Y96-Y90)</f>
        <v>0</v>
      </c>
      <c r="AA96" s="7" cm="1">
        <f t="array" aca="1" ref="AA96" ca="1">INDIRECT("J"&amp;(ROW(AA96)-ROW(AA$90)+1)*15-15+13)</f>
        <v>27.051577000000002</v>
      </c>
      <c r="AB96" s="7">
        <f ca="1">IF(AA96=0,0,AA96-AA90)</f>
        <v>0</v>
      </c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9"/>
      <c r="AR96" s="7"/>
      <c r="AS96" s="7"/>
      <c r="AT96" s="7"/>
      <c r="AU96" s="7"/>
    </row>
    <row r="97" spans="2:47" x14ac:dyDescent="0.4">
      <c r="B97" s="7">
        <v>80</v>
      </c>
      <c r="C97" s="7">
        <v>2.0042059999999999</v>
      </c>
      <c r="D97" s="7">
        <v>33.254558000000003</v>
      </c>
      <c r="E97" s="7">
        <v>0.93608499999999994</v>
      </c>
      <c r="F97" s="7"/>
      <c r="G97" s="7">
        <v>964</v>
      </c>
      <c r="H97" s="7"/>
      <c r="I97" s="7">
        <v>1.941921</v>
      </c>
      <c r="J97" s="7">
        <v>33.264448000000002</v>
      </c>
      <c r="K97" s="7">
        <v>0.93600899999999998</v>
      </c>
      <c r="L97" s="7"/>
      <c r="M97" s="7">
        <v>60</v>
      </c>
      <c r="N97" s="7"/>
      <c r="O97" s="7">
        <v>7</v>
      </c>
      <c r="P97" s="7">
        <v>54</v>
      </c>
      <c r="Q97" s="7">
        <v>59</v>
      </c>
      <c r="W97" s="7" t="str">
        <f>E$107</f>
        <v>Q90で固定</v>
      </c>
      <c r="X97" s="7"/>
      <c r="Y97" s="7" cm="1">
        <f t="array" aca="1" ref="Y97" ca="1">INDIRECT("I"&amp;(ROW(Y97)-ROW(Y$90)+1)*15-15+13)</f>
        <v>0.71585900000000002</v>
      </c>
      <c r="Z97" s="7">
        <f ca="1">IF(Y97=0,0,Y97-Y90)</f>
        <v>0</v>
      </c>
      <c r="AA97" s="7" cm="1">
        <f t="array" aca="1" ref="AA97" ca="1">INDIRECT("J"&amp;(ROW(AA97)-ROW(AA$90)+1)*15-15+13)</f>
        <v>27.051577000000002</v>
      </c>
      <c r="AB97" s="7">
        <f ca="1">IF(AA97=0,0,AA97-AA90)</f>
        <v>0</v>
      </c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R97" s="7"/>
      <c r="AS97" s="7"/>
      <c r="AT97" s="7"/>
      <c r="AU97" s="7"/>
    </row>
    <row r="98" spans="2:47" x14ac:dyDescent="0.4">
      <c r="B98" s="7">
        <v>70</v>
      </c>
      <c r="C98" s="7">
        <v>1.665324</v>
      </c>
      <c r="D98" s="7">
        <v>31.64545</v>
      </c>
      <c r="E98" s="7">
        <v>0.91552199999999995</v>
      </c>
      <c r="F98" s="7"/>
      <c r="G98" s="7">
        <v>912</v>
      </c>
      <c r="H98" s="7"/>
      <c r="I98" s="7">
        <v>1.622417</v>
      </c>
      <c r="J98" s="7">
        <v>31.66656</v>
      </c>
      <c r="K98" s="7">
        <v>0.91544700000000001</v>
      </c>
      <c r="L98" s="7"/>
      <c r="M98" s="7">
        <v>112</v>
      </c>
      <c r="N98" s="7"/>
      <c r="O98" s="7">
        <v>15</v>
      </c>
      <c r="P98" s="7">
        <v>18</v>
      </c>
      <c r="Q98" s="7">
        <v>59</v>
      </c>
      <c r="W98" s="7" t="str">
        <f>E$122</f>
        <v>1～3のみのQ50で固定</v>
      </c>
      <c r="X98" s="7"/>
      <c r="Y98" s="7" cm="1">
        <f t="array" aca="1" ref="Y98" ca="1">INDIRECT("I"&amp;(ROW(Y98)-ROW(Y$90)+1)*15-15+13)</f>
        <v>0.71585900000000002</v>
      </c>
      <c r="Z98" s="7">
        <f ca="1">IF(Y98=0,0,Y98-Y90)</f>
        <v>0</v>
      </c>
      <c r="AA98" s="7" cm="1">
        <f t="array" aca="1" ref="AA98" ca="1">INDIRECT("J"&amp;(ROW(AA98)-ROW(AA$90)+1)*15-15+13)</f>
        <v>27.051577000000002</v>
      </c>
      <c r="AB98" s="7">
        <f ca="1">IF(AA98=0,0,AA98-AA90)</f>
        <v>0</v>
      </c>
      <c r="AR98" s="7"/>
      <c r="AS98" s="7"/>
      <c r="AT98" s="7"/>
      <c r="AU98" s="7"/>
    </row>
    <row r="99" spans="2:47" x14ac:dyDescent="0.4">
      <c r="B99" s="7">
        <v>60</v>
      </c>
      <c r="C99" s="7">
        <v>1.457184</v>
      </c>
      <c r="D99" s="7">
        <v>30.542891000000001</v>
      </c>
      <c r="E99" s="7">
        <v>0.89572499999999999</v>
      </c>
      <c r="F99" s="7"/>
      <c r="G99" s="7">
        <v>861</v>
      </c>
      <c r="H99" s="7"/>
      <c r="I99" s="7">
        <v>1.4239820000000001</v>
      </c>
      <c r="J99" s="7">
        <v>30.585362</v>
      </c>
      <c r="K99" s="7">
        <v>0.89669699999999997</v>
      </c>
      <c r="L99" s="7"/>
      <c r="M99" s="7">
        <v>163</v>
      </c>
      <c r="N99" s="7"/>
      <c r="O99" s="7">
        <v>20</v>
      </c>
      <c r="P99" s="7">
        <v>33</v>
      </c>
      <c r="Q99" s="7">
        <v>59</v>
      </c>
      <c r="AR99" s="8"/>
      <c r="AS99" s="8"/>
      <c r="AT99" s="8"/>
      <c r="AU99" s="8"/>
    </row>
    <row r="100" spans="2:47" x14ac:dyDescent="0.4">
      <c r="B100" s="7">
        <v>50</v>
      </c>
      <c r="C100" s="7">
        <v>1.294346</v>
      </c>
      <c r="D100" s="7">
        <v>29.852875999999998</v>
      </c>
      <c r="E100" s="7">
        <v>0.88379600000000003</v>
      </c>
      <c r="F100" s="7"/>
      <c r="G100" s="7">
        <v>772</v>
      </c>
      <c r="H100" s="7"/>
      <c r="I100" s="7">
        <v>1.273771</v>
      </c>
      <c r="J100" s="7">
        <v>29.935603</v>
      </c>
      <c r="K100" s="7">
        <v>0.88462700000000005</v>
      </c>
      <c r="L100" s="7"/>
      <c r="M100" s="7">
        <v>252</v>
      </c>
      <c r="N100" s="7"/>
      <c r="O100" s="7">
        <v>20</v>
      </c>
      <c r="P100" s="7">
        <v>33</v>
      </c>
      <c r="Q100" s="7">
        <v>59</v>
      </c>
    </row>
    <row r="101" spans="2:47" x14ac:dyDescent="0.4">
      <c r="B101" s="7">
        <v>40</v>
      </c>
      <c r="C101" s="7">
        <v>1.1223510000000001</v>
      </c>
      <c r="D101" s="7">
        <v>29.085376</v>
      </c>
      <c r="E101" s="7">
        <v>0.86759699999999995</v>
      </c>
      <c r="F101" s="7"/>
      <c r="G101" s="7">
        <v>752</v>
      </c>
      <c r="H101" s="7"/>
      <c r="I101" s="7">
        <v>1.1022799999999999</v>
      </c>
      <c r="J101" s="7">
        <v>29.174838999999999</v>
      </c>
      <c r="K101" s="7">
        <v>0.86850799999999995</v>
      </c>
      <c r="L101" s="7"/>
      <c r="M101" s="7">
        <v>272</v>
      </c>
      <c r="N101" s="7"/>
      <c r="O101" s="7">
        <v>20</v>
      </c>
      <c r="P101" s="7">
        <v>33</v>
      </c>
      <c r="Q101" s="7">
        <v>59</v>
      </c>
    </row>
    <row r="102" spans="2:47" x14ac:dyDescent="0.4">
      <c r="B102" s="7">
        <v>30</v>
      </c>
      <c r="C102" s="7">
        <v>0.95342400000000005</v>
      </c>
      <c r="D102" s="7">
        <v>28.262195999999999</v>
      </c>
      <c r="E102" s="7">
        <v>0.84732799999999997</v>
      </c>
      <c r="F102" s="7"/>
      <c r="G102" s="7">
        <v>689</v>
      </c>
      <c r="H102" s="7"/>
      <c r="I102" s="7">
        <v>0.94827300000000003</v>
      </c>
      <c r="J102" s="7">
        <v>28.381254999999999</v>
      </c>
      <c r="K102" s="7">
        <v>0.84888600000000003</v>
      </c>
      <c r="L102" s="7"/>
      <c r="M102" s="7">
        <v>335</v>
      </c>
      <c r="N102" s="7"/>
      <c r="O102" s="7">
        <v>29</v>
      </c>
      <c r="P102" s="7">
        <v>33</v>
      </c>
      <c r="Q102" s="7">
        <v>59</v>
      </c>
    </row>
    <row r="103" spans="2:47" x14ac:dyDescent="0.4">
      <c r="B103" s="6">
        <v>20</v>
      </c>
      <c r="C103" s="7">
        <v>0.71657000000000004</v>
      </c>
      <c r="D103" s="7">
        <v>26.851299999999998</v>
      </c>
      <c r="E103" s="7">
        <v>0.80896699999999999</v>
      </c>
      <c r="F103" s="7"/>
      <c r="G103" s="7">
        <v>599</v>
      </c>
      <c r="H103" s="7"/>
      <c r="I103" s="7">
        <v>0.71585900000000002</v>
      </c>
      <c r="J103" s="7">
        <v>27.051577000000002</v>
      </c>
      <c r="K103" s="7">
        <v>0.80937599999999998</v>
      </c>
      <c r="L103" s="7"/>
      <c r="M103" s="7">
        <v>425</v>
      </c>
      <c r="N103" s="7"/>
      <c r="O103" s="7">
        <v>99</v>
      </c>
      <c r="P103" s="7">
        <v>99</v>
      </c>
      <c r="Q103" s="17">
        <v>99</v>
      </c>
    </row>
    <row r="104" spans="2:47" ht="19.5" thickBot="1" x14ac:dyDescent="0.45">
      <c r="B104" s="10">
        <v>10</v>
      </c>
      <c r="C104" s="11">
        <v>0.42613200000000001</v>
      </c>
      <c r="D104" s="11">
        <v>24.315009</v>
      </c>
      <c r="E104" s="11">
        <v>0.72723700000000002</v>
      </c>
      <c r="F104" s="11"/>
      <c r="G104" s="11">
        <v>462</v>
      </c>
      <c r="H104" s="11"/>
      <c r="I104" s="11">
        <v>0.45024700000000001</v>
      </c>
      <c r="J104" s="11">
        <v>24.779391</v>
      </c>
      <c r="K104" s="11">
        <v>0.73484899999999997</v>
      </c>
      <c r="L104" s="11"/>
      <c r="M104" s="11">
        <v>562</v>
      </c>
      <c r="N104" s="11"/>
      <c r="O104" s="11">
        <v>99</v>
      </c>
      <c r="P104" s="11">
        <v>99</v>
      </c>
      <c r="Q104" s="21">
        <v>99</v>
      </c>
    </row>
    <row r="106" spans="2:47" ht="19.5" thickBot="1" x14ac:dyDescent="0.45"/>
    <row r="107" spans="2:47" x14ac:dyDescent="0.4">
      <c r="B107" s="14" t="s">
        <v>12</v>
      </c>
      <c r="C107" s="4"/>
      <c r="D107" s="4" t="s">
        <v>9</v>
      </c>
      <c r="E107" s="4" t="s">
        <v>41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</row>
    <row r="108" spans="2:47" x14ac:dyDescent="0.4">
      <c r="B108" s="6"/>
      <c r="C108" s="7"/>
      <c r="D108" s="7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</row>
    <row r="109" spans="2:47" x14ac:dyDescent="0.4">
      <c r="B109" s="6" t="s">
        <v>0</v>
      </c>
      <c r="C109" s="7" t="s">
        <v>1</v>
      </c>
      <c r="D109" s="7" t="s">
        <v>2</v>
      </c>
      <c r="E109" s="7" t="s">
        <v>3</v>
      </c>
      <c r="F109" s="7" t="s">
        <v>4</v>
      </c>
      <c r="G109" s="7" t="s">
        <v>5</v>
      </c>
      <c r="H109" s="7"/>
      <c r="I109" s="7" t="s">
        <v>6</v>
      </c>
      <c r="J109" s="7" t="s">
        <v>2</v>
      </c>
      <c r="K109" s="7" t="s">
        <v>3</v>
      </c>
      <c r="L109" s="7" t="s">
        <v>4</v>
      </c>
      <c r="M109" s="7" t="s">
        <v>5</v>
      </c>
      <c r="N109" s="7"/>
      <c r="O109" s="7" t="s">
        <v>7</v>
      </c>
      <c r="P109" s="8"/>
      <c r="Q109" s="9"/>
    </row>
    <row r="110" spans="2:47" x14ac:dyDescent="0.4">
      <c r="B110" s="6">
        <v>100</v>
      </c>
      <c r="C110" s="7">
        <v>5.0871250000000003</v>
      </c>
      <c r="D110" s="7">
        <v>49.541853000000003</v>
      </c>
      <c r="E110" s="7">
        <v>0.997201</v>
      </c>
      <c r="F110" s="7"/>
      <c r="G110" s="7">
        <v>1021</v>
      </c>
      <c r="H110" s="7"/>
      <c r="I110" s="7">
        <v>5.0049979999999996</v>
      </c>
      <c r="J110" s="7">
        <v>49.544054000000003</v>
      </c>
      <c r="K110" s="7">
        <v>0.99718799999999996</v>
      </c>
      <c r="L110" s="7"/>
      <c r="M110" s="7">
        <v>3</v>
      </c>
      <c r="N110" s="7"/>
      <c r="O110" s="7">
        <v>1</v>
      </c>
      <c r="P110" s="7">
        <v>30</v>
      </c>
      <c r="Q110" s="17">
        <v>53</v>
      </c>
    </row>
    <row r="111" spans="2:47" x14ac:dyDescent="0.4">
      <c r="B111" s="6">
        <v>90</v>
      </c>
      <c r="C111" s="7">
        <v>2.7357680000000002</v>
      </c>
      <c r="D111" s="7">
        <v>36.362422000000002</v>
      </c>
      <c r="E111" s="7">
        <v>0.96072999999999997</v>
      </c>
      <c r="F111" s="7"/>
      <c r="G111" s="7">
        <v>978</v>
      </c>
      <c r="H111" s="7"/>
      <c r="I111" s="7">
        <v>2.6755800000000001</v>
      </c>
      <c r="J111" s="7">
        <v>36.368133</v>
      </c>
      <c r="K111" s="7">
        <v>0.96076600000000001</v>
      </c>
      <c r="L111" s="7"/>
      <c r="M111" s="7">
        <v>46</v>
      </c>
      <c r="N111" s="7"/>
      <c r="O111" s="7">
        <v>3</v>
      </c>
      <c r="P111" s="7">
        <v>27</v>
      </c>
      <c r="Q111" s="17">
        <v>62</v>
      </c>
    </row>
    <row r="112" spans="2:47" x14ac:dyDescent="0.4">
      <c r="B112">
        <v>80</v>
      </c>
      <c r="C112">
        <v>2.0042059999999999</v>
      </c>
      <c r="D112">
        <v>33.254558000000003</v>
      </c>
      <c r="E112">
        <v>0.93608499999999994</v>
      </c>
      <c r="F112"/>
      <c r="G112">
        <v>951</v>
      </c>
      <c r="H112"/>
      <c r="I112">
        <v>1.9487490000000001</v>
      </c>
      <c r="J112">
        <v>33.266860999999999</v>
      </c>
      <c r="K112">
        <v>0.93604399999999999</v>
      </c>
      <c r="L112"/>
      <c r="M112">
        <v>73</v>
      </c>
      <c r="N112"/>
      <c r="O112">
        <v>15</v>
      </c>
      <c r="P112">
        <v>17</v>
      </c>
      <c r="Q112">
        <v>56</v>
      </c>
    </row>
    <row r="113" spans="2:17" x14ac:dyDescent="0.4">
      <c r="B113">
        <v>70</v>
      </c>
      <c r="C113">
        <v>1.665324</v>
      </c>
      <c r="D113">
        <v>31.64545</v>
      </c>
      <c r="E113">
        <v>0.91552199999999995</v>
      </c>
      <c r="F113"/>
      <c r="G113">
        <v>906</v>
      </c>
      <c r="H113"/>
      <c r="I113">
        <v>1.628142</v>
      </c>
      <c r="J113">
        <v>31.665499000000001</v>
      </c>
      <c r="K113">
        <v>0.91522800000000004</v>
      </c>
      <c r="L113"/>
      <c r="M113">
        <v>118</v>
      </c>
      <c r="N113"/>
      <c r="O113">
        <v>15</v>
      </c>
      <c r="P113">
        <v>56</v>
      </c>
      <c r="Q113">
        <v>62</v>
      </c>
    </row>
    <row r="114" spans="2:17" x14ac:dyDescent="0.4">
      <c r="B114">
        <v>60</v>
      </c>
      <c r="C114">
        <v>1.457184</v>
      </c>
      <c r="D114">
        <v>30.542891000000001</v>
      </c>
      <c r="E114">
        <v>0.89572499999999999</v>
      </c>
      <c r="F114"/>
      <c r="G114">
        <v>865</v>
      </c>
      <c r="H114"/>
      <c r="I114">
        <v>1.4262440000000001</v>
      </c>
      <c r="J114">
        <v>30.571629999999999</v>
      </c>
      <c r="K114">
        <v>0.89533399999999996</v>
      </c>
      <c r="L114"/>
      <c r="M114">
        <v>159</v>
      </c>
      <c r="N114"/>
      <c r="O114">
        <v>0</v>
      </c>
      <c r="P114">
        <v>4</v>
      </c>
      <c r="Q114">
        <v>62</v>
      </c>
    </row>
    <row r="115" spans="2:17" x14ac:dyDescent="0.4">
      <c r="B115">
        <v>50</v>
      </c>
      <c r="C115">
        <v>1.294346</v>
      </c>
      <c r="D115">
        <v>29.852875999999998</v>
      </c>
      <c r="E115">
        <v>0.88379600000000003</v>
      </c>
      <c r="F115"/>
      <c r="G115">
        <v>782</v>
      </c>
      <c r="H115"/>
      <c r="I115">
        <v>1.268473</v>
      </c>
      <c r="J115">
        <v>29.911213</v>
      </c>
      <c r="K115">
        <v>0.88317400000000001</v>
      </c>
      <c r="L115"/>
      <c r="M115">
        <v>242</v>
      </c>
      <c r="N115"/>
      <c r="O115">
        <v>14</v>
      </c>
      <c r="P115">
        <v>39</v>
      </c>
      <c r="Q115">
        <v>56</v>
      </c>
    </row>
    <row r="116" spans="2:17" x14ac:dyDescent="0.4">
      <c r="B116">
        <v>40</v>
      </c>
      <c r="C116">
        <v>1.1223510000000001</v>
      </c>
      <c r="D116">
        <v>29.085376</v>
      </c>
      <c r="E116">
        <v>0.86759699999999995</v>
      </c>
      <c r="F116"/>
      <c r="G116">
        <v>759</v>
      </c>
      <c r="H116"/>
      <c r="I116">
        <v>1.101785</v>
      </c>
      <c r="J116">
        <v>29.150651</v>
      </c>
      <c r="K116">
        <v>0.86715100000000001</v>
      </c>
      <c r="L116"/>
      <c r="M116">
        <v>265</v>
      </c>
      <c r="N116"/>
      <c r="O116">
        <v>0</v>
      </c>
      <c r="P116">
        <v>15</v>
      </c>
      <c r="Q116">
        <v>56</v>
      </c>
    </row>
    <row r="117" spans="2:17" x14ac:dyDescent="0.4">
      <c r="B117">
        <v>30</v>
      </c>
      <c r="C117">
        <v>0.95342400000000005</v>
      </c>
      <c r="D117">
        <v>28.262195999999999</v>
      </c>
      <c r="E117">
        <v>0.84732799999999997</v>
      </c>
      <c r="F117"/>
      <c r="G117">
        <v>721</v>
      </c>
      <c r="H117"/>
      <c r="I117">
        <v>0.94033599999999995</v>
      </c>
      <c r="J117">
        <v>28.357019999999999</v>
      </c>
      <c r="K117">
        <v>0.84724100000000002</v>
      </c>
      <c r="L117"/>
      <c r="M117">
        <v>303</v>
      </c>
      <c r="N117"/>
      <c r="O117">
        <v>10</v>
      </c>
      <c r="P117">
        <v>36</v>
      </c>
      <c r="Q117">
        <v>56</v>
      </c>
    </row>
    <row r="118" spans="2:17" x14ac:dyDescent="0.4">
      <c r="B118" s="6">
        <v>20</v>
      </c>
      <c r="C118" s="7">
        <v>0.71657000000000004</v>
      </c>
      <c r="D118" s="7">
        <v>26.851299999999998</v>
      </c>
      <c r="E118" s="7">
        <v>0.80896699999999999</v>
      </c>
      <c r="F118" s="7"/>
      <c r="G118" s="7">
        <v>599</v>
      </c>
      <c r="H118" s="7"/>
      <c r="I118" s="7">
        <v>0.71585900000000002</v>
      </c>
      <c r="J118" s="7">
        <v>27.051577000000002</v>
      </c>
      <c r="K118" s="7">
        <v>0.80937599999999998</v>
      </c>
      <c r="L118" s="7"/>
      <c r="M118" s="7">
        <v>425</v>
      </c>
      <c r="N118" s="7"/>
      <c r="O118" s="7">
        <v>99</v>
      </c>
      <c r="P118" s="7">
        <v>99</v>
      </c>
      <c r="Q118" s="17">
        <v>99</v>
      </c>
    </row>
    <row r="119" spans="2:17" ht="19.5" thickBot="1" x14ac:dyDescent="0.45">
      <c r="B119" s="10">
        <v>10</v>
      </c>
      <c r="C119" s="11">
        <v>0.42613200000000001</v>
      </c>
      <c r="D119" s="11">
        <v>24.315009</v>
      </c>
      <c r="E119" s="11">
        <v>0.72723700000000002</v>
      </c>
      <c r="F119" s="11"/>
      <c r="G119" s="11">
        <v>462</v>
      </c>
      <c r="H119" s="11"/>
      <c r="I119" s="11">
        <v>0.45024700000000001</v>
      </c>
      <c r="J119" s="11">
        <v>24.779391</v>
      </c>
      <c r="K119" s="11">
        <v>0.73484899999999997</v>
      </c>
      <c r="L119" s="11"/>
      <c r="M119" s="11">
        <v>562</v>
      </c>
      <c r="N119" s="11"/>
      <c r="O119" s="11">
        <v>99</v>
      </c>
      <c r="P119" s="11">
        <v>99</v>
      </c>
      <c r="Q119" s="21">
        <v>99</v>
      </c>
    </row>
    <row r="121" spans="2:17" ht="19.5" thickBot="1" x14ac:dyDescent="0.45"/>
    <row r="122" spans="2:17" x14ac:dyDescent="0.4">
      <c r="B122" s="14" t="s">
        <v>12</v>
      </c>
      <c r="C122" s="4"/>
      <c r="D122" s="4" t="s">
        <v>9</v>
      </c>
      <c r="E122" s="4" t="s">
        <v>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</row>
    <row r="123" spans="2:17" x14ac:dyDescent="0.4">
      <c r="B123" s="6"/>
      <c r="C123" s="7"/>
      <c r="D123" s="7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</row>
    <row r="124" spans="2:17" x14ac:dyDescent="0.4">
      <c r="B124" s="6" t="s">
        <v>0</v>
      </c>
      <c r="C124" s="7" t="s">
        <v>1</v>
      </c>
      <c r="D124" s="7" t="s">
        <v>2</v>
      </c>
      <c r="E124" s="7" t="s">
        <v>3</v>
      </c>
      <c r="F124" s="7" t="s">
        <v>4</v>
      </c>
      <c r="G124" s="7" t="s">
        <v>5</v>
      </c>
      <c r="H124" s="7"/>
      <c r="I124" s="7" t="s">
        <v>6</v>
      </c>
      <c r="J124" s="7" t="s">
        <v>2</v>
      </c>
      <c r="K124" s="7" t="s">
        <v>3</v>
      </c>
      <c r="L124" s="7" t="s">
        <v>4</v>
      </c>
      <c r="M124" s="7" t="s">
        <v>5</v>
      </c>
      <c r="N124" s="7"/>
      <c r="O124" s="7" t="s">
        <v>7</v>
      </c>
      <c r="P124" s="8"/>
      <c r="Q124" s="9"/>
    </row>
    <row r="125" spans="2:17" x14ac:dyDescent="0.4">
      <c r="B125" s="6">
        <v>100</v>
      </c>
      <c r="C125" s="7">
        <v>5.0871250000000003</v>
      </c>
      <c r="D125" s="7">
        <v>49.541853000000003</v>
      </c>
      <c r="E125" s="7">
        <v>0.997201</v>
      </c>
      <c r="F125" s="7"/>
      <c r="G125" s="7">
        <v>1022</v>
      </c>
      <c r="H125" s="7"/>
      <c r="I125" s="7">
        <v>5.0037050000000001</v>
      </c>
      <c r="J125" s="7">
        <v>49.542769999999997</v>
      </c>
      <c r="K125" s="7">
        <v>0.99719100000000005</v>
      </c>
      <c r="L125" s="7"/>
      <c r="M125" s="7">
        <v>2</v>
      </c>
      <c r="N125" s="7"/>
      <c r="O125" s="7">
        <v>0</v>
      </c>
      <c r="P125" s="7">
        <v>1</v>
      </c>
      <c r="Q125" s="17">
        <v>2</v>
      </c>
    </row>
    <row r="126" spans="2:17" x14ac:dyDescent="0.4">
      <c r="B126" s="6">
        <v>90</v>
      </c>
      <c r="C126" s="7">
        <v>2.7357680000000002</v>
      </c>
      <c r="D126" s="7">
        <v>36.362422000000002</v>
      </c>
      <c r="E126" s="7">
        <v>0.96072999999999997</v>
      </c>
      <c r="F126" s="7"/>
      <c r="G126" s="7">
        <v>1002</v>
      </c>
      <c r="H126" s="7"/>
      <c r="I126" s="7">
        <v>2.6605080000000001</v>
      </c>
      <c r="J126" s="7">
        <v>36.372661999999998</v>
      </c>
      <c r="K126" s="7">
        <v>0.96063200000000004</v>
      </c>
      <c r="L126" s="7"/>
      <c r="M126" s="7">
        <v>22</v>
      </c>
      <c r="N126" s="7"/>
      <c r="O126" s="7">
        <v>4</v>
      </c>
      <c r="P126" s="7">
        <v>26</v>
      </c>
      <c r="Q126" s="17">
        <v>51</v>
      </c>
    </row>
    <row r="127" spans="2:17" x14ac:dyDescent="0.4">
      <c r="B127">
        <v>80</v>
      </c>
      <c r="C127">
        <v>2.0042059999999999</v>
      </c>
      <c r="D127">
        <v>33.254558000000003</v>
      </c>
      <c r="E127">
        <v>0.93608499999999994</v>
      </c>
      <c r="F127"/>
      <c r="G127">
        <v>959</v>
      </c>
      <c r="H127"/>
      <c r="I127">
        <v>1.9364889999999999</v>
      </c>
      <c r="J127">
        <v>33.283062999999999</v>
      </c>
      <c r="K127">
        <v>0.93615400000000004</v>
      </c>
      <c r="L127"/>
      <c r="M127">
        <v>65</v>
      </c>
      <c r="N127"/>
      <c r="O127">
        <v>4</v>
      </c>
      <c r="P127">
        <v>6</v>
      </c>
      <c r="Q127">
        <v>31</v>
      </c>
    </row>
    <row r="128" spans="2:17" x14ac:dyDescent="0.4">
      <c r="B128">
        <v>70</v>
      </c>
      <c r="C128">
        <v>1.665324</v>
      </c>
      <c r="D128">
        <v>31.64545</v>
      </c>
      <c r="E128">
        <v>0.91552199999999995</v>
      </c>
      <c r="F128"/>
      <c r="G128">
        <v>899</v>
      </c>
      <c r="H128"/>
      <c r="I128">
        <v>1.618171</v>
      </c>
      <c r="J128">
        <v>31.704637999999999</v>
      </c>
      <c r="K128">
        <v>0.916516</v>
      </c>
      <c r="L128"/>
      <c r="M128">
        <v>125</v>
      </c>
      <c r="N128"/>
      <c r="O128">
        <v>4</v>
      </c>
      <c r="P128">
        <v>6</v>
      </c>
      <c r="Q128">
        <v>31</v>
      </c>
    </row>
    <row r="129" spans="2:17" x14ac:dyDescent="0.4">
      <c r="B129">
        <v>60</v>
      </c>
      <c r="C129">
        <v>1.457184</v>
      </c>
      <c r="D129">
        <v>30.542891000000001</v>
      </c>
      <c r="E129">
        <v>0.89572499999999999</v>
      </c>
      <c r="F129"/>
      <c r="G129">
        <v>844</v>
      </c>
      <c r="H129"/>
      <c r="I129">
        <v>1.421764</v>
      </c>
      <c r="J129">
        <v>30.656579000000001</v>
      </c>
      <c r="K129">
        <v>0.89904499999999998</v>
      </c>
      <c r="L129"/>
      <c r="M129">
        <v>180</v>
      </c>
      <c r="N129"/>
      <c r="O129">
        <v>4</v>
      </c>
      <c r="P129">
        <v>6</v>
      </c>
      <c r="Q129">
        <v>31</v>
      </c>
    </row>
    <row r="130" spans="2:17" x14ac:dyDescent="0.4">
      <c r="B130">
        <v>50</v>
      </c>
      <c r="C130">
        <v>1.294346</v>
      </c>
      <c r="D130">
        <v>29.852875999999998</v>
      </c>
      <c r="E130">
        <v>0.88379600000000003</v>
      </c>
      <c r="F130"/>
      <c r="G130">
        <v>752</v>
      </c>
      <c r="H130"/>
      <c r="I130">
        <v>1.273002</v>
      </c>
      <c r="J130">
        <v>29.998093000000001</v>
      </c>
      <c r="K130">
        <v>0.88677300000000003</v>
      </c>
      <c r="L130"/>
      <c r="M130">
        <v>272</v>
      </c>
      <c r="N130"/>
      <c r="O130">
        <v>4</v>
      </c>
      <c r="P130">
        <v>6</v>
      </c>
      <c r="Q130">
        <v>31</v>
      </c>
    </row>
    <row r="131" spans="2:17" x14ac:dyDescent="0.4">
      <c r="B131">
        <v>40</v>
      </c>
      <c r="C131">
        <v>1.1223510000000001</v>
      </c>
      <c r="D131">
        <v>29.085376</v>
      </c>
      <c r="E131">
        <v>0.86759699999999995</v>
      </c>
      <c r="F131"/>
      <c r="G131">
        <v>742</v>
      </c>
      <c r="H131"/>
      <c r="I131">
        <v>1.1013850000000001</v>
      </c>
      <c r="J131">
        <v>29.229150000000001</v>
      </c>
      <c r="K131">
        <v>0.87105999999999995</v>
      </c>
      <c r="L131"/>
      <c r="M131">
        <v>282</v>
      </c>
      <c r="N131"/>
      <c r="O131">
        <v>4</v>
      </c>
      <c r="P131">
        <v>6</v>
      </c>
      <c r="Q131">
        <v>31</v>
      </c>
    </row>
    <row r="132" spans="2:17" x14ac:dyDescent="0.4">
      <c r="B132">
        <v>30</v>
      </c>
      <c r="C132">
        <v>0.95342400000000005</v>
      </c>
      <c r="D132">
        <v>28.262195999999999</v>
      </c>
      <c r="E132">
        <v>0.84732799999999997</v>
      </c>
      <c r="F132"/>
      <c r="G132">
        <v>698</v>
      </c>
      <c r="H132"/>
      <c r="I132">
        <v>0.94619399999999998</v>
      </c>
      <c r="J132">
        <v>28.436997000000002</v>
      </c>
      <c r="K132">
        <v>0.85196000000000005</v>
      </c>
      <c r="L132"/>
      <c r="M132">
        <v>326</v>
      </c>
      <c r="N132"/>
      <c r="O132">
        <v>4</v>
      </c>
      <c r="P132">
        <v>6</v>
      </c>
      <c r="Q132">
        <v>31</v>
      </c>
    </row>
    <row r="133" spans="2:17" x14ac:dyDescent="0.4">
      <c r="B133" s="6">
        <v>20</v>
      </c>
      <c r="C133" s="7">
        <v>0.71657000000000004</v>
      </c>
      <c r="D133" s="7">
        <v>26.851299999999998</v>
      </c>
      <c r="E133" s="7">
        <v>0.80896699999999999</v>
      </c>
      <c r="F133" s="7"/>
      <c r="G133" s="7">
        <v>599</v>
      </c>
      <c r="H133" s="7"/>
      <c r="I133" s="7">
        <v>0.71585900000000002</v>
      </c>
      <c r="J133" s="7">
        <v>27.051577000000002</v>
      </c>
      <c r="K133" s="7">
        <v>0.80937599999999998</v>
      </c>
      <c r="L133" s="7"/>
      <c r="M133" s="7">
        <v>425</v>
      </c>
      <c r="N133" s="7"/>
      <c r="O133" s="7">
        <v>99</v>
      </c>
      <c r="P133" s="7">
        <v>99</v>
      </c>
      <c r="Q133" s="17">
        <v>99</v>
      </c>
    </row>
    <row r="134" spans="2:17" ht="19.5" thickBot="1" x14ac:dyDescent="0.45">
      <c r="B134" s="10">
        <v>10</v>
      </c>
      <c r="C134" s="11">
        <v>0.42613200000000001</v>
      </c>
      <c r="D134" s="11">
        <v>24.315009</v>
      </c>
      <c r="E134" s="11">
        <v>0.72723700000000002</v>
      </c>
      <c r="F134" s="11"/>
      <c r="G134" s="11">
        <v>462</v>
      </c>
      <c r="H134" s="11"/>
      <c r="I134" s="11">
        <v>0.45024700000000001</v>
      </c>
      <c r="J134" s="11">
        <v>24.779391</v>
      </c>
      <c r="K134" s="11">
        <v>0.73484899999999997</v>
      </c>
      <c r="L134" s="11"/>
      <c r="M134" s="11">
        <v>562</v>
      </c>
      <c r="N134" s="11"/>
      <c r="O134" s="11">
        <v>99</v>
      </c>
      <c r="P134" s="11">
        <v>99</v>
      </c>
      <c r="Q134" s="21">
        <v>99</v>
      </c>
    </row>
    <row r="136" spans="2:17" ht="19.5" thickBot="1" x14ac:dyDescent="0.45"/>
    <row r="137" spans="2:17" x14ac:dyDescent="0.4">
      <c r="B137" s="14" t="s">
        <v>56</v>
      </c>
      <c r="C137" s="4"/>
      <c r="D137" s="4" t="s">
        <v>9</v>
      </c>
      <c r="E137" s="4" t="s">
        <v>10</v>
      </c>
      <c r="F137" s="4" t="s">
        <v>57</v>
      </c>
      <c r="G137" s="4"/>
      <c r="H137" s="4"/>
      <c r="I137" s="4"/>
      <c r="J137" s="4" t="s">
        <v>64</v>
      </c>
      <c r="K137" s="4"/>
      <c r="L137" s="4"/>
      <c r="M137" s="4"/>
      <c r="N137" s="4"/>
      <c r="O137" s="4"/>
      <c r="P137" s="4"/>
      <c r="Q137" s="5"/>
    </row>
    <row r="138" spans="2:17" x14ac:dyDescent="0.4">
      <c r="B138" s="1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</row>
    <row r="139" spans="2:17" x14ac:dyDescent="0.4">
      <c r="B139" s="15" t="s">
        <v>0</v>
      </c>
      <c r="C139" s="8" t="s">
        <v>1</v>
      </c>
      <c r="D139" s="8" t="s">
        <v>2</v>
      </c>
      <c r="E139" s="8" t="s">
        <v>3</v>
      </c>
      <c r="F139" s="8" t="s">
        <v>4</v>
      </c>
      <c r="G139" s="8" t="s">
        <v>5</v>
      </c>
      <c r="H139" s="8"/>
      <c r="I139" s="8" t="s">
        <v>6</v>
      </c>
      <c r="J139" s="8" t="s">
        <v>2</v>
      </c>
      <c r="K139" s="8" t="s">
        <v>3</v>
      </c>
      <c r="L139" s="8" t="s">
        <v>4</v>
      </c>
      <c r="M139" s="8" t="s">
        <v>5</v>
      </c>
      <c r="N139" s="8"/>
      <c r="O139" s="8" t="s">
        <v>7</v>
      </c>
      <c r="P139" s="8"/>
      <c r="Q139" s="9"/>
    </row>
    <row r="140" spans="2:17" x14ac:dyDescent="0.4">
      <c r="B140" s="15">
        <v>100</v>
      </c>
      <c r="C140" s="8">
        <v>5.0871250000000003</v>
      </c>
      <c r="D140" s="8">
        <v>49.541853000000003</v>
      </c>
      <c r="E140" s="8">
        <v>0.997201</v>
      </c>
      <c r="F140" s="8"/>
      <c r="G140" s="8">
        <v>1019</v>
      </c>
      <c r="H140" s="8"/>
      <c r="I140">
        <v>4.9998170000000002</v>
      </c>
      <c r="J140" s="8">
        <v>49.544421</v>
      </c>
      <c r="K140" s="8">
        <v>0.99717900000000004</v>
      </c>
      <c r="L140" s="8"/>
      <c r="M140" s="8">
        <v>5</v>
      </c>
      <c r="N140" s="8"/>
      <c r="O140" s="8">
        <v>6</v>
      </c>
      <c r="P140" s="8">
        <v>56</v>
      </c>
      <c r="Q140" s="9">
        <v>58</v>
      </c>
    </row>
    <row r="141" spans="2:17" x14ac:dyDescent="0.4">
      <c r="B141" s="15">
        <v>90</v>
      </c>
      <c r="C141" s="8">
        <v>2.7357680000000002</v>
      </c>
      <c r="D141" s="8">
        <v>36.362422000000002</v>
      </c>
      <c r="E141" s="8">
        <v>0.96072999999999997</v>
      </c>
      <c r="F141" s="8"/>
      <c r="G141" s="8">
        <v>987</v>
      </c>
      <c r="H141" s="8"/>
      <c r="I141">
        <v>2.6653549999999999</v>
      </c>
      <c r="J141" s="8">
        <v>36.366379999999999</v>
      </c>
      <c r="K141" s="8">
        <v>0.96066700000000005</v>
      </c>
      <c r="L141" s="8"/>
      <c r="M141" s="8">
        <v>37</v>
      </c>
      <c r="N141" s="8"/>
      <c r="O141" s="8">
        <v>6</v>
      </c>
      <c r="P141" s="8">
        <v>20</v>
      </c>
      <c r="Q141" s="9">
        <v>52</v>
      </c>
    </row>
    <row r="142" spans="2:17" x14ac:dyDescent="0.4">
      <c r="B142" s="15">
        <v>80</v>
      </c>
      <c r="C142" s="8">
        <v>2.0042059999999999</v>
      </c>
      <c r="D142" s="8">
        <v>33.254558000000003</v>
      </c>
      <c r="E142" s="8">
        <v>0.93608499999999994</v>
      </c>
      <c r="F142" s="8"/>
      <c r="G142" s="8">
        <v>937</v>
      </c>
      <c r="H142" s="8"/>
      <c r="I142">
        <v>1.9451320000000001</v>
      </c>
      <c r="J142" s="8">
        <v>33.266995000000001</v>
      </c>
      <c r="K142" s="8">
        <v>0.93594100000000002</v>
      </c>
      <c r="L142" s="8"/>
      <c r="M142" s="8">
        <v>87</v>
      </c>
      <c r="N142" s="8"/>
      <c r="O142" s="8">
        <v>0</v>
      </c>
      <c r="P142" s="8">
        <v>46</v>
      </c>
      <c r="Q142" s="9">
        <v>59</v>
      </c>
    </row>
    <row r="143" spans="2:17" x14ac:dyDescent="0.4">
      <c r="B143" s="15">
        <v>70</v>
      </c>
      <c r="C143" s="8">
        <v>1.665324</v>
      </c>
      <c r="D143" s="8">
        <v>31.64545</v>
      </c>
      <c r="E143" s="8">
        <v>0.91552199999999995</v>
      </c>
      <c r="F143" s="8"/>
      <c r="G143" s="8">
        <v>868</v>
      </c>
      <c r="H143" s="8"/>
      <c r="I143">
        <v>1.6321650000000001</v>
      </c>
      <c r="J143" s="8">
        <v>31.668904000000001</v>
      </c>
      <c r="K143" s="8">
        <v>0.91497600000000001</v>
      </c>
      <c r="L143" s="8"/>
      <c r="M143" s="8">
        <v>156</v>
      </c>
      <c r="N143" s="8"/>
      <c r="O143" s="8">
        <v>0</v>
      </c>
      <c r="P143" s="8">
        <v>48</v>
      </c>
      <c r="Q143" s="9">
        <v>59</v>
      </c>
    </row>
    <row r="144" spans="2:17" x14ac:dyDescent="0.4">
      <c r="B144" s="15">
        <v>60</v>
      </c>
      <c r="C144" s="8">
        <v>1.457184</v>
      </c>
      <c r="D144" s="8">
        <v>30.542891000000001</v>
      </c>
      <c r="E144" s="8">
        <v>0.89572499999999999</v>
      </c>
      <c r="F144" s="8"/>
      <c r="G144" s="8">
        <v>793</v>
      </c>
      <c r="H144" s="8"/>
      <c r="I144">
        <v>1.43204</v>
      </c>
      <c r="J144" s="8">
        <v>30.604982</v>
      </c>
      <c r="K144" s="8">
        <v>0.896401</v>
      </c>
      <c r="L144" s="8"/>
      <c r="M144" s="8">
        <v>231</v>
      </c>
      <c r="N144" s="8"/>
      <c r="O144" s="8">
        <v>0</v>
      </c>
      <c r="P144" s="8">
        <v>39</v>
      </c>
      <c r="Q144" s="9">
        <v>59</v>
      </c>
    </row>
    <row r="145" spans="2:19" x14ac:dyDescent="0.4">
      <c r="B145" s="15">
        <v>50</v>
      </c>
      <c r="C145" s="8">
        <v>1.294346</v>
      </c>
      <c r="D145" s="8">
        <v>29.852875999999998</v>
      </c>
      <c r="E145" s="8">
        <v>0.88379600000000003</v>
      </c>
      <c r="F145" s="8"/>
      <c r="G145" s="8">
        <v>709</v>
      </c>
      <c r="H145" s="8"/>
      <c r="I145">
        <v>1.275353</v>
      </c>
      <c r="J145" s="8">
        <v>29.951993999999999</v>
      </c>
      <c r="K145" s="8">
        <v>0.88453099999999996</v>
      </c>
      <c r="L145" s="8"/>
      <c r="M145" s="8">
        <v>315</v>
      </c>
      <c r="N145" s="8"/>
      <c r="O145" s="8">
        <v>0</v>
      </c>
      <c r="P145" s="8">
        <v>39</v>
      </c>
      <c r="Q145" s="9">
        <v>59</v>
      </c>
    </row>
    <row r="146" spans="2:19" x14ac:dyDescent="0.4">
      <c r="B146" s="15">
        <v>40</v>
      </c>
      <c r="C146" s="8">
        <v>1.1223510000000001</v>
      </c>
      <c r="D146" s="8">
        <v>29.085376</v>
      </c>
      <c r="E146" s="8">
        <v>0.86759699999999995</v>
      </c>
      <c r="F146" s="8"/>
      <c r="G146" s="8">
        <v>679</v>
      </c>
      <c r="H146" s="8"/>
      <c r="I146">
        <v>1.106894</v>
      </c>
      <c r="J146" s="8">
        <v>29.195069</v>
      </c>
      <c r="K146" s="8">
        <v>0.86884700000000004</v>
      </c>
      <c r="L146" s="8"/>
      <c r="M146" s="8">
        <v>345</v>
      </c>
      <c r="N146" s="8"/>
      <c r="O146" s="8">
        <v>0</v>
      </c>
      <c r="P146" s="8">
        <v>39</v>
      </c>
      <c r="Q146" s="9">
        <v>59</v>
      </c>
    </row>
    <row r="147" spans="2:19" x14ac:dyDescent="0.4">
      <c r="B147" s="15">
        <v>30</v>
      </c>
      <c r="C147" s="8">
        <v>0.95342400000000005</v>
      </c>
      <c r="D147" s="8">
        <v>28.262195999999999</v>
      </c>
      <c r="E147" s="8">
        <v>0.84732799999999997</v>
      </c>
      <c r="F147" s="8"/>
      <c r="G147" s="8">
        <v>700</v>
      </c>
      <c r="H147" s="8"/>
      <c r="I147">
        <v>0.93733900000000003</v>
      </c>
      <c r="J147" s="8">
        <v>28.372751000000001</v>
      </c>
      <c r="K147" s="8">
        <v>0.84751900000000002</v>
      </c>
      <c r="L147" s="8"/>
      <c r="M147" s="8">
        <v>324</v>
      </c>
      <c r="N147" s="8"/>
      <c r="O147" s="8">
        <v>31</v>
      </c>
      <c r="P147" s="8">
        <v>39</v>
      </c>
      <c r="Q147" s="9">
        <v>99</v>
      </c>
    </row>
    <row r="148" spans="2:19" x14ac:dyDescent="0.4">
      <c r="B148" s="15">
        <v>20</v>
      </c>
      <c r="C148" s="8">
        <v>0.71657000000000004</v>
      </c>
      <c r="D148" s="8">
        <v>26.851299999999998</v>
      </c>
      <c r="E148" s="8">
        <v>0.80896699999999999</v>
      </c>
      <c r="F148" s="8"/>
      <c r="G148" s="8">
        <v>599</v>
      </c>
      <c r="H148" s="8"/>
      <c r="I148">
        <v>0.71124699999999996</v>
      </c>
      <c r="J148" s="8">
        <v>27.051577000000002</v>
      </c>
      <c r="K148" s="8">
        <v>0.80937599999999998</v>
      </c>
      <c r="L148" s="8"/>
      <c r="M148" s="8">
        <v>425</v>
      </c>
      <c r="N148" s="8"/>
      <c r="O148" s="8">
        <v>99</v>
      </c>
      <c r="P148" s="8">
        <v>99</v>
      </c>
      <c r="Q148" s="9">
        <v>99</v>
      </c>
    </row>
    <row r="149" spans="2:19" ht="19.5" thickBot="1" x14ac:dyDescent="0.45">
      <c r="B149" s="16">
        <v>10</v>
      </c>
      <c r="C149" s="12">
        <v>0.42613200000000001</v>
      </c>
      <c r="D149" s="12">
        <v>24.315009</v>
      </c>
      <c r="E149" s="12">
        <v>0.72723700000000002</v>
      </c>
      <c r="F149" s="12"/>
      <c r="G149" s="12">
        <v>462</v>
      </c>
      <c r="H149" s="12"/>
      <c r="I149">
        <v>0.44641900000000001</v>
      </c>
      <c r="J149" s="12">
        <v>24.779391</v>
      </c>
      <c r="K149" s="12">
        <v>0.73484899999999997</v>
      </c>
      <c r="L149" s="12"/>
      <c r="M149" s="12">
        <v>562</v>
      </c>
      <c r="N149" s="12"/>
      <c r="O149" s="12">
        <v>99</v>
      </c>
      <c r="P149" s="12">
        <v>99</v>
      </c>
      <c r="Q149" s="13">
        <v>99</v>
      </c>
    </row>
    <row r="151" spans="2:19" ht="19.5" thickBot="1" x14ac:dyDescent="0.45"/>
    <row r="152" spans="2:19" x14ac:dyDescent="0.4">
      <c r="B152" s="14" t="s">
        <v>58</v>
      </c>
      <c r="C152" s="4"/>
      <c r="D152" s="4" t="s">
        <v>9</v>
      </c>
      <c r="E152" s="4" t="s">
        <v>10</v>
      </c>
      <c r="F152" s="4" t="s">
        <v>58</v>
      </c>
      <c r="G152" s="4"/>
      <c r="H152" s="4" t="s">
        <v>62</v>
      </c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5"/>
    </row>
    <row r="153" spans="2:19" x14ac:dyDescent="0.4">
      <c r="B153" s="1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  <c r="R153" s="8"/>
      <c r="S153" s="9"/>
    </row>
    <row r="154" spans="2:19" x14ac:dyDescent="0.4">
      <c r="B154" s="6" t="s">
        <v>0</v>
      </c>
      <c r="C154" s="7" t="s">
        <v>1</v>
      </c>
      <c r="D154" s="7" t="s">
        <v>2</v>
      </c>
      <c r="E154" s="7" t="s">
        <v>3</v>
      </c>
      <c r="F154" s="7" t="s">
        <v>4</v>
      </c>
      <c r="G154" s="7" t="s">
        <v>5</v>
      </c>
      <c r="H154" s="7"/>
      <c r="I154" s="7" t="s">
        <v>6</v>
      </c>
      <c r="J154" s="7" t="s">
        <v>2</v>
      </c>
      <c r="K154" s="7" t="s">
        <v>3</v>
      </c>
      <c r="L154" s="7" t="s">
        <v>4</v>
      </c>
      <c r="M154" s="7" t="s">
        <v>5</v>
      </c>
      <c r="N154" s="7"/>
      <c r="O154" s="7" t="s">
        <v>7</v>
      </c>
      <c r="P154" s="7"/>
      <c r="Q154" s="7"/>
      <c r="R154" s="7"/>
      <c r="S154" s="17"/>
    </row>
    <row r="155" spans="2:19" x14ac:dyDescent="0.4">
      <c r="B155" s="6">
        <v>100</v>
      </c>
      <c r="C155" s="7">
        <v>5.0871250000000003</v>
      </c>
      <c r="D155" s="7">
        <v>49.541853000000003</v>
      </c>
      <c r="E155" s="7">
        <v>0.997201</v>
      </c>
      <c r="F155" s="7"/>
      <c r="G155" s="7">
        <v>1016</v>
      </c>
      <c r="H155" s="7"/>
      <c r="I155" s="7">
        <v>5.5609979999999997</v>
      </c>
      <c r="J155" s="7">
        <v>49.546900000000001</v>
      </c>
      <c r="K155" s="7">
        <v>0.99716700000000003</v>
      </c>
      <c r="L155" s="7"/>
      <c r="M155" s="7">
        <v>8</v>
      </c>
      <c r="N155" s="7"/>
      <c r="O155" s="7">
        <v>0</v>
      </c>
      <c r="P155" s="7">
        <v>0</v>
      </c>
      <c r="Q155" s="7">
        <v>0</v>
      </c>
      <c r="R155" s="7"/>
      <c r="S155" s="17"/>
    </row>
    <row r="156" spans="2:19" x14ac:dyDescent="0.4">
      <c r="B156" s="6">
        <v>90</v>
      </c>
      <c r="C156" s="7">
        <v>2.7357680000000002</v>
      </c>
      <c r="D156" s="7">
        <v>36.362422000000002</v>
      </c>
      <c r="E156" s="7">
        <v>0.96072999999999997</v>
      </c>
      <c r="F156" s="7"/>
      <c r="G156" s="7">
        <v>812</v>
      </c>
      <c r="H156" s="7"/>
      <c r="I156" s="7">
        <v>3.185098</v>
      </c>
      <c r="J156" s="7">
        <v>36.397737999999997</v>
      </c>
      <c r="K156" s="7">
        <v>0.96087900000000004</v>
      </c>
      <c r="L156" s="7"/>
      <c r="M156" s="7">
        <v>212</v>
      </c>
      <c r="N156" s="7"/>
      <c r="O156" s="7">
        <v>0</v>
      </c>
      <c r="P156" s="7">
        <v>0</v>
      </c>
      <c r="Q156" s="7">
        <v>0</v>
      </c>
      <c r="R156" s="7"/>
      <c r="S156" s="17"/>
    </row>
    <row r="157" spans="2:19" x14ac:dyDescent="0.4">
      <c r="B157" s="6">
        <v>80</v>
      </c>
      <c r="C157" s="7">
        <v>2.0042059999999999</v>
      </c>
      <c r="D157" s="7">
        <v>33.254558000000003</v>
      </c>
      <c r="E157" s="7">
        <v>0.93608499999999994</v>
      </c>
      <c r="F157" s="7"/>
      <c r="G157" s="7">
        <v>654</v>
      </c>
      <c r="H157" s="7"/>
      <c r="I157" s="7">
        <v>2.5456500000000002</v>
      </c>
      <c r="J157" s="7">
        <v>33.451112999999999</v>
      </c>
      <c r="K157" s="7">
        <v>0.937164</v>
      </c>
      <c r="L157" s="7"/>
      <c r="M157" s="7">
        <v>370</v>
      </c>
      <c r="N157" s="7"/>
      <c r="O157" s="7">
        <v>0</v>
      </c>
      <c r="P157" s="7">
        <v>0</v>
      </c>
      <c r="Q157" s="7">
        <v>0</v>
      </c>
      <c r="R157" s="7"/>
      <c r="S157" s="17"/>
    </row>
    <row r="158" spans="2:19" x14ac:dyDescent="0.4">
      <c r="B158" s="6">
        <v>70</v>
      </c>
      <c r="C158" s="7">
        <v>1.665324</v>
      </c>
      <c r="D158" s="7">
        <v>31.64545</v>
      </c>
      <c r="E158" s="7">
        <v>0.91552199999999995</v>
      </c>
      <c r="F158" s="7"/>
      <c r="G158" s="7">
        <v>536</v>
      </c>
      <c r="H158" s="7"/>
      <c r="I158" s="7">
        <v>2.254006</v>
      </c>
      <c r="J158" s="7">
        <v>32.073315000000001</v>
      </c>
      <c r="K158" s="7">
        <v>0.91895199999999999</v>
      </c>
      <c r="L158" s="7"/>
      <c r="M158" s="7">
        <v>488</v>
      </c>
      <c r="N158" s="7"/>
      <c r="O158" s="7">
        <v>0</v>
      </c>
      <c r="P158" s="7">
        <v>0</v>
      </c>
      <c r="Q158" s="7">
        <v>0</v>
      </c>
      <c r="R158" s="7"/>
      <c r="S158" s="17"/>
    </row>
    <row r="159" spans="2:19" x14ac:dyDescent="0.4">
      <c r="B159" s="6">
        <v>60</v>
      </c>
      <c r="C159" s="7">
        <v>1.457184</v>
      </c>
      <c r="D159" s="7">
        <v>30.542891000000001</v>
      </c>
      <c r="E159" s="7">
        <v>0.89572499999999999</v>
      </c>
      <c r="F159" s="7"/>
      <c r="G159" s="7">
        <v>469</v>
      </c>
      <c r="H159" s="7"/>
      <c r="I159" s="7">
        <v>2.0210409999999999</v>
      </c>
      <c r="J159" s="7">
        <v>31.229914000000001</v>
      </c>
      <c r="K159" s="7">
        <v>0.90315599999999996</v>
      </c>
      <c r="L159" s="7"/>
      <c r="M159" s="7">
        <v>555</v>
      </c>
      <c r="N159" s="7"/>
      <c r="O159" s="7">
        <v>0</v>
      </c>
      <c r="P159" s="7">
        <v>0</v>
      </c>
      <c r="Q159" s="7">
        <v>0</v>
      </c>
      <c r="R159" s="7"/>
      <c r="S159" s="17"/>
    </row>
    <row r="160" spans="2:19" x14ac:dyDescent="0.4">
      <c r="B160" s="6">
        <v>50</v>
      </c>
      <c r="C160" s="7">
        <v>1.294346</v>
      </c>
      <c r="D160" s="7">
        <v>29.852875999999998</v>
      </c>
      <c r="E160" s="7">
        <v>0.88379600000000003</v>
      </c>
      <c r="F160" s="7"/>
      <c r="G160" s="7">
        <v>378</v>
      </c>
      <c r="H160" s="7"/>
      <c r="I160" s="7">
        <v>1.8480840000000001</v>
      </c>
      <c r="J160" s="7">
        <v>30.670750999999999</v>
      </c>
      <c r="K160" s="7">
        <v>0.89166999999999996</v>
      </c>
      <c r="L160" s="7"/>
      <c r="M160" s="7">
        <v>646</v>
      </c>
      <c r="N160" s="7"/>
      <c r="O160" s="7">
        <v>0</v>
      </c>
      <c r="P160" s="7">
        <v>0</v>
      </c>
      <c r="Q160" s="7">
        <v>0</v>
      </c>
      <c r="R160" s="7"/>
      <c r="S160" s="17"/>
    </row>
    <row r="161" spans="2:19" x14ac:dyDescent="0.4">
      <c r="B161" s="6">
        <v>40</v>
      </c>
      <c r="C161" s="7">
        <v>1.1223510000000001</v>
      </c>
      <c r="D161" s="7">
        <v>29.085376</v>
      </c>
      <c r="E161" s="7">
        <v>0.86759699999999995</v>
      </c>
      <c r="F161" s="7"/>
      <c r="G161" s="7">
        <v>372</v>
      </c>
      <c r="H161" s="7"/>
      <c r="I161" s="7">
        <v>1.6517520000000001</v>
      </c>
      <c r="J161" s="7">
        <v>30.003194000000001</v>
      </c>
      <c r="K161" s="7">
        <v>0.87837100000000001</v>
      </c>
      <c r="L161" s="7"/>
      <c r="M161" s="7">
        <v>652</v>
      </c>
      <c r="N161" s="7"/>
      <c r="O161" s="7">
        <v>0</v>
      </c>
      <c r="P161" s="7">
        <v>0</v>
      </c>
      <c r="Q161" s="7">
        <v>0</v>
      </c>
      <c r="R161" s="7"/>
      <c r="S161" s="17"/>
    </row>
    <row r="162" spans="2:19" x14ac:dyDescent="0.4">
      <c r="B162" s="6">
        <v>30</v>
      </c>
      <c r="C162" s="7">
        <v>0.95342400000000005</v>
      </c>
      <c r="D162" s="7">
        <v>28.262195999999999</v>
      </c>
      <c r="E162" s="7">
        <v>0.84732799999999997</v>
      </c>
      <c r="F162" s="7"/>
      <c r="G162" s="7">
        <v>345</v>
      </c>
      <c r="H162" s="7"/>
      <c r="I162" s="7">
        <v>1.4526019999999999</v>
      </c>
      <c r="J162" s="7">
        <v>29.272842000000001</v>
      </c>
      <c r="K162" s="7">
        <v>0.86243000000000003</v>
      </c>
      <c r="L162" s="7"/>
      <c r="M162" s="7">
        <v>679</v>
      </c>
      <c r="N162" s="7"/>
      <c r="O162" s="7">
        <v>0</v>
      </c>
      <c r="P162" s="7">
        <v>0</v>
      </c>
      <c r="Q162" s="7">
        <v>0</v>
      </c>
      <c r="R162" s="7"/>
      <c r="S162" s="17"/>
    </row>
    <row r="163" spans="2:19" x14ac:dyDescent="0.4">
      <c r="B163" s="6">
        <v>20</v>
      </c>
      <c r="C163" s="7">
        <v>0.71657000000000004</v>
      </c>
      <c r="D163" s="7">
        <v>26.851299999999998</v>
      </c>
      <c r="E163" s="7">
        <v>0.80896699999999999</v>
      </c>
      <c r="F163" s="7"/>
      <c r="G163" s="7">
        <v>236</v>
      </c>
      <c r="H163" s="7"/>
      <c r="I163" s="7">
        <v>1.183697</v>
      </c>
      <c r="J163" s="7">
        <v>28.044765999999999</v>
      </c>
      <c r="K163" s="7">
        <v>0.83042099999999996</v>
      </c>
      <c r="L163" s="7"/>
      <c r="M163" s="7">
        <v>788</v>
      </c>
      <c r="N163" s="7"/>
      <c r="O163" s="7">
        <v>0</v>
      </c>
      <c r="P163" s="7">
        <v>0</v>
      </c>
      <c r="Q163" s="7">
        <v>0</v>
      </c>
      <c r="R163" s="7"/>
      <c r="S163" s="17"/>
    </row>
    <row r="164" spans="2:19" ht="19.5" thickBot="1" x14ac:dyDescent="0.45">
      <c r="B164" s="10">
        <v>10</v>
      </c>
      <c r="C164" s="11">
        <v>0.42613200000000001</v>
      </c>
      <c r="D164" s="11">
        <v>24.315009</v>
      </c>
      <c r="E164" s="11">
        <v>0.72723700000000002</v>
      </c>
      <c r="F164" s="11"/>
      <c r="G164" s="11">
        <v>176</v>
      </c>
      <c r="H164" s="11"/>
      <c r="I164" s="11">
        <v>0.81651499999999999</v>
      </c>
      <c r="J164" s="11">
        <v>25.641020000000001</v>
      </c>
      <c r="K164" s="11">
        <v>0.75767700000000004</v>
      </c>
      <c r="L164" s="11"/>
      <c r="M164" s="11">
        <v>848</v>
      </c>
      <c r="N164" s="11"/>
      <c r="O164" s="11">
        <v>0</v>
      </c>
      <c r="P164" s="11">
        <v>0</v>
      </c>
      <c r="Q164" s="11">
        <v>0</v>
      </c>
      <c r="R164" s="11"/>
      <c r="S164" s="21"/>
    </row>
    <row r="166" spans="2:19" ht="19.5" thickBot="1" x14ac:dyDescent="0.45"/>
    <row r="167" spans="2:19" x14ac:dyDescent="0.4">
      <c r="B167" s="14" t="s">
        <v>59</v>
      </c>
      <c r="C167" s="4"/>
      <c r="D167" s="4" t="s">
        <v>9</v>
      </c>
      <c r="E167" s="4" t="s">
        <v>10</v>
      </c>
      <c r="F167" s="4" t="s">
        <v>59</v>
      </c>
      <c r="G167" s="4"/>
      <c r="H167" s="4"/>
      <c r="I167" s="4" t="s">
        <v>63</v>
      </c>
      <c r="J167" s="4"/>
      <c r="K167" s="4"/>
      <c r="L167" s="4"/>
      <c r="M167" s="4"/>
      <c r="N167" s="4"/>
      <c r="O167" s="4"/>
      <c r="P167" s="4"/>
      <c r="Q167" s="5"/>
      <c r="R167" s="4"/>
      <c r="S167" s="5"/>
    </row>
    <row r="168" spans="2:19" x14ac:dyDescent="0.4">
      <c r="B168" s="1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9"/>
      <c r="R168" s="8"/>
      <c r="S168" s="9"/>
    </row>
    <row r="169" spans="2:19" x14ac:dyDescent="0.4">
      <c r="B169" s="6" t="s">
        <v>0</v>
      </c>
      <c r="C169" s="7" t="s">
        <v>1</v>
      </c>
      <c r="D169" s="7" t="s">
        <v>2</v>
      </c>
      <c r="E169" s="7" t="s">
        <v>3</v>
      </c>
      <c r="F169" s="7" t="s">
        <v>4</v>
      </c>
      <c r="G169" s="7" t="s">
        <v>5</v>
      </c>
      <c r="H169" s="7"/>
      <c r="I169" s="7" t="s">
        <v>6</v>
      </c>
      <c r="J169" s="7" t="s">
        <v>2</v>
      </c>
      <c r="K169" s="7" t="s">
        <v>3</v>
      </c>
      <c r="L169" s="7" t="s">
        <v>4</v>
      </c>
      <c r="M169" s="7" t="s">
        <v>5</v>
      </c>
      <c r="N169" s="7"/>
      <c r="O169" s="7" t="s">
        <v>7</v>
      </c>
      <c r="P169" s="7"/>
      <c r="Q169" s="7"/>
      <c r="R169" s="7"/>
      <c r="S169" s="17"/>
    </row>
    <row r="170" spans="2:19" x14ac:dyDescent="0.4">
      <c r="B170" s="6">
        <v>100</v>
      </c>
      <c r="C170" s="7">
        <v>5.0871250000000003</v>
      </c>
      <c r="D170" s="7">
        <v>49.541853000000003</v>
      </c>
      <c r="E170" s="7">
        <v>0.997201</v>
      </c>
      <c r="F170" s="7"/>
      <c r="G170" s="7">
        <v>1016</v>
      </c>
      <c r="H170" s="7"/>
      <c r="I170" s="17">
        <v>5.0120040000000001</v>
      </c>
      <c r="J170" s="7">
        <v>49.546900000000001</v>
      </c>
      <c r="K170" s="7">
        <v>0.99716700000000003</v>
      </c>
      <c r="L170" s="7"/>
      <c r="M170" s="7">
        <v>8</v>
      </c>
      <c r="N170" s="7"/>
      <c r="O170" s="7">
        <v>0</v>
      </c>
      <c r="P170" s="7">
        <v>0</v>
      </c>
      <c r="Q170" s="7">
        <v>0</v>
      </c>
      <c r="R170" s="7"/>
      <c r="S170" s="17"/>
    </row>
    <row r="171" spans="2:19" x14ac:dyDescent="0.4">
      <c r="B171" s="6">
        <v>90</v>
      </c>
      <c r="C171" s="7">
        <v>2.7357680000000002</v>
      </c>
      <c r="D171" s="7">
        <v>36.362422000000002</v>
      </c>
      <c r="E171" s="7">
        <v>0.96072999999999997</v>
      </c>
      <c r="F171" s="7"/>
      <c r="G171" s="7">
        <v>812</v>
      </c>
      <c r="H171" s="7"/>
      <c r="I171" s="17">
        <v>2.7687490000000001</v>
      </c>
      <c r="J171" s="7">
        <v>36.397737999999997</v>
      </c>
      <c r="K171" s="7">
        <v>0.96087900000000004</v>
      </c>
      <c r="L171" s="7"/>
      <c r="M171" s="7">
        <v>212</v>
      </c>
      <c r="N171" s="7"/>
      <c r="O171" s="7">
        <v>0</v>
      </c>
      <c r="P171" s="7">
        <v>0</v>
      </c>
      <c r="Q171" s="7">
        <v>0</v>
      </c>
      <c r="R171" s="7"/>
      <c r="S171" s="17"/>
    </row>
    <row r="172" spans="2:19" x14ac:dyDescent="0.4">
      <c r="B172" s="6">
        <v>80</v>
      </c>
      <c r="C172" s="7">
        <v>2.0042059999999999</v>
      </c>
      <c r="D172" s="7">
        <v>33.254558000000003</v>
      </c>
      <c r="E172" s="7">
        <v>0.93608499999999994</v>
      </c>
      <c r="F172" s="7"/>
      <c r="G172" s="7">
        <v>654</v>
      </c>
      <c r="H172" s="7"/>
      <c r="I172" s="17">
        <v>2.1717200000000001</v>
      </c>
      <c r="J172" s="7">
        <v>33.451112999999999</v>
      </c>
      <c r="K172" s="7">
        <v>0.937164</v>
      </c>
      <c r="L172" s="7"/>
      <c r="M172" s="7">
        <v>370</v>
      </c>
      <c r="N172" s="7"/>
      <c r="O172" s="7">
        <v>0</v>
      </c>
      <c r="P172" s="7">
        <v>0</v>
      </c>
      <c r="Q172" s="7">
        <v>0</v>
      </c>
      <c r="R172" s="7"/>
      <c r="S172" s="17"/>
    </row>
    <row r="173" spans="2:19" x14ac:dyDescent="0.4">
      <c r="B173" s="6">
        <v>70</v>
      </c>
      <c r="C173" s="7">
        <v>1.665324</v>
      </c>
      <c r="D173" s="7">
        <v>31.64545</v>
      </c>
      <c r="E173" s="7">
        <v>0.91552199999999995</v>
      </c>
      <c r="F173" s="7"/>
      <c r="G173" s="7">
        <v>536</v>
      </c>
      <c r="H173" s="7"/>
      <c r="I173" s="17">
        <v>1.899373</v>
      </c>
      <c r="J173" s="7">
        <v>32.073315000000001</v>
      </c>
      <c r="K173" s="7">
        <v>0.91895199999999999</v>
      </c>
      <c r="L173" s="7"/>
      <c r="M173" s="7">
        <v>488</v>
      </c>
      <c r="N173" s="7"/>
      <c r="O173" s="7">
        <v>0</v>
      </c>
      <c r="P173" s="7">
        <v>0</v>
      </c>
      <c r="Q173" s="7">
        <v>0</v>
      </c>
      <c r="R173" s="7"/>
      <c r="S173" s="17"/>
    </row>
    <row r="174" spans="2:19" x14ac:dyDescent="0.4">
      <c r="B174" s="6">
        <v>60</v>
      </c>
      <c r="C174" s="7">
        <v>1.457184</v>
      </c>
      <c r="D174" s="7">
        <v>30.542891000000001</v>
      </c>
      <c r="E174" s="7">
        <v>0.89572499999999999</v>
      </c>
      <c r="F174" s="7"/>
      <c r="G174" s="7">
        <v>469</v>
      </c>
      <c r="H174" s="7"/>
      <c r="I174" s="17">
        <v>1.6793389999999999</v>
      </c>
      <c r="J174" s="7">
        <v>31.229914000000001</v>
      </c>
      <c r="K174" s="7">
        <v>0.90315599999999996</v>
      </c>
      <c r="L174" s="7"/>
      <c r="M174" s="7">
        <v>555</v>
      </c>
      <c r="N174" s="7"/>
      <c r="O174" s="7">
        <v>0</v>
      </c>
      <c r="P174" s="7">
        <v>0</v>
      </c>
      <c r="Q174" s="7">
        <v>0</v>
      </c>
      <c r="R174" s="7"/>
      <c r="S174" s="17"/>
    </row>
    <row r="175" spans="2:19" x14ac:dyDescent="0.4">
      <c r="B175" s="6">
        <v>50</v>
      </c>
      <c r="C175" s="7">
        <v>1.294346</v>
      </c>
      <c r="D175" s="7">
        <v>29.852875999999998</v>
      </c>
      <c r="E175" s="7">
        <v>0.88379600000000003</v>
      </c>
      <c r="F175" s="7"/>
      <c r="G175" s="7">
        <v>378</v>
      </c>
      <c r="H175" s="7"/>
      <c r="I175" s="17">
        <v>1.5158389999999999</v>
      </c>
      <c r="J175" s="7">
        <v>30.670750999999999</v>
      </c>
      <c r="K175" s="7">
        <v>0.89166999999999996</v>
      </c>
      <c r="L175" s="7"/>
      <c r="M175" s="7">
        <v>646</v>
      </c>
      <c r="N175" s="7"/>
      <c r="O175" s="7">
        <v>0</v>
      </c>
      <c r="P175" s="7">
        <v>0</v>
      </c>
      <c r="Q175" s="7">
        <v>0</v>
      </c>
      <c r="R175" s="7"/>
      <c r="S175" s="17"/>
    </row>
    <row r="176" spans="2:19" x14ac:dyDescent="0.4">
      <c r="B176" s="6">
        <v>40</v>
      </c>
      <c r="C176" s="7">
        <v>1.1223510000000001</v>
      </c>
      <c r="D176" s="7">
        <v>29.085376</v>
      </c>
      <c r="E176" s="7">
        <v>0.86759699999999995</v>
      </c>
      <c r="F176" s="7"/>
      <c r="G176" s="7">
        <v>372</v>
      </c>
      <c r="H176" s="7"/>
      <c r="I176" s="17">
        <v>1.331947</v>
      </c>
      <c r="J176" s="7">
        <v>30.003194000000001</v>
      </c>
      <c r="K176" s="7">
        <v>0.87837100000000001</v>
      </c>
      <c r="L176" s="7"/>
      <c r="M176" s="7">
        <v>652</v>
      </c>
      <c r="N176" s="7"/>
      <c r="O176" s="7">
        <v>0</v>
      </c>
      <c r="P176" s="7">
        <v>0</v>
      </c>
      <c r="Q176" s="7">
        <v>0</v>
      </c>
      <c r="R176" s="7"/>
      <c r="S176" s="17"/>
    </row>
    <row r="177" spans="2:19" x14ac:dyDescent="0.4">
      <c r="B177" s="6">
        <v>30</v>
      </c>
      <c r="C177" s="7">
        <v>0.95342400000000005</v>
      </c>
      <c r="D177" s="7">
        <v>28.262195999999999</v>
      </c>
      <c r="E177" s="7">
        <v>0.84732799999999997</v>
      </c>
      <c r="F177" s="7"/>
      <c r="G177" s="7">
        <v>345</v>
      </c>
      <c r="H177" s="7"/>
      <c r="I177" s="17">
        <v>1.144746</v>
      </c>
      <c r="J177" s="7">
        <v>29.272842000000001</v>
      </c>
      <c r="K177" s="7">
        <v>0.86243000000000003</v>
      </c>
      <c r="L177" s="7"/>
      <c r="M177" s="7">
        <v>679</v>
      </c>
      <c r="N177" s="7"/>
      <c r="O177" s="7">
        <v>0</v>
      </c>
      <c r="P177" s="7">
        <v>0</v>
      </c>
      <c r="Q177" s="7">
        <v>0</v>
      </c>
      <c r="R177" s="7"/>
      <c r="S177" s="17"/>
    </row>
    <row r="178" spans="2:19" x14ac:dyDescent="0.4">
      <c r="B178" s="6">
        <v>20</v>
      </c>
      <c r="C178" s="7">
        <v>0.71657000000000004</v>
      </c>
      <c r="D178" s="7">
        <v>26.851299999999998</v>
      </c>
      <c r="E178" s="7">
        <v>0.80896699999999999</v>
      </c>
      <c r="F178" s="7"/>
      <c r="G178" s="7">
        <v>236</v>
      </c>
      <c r="H178" s="7"/>
      <c r="I178" s="17">
        <v>0.89178199999999996</v>
      </c>
      <c r="J178" s="7">
        <v>28.044765999999999</v>
      </c>
      <c r="K178" s="7">
        <v>0.83042099999999996</v>
      </c>
      <c r="L178" s="7"/>
      <c r="M178" s="7">
        <v>788</v>
      </c>
      <c r="N178" s="7"/>
      <c r="O178" s="7">
        <v>0</v>
      </c>
      <c r="P178" s="7">
        <v>0</v>
      </c>
      <c r="Q178" s="7">
        <v>0</v>
      </c>
      <c r="R178" s="7"/>
      <c r="S178" s="17"/>
    </row>
    <row r="179" spans="2:19" ht="19.5" thickBot="1" x14ac:dyDescent="0.45">
      <c r="B179" s="10">
        <v>10</v>
      </c>
      <c r="C179" s="11">
        <v>0.42613200000000001</v>
      </c>
      <c r="D179" s="11">
        <v>24.315009</v>
      </c>
      <c r="E179" s="11">
        <v>0.72723700000000002</v>
      </c>
      <c r="F179" s="11"/>
      <c r="G179" s="11">
        <v>176</v>
      </c>
      <c r="H179" s="11"/>
      <c r="I179" s="21">
        <v>0.54640500000000003</v>
      </c>
      <c r="J179" s="11">
        <v>25.641020000000001</v>
      </c>
      <c r="K179" s="11">
        <v>0.75767700000000004</v>
      </c>
      <c r="L179" s="11"/>
      <c r="M179" s="11">
        <v>848</v>
      </c>
      <c r="N179" s="11"/>
      <c r="O179" s="11">
        <v>0</v>
      </c>
      <c r="P179" s="11">
        <v>0</v>
      </c>
      <c r="Q179" s="11">
        <v>0</v>
      </c>
      <c r="R179" s="11"/>
      <c r="S179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6519-39EF-4702-A8B7-047006E10A57}">
  <dimension ref="B1:BI149"/>
  <sheetViews>
    <sheetView topLeftCell="N1" zoomScale="87" zoomScaleNormal="87" workbookViewId="0">
      <selection activeCell="AG85" sqref="AG85"/>
    </sheetView>
  </sheetViews>
  <sheetFormatPr defaultColWidth="8.875" defaultRowHeight="18.75" x14ac:dyDescent="0.4"/>
  <cols>
    <col min="43" max="43" width="9.25" bestFit="1" customWidth="1"/>
  </cols>
  <sheetData>
    <row r="1" spans="2:61" ht="19.5" thickBot="1" x14ac:dyDescent="0.45"/>
    <row r="2" spans="2:61" x14ac:dyDescent="0.4">
      <c r="B2" s="2" t="s">
        <v>8</v>
      </c>
      <c r="C2" s="3"/>
      <c r="D2" s="3" t="s">
        <v>9</v>
      </c>
      <c r="E2" s="3" t="s">
        <v>10</v>
      </c>
      <c r="F2" s="3" t="s">
        <v>11</v>
      </c>
      <c r="G2" s="3"/>
      <c r="H2" s="3" t="s">
        <v>61</v>
      </c>
      <c r="I2" s="3"/>
      <c r="J2" s="3" t="s">
        <v>65</v>
      </c>
      <c r="K2" s="3"/>
      <c r="L2" s="3"/>
      <c r="M2" s="3"/>
      <c r="N2" s="3"/>
      <c r="O2" s="3"/>
      <c r="P2" s="3"/>
      <c r="Q2" s="26"/>
    </row>
    <row r="3" spans="2:61" x14ac:dyDescent="0.4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7"/>
    </row>
    <row r="4" spans="2:61" ht="19.5" thickBot="1" x14ac:dyDescent="0.45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/>
      <c r="I4" s="7" t="s">
        <v>6</v>
      </c>
      <c r="J4" s="7" t="s">
        <v>2</v>
      </c>
      <c r="K4" s="7" t="s">
        <v>3</v>
      </c>
      <c r="L4" s="7" t="s">
        <v>4</v>
      </c>
      <c r="M4" s="7" t="s">
        <v>5</v>
      </c>
      <c r="N4" s="7"/>
      <c r="O4" s="7" t="s">
        <v>7</v>
      </c>
      <c r="P4" s="7"/>
      <c r="Q4" s="17"/>
      <c r="R4" s="1" t="s">
        <v>18</v>
      </c>
      <c r="S4" s="1" t="s">
        <v>50</v>
      </c>
      <c r="T4" s="23" t="s">
        <v>66</v>
      </c>
      <c r="W4" t="s">
        <v>15</v>
      </c>
      <c r="Y4" t="s">
        <v>29</v>
      </c>
      <c r="AR4" s="8" t="s">
        <v>49</v>
      </c>
      <c r="AS4" s="8"/>
      <c r="AT4" s="8"/>
      <c r="AU4" s="8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2:61" x14ac:dyDescent="0.4">
      <c r="B5" s="6">
        <v>100</v>
      </c>
      <c r="C5" s="7">
        <v>5.366053</v>
      </c>
      <c r="D5" s="7">
        <v>49.507325000000002</v>
      </c>
      <c r="E5" s="7">
        <v>0.99851900000000005</v>
      </c>
      <c r="F5" s="7"/>
      <c r="G5" s="7">
        <v>1024</v>
      </c>
      <c r="H5" s="7"/>
      <c r="I5" s="7">
        <v>5.3057119999999998</v>
      </c>
      <c r="J5" s="7">
        <v>49.507325000000002</v>
      </c>
      <c r="K5" s="7">
        <v>0.99851900000000005</v>
      </c>
      <c r="L5" s="7"/>
      <c r="M5" s="7">
        <v>0</v>
      </c>
      <c r="N5" s="7"/>
      <c r="O5" s="7">
        <v>99</v>
      </c>
      <c r="P5" s="7">
        <v>99</v>
      </c>
      <c r="Q5" s="17">
        <v>99</v>
      </c>
      <c r="R5" s="1">
        <f>D5-J5</f>
        <v>0</v>
      </c>
      <c r="S5" s="1">
        <f>E5-K5</f>
        <v>0</v>
      </c>
      <c r="T5" s="1">
        <f>C5-I5</f>
        <v>6.03410000000002E-2</v>
      </c>
      <c r="W5" s="2" t="s">
        <v>16</v>
      </c>
      <c r="X5" s="3"/>
      <c r="Y5" s="3" t="s">
        <v>17</v>
      </c>
      <c r="Z5" s="3"/>
      <c r="AA5" s="3" t="s">
        <v>18</v>
      </c>
      <c r="AB5" s="3"/>
      <c r="AC5" s="3"/>
      <c r="AD5" s="3"/>
      <c r="AE5" s="3"/>
      <c r="AF5" s="3"/>
      <c r="AG5" s="4" t="s">
        <v>47</v>
      </c>
      <c r="AH5" s="4"/>
      <c r="AI5" s="4">
        <v>80</v>
      </c>
      <c r="AJ5" s="4">
        <v>70</v>
      </c>
      <c r="AK5" s="4">
        <v>60</v>
      </c>
      <c r="AL5" s="4">
        <v>50</v>
      </c>
      <c r="AM5" s="4">
        <v>40</v>
      </c>
      <c r="AN5" s="4">
        <v>30</v>
      </c>
      <c r="AO5" s="25"/>
      <c r="AP5" t="s">
        <v>54</v>
      </c>
      <c r="AR5" s="2" t="s">
        <v>16</v>
      </c>
      <c r="AS5" s="3"/>
      <c r="AT5" s="3" t="s">
        <v>50</v>
      </c>
      <c r="AU5" s="3"/>
      <c r="AV5" s="4"/>
      <c r="AW5" s="4"/>
      <c r="AX5" s="4"/>
      <c r="AY5" s="4"/>
      <c r="AZ5" s="4" t="s">
        <v>47</v>
      </c>
      <c r="BA5" s="4"/>
      <c r="BB5" s="4">
        <v>80</v>
      </c>
      <c r="BC5" s="4">
        <v>70</v>
      </c>
      <c r="BD5" s="4">
        <v>60</v>
      </c>
      <c r="BE5" s="4">
        <v>50</v>
      </c>
      <c r="BF5" s="4">
        <v>40</v>
      </c>
      <c r="BG5" s="4">
        <v>30</v>
      </c>
      <c r="BH5" s="25">
        <v>20</v>
      </c>
      <c r="BI5" t="s">
        <v>54</v>
      </c>
    </row>
    <row r="6" spans="2:61" x14ac:dyDescent="0.4">
      <c r="B6" s="6">
        <v>90</v>
      </c>
      <c r="C6" s="7">
        <v>3.0559409999999998</v>
      </c>
      <c r="D6" s="7">
        <v>36.988337999999999</v>
      </c>
      <c r="E6" s="7">
        <v>0.97380800000000001</v>
      </c>
      <c r="F6" s="7"/>
      <c r="G6" s="7">
        <v>1019</v>
      </c>
      <c r="H6" s="7"/>
      <c r="I6" s="7">
        <v>3.0102380000000002</v>
      </c>
      <c r="J6" s="7">
        <v>36.989066999999999</v>
      </c>
      <c r="K6" s="7">
        <v>0.97382599999999997</v>
      </c>
      <c r="L6" s="7"/>
      <c r="M6" s="7">
        <v>5</v>
      </c>
      <c r="N6" s="7"/>
      <c r="O6" s="7">
        <v>15</v>
      </c>
      <c r="P6" s="7">
        <v>39</v>
      </c>
      <c r="Q6" s="17">
        <v>62</v>
      </c>
      <c r="R6" s="1">
        <f t="shared" ref="R6:S14" si="0">D6-J6</f>
        <v>-7.2899999999975762E-4</v>
      </c>
      <c r="S6" s="1">
        <f t="shared" si="0"/>
        <v>-1.799999999996249E-5</v>
      </c>
      <c r="T6" s="1">
        <f t="shared" ref="T6:T14" si="1">C6-I6</f>
        <v>4.5702999999999605E-2</v>
      </c>
      <c r="W6" s="6" t="s">
        <v>42</v>
      </c>
      <c r="X6" s="7"/>
      <c r="Y6" s="7" cm="1">
        <f t="array" aca="1" ref="Y6" ca="1">INDIRECT("I"&amp;(ROW(Y6)-ROW(Y$6)+1)*15-15+7)</f>
        <v>2.2904800000000001</v>
      </c>
      <c r="Z6" s="7"/>
      <c r="AA6" s="7" cm="1">
        <f t="array" aca="1" ref="AA6" ca="1">INDIRECT("J"&amp;(ROW(AA6)-ROW(AA$6)+1)*15-15+7)</f>
        <v>33.617579999999997</v>
      </c>
      <c r="AB6" s="7"/>
      <c r="AC6" s="7"/>
      <c r="AD6" s="7"/>
      <c r="AE6" s="7"/>
      <c r="AF6" s="7"/>
      <c r="AG6" s="7" t="s">
        <v>42</v>
      </c>
      <c r="AH6" s="8"/>
      <c r="AI6" s="8">
        <v>7</v>
      </c>
      <c r="AJ6" s="8">
        <v>7</v>
      </c>
      <c r="AK6" s="8">
        <v>7</v>
      </c>
      <c r="AL6" s="23">
        <v>7</v>
      </c>
      <c r="AM6" s="23">
        <v>8</v>
      </c>
      <c r="AN6" s="23">
        <v>8</v>
      </c>
      <c r="AO6" s="24"/>
      <c r="AP6">
        <f>AVERAGE(AI6:AO6)</f>
        <v>7.333333333333333</v>
      </c>
      <c r="AQ6">
        <f>AVERAGE(AP7:AP9)</f>
        <v>4.5555555555555554</v>
      </c>
      <c r="AR6" s="6" t="s">
        <v>42</v>
      </c>
      <c r="AS6" s="7"/>
      <c r="AT6" s="7" cm="1">
        <f t="array" aca="1" ref="AT6" ca="1">INDIRECT("K"&amp;(ROW(AT6)-ROW(AT$6)+1)*15-15+7)</f>
        <v>0.95149600000000001</v>
      </c>
      <c r="AU6" s="7"/>
      <c r="AV6" s="8"/>
      <c r="AW6" s="8"/>
      <c r="AX6" s="8"/>
      <c r="AY6" s="8"/>
      <c r="AZ6" s="7" t="s">
        <v>42</v>
      </c>
      <c r="BA6" s="8"/>
      <c r="BB6" s="8">
        <v>7</v>
      </c>
      <c r="BC6" s="8">
        <v>7</v>
      </c>
      <c r="BD6" s="8">
        <v>7</v>
      </c>
      <c r="BE6" s="23">
        <v>7</v>
      </c>
      <c r="BF6" s="23">
        <v>8</v>
      </c>
      <c r="BG6" s="23">
        <v>7</v>
      </c>
      <c r="BH6" s="24">
        <v>7</v>
      </c>
      <c r="BI6">
        <f>AVERAGE(BB6:BH6)</f>
        <v>7.1428571428571432</v>
      </c>
    </row>
    <row r="7" spans="2:61" x14ac:dyDescent="0.4">
      <c r="B7" s="6">
        <v>80</v>
      </c>
      <c r="C7" s="7">
        <v>2.330298</v>
      </c>
      <c r="D7" s="7">
        <v>33.615788999999999</v>
      </c>
      <c r="E7" s="7">
        <v>0.95150699999999999</v>
      </c>
      <c r="F7" s="7"/>
      <c r="G7" s="7">
        <v>1009</v>
      </c>
      <c r="H7" s="7"/>
      <c r="I7" s="7">
        <v>2.2904800000000001</v>
      </c>
      <c r="J7" s="7">
        <v>33.617579999999997</v>
      </c>
      <c r="K7" s="7">
        <v>0.95149600000000001</v>
      </c>
      <c r="L7" s="7"/>
      <c r="M7" s="7">
        <v>15</v>
      </c>
      <c r="N7" s="7"/>
      <c r="O7" s="7">
        <v>23</v>
      </c>
      <c r="P7" s="7">
        <v>39</v>
      </c>
      <c r="Q7" s="17">
        <v>45</v>
      </c>
      <c r="R7" s="1">
        <f t="shared" si="0"/>
        <v>-1.7909999999972115E-3</v>
      </c>
      <c r="S7" s="1">
        <f t="shared" si="0"/>
        <v>1.0999999999983245E-5</v>
      </c>
      <c r="T7" s="1">
        <f t="shared" si="1"/>
        <v>3.9817999999999909E-2</v>
      </c>
      <c r="W7" s="6" t="s">
        <v>27</v>
      </c>
      <c r="X7" s="7"/>
      <c r="Y7" s="7" cm="1">
        <f t="array" aca="1" ref="Y7" ca="1">INDIRECT("I"&amp;(ROW(Y7)-ROW(Y$6)+1)*15-15+7)</f>
        <v>2.28775</v>
      </c>
      <c r="Z7" s="7">
        <f ca="1">IF(Y7=0,0,Y7-Y6)</f>
        <v>-2.7300000000001212E-3</v>
      </c>
      <c r="AA7" s="7" cm="1">
        <f t="array" aca="1" ref="AA7" ca="1">INDIRECT("J"&amp;(ROW(AA7)-ROW(AA$6)+1)*15-15+7)</f>
        <v>33.617479000000003</v>
      </c>
      <c r="AB7" s="7">
        <f ca="1">IF(AA7=0,0,AA7-AA6)</f>
        <v>-1.0099999999368947E-4</v>
      </c>
      <c r="AC7" s="7"/>
      <c r="AD7" s="7"/>
      <c r="AE7" s="7"/>
      <c r="AF7" s="7"/>
      <c r="AG7" s="7" t="s">
        <v>27</v>
      </c>
      <c r="AH7" s="8"/>
      <c r="AI7" s="8">
        <v>6</v>
      </c>
      <c r="AJ7" s="8">
        <v>3</v>
      </c>
      <c r="AK7" s="8">
        <v>6</v>
      </c>
      <c r="AL7" s="23">
        <v>4</v>
      </c>
      <c r="AM7" s="23">
        <v>6</v>
      </c>
      <c r="AN7" s="23">
        <v>4</v>
      </c>
      <c r="AO7" s="24"/>
      <c r="AP7">
        <f t="shared" ref="AP7:AP13" si="2">AVERAGE(AI7:AO7)</f>
        <v>4.833333333333333</v>
      </c>
      <c r="AQ7">
        <f>AVERAGE(AP10:AP13)</f>
        <v>3.2916666666666665</v>
      </c>
      <c r="AR7" s="6" t="s">
        <v>27</v>
      </c>
      <c r="AS7" s="7"/>
      <c r="AT7" s="7" cm="1">
        <f t="array" aca="1" ref="AT7" ca="1">INDIRECT("K"&amp;(ROW(AT7)-ROW(AT$6)+1)*15-15+7)</f>
        <v>0.95148699999999997</v>
      </c>
      <c r="AU7" s="7">
        <f ca="1">IF(AT7=0,0,AT7-AT6)</f>
        <v>-9.0000000000367564E-6</v>
      </c>
      <c r="AV7" s="8"/>
      <c r="AW7" s="8"/>
      <c r="AX7" s="8"/>
      <c r="AY7" s="8"/>
      <c r="AZ7" s="7" t="s">
        <v>27</v>
      </c>
      <c r="BA7" s="8"/>
      <c r="BB7" s="8">
        <v>6</v>
      </c>
      <c r="BC7" s="8">
        <v>3</v>
      </c>
      <c r="BD7" s="8">
        <v>6</v>
      </c>
      <c r="BE7" s="23">
        <v>3</v>
      </c>
      <c r="BF7" s="23">
        <v>3</v>
      </c>
      <c r="BG7" s="23">
        <v>5</v>
      </c>
      <c r="BH7" s="24">
        <v>2</v>
      </c>
      <c r="BI7">
        <f t="shared" ref="BI7:BI13" si="3">AVERAGE(BB7:BH7)</f>
        <v>4</v>
      </c>
    </row>
    <row r="8" spans="2:61" x14ac:dyDescent="0.4">
      <c r="B8" s="6">
        <v>70</v>
      </c>
      <c r="C8" s="7">
        <v>1.9989319999999999</v>
      </c>
      <c r="D8" s="7">
        <v>31.698204</v>
      </c>
      <c r="E8" s="7">
        <v>0.93015499999999995</v>
      </c>
      <c r="F8" s="7"/>
      <c r="G8" s="7">
        <v>1004</v>
      </c>
      <c r="H8" s="7"/>
      <c r="I8" s="7">
        <v>1.9690190000000001</v>
      </c>
      <c r="J8" s="7">
        <v>31.702079000000001</v>
      </c>
      <c r="K8" s="7">
        <v>0.93019600000000002</v>
      </c>
      <c r="L8" s="7"/>
      <c r="M8" s="7">
        <v>20</v>
      </c>
      <c r="N8" s="7"/>
      <c r="O8" s="7">
        <v>24</v>
      </c>
      <c r="P8" s="7">
        <v>37</v>
      </c>
      <c r="Q8" s="17">
        <v>45</v>
      </c>
      <c r="R8" s="1">
        <f t="shared" si="0"/>
        <v>-3.875000000000739E-3</v>
      </c>
      <c r="S8" s="1">
        <f t="shared" si="0"/>
        <v>-4.1000000000068759E-5</v>
      </c>
      <c r="T8" s="1">
        <f t="shared" si="1"/>
        <v>2.9912999999999856E-2</v>
      </c>
      <c r="W8" s="6" t="s">
        <v>35</v>
      </c>
      <c r="X8" s="7"/>
      <c r="Y8" s="7" cm="1">
        <f t="array" aca="1" ref="Y8" ca="1">INDIRECT("I"&amp;(ROW(Y8)-ROW(Y$6)+1)*15-15+7)</f>
        <v>2.2833060000000001</v>
      </c>
      <c r="Z8" s="7">
        <f ca="1">IF(Y8=0,0,Y8-Y6)</f>
        <v>-7.1740000000000137E-3</v>
      </c>
      <c r="AA8" s="7" cm="1">
        <f t="array" aca="1" ref="AA8" ca="1">INDIRECT("J"&amp;(ROW(AA8)-ROW(AA$6)+1)*15-15+7)</f>
        <v>33.621037000000001</v>
      </c>
      <c r="AB8" s="7">
        <f ca="1">IF(AA8=0,0,AA8-AA6)</f>
        <v>3.4570000000044843E-3</v>
      </c>
      <c r="AC8" s="7"/>
      <c r="AD8" s="7"/>
      <c r="AE8" s="7"/>
      <c r="AF8" s="7"/>
      <c r="AG8" s="7" t="s">
        <v>35</v>
      </c>
      <c r="AH8" s="8"/>
      <c r="AI8" s="8">
        <v>3</v>
      </c>
      <c r="AJ8" s="8">
        <v>4</v>
      </c>
      <c r="AK8" s="8">
        <v>5</v>
      </c>
      <c r="AL8" s="23">
        <v>2</v>
      </c>
      <c r="AM8" s="23">
        <v>1</v>
      </c>
      <c r="AN8" s="23">
        <v>2</v>
      </c>
      <c r="AO8" s="24"/>
      <c r="AP8">
        <f t="shared" si="2"/>
        <v>2.8333333333333335</v>
      </c>
      <c r="AR8" s="6" t="s">
        <v>35</v>
      </c>
      <c r="AS8" s="7"/>
      <c r="AT8" s="7" cm="1">
        <f t="array" aca="1" ref="AT8" ca="1">INDIRECT("K"&amp;(ROW(AT8)-ROW(AT$6)+1)*15-15+7)</f>
        <v>0.95150299999999999</v>
      </c>
      <c r="AU8" s="7">
        <f ca="1">IF(AT8=0,0,AT8-AT6)</f>
        <v>6.999999999979245E-6</v>
      </c>
      <c r="AV8" s="8"/>
      <c r="AW8" s="8"/>
      <c r="AX8" s="8"/>
      <c r="AY8" s="8"/>
      <c r="AZ8" s="7" t="s">
        <v>35</v>
      </c>
      <c r="BA8" s="8"/>
      <c r="BB8" s="8">
        <v>1</v>
      </c>
      <c r="BC8" s="8">
        <v>5</v>
      </c>
      <c r="BD8" s="8">
        <v>5</v>
      </c>
      <c r="BE8" s="23">
        <v>1</v>
      </c>
      <c r="BF8" s="23">
        <v>2</v>
      </c>
      <c r="BG8" s="23">
        <v>4</v>
      </c>
      <c r="BH8" s="24">
        <v>3</v>
      </c>
      <c r="BI8">
        <f t="shared" si="3"/>
        <v>3</v>
      </c>
    </row>
    <row r="9" spans="2:61" x14ac:dyDescent="0.4">
      <c r="B9" s="6">
        <v>60</v>
      </c>
      <c r="C9" s="7">
        <v>1.7775860000000001</v>
      </c>
      <c r="D9" s="7">
        <v>30.315314000000001</v>
      </c>
      <c r="E9" s="7">
        <v>0.90978000000000003</v>
      </c>
      <c r="F9" s="7"/>
      <c r="G9" s="7">
        <v>999</v>
      </c>
      <c r="H9" s="7"/>
      <c r="I9" s="7">
        <v>1.7542519999999999</v>
      </c>
      <c r="J9" s="7">
        <v>30.319666999999999</v>
      </c>
      <c r="K9" s="7">
        <v>0.909829</v>
      </c>
      <c r="L9" s="7"/>
      <c r="M9" s="7">
        <v>25</v>
      </c>
      <c r="N9" s="7"/>
      <c r="O9" s="7">
        <v>1</v>
      </c>
      <c r="P9" s="7">
        <v>11</v>
      </c>
      <c r="Q9" s="17">
        <v>24</v>
      </c>
      <c r="R9" s="1">
        <f t="shared" si="0"/>
        <v>-4.3529999999982749E-3</v>
      </c>
      <c r="S9" s="1">
        <f t="shared" si="0"/>
        <v>-4.8999999999965738E-5</v>
      </c>
      <c r="T9" s="1">
        <f t="shared" si="1"/>
        <v>2.3334000000000188E-2</v>
      </c>
      <c r="W9" s="6" t="s">
        <v>43</v>
      </c>
      <c r="X9" s="7"/>
      <c r="Y9" s="7" cm="1">
        <f t="array" aca="1" ref="Y9" ca="1">INDIRECT("I"&amp;(ROW(Y9)-ROW(Y$6)+1)*15-15+7)</f>
        <v>0</v>
      </c>
      <c r="Z9" s="7">
        <f ca="1">IF(Y9=0,0,Y9-Y6)</f>
        <v>0</v>
      </c>
      <c r="AA9" s="7" cm="1">
        <f t="array" aca="1" ref="AA9" ca="1">INDIRECT("J"&amp;(ROW(AA9)-ROW(AA$6)+1)*15-15+7)</f>
        <v>0</v>
      </c>
      <c r="AB9" s="7">
        <f ca="1">IF(AA9=0,0,AA9-AA6)</f>
        <v>0</v>
      </c>
      <c r="AC9" s="7"/>
      <c r="AD9" s="7"/>
      <c r="AE9" s="7"/>
      <c r="AF9" s="7"/>
      <c r="AG9" s="7" t="s">
        <v>43</v>
      </c>
      <c r="AH9" s="8"/>
      <c r="AI9" s="8"/>
      <c r="AJ9" s="8"/>
      <c r="AK9" s="8"/>
      <c r="AL9" s="8"/>
      <c r="AM9" s="8">
        <v>5</v>
      </c>
      <c r="AN9" s="23">
        <v>7</v>
      </c>
      <c r="AO9" s="17"/>
      <c r="AP9">
        <f t="shared" si="2"/>
        <v>6</v>
      </c>
      <c r="AR9" s="6" t="s">
        <v>43</v>
      </c>
      <c r="AS9" s="7"/>
      <c r="AT9" s="7" cm="1">
        <f t="array" aca="1" ref="AT9" ca="1">INDIRECT("K"&amp;(ROW(AT9)-ROW(AT$6)+1)*15-15+7)</f>
        <v>0</v>
      </c>
      <c r="AU9" s="7">
        <f ca="1">IF(AT9=0,0,AT9-AT6)</f>
        <v>0</v>
      </c>
      <c r="AV9" s="8"/>
      <c r="AW9" s="8"/>
      <c r="AX9" s="8"/>
      <c r="AY9" s="8"/>
      <c r="AZ9" s="7" t="s">
        <v>43</v>
      </c>
      <c r="BA9" s="8"/>
      <c r="BB9" s="23"/>
      <c r="BC9" s="23"/>
      <c r="BD9" s="8"/>
      <c r="BE9" s="23"/>
      <c r="BF9" s="23">
        <v>5</v>
      </c>
      <c r="BG9" s="8">
        <v>3</v>
      </c>
      <c r="BH9" s="17">
        <v>5</v>
      </c>
      <c r="BI9">
        <f t="shared" si="3"/>
        <v>4.333333333333333</v>
      </c>
    </row>
    <row r="10" spans="2:61" x14ac:dyDescent="0.4">
      <c r="B10" s="6">
        <v>50</v>
      </c>
      <c r="C10" s="7">
        <v>1.5702989999999999</v>
      </c>
      <c r="D10" s="7">
        <v>29.289902999999999</v>
      </c>
      <c r="E10" s="7">
        <v>0.89047399999999999</v>
      </c>
      <c r="F10" s="7"/>
      <c r="G10" s="7">
        <v>991</v>
      </c>
      <c r="H10" s="7"/>
      <c r="I10" s="7">
        <v>1.539318</v>
      </c>
      <c r="J10" s="7">
        <v>29.300128000000001</v>
      </c>
      <c r="K10" s="7">
        <v>0.89055499999999999</v>
      </c>
      <c r="L10" s="7"/>
      <c r="M10" s="7">
        <v>33</v>
      </c>
      <c r="N10" s="7"/>
      <c r="O10" s="7">
        <v>7</v>
      </c>
      <c r="P10" s="7">
        <v>32</v>
      </c>
      <c r="Q10" s="17">
        <v>41</v>
      </c>
      <c r="R10" s="1">
        <f t="shared" si="0"/>
        <v>-1.0225000000001927E-2</v>
      </c>
      <c r="S10" s="1">
        <f t="shared" si="0"/>
        <v>-8.099999999999774E-5</v>
      </c>
      <c r="T10" s="1">
        <f t="shared" si="1"/>
        <v>3.0980999999999925E-2</v>
      </c>
      <c r="W10" s="6" t="s">
        <v>37</v>
      </c>
      <c r="X10" s="7"/>
      <c r="Y10" s="7" cm="1">
        <f t="array" aca="1" ref="Y10" ca="1">INDIRECT("I"&amp;(ROW(Y10)-ROW(Y$6)+1)*15-15+7)</f>
        <v>2.2806090000000001</v>
      </c>
      <c r="Z10" s="7">
        <f ca="1">IF(Y10=0,0,Y10-Y6)</f>
        <v>-9.8709999999999631E-3</v>
      </c>
      <c r="AA10" s="7" cm="1">
        <f t="array" aca="1" ref="AA10" ca="1">INDIRECT("J"&amp;(ROW(AA10)-ROW(AA$6)+1)*15-15+7)</f>
        <v>33.616750000000003</v>
      </c>
      <c r="AB10" s="7">
        <f ca="1">IF(AA10=0,0,AA10-AA6)</f>
        <v>-8.2999999999344709E-4</v>
      </c>
      <c r="AC10" s="7"/>
      <c r="AD10" s="7"/>
      <c r="AE10" s="7"/>
      <c r="AF10" s="7"/>
      <c r="AG10" s="7" t="s">
        <v>37</v>
      </c>
      <c r="AH10" s="8"/>
      <c r="AI10" s="8">
        <v>1</v>
      </c>
      <c r="AJ10" s="8">
        <v>5</v>
      </c>
      <c r="AK10" s="8">
        <v>2</v>
      </c>
      <c r="AL10" s="23">
        <v>5</v>
      </c>
      <c r="AM10" s="23">
        <v>7</v>
      </c>
      <c r="AN10" s="23">
        <v>6</v>
      </c>
      <c r="AO10" s="24"/>
      <c r="AP10">
        <f t="shared" si="2"/>
        <v>4.333333333333333</v>
      </c>
      <c r="AR10" s="6" t="s">
        <v>37</v>
      </c>
      <c r="AS10" s="7"/>
      <c r="AT10" s="7" cm="1">
        <f t="array" aca="1" ref="AT10" ca="1">INDIRECT("K"&amp;(ROW(AT10)-ROW(AT$6)+1)*15-15+7)</f>
        <v>0.95148699999999997</v>
      </c>
      <c r="AU10" s="7">
        <f ca="1">IF(AT10=0,0,AT10-AT6)</f>
        <v>-9.0000000000367564E-6</v>
      </c>
      <c r="AV10" s="8"/>
      <c r="AW10" s="8"/>
      <c r="AX10" s="8"/>
      <c r="AY10" s="8"/>
      <c r="AZ10" s="7" t="s">
        <v>37</v>
      </c>
      <c r="BA10" s="8"/>
      <c r="BB10" s="8">
        <v>3</v>
      </c>
      <c r="BC10" s="23">
        <v>6</v>
      </c>
      <c r="BD10" s="8">
        <v>2</v>
      </c>
      <c r="BE10" s="23">
        <v>5</v>
      </c>
      <c r="BF10" s="23">
        <v>7</v>
      </c>
      <c r="BG10" s="23">
        <v>6</v>
      </c>
      <c r="BH10" s="24">
        <v>6</v>
      </c>
      <c r="BI10">
        <f t="shared" si="3"/>
        <v>5</v>
      </c>
    </row>
    <row r="11" spans="2:61" x14ac:dyDescent="0.4">
      <c r="B11" s="6">
        <v>40</v>
      </c>
      <c r="C11" s="7">
        <v>1.3553170000000001</v>
      </c>
      <c r="D11" s="7">
        <v>28.243827</v>
      </c>
      <c r="E11" s="7">
        <v>0.86590400000000001</v>
      </c>
      <c r="F11" s="7"/>
      <c r="G11" s="7">
        <v>981</v>
      </c>
      <c r="H11" s="7"/>
      <c r="I11" s="7">
        <v>1.326783</v>
      </c>
      <c r="J11" s="7">
        <v>28.264361000000001</v>
      </c>
      <c r="K11" s="7">
        <v>0.86606099999999997</v>
      </c>
      <c r="L11" s="7"/>
      <c r="M11" s="7">
        <v>43</v>
      </c>
      <c r="N11" s="7"/>
      <c r="O11" s="7">
        <v>2</v>
      </c>
      <c r="P11" s="7">
        <v>28</v>
      </c>
      <c r="Q11" s="17">
        <v>41</v>
      </c>
      <c r="R11" s="1">
        <f t="shared" si="0"/>
        <v>-2.0534000000001384E-2</v>
      </c>
      <c r="S11" s="1">
        <f t="shared" si="0"/>
        <v>-1.5699999999996272E-4</v>
      </c>
      <c r="T11" s="1">
        <f t="shared" si="1"/>
        <v>2.8534000000000059E-2</v>
      </c>
      <c r="W11" s="6" t="s">
        <v>25</v>
      </c>
      <c r="X11" s="7"/>
      <c r="Y11" s="7" cm="1">
        <f t="array" aca="1" ref="Y11" ca="1">INDIRECT("I"&amp;(ROW(Y11)-ROW(Y$6)+1)*15-15+7)</f>
        <v>2.2806090000000001</v>
      </c>
      <c r="Z11" s="7">
        <f ca="1">IF(Y11=0,0,Y11-Y6)</f>
        <v>-9.8709999999999631E-3</v>
      </c>
      <c r="AA11" s="7" cm="1">
        <f t="array" aca="1" ref="AA11" ca="1">INDIRECT("J"&amp;(ROW(AA11)-ROW(AA$6)+1)*15-15+7)</f>
        <v>33.616750000000003</v>
      </c>
      <c r="AB11" s="7">
        <f ca="1">IF(AA11=0,0,AA11-AA6)</f>
        <v>-8.2999999999344709E-4</v>
      </c>
      <c r="AC11" s="7"/>
      <c r="AD11" s="7"/>
      <c r="AE11" s="7"/>
      <c r="AF11" s="7"/>
      <c r="AG11" s="7" t="s">
        <v>25</v>
      </c>
      <c r="AH11" s="8"/>
      <c r="AI11" s="8">
        <v>1</v>
      </c>
      <c r="AJ11" s="8">
        <v>6</v>
      </c>
      <c r="AK11" s="8">
        <v>4</v>
      </c>
      <c r="AL11" s="23">
        <v>6</v>
      </c>
      <c r="AM11" s="23">
        <v>3</v>
      </c>
      <c r="AN11" s="23">
        <v>1</v>
      </c>
      <c r="AO11" s="24"/>
      <c r="AP11">
        <f t="shared" si="2"/>
        <v>3.5</v>
      </c>
      <c r="AR11" s="6" t="s">
        <v>25</v>
      </c>
      <c r="AS11" s="7"/>
      <c r="AT11" s="7" cm="1">
        <f t="array" aca="1" ref="AT11" ca="1">INDIRECT("K"&amp;(ROW(AT11)-ROW(AT$6)+1)*15-15+7)</f>
        <v>0.95148699999999997</v>
      </c>
      <c r="AU11" s="7">
        <f ca="1">IF(AT11=0,0,AT11-AT6)</f>
        <v>-9.0000000000367564E-6</v>
      </c>
      <c r="AV11" s="8"/>
      <c r="AW11" s="8"/>
      <c r="AX11" s="8"/>
      <c r="AY11" s="8"/>
      <c r="AZ11" s="7" t="s">
        <v>25</v>
      </c>
      <c r="BA11" s="8"/>
      <c r="BB11" s="8">
        <v>3</v>
      </c>
      <c r="BC11" s="8">
        <v>4</v>
      </c>
      <c r="BD11" s="8">
        <v>3</v>
      </c>
      <c r="BE11" s="23">
        <v>6</v>
      </c>
      <c r="BF11" s="23">
        <v>4</v>
      </c>
      <c r="BG11" s="23">
        <v>2</v>
      </c>
      <c r="BH11" s="24">
        <v>3</v>
      </c>
      <c r="BI11">
        <f t="shared" si="3"/>
        <v>3.5714285714285716</v>
      </c>
    </row>
    <row r="12" spans="2:61" x14ac:dyDescent="0.4">
      <c r="B12" s="6">
        <v>30</v>
      </c>
      <c r="C12" s="7">
        <v>1.112034</v>
      </c>
      <c r="D12" s="7">
        <v>26.912395</v>
      </c>
      <c r="E12" s="7">
        <v>0.828565</v>
      </c>
      <c r="F12" s="7"/>
      <c r="G12" s="7">
        <v>953</v>
      </c>
      <c r="H12" s="7"/>
      <c r="I12" s="7">
        <v>1.0887279999999999</v>
      </c>
      <c r="J12" s="7">
        <v>26.964623</v>
      </c>
      <c r="K12" s="7">
        <v>0.82983399999999996</v>
      </c>
      <c r="L12" s="7"/>
      <c r="M12" s="7">
        <v>71</v>
      </c>
      <c r="N12" s="7"/>
      <c r="O12" s="7">
        <v>2</v>
      </c>
      <c r="P12" s="7">
        <v>28</v>
      </c>
      <c r="Q12" s="17">
        <v>41</v>
      </c>
      <c r="R12" s="1">
        <f t="shared" si="0"/>
        <v>-5.2227999999999497E-2</v>
      </c>
      <c r="S12" s="1">
        <f t="shared" si="0"/>
        <v>-1.2689999999999646E-3</v>
      </c>
      <c r="T12" s="1">
        <f t="shared" si="1"/>
        <v>2.3306000000000049E-2</v>
      </c>
      <c r="W12" s="6" t="s">
        <v>39</v>
      </c>
      <c r="X12" s="7"/>
      <c r="Y12" s="7" cm="1">
        <f t="array" aca="1" ref="Y12" ca="1">INDIRECT("I"&amp;(ROW(Y12)-ROW(Y$6)+1)*15-15+7)</f>
        <v>2.2850470000000001</v>
      </c>
      <c r="Z12" s="7">
        <f ca="1">IF(Y12=0,0,Y12-Y6)</f>
        <v>-5.4330000000000211E-3</v>
      </c>
      <c r="AA12" s="7" cm="1">
        <f t="array" aca="1" ref="AA12" ca="1">INDIRECT("J"&amp;(ROW(AA12)-ROW(AA$6)+1)*15-15+7)</f>
        <v>33.616928000000001</v>
      </c>
      <c r="AB12" s="7">
        <f ca="1">IF(AA12=0,0,AA12-AA6)</f>
        <v>-6.5199999999521197E-4</v>
      </c>
      <c r="AC12" s="7"/>
      <c r="AD12" s="7"/>
      <c r="AE12" s="7"/>
      <c r="AF12" s="7"/>
      <c r="AG12" s="7" t="s">
        <v>39</v>
      </c>
      <c r="AH12" s="8"/>
      <c r="AI12" s="8">
        <v>5</v>
      </c>
      <c r="AJ12" s="8">
        <v>2</v>
      </c>
      <c r="AK12" s="8">
        <v>3</v>
      </c>
      <c r="AL12" s="23">
        <v>2</v>
      </c>
      <c r="AM12" s="23">
        <v>2</v>
      </c>
      <c r="AN12" s="23">
        <v>3</v>
      </c>
      <c r="AO12" s="24"/>
      <c r="AP12">
        <f t="shared" si="2"/>
        <v>2.8333333333333335</v>
      </c>
      <c r="AR12" s="6" t="s">
        <v>39</v>
      </c>
      <c r="AS12" s="7"/>
      <c r="AT12" s="7" cm="1">
        <f t="array" aca="1" ref="AT12" ca="1">INDIRECT("K"&amp;(ROW(AT12)-ROW(AT$6)+1)*15-15+7)</f>
        <v>0.95148900000000003</v>
      </c>
      <c r="AU12" s="7">
        <f ca="1">IF(AT12=0,0,AT12-AT6)</f>
        <v>-6.999999999979245E-6</v>
      </c>
      <c r="AV12" s="8"/>
      <c r="AW12" s="8"/>
      <c r="AX12" s="8"/>
      <c r="AY12" s="8"/>
      <c r="AZ12" s="7" t="s">
        <v>39</v>
      </c>
      <c r="BA12" s="8"/>
      <c r="BB12" s="23">
        <v>5</v>
      </c>
      <c r="BC12" s="8">
        <v>1</v>
      </c>
      <c r="BD12" s="23">
        <v>4</v>
      </c>
      <c r="BE12" s="23">
        <v>1</v>
      </c>
      <c r="BF12" s="23">
        <v>1</v>
      </c>
      <c r="BG12" s="23">
        <v>1</v>
      </c>
      <c r="BH12" s="24">
        <v>1</v>
      </c>
      <c r="BI12">
        <f t="shared" si="3"/>
        <v>2</v>
      </c>
    </row>
    <row r="13" spans="2:61" x14ac:dyDescent="0.4">
      <c r="B13" s="6">
        <v>20</v>
      </c>
      <c r="C13" s="7">
        <v>0.79795000000000005</v>
      </c>
      <c r="D13" s="7">
        <v>25.107627999999998</v>
      </c>
      <c r="E13" s="7">
        <v>0.75587899999999997</v>
      </c>
      <c r="F13" s="7"/>
      <c r="G13" s="7">
        <v>868</v>
      </c>
      <c r="H13" s="7"/>
      <c r="I13" s="7">
        <v>0.79769999999999996</v>
      </c>
      <c r="J13" s="7">
        <v>25.287882</v>
      </c>
      <c r="K13" s="7">
        <v>0.76052399999999998</v>
      </c>
      <c r="L13" s="7"/>
      <c r="M13" s="7">
        <v>156</v>
      </c>
      <c r="N13" s="7"/>
      <c r="O13" s="7">
        <v>2</v>
      </c>
      <c r="P13" s="7">
        <v>12</v>
      </c>
      <c r="Q13" s="17">
        <v>41</v>
      </c>
      <c r="R13" s="1">
        <f t="shared" si="0"/>
        <v>-0.18025400000000147</v>
      </c>
      <c r="S13" s="1">
        <f t="shared" si="0"/>
        <v>-4.6450000000000102E-3</v>
      </c>
      <c r="T13" s="1">
        <f t="shared" si="1"/>
        <v>2.5000000000008349E-4</v>
      </c>
      <c r="W13" s="29" t="s">
        <v>53</v>
      </c>
      <c r="X13" s="7"/>
      <c r="Y13" s="7" cm="1">
        <f t="array" aca="1" ref="Y13" ca="1">INDIRECT("I"&amp;(ROW(Y13)-ROW(Y$6)+1)*15-15+7)</f>
        <v>2.2833060000000001</v>
      </c>
      <c r="Z13" s="7">
        <f ca="1">IF(Y13=0,0,Y13-Y$6)</f>
        <v>-7.1740000000000137E-3</v>
      </c>
      <c r="AA13" s="7" cm="1">
        <f t="array" aca="1" ref="AA13" ca="1">INDIRECT("J"&amp;(ROW(AA13)-ROW(AA$6)+1)*15-15+7)</f>
        <v>33.621037000000001</v>
      </c>
      <c r="AB13" s="7">
        <f ca="1">IF(AA13=0,0,AA13-AA$6)</f>
        <v>3.4570000000044843E-3</v>
      </c>
      <c r="AC13" s="7"/>
      <c r="AD13" s="7"/>
      <c r="AE13" s="7"/>
      <c r="AF13" s="7"/>
      <c r="AG13" s="7" t="s">
        <v>53</v>
      </c>
      <c r="AH13" s="8"/>
      <c r="AI13" s="8">
        <v>3</v>
      </c>
      <c r="AJ13" s="8">
        <v>1</v>
      </c>
      <c r="AK13" s="8">
        <v>1</v>
      </c>
      <c r="AL13" s="23">
        <v>1</v>
      </c>
      <c r="AM13" s="23">
        <v>4</v>
      </c>
      <c r="AN13" s="23">
        <v>5</v>
      </c>
      <c r="AO13" s="24"/>
      <c r="AP13">
        <f t="shared" si="2"/>
        <v>2.5</v>
      </c>
      <c r="AR13" s="6" t="s">
        <v>40</v>
      </c>
      <c r="AS13" s="7"/>
      <c r="AT13" s="7" cm="1">
        <f t="array" aca="1" ref="AT13" ca="1">INDIRECT("K"&amp;(ROW(AT13)-ROW(AT$6)+1)*15-15+7)</f>
        <v>0.95150299999999999</v>
      </c>
      <c r="AU13" s="7">
        <f ca="1">IF(AT13=0,0,AT13-AT6)</f>
        <v>6.999999999979245E-6</v>
      </c>
      <c r="AV13" s="8"/>
      <c r="AW13" s="8"/>
      <c r="AX13" s="8"/>
      <c r="AY13" s="8"/>
      <c r="AZ13" s="7" t="s">
        <v>53</v>
      </c>
      <c r="BA13" s="8"/>
      <c r="BB13" s="23">
        <v>1</v>
      </c>
      <c r="BC13" s="23">
        <v>2</v>
      </c>
      <c r="BD13" s="23">
        <v>1</v>
      </c>
      <c r="BE13" s="23">
        <v>4</v>
      </c>
      <c r="BF13" s="23">
        <v>6</v>
      </c>
      <c r="BG13" s="23">
        <v>8</v>
      </c>
      <c r="BH13" s="24">
        <v>8</v>
      </c>
      <c r="BI13">
        <f t="shared" si="3"/>
        <v>4.2857142857142856</v>
      </c>
    </row>
    <row r="14" spans="2:61" ht="19.5" thickBot="1" x14ac:dyDescent="0.45">
      <c r="B14" s="10">
        <v>10</v>
      </c>
      <c r="C14" s="11">
        <v>0.41396699999999997</v>
      </c>
      <c r="D14" s="11">
        <v>22.432924</v>
      </c>
      <c r="E14" s="11">
        <v>0.59659399999999996</v>
      </c>
      <c r="F14" s="11"/>
      <c r="G14" s="11">
        <v>646</v>
      </c>
      <c r="H14" s="11"/>
      <c r="I14" s="11">
        <v>0.43918699999999999</v>
      </c>
      <c r="J14" s="11">
        <v>22.611898</v>
      </c>
      <c r="K14" s="11">
        <v>0.593889</v>
      </c>
      <c r="L14" s="11"/>
      <c r="M14" s="11">
        <v>378</v>
      </c>
      <c r="N14" s="11"/>
      <c r="O14" s="11">
        <v>99</v>
      </c>
      <c r="P14" s="11">
        <v>99</v>
      </c>
      <c r="Q14" s="21">
        <v>99</v>
      </c>
      <c r="R14" s="1">
        <f t="shared" si="0"/>
        <v>-0.17897400000000019</v>
      </c>
      <c r="S14" s="1">
        <f t="shared" si="0"/>
        <v>2.7049999999999574E-3</v>
      </c>
      <c r="T14" s="1">
        <f t="shared" si="1"/>
        <v>-2.522000000000002E-2</v>
      </c>
      <c r="W14" s="28" t="s">
        <v>73</v>
      </c>
      <c r="X14" s="7"/>
      <c r="Y14" s="7" cm="1">
        <f t="array" aca="1" ref="Y14" ca="1">INDIRECT("I"&amp;(ROW(Y14)-ROW(Y$6)+1)*15-15+7)</f>
        <v>2.2817379999999998</v>
      </c>
      <c r="Z14" s="7">
        <f ca="1">IF(Y14=0,0,Y14-Y$6)</f>
        <v>-8.7420000000002496E-3</v>
      </c>
      <c r="AA14" s="7" cm="1">
        <f t="array" aca="1" ref="AA14" ca="1">INDIRECT("J"&amp;(ROW(AA14)-ROW(AA$6)+1)*15-15+7)</f>
        <v>33.629364000000002</v>
      </c>
      <c r="AB14" s="7">
        <f ca="1">IF(AA14=0,0,AA14-AA$6)</f>
        <v>1.178400000000579E-2</v>
      </c>
      <c r="AC14" s="7"/>
      <c r="AD14" s="7"/>
      <c r="AE14" s="7"/>
      <c r="AF14" s="7"/>
      <c r="AG14" s="22"/>
      <c r="AH14" s="8"/>
      <c r="AI14" s="8"/>
      <c r="AJ14" s="8"/>
      <c r="AK14" s="8"/>
      <c r="AL14" s="8"/>
      <c r="AM14" s="8"/>
      <c r="AN14" s="8"/>
      <c r="AO14" s="17"/>
      <c r="AR14" s="6"/>
      <c r="AS14" s="7"/>
      <c r="AT14" s="7"/>
      <c r="AU14" s="7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17"/>
    </row>
    <row r="15" spans="2:61" x14ac:dyDescent="0.4">
      <c r="W15" s="6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8"/>
      <c r="AI15" s="8"/>
      <c r="AJ15" s="8"/>
      <c r="AK15" s="8"/>
      <c r="AL15" s="8"/>
      <c r="AM15" s="8"/>
      <c r="AN15" s="8"/>
      <c r="AO15" s="17"/>
      <c r="AR15" s="15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17"/>
    </row>
    <row r="16" spans="2:61" ht="19.5" thickBot="1" x14ac:dyDescent="0.45">
      <c r="W16" s="6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8"/>
      <c r="AI16" s="8"/>
      <c r="AJ16" s="8"/>
      <c r="AK16" s="8"/>
      <c r="AL16" s="8"/>
      <c r="AM16" s="8"/>
      <c r="AN16" s="8"/>
      <c r="AO16" s="17"/>
      <c r="AR16" s="15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17"/>
    </row>
    <row r="17" spans="2:60" x14ac:dyDescent="0.4">
      <c r="B17" s="14" t="s">
        <v>12</v>
      </c>
      <c r="C17" s="4"/>
      <c r="D17" s="4" t="s">
        <v>9</v>
      </c>
      <c r="E17" s="4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8"/>
      <c r="AJ17" s="8"/>
      <c r="AK17" s="8"/>
      <c r="AL17" s="8"/>
      <c r="AM17" s="8"/>
      <c r="AN17" s="8"/>
      <c r="AO17" s="17"/>
      <c r="AR17" s="15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17"/>
    </row>
    <row r="18" spans="2:60" x14ac:dyDescent="0.4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7"/>
      <c r="W18" s="6"/>
      <c r="X18" s="7"/>
      <c r="Y18" s="7" t="s">
        <v>30</v>
      </c>
      <c r="Z18" s="7"/>
      <c r="AA18" s="7"/>
      <c r="AB18" s="7"/>
      <c r="AC18" s="7"/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8"/>
      <c r="AO18" s="17"/>
      <c r="AR18" s="15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17"/>
    </row>
    <row r="19" spans="2:60" x14ac:dyDescent="0.4">
      <c r="B19" s="6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/>
      <c r="I19" s="7" t="s">
        <v>6</v>
      </c>
      <c r="J19" s="7" t="s">
        <v>2</v>
      </c>
      <c r="K19" s="7" t="s">
        <v>3</v>
      </c>
      <c r="L19" s="7" t="s">
        <v>4</v>
      </c>
      <c r="M19" s="7" t="s">
        <v>5</v>
      </c>
      <c r="N19" s="7"/>
      <c r="O19" s="7" t="s">
        <v>7</v>
      </c>
      <c r="P19" s="7"/>
      <c r="Q19" s="17"/>
      <c r="W19" s="6" t="s">
        <v>19</v>
      </c>
      <c r="X19" s="7"/>
      <c r="Y19" s="7" t="s">
        <v>17</v>
      </c>
      <c r="Z19" s="7"/>
      <c r="AA19" s="7" t="s">
        <v>18</v>
      </c>
      <c r="AB19" s="7"/>
      <c r="AC19" s="7"/>
      <c r="AD19" s="7"/>
      <c r="AE19" s="7"/>
      <c r="AF19" s="7"/>
      <c r="AG19" s="8"/>
      <c r="AH19" s="8"/>
      <c r="AI19" s="8"/>
      <c r="AJ19" s="8"/>
      <c r="AK19" s="8"/>
      <c r="AL19" s="8"/>
      <c r="AM19" s="8"/>
      <c r="AN19" s="8"/>
      <c r="AO19" s="17"/>
      <c r="AR19" s="6" t="s">
        <v>19</v>
      </c>
      <c r="AS19" s="7"/>
      <c r="AT19" s="7" t="s">
        <v>50</v>
      </c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17"/>
    </row>
    <row r="20" spans="2:60" x14ac:dyDescent="0.4">
      <c r="B20" s="6">
        <v>100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7"/>
      <c r="W20" s="6" t="s">
        <v>42</v>
      </c>
      <c r="X20" s="7"/>
      <c r="Y20" s="7" cm="1">
        <f t="array" aca="1" ref="Y20" ca="1">INDIRECT("I"&amp;(ROW(Y20)-ROW(Y$20)+1)*15-15+8)</f>
        <v>1.9690190000000001</v>
      </c>
      <c r="Z20" s="7"/>
      <c r="AA20" s="7" cm="1">
        <f t="array" aca="1" ref="AA20" ca="1">INDIRECT("J"&amp;(ROW(AA20)-ROW(AA$20)+1)*15-15+8)</f>
        <v>31.702079000000001</v>
      </c>
      <c r="AB20" s="7"/>
      <c r="AC20" s="7"/>
      <c r="AD20" s="7"/>
      <c r="AE20" s="7"/>
      <c r="AF20" s="7"/>
      <c r="AG20" s="8"/>
      <c r="AH20" s="8"/>
      <c r="AI20" s="8"/>
      <c r="AJ20" s="8"/>
      <c r="AK20" s="8"/>
      <c r="AL20" s="8"/>
      <c r="AM20" s="8"/>
      <c r="AN20" s="8"/>
      <c r="AO20" s="17"/>
      <c r="AR20" s="6" t="s">
        <v>42</v>
      </c>
      <c r="AS20" s="7"/>
      <c r="AT20" s="7" cm="1">
        <f t="array" aca="1" ref="AT20" ca="1">INDIRECT("K"&amp;(ROW(AT20)-ROW(AT$20)+1)*15-15+8)</f>
        <v>0.93019600000000002</v>
      </c>
      <c r="AU20" s="7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17"/>
    </row>
    <row r="21" spans="2:60" x14ac:dyDescent="0.4">
      <c r="B21" s="6">
        <v>90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7"/>
      <c r="W21" s="6" t="s">
        <v>27</v>
      </c>
      <c r="X21" s="7"/>
      <c r="Y21" s="7" cm="1">
        <f t="array" aca="1" ref="Y21" ca="1">INDIRECT("I"&amp;(ROW(Y21)-ROW(Y$20)+1)*15-15+8)</f>
        <v>1.963716</v>
      </c>
      <c r="Z21" s="7">
        <f ca="1">IF(Y21=0,0,Y21-Y20)</f>
        <v>-5.3030000000000577E-3</v>
      </c>
      <c r="AA21" s="7" cm="1">
        <f t="array" aca="1" ref="AA21" ca="1">INDIRECT("J"&amp;(ROW(AA21)-ROW(AA$20)+1)*15-15+8)</f>
        <v>31.707598999999998</v>
      </c>
      <c r="AB21" s="7">
        <f ca="1">IF(AA21=0,0,AA21-AA20)</f>
        <v>5.5199999999970828E-3</v>
      </c>
      <c r="AC21" s="7"/>
      <c r="AD21" s="7"/>
      <c r="AE21" s="7"/>
      <c r="AF21" s="7"/>
      <c r="AG21" s="8"/>
      <c r="AH21" s="8"/>
      <c r="AI21" s="8"/>
      <c r="AJ21" s="8"/>
      <c r="AK21" s="8"/>
      <c r="AL21" s="8"/>
      <c r="AM21" s="8"/>
      <c r="AN21" s="8"/>
      <c r="AO21" s="17"/>
      <c r="AR21" s="6" t="s">
        <v>27</v>
      </c>
      <c r="AS21" s="7"/>
      <c r="AT21" s="7" cm="1">
        <f t="array" aca="1" ref="AT21" ca="1">INDIRECT("K"&amp;(ROW(AT21)-ROW(AT$20)+1)*15-15+8)</f>
        <v>0.93017799999999995</v>
      </c>
      <c r="AU21" s="7">
        <f ca="1">IF(AT21=0,0,AT21-AT20)</f>
        <v>-1.8000000000073513E-5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17"/>
    </row>
    <row r="22" spans="2:60" x14ac:dyDescent="0.4">
      <c r="B22">
        <v>80</v>
      </c>
      <c r="C22">
        <v>2.330298</v>
      </c>
      <c r="D22">
        <v>33.615788999999999</v>
      </c>
      <c r="E22">
        <v>0.95150699999999999</v>
      </c>
      <c r="G22">
        <v>1011</v>
      </c>
      <c r="I22">
        <v>2.28775</v>
      </c>
      <c r="J22">
        <v>33.617479000000003</v>
      </c>
      <c r="K22">
        <v>0.95148699999999997</v>
      </c>
      <c r="M22">
        <v>13</v>
      </c>
      <c r="O22">
        <v>16</v>
      </c>
      <c r="P22">
        <v>39</v>
      </c>
      <c r="Q22">
        <v>50</v>
      </c>
      <c r="W22" s="6" t="s">
        <v>35</v>
      </c>
      <c r="X22" s="7"/>
      <c r="Y22" s="7" cm="1">
        <f t="array" aca="1" ref="Y22" ca="1">INDIRECT("I"&amp;(ROW(Y22)-ROW(Y$20)+1)*15-15+8)</f>
        <v>1.963957</v>
      </c>
      <c r="Z22" s="7">
        <f ca="1">IF(Y22=0,0,Y22-Y20)</f>
        <v>-5.062000000000122E-3</v>
      </c>
      <c r="AA22" s="7" cm="1">
        <f t="array" aca="1" ref="AA22" ca="1">INDIRECT("J"&amp;(ROW(AA22)-ROW(AA$20)+1)*15-15+8)</f>
        <v>31.705416</v>
      </c>
      <c r="AB22" s="7">
        <f ca="1">IF(AA22=0,0,AA22-AA20)</f>
        <v>3.336999999998369E-3</v>
      </c>
      <c r="AC22" s="7"/>
      <c r="AD22" s="7"/>
      <c r="AE22" s="7"/>
      <c r="AF22" s="7"/>
      <c r="AG22" s="8"/>
      <c r="AH22" s="8"/>
      <c r="AI22" s="8"/>
      <c r="AJ22" s="8"/>
      <c r="AK22" s="8"/>
      <c r="AL22" s="8"/>
      <c r="AM22" s="8"/>
      <c r="AN22" s="8"/>
      <c r="AO22" s="17"/>
      <c r="AR22" s="6" t="s">
        <v>35</v>
      </c>
      <c r="AS22" s="7"/>
      <c r="AT22" s="7" cm="1">
        <f t="array" aca="1" ref="AT22" ca="1">INDIRECT("K"&amp;(ROW(AT22)-ROW(AT$20)+1)*15-15+8)</f>
        <v>0.93015400000000004</v>
      </c>
      <c r="AU22" s="7">
        <f ca="1">IF(AT22=0,0,AT22-AT20)</f>
        <v>-4.1999999999986493E-5</v>
      </c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17"/>
    </row>
    <row r="23" spans="2:60" x14ac:dyDescent="0.4">
      <c r="B23">
        <v>70</v>
      </c>
      <c r="C23">
        <v>1.9989319999999999</v>
      </c>
      <c r="D23">
        <v>31.698204</v>
      </c>
      <c r="E23">
        <v>0.93015499999999995</v>
      </c>
      <c r="G23">
        <v>1007</v>
      </c>
      <c r="I23">
        <v>1.963716</v>
      </c>
      <c r="J23">
        <v>31.707598999999998</v>
      </c>
      <c r="K23">
        <v>0.93017799999999995</v>
      </c>
      <c r="M23">
        <v>17</v>
      </c>
      <c r="O23">
        <v>1</v>
      </c>
      <c r="P23">
        <v>8</v>
      </c>
      <c r="Q23">
        <v>29</v>
      </c>
      <c r="W23" s="6" t="s">
        <v>43</v>
      </c>
      <c r="X23" s="7"/>
      <c r="Y23" s="7" cm="1">
        <f t="array" aca="1" ref="Y23" ca="1">INDIRECT("I"&amp;(ROW(Y23)-ROW(Y$20)+1)*15-15+8)</f>
        <v>0</v>
      </c>
      <c r="Z23" s="7">
        <f ca="1">IF(Y23=0,0,Y23-Y20)</f>
        <v>0</v>
      </c>
      <c r="AA23" s="7" cm="1">
        <f t="array" aca="1" ref="AA23" ca="1">INDIRECT("J"&amp;(ROW(AA23)-ROW(AA$20)+1)*15-15+8)</f>
        <v>0</v>
      </c>
      <c r="AB23" s="7">
        <f ca="1">IF(AA23=0,0,AA23-AA20)</f>
        <v>0</v>
      </c>
      <c r="AC23" s="7"/>
      <c r="AD23" s="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17"/>
      <c r="AR23" s="6" t="s">
        <v>43</v>
      </c>
      <c r="AS23" s="7"/>
      <c r="AT23" s="7" cm="1">
        <f t="array" aca="1" ref="AT23" ca="1">INDIRECT("K"&amp;(ROW(AT23)-ROW(AT$20)+1)*15-15+8)</f>
        <v>0</v>
      </c>
      <c r="AU23" s="7">
        <f ca="1">IF(AT23=0,0,AT23-AT20)</f>
        <v>0</v>
      </c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17"/>
    </row>
    <row r="24" spans="2:60" x14ac:dyDescent="0.4">
      <c r="B24">
        <v>60</v>
      </c>
      <c r="C24">
        <v>1.7775860000000001</v>
      </c>
      <c r="D24">
        <v>30.315314000000001</v>
      </c>
      <c r="E24">
        <v>0.90978000000000003</v>
      </c>
      <c r="G24">
        <v>998</v>
      </c>
      <c r="I24">
        <v>1.75207</v>
      </c>
      <c r="J24">
        <v>30.324667999999999</v>
      </c>
      <c r="K24">
        <v>0.90980799999999995</v>
      </c>
      <c r="M24">
        <v>26</v>
      </c>
      <c r="O24">
        <v>16</v>
      </c>
      <c r="P24">
        <v>38</v>
      </c>
      <c r="Q24">
        <v>56</v>
      </c>
      <c r="W24" s="6" t="s">
        <v>37</v>
      </c>
      <c r="X24" s="7"/>
      <c r="Y24" s="7" cm="1">
        <f t="array" aca="1" ref="Y24" ca="1">INDIRECT("I"&amp;(ROW(Y24)-ROW(Y$20)+1)*15-15+8)</f>
        <v>1.9639960000000001</v>
      </c>
      <c r="Z24" s="7">
        <f ca="1">IF(Y24=0,0,Y24-Y20)</f>
        <v>-5.0229999999999997E-3</v>
      </c>
      <c r="AA24" s="7" cm="1">
        <f t="array" aca="1" ref="AA24" ca="1">INDIRECT("J"&amp;(ROW(AA24)-ROW(AA$20)+1)*15-15+8)</f>
        <v>31.701461999999999</v>
      </c>
      <c r="AB24" s="7">
        <f ca="1">IF(AA24=0,0,AA24-AA20)</f>
        <v>-6.1700000000186606E-4</v>
      </c>
      <c r="AC24" s="7"/>
      <c r="AD24" s="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17"/>
      <c r="AR24" s="6" t="s">
        <v>37</v>
      </c>
      <c r="AS24" s="7"/>
      <c r="AT24" s="7" cm="1">
        <f t="array" aca="1" ref="AT24" ca="1">INDIRECT("K"&amp;(ROW(AT24)-ROW(AT$20)+1)*15-15+8)</f>
        <v>0.93013199999999996</v>
      </c>
      <c r="AU24" s="7">
        <f ca="1">IF(AT24=0,0,AT24-AT20)</f>
        <v>-6.4000000000064006E-5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17"/>
    </row>
    <row r="25" spans="2:60" x14ac:dyDescent="0.4">
      <c r="B25">
        <v>50</v>
      </c>
      <c r="C25">
        <v>1.5702989999999999</v>
      </c>
      <c r="D25">
        <v>29.289902999999999</v>
      </c>
      <c r="E25">
        <v>0.89047399999999999</v>
      </c>
      <c r="G25">
        <v>988</v>
      </c>
      <c r="I25">
        <v>1.5352920000000001</v>
      </c>
      <c r="J25">
        <v>29.314167999999999</v>
      </c>
      <c r="K25">
        <v>0.89085199999999998</v>
      </c>
      <c r="M25">
        <v>36</v>
      </c>
      <c r="O25">
        <v>22</v>
      </c>
      <c r="P25">
        <v>40</v>
      </c>
      <c r="Q25">
        <v>58</v>
      </c>
      <c r="W25" s="6" t="s">
        <v>25</v>
      </c>
      <c r="X25" s="7"/>
      <c r="Y25" s="7" cm="1">
        <f t="array" aca="1" ref="Y25" ca="1">INDIRECT("I"&amp;(ROW(Y25)-ROW(Y$20)+1)*15-15+8)</f>
        <v>1.9643809999999999</v>
      </c>
      <c r="Z25" s="7">
        <f ca="1">IF(Y25=0,0,Y25-Y20)</f>
        <v>-4.638000000000142E-3</v>
      </c>
      <c r="AA25" s="7" cm="1">
        <f t="array" aca="1" ref="AA25" ca="1">INDIRECT("J"&amp;(ROW(AA25)-ROW(AA$20)+1)*15-15+8)</f>
        <v>31.701767</v>
      </c>
      <c r="AB25" s="7">
        <f ca="1">IF(AA25=0,0,AA25-AA20)</f>
        <v>-3.1200000000097816E-4</v>
      </c>
      <c r="AC25" s="7"/>
      <c r="AD25" s="7"/>
      <c r="AE25" s="7"/>
      <c r="AF25" s="7"/>
      <c r="AG25" s="8"/>
      <c r="AH25" s="8"/>
      <c r="AI25" s="8"/>
      <c r="AJ25" s="8"/>
      <c r="AK25" s="8"/>
      <c r="AL25" s="8"/>
      <c r="AM25" s="8"/>
      <c r="AN25" s="8"/>
      <c r="AO25" s="17"/>
      <c r="AR25" s="6" t="s">
        <v>25</v>
      </c>
      <c r="AS25" s="7"/>
      <c r="AT25" s="7" cm="1">
        <f t="array" aca="1" ref="AT25" ca="1">INDIRECT("K"&amp;(ROW(AT25)-ROW(AT$20)+1)*15-15+8)</f>
        <v>0.93019499999999999</v>
      </c>
      <c r="AU25" s="7">
        <f ca="1">IF(AT25=0,0,AT25-AT20)</f>
        <v>-1.0000000000287557E-6</v>
      </c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17"/>
    </row>
    <row r="26" spans="2:60" x14ac:dyDescent="0.4">
      <c r="B26">
        <v>40</v>
      </c>
      <c r="C26">
        <v>1.3553170000000001</v>
      </c>
      <c r="D26">
        <v>28.243827</v>
      </c>
      <c r="E26">
        <v>0.86590400000000001</v>
      </c>
      <c r="G26">
        <v>975</v>
      </c>
      <c r="I26">
        <v>1.324722</v>
      </c>
      <c r="J26">
        <v>28.282795</v>
      </c>
      <c r="K26">
        <v>0.86709999999999998</v>
      </c>
      <c r="M26">
        <v>49</v>
      </c>
      <c r="O26">
        <v>1</v>
      </c>
      <c r="P26">
        <v>4</v>
      </c>
      <c r="Q26">
        <v>41</v>
      </c>
      <c r="W26" s="7" t="s">
        <v>39</v>
      </c>
      <c r="X26" s="7"/>
      <c r="Y26" s="7" cm="1">
        <f t="array" aca="1" ref="Y26" ca="1">INDIRECT("I"&amp;(ROW(Y26)-ROW(Y$20)+1)*15-15+8)</f>
        <v>1.960636</v>
      </c>
      <c r="Z26" s="7">
        <f ca="1">IF(Y26=0,0,Y26-Y20)</f>
        <v>-8.3830000000000293E-3</v>
      </c>
      <c r="AA26" s="7" cm="1">
        <f t="array" aca="1" ref="AA26" ca="1">INDIRECT("J"&amp;(ROW(AA26)-ROW(AA$20)+1)*15-15+8)</f>
        <v>31.705732999999999</v>
      </c>
      <c r="AB26" s="7">
        <f ca="1">IF(AA26=0,0,AA26-AA20)</f>
        <v>3.6539999999973816E-3</v>
      </c>
      <c r="AC26" s="7"/>
      <c r="AD26" s="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17"/>
      <c r="AR26" s="6" t="s">
        <v>39</v>
      </c>
      <c r="AS26" s="7"/>
      <c r="AT26" s="7" cm="1">
        <f t="array" aca="1" ref="AT26" ca="1">INDIRECT("K"&amp;(ROW(AT26)-ROW(AT$20)+1)*15-15+8)</f>
        <v>0.93021799999999999</v>
      </c>
      <c r="AU26" s="7">
        <f ca="1">IF(AT26=0,0,AT26-AT20)</f>
        <v>2.1999999999966491E-5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17"/>
    </row>
    <row r="27" spans="2:60" x14ac:dyDescent="0.4">
      <c r="B27">
        <v>30</v>
      </c>
      <c r="C27">
        <v>1.112034</v>
      </c>
      <c r="D27">
        <v>26.912395</v>
      </c>
      <c r="E27">
        <v>0.828565</v>
      </c>
      <c r="G27">
        <v>952</v>
      </c>
      <c r="I27">
        <v>1.0848739999999999</v>
      </c>
      <c r="J27">
        <v>26.999493999999999</v>
      </c>
      <c r="K27">
        <v>0.830565</v>
      </c>
      <c r="M27">
        <v>72</v>
      </c>
      <c r="O27">
        <v>5</v>
      </c>
      <c r="P27">
        <v>15</v>
      </c>
      <c r="Q27">
        <v>55</v>
      </c>
      <c r="W27" s="7" t="s">
        <v>51</v>
      </c>
      <c r="X27" s="7"/>
      <c r="Y27" s="7" cm="1">
        <f t="array" aca="1" ref="Y27" ca="1">INDIRECT("I"&amp;(ROW(Y27)-ROW(Y$20)+1)*15-15+8)</f>
        <v>1.9616020000000001</v>
      </c>
      <c r="Z27" s="7">
        <f ca="1">IF(Y27=0,0,Y27-Y$20)</f>
        <v>-7.4170000000000069E-3</v>
      </c>
      <c r="AA27" s="7" cm="1">
        <f t="array" aca="1" ref="AA27" ca="1">INDIRECT("J"&amp;(ROW(AA27)-ROW(AA$20)+1)*15-15+8)</f>
        <v>31.712427999999999</v>
      </c>
      <c r="AB27" s="7">
        <f ca="1">IF(AA27=0,0,AA27-AA$20)</f>
        <v>1.0348999999997943E-2</v>
      </c>
      <c r="AC27" s="7"/>
      <c r="AD27" s="7"/>
      <c r="AE27" s="7"/>
      <c r="AF27" s="7"/>
      <c r="AG27" s="8"/>
      <c r="AH27" s="8"/>
      <c r="AI27" s="8"/>
      <c r="AJ27" s="8"/>
      <c r="AK27" s="8"/>
      <c r="AL27" s="8"/>
      <c r="AM27" s="8"/>
      <c r="AN27" s="8"/>
      <c r="AO27" s="17"/>
      <c r="AR27" s="6" t="s">
        <v>40</v>
      </c>
      <c r="AS27" s="7"/>
      <c r="AT27" s="7" cm="1">
        <f t="array" aca="1" ref="AT27" ca="1">INDIRECT("K"&amp;(ROW(AT27)-ROW(AT$20)+1)*15-15+8)</f>
        <v>0.93016600000000005</v>
      </c>
      <c r="AU27" s="7">
        <f ca="1">IF(AT27=0,0,AT27-AT20)</f>
        <v>-2.9999999999974492E-5</v>
      </c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17"/>
    </row>
    <row r="28" spans="2:60" x14ac:dyDescent="0.4">
      <c r="B28" s="6">
        <v>20</v>
      </c>
      <c r="C28" s="7">
        <v>0.79795000000000005</v>
      </c>
      <c r="D28" s="7">
        <v>25.107627999999998</v>
      </c>
      <c r="E28" s="7">
        <v>0.75587899999999997</v>
      </c>
      <c r="F28" s="7"/>
      <c r="G28" s="7">
        <v>855</v>
      </c>
      <c r="H28" s="7"/>
      <c r="I28" s="7">
        <v>0.792543</v>
      </c>
      <c r="J28" s="7">
        <v>25.349799000000001</v>
      </c>
      <c r="K28" s="7">
        <v>0.76196600000000003</v>
      </c>
      <c r="L28" s="7"/>
      <c r="M28" s="7">
        <v>169</v>
      </c>
      <c r="N28" s="7"/>
      <c r="O28" s="7">
        <v>2</v>
      </c>
      <c r="P28" s="7">
        <v>59</v>
      </c>
      <c r="Q28" s="17">
        <v>61</v>
      </c>
      <c r="W28" s="8" t="s">
        <v>73</v>
      </c>
      <c r="X28" s="7"/>
      <c r="Y28" s="7" cm="1">
        <f t="array" aca="1" ref="Y28" ca="1">INDIRECT("I"&amp;(ROW(Y28)-ROW(Y$20)+1)*15-15+8)</f>
        <v>1.9622170000000001</v>
      </c>
      <c r="Z28" s="7">
        <f ca="1">IF(Y28=0,0,Y28-Y$20)</f>
        <v>-6.8019999999999747E-3</v>
      </c>
      <c r="AA28" s="7" cm="1">
        <f t="array" aca="1" ref="AA28" ca="1">INDIRECT("J"&amp;(ROW(AA28)-ROW(AA$20)+1)*15-15+8)</f>
        <v>31.718772999999999</v>
      </c>
      <c r="AB28" s="7">
        <f ca="1">IF(AA28=0,0,AA28-AA$20)</f>
        <v>1.6693999999997544E-2</v>
      </c>
      <c r="AC28" s="7"/>
      <c r="AD28" s="7"/>
      <c r="AE28" s="7"/>
      <c r="AF28" s="7"/>
      <c r="AG28" s="8"/>
      <c r="AH28" s="8"/>
      <c r="AI28" s="8"/>
      <c r="AJ28" s="8"/>
      <c r="AK28" s="8"/>
      <c r="AL28" s="8"/>
      <c r="AM28" s="8"/>
      <c r="AN28" s="8"/>
      <c r="AO28" s="17"/>
      <c r="AR28" s="6"/>
      <c r="AS28" s="7"/>
      <c r="AT28" s="7"/>
      <c r="AU28" s="7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17"/>
    </row>
    <row r="29" spans="2:60" ht="19.5" thickBot="1" x14ac:dyDescent="0.45">
      <c r="B29" s="10">
        <v>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1"/>
      <c r="W29" s="6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8"/>
      <c r="AI29" s="8"/>
      <c r="AJ29" s="8"/>
      <c r="AK29" s="8"/>
      <c r="AL29" s="8"/>
      <c r="AM29" s="8"/>
      <c r="AN29" s="8"/>
      <c r="AO29" s="17"/>
      <c r="AR29" s="15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17"/>
    </row>
    <row r="30" spans="2:60" x14ac:dyDescent="0.4">
      <c r="W30" s="6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8"/>
      <c r="AI30" s="8"/>
      <c r="AJ30" s="8"/>
      <c r="AK30" s="8"/>
      <c r="AL30" s="8"/>
      <c r="AM30" s="8"/>
      <c r="AN30" s="8"/>
      <c r="AO30" s="17"/>
      <c r="AR30" s="15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17"/>
    </row>
    <row r="31" spans="2:60" ht="19.5" thickBot="1" x14ac:dyDescent="0.45">
      <c r="W31" s="6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8"/>
      <c r="AI31" s="8"/>
      <c r="AJ31" s="8"/>
      <c r="AK31" s="8"/>
      <c r="AL31" s="8"/>
      <c r="AM31" s="8"/>
      <c r="AN31" s="8"/>
      <c r="AO31" s="17"/>
      <c r="AR31" s="15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17"/>
    </row>
    <row r="32" spans="2:60" x14ac:dyDescent="0.4">
      <c r="B32" s="14" t="s">
        <v>12</v>
      </c>
      <c r="C32" s="4"/>
      <c r="D32" s="4" t="s">
        <v>9</v>
      </c>
      <c r="E32" s="4" t="s"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6"/>
      <c r="W32" s="6"/>
      <c r="X32" s="7"/>
      <c r="Y32" s="7" t="s">
        <v>31</v>
      </c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8"/>
      <c r="AK32" s="8"/>
      <c r="AL32" s="8"/>
      <c r="AM32" s="8"/>
      <c r="AN32" s="8"/>
      <c r="AO32" s="17"/>
      <c r="AR32" s="15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9"/>
    </row>
    <row r="33" spans="2:60" x14ac:dyDescent="0.4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7"/>
      <c r="W33" s="6" t="s">
        <v>20</v>
      </c>
      <c r="X33" s="7"/>
      <c r="Y33" s="7" t="s">
        <v>17</v>
      </c>
      <c r="Z33" s="7"/>
      <c r="AA33" s="7" t="s">
        <v>18</v>
      </c>
      <c r="AB33" s="7"/>
      <c r="AC33" s="7"/>
      <c r="AD33" s="7"/>
      <c r="AE33" s="7"/>
      <c r="AF33" s="7"/>
      <c r="AG33" s="8"/>
      <c r="AH33" s="8"/>
      <c r="AI33" s="8"/>
      <c r="AJ33" s="8"/>
      <c r="AK33" s="8"/>
      <c r="AL33" s="8"/>
      <c r="AM33" s="8"/>
      <c r="AN33" s="8"/>
      <c r="AO33" s="17"/>
      <c r="AR33" s="6" t="s">
        <v>20</v>
      </c>
      <c r="AS33" s="7"/>
      <c r="AT33" s="7" t="s">
        <v>50</v>
      </c>
      <c r="AU33" s="7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</row>
    <row r="34" spans="2:60" x14ac:dyDescent="0.4">
      <c r="B34" s="6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/>
      <c r="I34" s="7" t="s">
        <v>6</v>
      </c>
      <c r="J34" s="7" t="s">
        <v>2</v>
      </c>
      <c r="K34" s="7" t="s">
        <v>3</v>
      </c>
      <c r="L34" s="7" t="s">
        <v>4</v>
      </c>
      <c r="M34" s="7" t="s">
        <v>5</v>
      </c>
      <c r="N34" s="7"/>
      <c r="O34" s="7" t="s">
        <v>7</v>
      </c>
      <c r="P34" s="7"/>
      <c r="Q34" s="17"/>
      <c r="W34" s="6" t="s">
        <v>42</v>
      </c>
      <c r="X34" s="7"/>
      <c r="Y34" s="7" cm="1">
        <f t="array" aca="1" ref="Y34" ca="1">INDIRECT("I"&amp;(ROW(Y34)-ROW(Y$34)+1)*15-15+9)</f>
        <v>1.7542519999999999</v>
      </c>
      <c r="Z34" s="7"/>
      <c r="AA34" s="7" cm="1">
        <f t="array" aca="1" ref="AA34" ca="1">INDIRECT("J"&amp;(ROW(AA34)-ROW(AA$34)+1)*15-15+9)</f>
        <v>30.319666999999999</v>
      </c>
      <c r="AB34" s="7"/>
      <c r="AC34" s="7"/>
      <c r="AD34" s="7"/>
      <c r="AE34" s="7"/>
      <c r="AF34" s="7"/>
      <c r="AG34" s="8"/>
      <c r="AH34" s="8"/>
      <c r="AI34" s="8"/>
      <c r="AJ34" s="8"/>
      <c r="AK34" s="8"/>
      <c r="AL34" s="8"/>
      <c r="AM34" s="8"/>
      <c r="AN34" s="8"/>
      <c r="AO34" s="17"/>
      <c r="AR34" s="6" t="s">
        <v>42</v>
      </c>
      <c r="AS34" s="7"/>
      <c r="AT34" s="7" cm="1">
        <f t="array" aca="1" ref="AT34" ca="1">INDIRECT("K"&amp;(ROW(AT34)-ROW(AT$34)+1)*15-15+9)</f>
        <v>0.909829</v>
      </c>
      <c r="AU34" s="7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9"/>
    </row>
    <row r="35" spans="2:60" ht="19.5" thickBot="1" x14ac:dyDescent="0.45">
      <c r="B35" s="6">
        <v>100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7"/>
      <c r="W35" s="6" t="s">
        <v>27</v>
      </c>
      <c r="X35" s="7"/>
      <c r="Y35" s="7" cm="1">
        <f t="array" aca="1" ref="Y35" ca="1">INDIRECT("I"&amp;(ROW(Y35)-ROW(Y$34)+1)*15-15+9)</f>
        <v>1.75207</v>
      </c>
      <c r="Z35" s="7">
        <f ca="1">IF(Y35=0,0,Y35-Y34)</f>
        <v>-2.1819999999999062E-3</v>
      </c>
      <c r="AA35" s="7" cm="1">
        <f t="array" aca="1" ref="AA35" ca="1">INDIRECT("J"&amp;(ROW(AA35)-ROW(AA$34)+1)*15-15+9)</f>
        <v>30.324667999999999</v>
      </c>
      <c r="AB35" s="7">
        <f ca="1">IF(AA35=0,0,AA35-AA34)</f>
        <v>5.0010000000000332E-3</v>
      </c>
      <c r="AC35" s="7"/>
      <c r="AD35" s="7"/>
      <c r="AE35" s="7"/>
      <c r="AF35" s="7"/>
      <c r="AG35" s="8"/>
      <c r="AH35" s="8"/>
      <c r="AI35" s="8"/>
      <c r="AJ35" s="8"/>
      <c r="AK35" s="8"/>
      <c r="AL35" s="8"/>
      <c r="AM35" s="8"/>
      <c r="AN35" s="8"/>
      <c r="AO35" s="17"/>
      <c r="AR35" s="6" t="s">
        <v>27</v>
      </c>
      <c r="AS35" s="7"/>
      <c r="AT35" s="7" cm="1">
        <f t="array" aca="1" ref="AT35" ca="1">INDIRECT("K"&amp;(ROW(AT35)-ROW(AT$34)+1)*15-15+9)</f>
        <v>0.90980799999999995</v>
      </c>
      <c r="AU35" s="7">
        <f ca="1">IF(AT35=0,0,AT35-AT34)</f>
        <v>-2.1000000000048757E-5</v>
      </c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9"/>
    </row>
    <row r="36" spans="2:60" x14ac:dyDescent="0.4">
      <c r="B36" s="6">
        <v>90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7"/>
      <c r="W36" s="6" t="s">
        <v>35</v>
      </c>
      <c r="X36" s="7"/>
      <c r="Y36" s="7" cm="1">
        <f t="array" aca="1" ref="Y36" ca="1">INDIRECT("I"&amp;(ROW(Y36)-ROW(Y$34)+1)*15-15+9)</f>
        <v>1.751484</v>
      </c>
      <c r="Z36" s="7">
        <f ca="1">IF(Y36=0,0,Y36-Y34)</f>
        <v>-2.7679999999998817E-3</v>
      </c>
      <c r="AA36" s="7" cm="1">
        <f t="array" aca="1" ref="AA36" ca="1">INDIRECT("J"&amp;(ROW(AA36)-ROW(AA$34)+1)*15-15+9)</f>
        <v>30.324341</v>
      </c>
      <c r="AB36" s="7">
        <f ca="1">IF(AA36=0,0,AA36-AA34)</f>
        <v>4.6740000000013993E-3</v>
      </c>
      <c r="AC36" s="7"/>
      <c r="AD36" s="7"/>
      <c r="AE36" s="7"/>
      <c r="AF36" s="7"/>
      <c r="AG36" s="4" t="s">
        <v>47</v>
      </c>
      <c r="AH36" s="4"/>
      <c r="AI36" s="4">
        <v>80</v>
      </c>
      <c r="AJ36" s="4">
        <v>70</v>
      </c>
      <c r="AK36" s="4">
        <v>60</v>
      </c>
      <c r="AL36" s="4">
        <v>50</v>
      </c>
      <c r="AM36" s="4">
        <v>40</v>
      </c>
      <c r="AN36" s="4">
        <v>30</v>
      </c>
      <c r="AO36" s="17"/>
      <c r="AR36" s="6" t="s">
        <v>35</v>
      </c>
      <c r="AS36" s="7"/>
      <c r="AT36" s="7" cm="1">
        <f t="array" aca="1" ref="AT36" ca="1">INDIRECT("K"&amp;(ROW(AT36)-ROW(AT$34)+1)*15-15+9)</f>
        <v>0.90985899999999997</v>
      </c>
      <c r="AU36" s="7">
        <f ca="1">IF(AT36=0,0,AT36-AT34)</f>
        <v>2.9999999999974492E-5</v>
      </c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9"/>
    </row>
    <row r="37" spans="2:60" x14ac:dyDescent="0.4">
      <c r="B37" s="7">
        <v>80</v>
      </c>
      <c r="C37" s="7">
        <v>2.330298</v>
      </c>
      <c r="D37" s="7">
        <v>33.615788999999999</v>
      </c>
      <c r="E37" s="7">
        <v>0.95150699999999999</v>
      </c>
      <c r="F37" s="7"/>
      <c r="G37" s="7">
        <v>1014</v>
      </c>
      <c r="H37" s="7"/>
      <c r="I37" s="7">
        <v>2.2833060000000001</v>
      </c>
      <c r="J37" s="7">
        <v>33.621037000000001</v>
      </c>
      <c r="K37" s="7">
        <v>0.95150299999999999</v>
      </c>
      <c r="L37" s="7"/>
      <c r="M37" s="7">
        <v>10</v>
      </c>
      <c r="N37" s="7"/>
      <c r="O37" s="7">
        <v>26</v>
      </c>
      <c r="P37" s="7">
        <v>41</v>
      </c>
      <c r="Q37" s="7">
        <v>52</v>
      </c>
      <c r="W37" s="6" t="s">
        <v>43</v>
      </c>
      <c r="X37" s="7"/>
      <c r="Y37" s="7" cm="1">
        <f t="array" aca="1" ref="Y37" ca="1">INDIRECT("I"&amp;(ROW(Y37)-ROW(Y$34)+1)*15-15+9)</f>
        <v>0</v>
      </c>
      <c r="Z37" s="7">
        <f ca="1">IF(Y37=0,0,Y37-Y34)</f>
        <v>0</v>
      </c>
      <c r="AA37" s="7" cm="1">
        <f t="array" aca="1" ref="AA37" ca="1">INDIRECT("J"&amp;(ROW(AA37)-ROW(AA$34)+1)*15-15+9)</f>
        <v>0</v>
      </c>
      <c r="AB37" s="7">
        <f ca="1">IF(AA37=0,0,AA37-AA34)</f>
        <v>0</v>
      </c>
      <c r="AC37" s="7"/>
      <c r="AD37" s="7"/>
      <c r="AE37" s="7"/>
      <c r="AF37" s="7"/>
      <c r="AG37" s="7" t="s">
        <v>42</v>
      </c>
      <c r="AH37" s="8"/>
      <c r="AI37" s="8">
        <f>AI6+1</f>
        <v>8</v>
      </c>
      <c r="AJ37" s="8">
        <f t="shared" ref="AJ37:AN37" si="4">AJ6+1</f>
        <v>8</v>
      </c>
      <c r="AK37" s="8">
        <f t="shared" si="4"/>
        <v>8</v>
      </c>
      <c r="AL37" s="8">
        <f t="shared" si="4"/>
        <v>8</v>
      </c>
      <c r="AM37" s="8">
        <f t="shared" si="4"/>
        <v>9</v>
      </c>
      <c r="AN37" s="8">
        <f t="shared" si="4"/>
        <v>9</v>
      </c>
      <c r="AO37" s="17"/>
      <c r="AR37" s="6" t="s">
        <v>43</v>
      </c>
      <c r="AS37" s="7"/>
      <c r="AT37" s="7" cm="1">
        <f t="array" aca="1" ref="AT37" ca="1">INDIRECT("K"&amp;(ROW(AT37)-ROW(AT$34)+1)*15-15+9)</f>
        <v>0</v>
      </c>
      <c r="AU37" s="7">
        <f ca="1">IF(AT37=0,0,AT37-AT34)</f>
        <v>0</v>
      </c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9"/>
    </row>
    <row r="38" spans="2:60" x14ac:dyDescent="0.4">
      <c r="B38" s="7">
        <v>70</v>
      </c>
      <c r="C38" s="7">
        <v>1.9989319999999999</v>
      </c>
      <c r="D38" s="7">
        <v>31.698204</v>
      </c>
      <c r="E38" s="7">
        <v>0.93015499999999995</v>
      </c>
      <c r="F38" s="7"/>
      <c r="G38" s="7">
        <v>1006</v>
      </c>
      <c r="H38" s="7"/>
      <c r="I38" s="7">
        <v>1.963957</v>
      </c>
      <c r="J38" s="7">
        <v>31.705416</v>
      </c>
      <c r="K38" s="7">
        <v>0.93015400000000004</v>
      </c>
      <c r="L38" s="7"/>
      <c r="M38" s="7">
        <v>18</v>
      </c>
      <c r="N38" s="7"/>
      <c r="O38" s="7">
        <v>3</v>
      </c>
      <c r="P38" s="7">
        <v>50</v>
      </c>
      <c r="Q38" s="7">
        <v>60</v>
      </c>
      <c r="W38" s="6" t="s">
        <v>37</v>
      </c>
      <c r="X38" s="7"/>
      <c r="Y38" s="7" cm="1">
        <f t="array" aca="1" ref="Y38" ca="1">INDIRECT("I"&amp;(ROW(Y38)-ROW(Y$34)+1)*15-15+9)</f>
        <v>1.7487630000000001</v>
      </c>
      <c r="Z38" s="7">
        <f ca="1">IF(Y38=0,0,Y38-Y34)</f>
        <v>-5.4889999999998551E-3</v>
      </c>
      <c r="AA38" s="7" cm="1">
        <f t="array" aca="1" ref="AA38" ca="1">INDIRECT("J"&amp;(ROW(AA38)-ROW(AA$34)+1)*15-15+9)</f>
        <v>30.320768000000001</v>
      </c>
      <c r="AB38" s="7">
        <f ca="1">IF(AA38=0,0,AA38-AA34)</f>
        <v>1.101000000002017E-3</v>
      </c>
      <c r="AC38" s="7"/>
      <c r="AD38" s="7"/>
      <c r="AE38" s="7"/>
      <c r="AF38" s="7"/>
      <c r="AG38" s="7" t="s">
        <v>27</v>
      </c>
      <c r="AH38" s="8"/>
      <c r="AI38" s="8">
        <f t="shared" ref="AI38:AN38" si="5">AI7+1</f>
        <v>7</v>
      </c>
      <c r="AJ38" s="8">
        <f t="shared" si="5"/>
        <v>4</v>
      </c>
      <c r="AK38" s="8">
        <f t="shared" si="5"/>
        <v>7</v>
      </c>
      <c r="AL38" s="8">
        <f t="shared" si="5"/>
        <v>5</v>
      </c>
      <c r="AM38" s="8">
        <f t="shared" si="5"/>
        <v>7</v>
      </c>
      <c r="AN38" s="8">
        <v>4</v>
      </c>
      <c r="AO38" s="17"/>
      <c r="AR38" s="6" t="s">
        <v>37</v>
      </c>
      <c r="AS38" s="7"/>
      <c r="AT38" s="7" cm="1">
        <f t="array" aca="1" ref="AT38" ca="1">INDIRECT("K"&amp;(ROW(AT38)-ROW(AT$34)+1)*15-15+9)</f>
        <v>0.90977300000000005</v>
      </c>
      <c r="AU38" s="7">
        <f ca="1">IF(AT38=0,0,AT38-AT34)</f>
        <v>-5.5999999999944983E-5</v>
      </c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9"/>
    </row>
    <row r="39" spans="2:60" x14ac:dyDescent="0.4">
      <c r="B39" s="7">
        <v>60</v>
      </c>
      <c r="C39" s="7">
        <v>1.7775860000000001</v>
      </c>
      <c r="D39" s="7">
        <v>30.315314000000001</v>
      </c>
      <c r="E39" s="7">
        <v>0.90978000000000003</v>
      </c>
      <c r="F39" s="7"/>
      <c r="G39" s="7">
        <v>1001</v>
      </c>
      <c r="H39" s="7"/>
      <c r="I39" s="7">
        <v>1.751484</v>
      </c>
      <c r="J39" s="7">
        <v>30.324341</v>
      </c>
      <c r="K39" s="7">
        <v>0.90985899999999997</v>
      </c>
      <c r="L39" s="7"/>
      <c r="M39" s="7">
        <v>23</v>
      </c>
      <c r="N39" s="7"/>
      <c r="O39" s="7">
        <v>33</v>
      </c>
      <c r="P39" s="7">
        <v>38</v>
      </c>
      <c r="Q39" s="7">
        <v>58</v>
      </c>
      <c r="W39" s="6" t="s">
        <v>25</v>
      </c>
      <c r="X39" s="7"/>
      <c r="Y39" s="7" cm="1">
        <f t="array" aca="1" ref="Y39" ca="1">INDIRECT("I"&amp;(ROW(Y39)-ROW(Y$34)+1)*15-15+9)</f>
        <v>1.74983</v>
      </c>
      <c r="Z39" s="7">
        <f ca="1">IF(Y39=0,0,Y39-Y34)</f>
        <v>-4.421999999999926E-3</v>
      </c>
      <c r="AA39" s="7" cm="1">
        <f t="array" aca="1" ref="AA39" ca="1">INDIRECT("J"&amp;(ROW(AA39)-ROW(AA$34)+1)*15-15+9)</f>
        <v>30.322054000000001</v>
      </c>
      <c r="AB39" s="7">
        <f ca="1">IF(AA39=0,0,AA39-AA34)</f>
        <v>2.3870000000023595E-3</v>
      </c>
      <c r="AC39" s="7"/>
      <c r="AD39" s="7"/>
      <c r="AE39" s="7"/>
      <c r="AF39" s="7"/>
      <c r="AG39" s="7" t="s">
        <v>35</v>
      </c>
      <c r="AH39" s="8"/>
      <c r="AI39" s="8">
        <f t="shared" ref="AI39:AN39" si="6">AI8+1</f>
        <v>4</v>
      </c>
      <c r="AJ39" s="8">
        <f t="shared" si="6"/>
        <v>5</v>
      </c>
      <c r="AK39" s="8">
        <f t="shared" si="6"/>
        <v>6</v>
      </c>
      <c r="AL39" s="8">
        <f t="shared" si="6"/>
        <v>3</v>
      </c>
      <c r="AM39" s="8">
        <v>1</v>
      </c>
      <c r="AN39" s="8">
        <v>2</v>
      </c>
      <c r="AO39" s="17"/>
      <c r="AR39" s="6" t="s">
        <v>25</v>
      </c>
      <c r="AS39" s="7"/>
      <c r="AT39" s="7" cm="1">
        <f t="array" aca="1" ref="AT39" ca="1">INDIRECT("K"&amp;(ROW(AT39)-ROW(AT$34)+1)*15-15+9)</f>
        <v>0.90976800000000002</v>
      </c>
      <c r="AU39" s="7">
        <f ca="1">IF(AT39=0,0,AT39-AT34)</f>
        <v>-6.0999999999977739E-5</v>
      </c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</row>
    <row r="40" spans="2:60" x14ac:dyDescent="0.4">
      <c r="B40" s="7">
        <v>50</v>
      </c>
      <c r="C40" s="7">
        <v>1.5702989999999999</v>
      </c>
      <c r="D40" s="7">
        <v>29.289902999999999</v>
      </c>
      <c r="E40" s="7">
        <v>0.89047399999999999</v>
      </c>
      <c r="F40" s="7"/>
      <c r="G40" s="7">
        <v>984</v>
      </c>
      <c r="H40" s="7"/>
      <c r="I40" s="7">
        <v>1.532877</v>
      </c>
      <c r="J40" s="7">
        <v>29.313497000000002</v>
      </c>
      <c r="K40" s="7">
        <v>0.891069</v>
      </c>
      <c r="L40" s="7"/>
      <c r="M40" s="7">
        <v>40</v>
      </c>
      <c r="N40" s="7"/>
      <c r="O40" s="7">
        <v>34</v>
      </c>
      <c r="P40" s="7">
        <v>56</v>
      </c>
      <c r="Q40" s="7">
        <v>62</v>
      </c>
      <c r="W40" s="6" t="s">
        <v>39</v>
      </c>
      <c r="X40" s="7"/>
      <c r="Y40" s="7" cm="1">
        <f t="array" aca="1" ref="Y40" ca="1">INDIRECT("I"&amp;(ROW(Y40)-ROW(Y$34)+1)*15-15+9)</f>
        <v>1.7498359999999999</v>
      </c>
      <c r="Z40" s="7">
        <f ca="1">IF(Y40=0,0,Y40-Y34)</f>
        <v>-4.4159999999999755E-3</v>
      </c>
      <c r="AA40" s="7" cm="1">
        <f t="array" aca="1" ref="AA40" ca="1">INDIRECT("J"&amp;(ROW(AA40)-ROW(AA$34)+1)*15-15+9)</f>
        <v>30.325897999999999</v>
      </c>
      <c r="AB40" s="7">
        <f ca="1">IF(AA40=0,0,AA40-AA34)</f>
        <v>6.2309999999996535E-3</v>
      </c>
      <c r="AC40" s="7"/>
      <c r="AD40" s="7"/>
      <c r="AE40" s="7"/>
      <c r="AF40" s="7"/>
      <c r="AG40" s="7" t="s">
        <v>43</v>
      </c>
      <c r="AH40" s="8"/>
      <c r="AI40" s="8"/>
      <c r="AJ40" s="8"/>
      <c r="AK40" s="8"/>
      <c r="AL40" s="8"/>
      <c r="AM40" s="8">
        <v>5</v>
      </c>
      <c r="AN40" s="8">
        <v>7</v>
      </c>
      <c r="AO40" s="17"/>
      <c r="AR40" s="6" t="s">
        <v>39</v>
      </c>
      <c r="AS40" s="7"/>
      <c r="AT40" s="7" cm="1">
        <f t="array" aca="1" ref="AT40" ca="1">INDIRECT("K"&amp;(ROW(AT40)-ROW(AT$34)+1)*15-15+9)</f>
        <v>0.90972799999999998</v>
      </c>
      <c r="AU40" s="7">
        <f ca="1">IF(AT40=0,0,AT40-AT34)</f>
        <v>-1.0100000000001774E-4</v>
      </c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9"/>
    </row>
    <row r="41" spans="2:60" x14ac:dyDescent="0.4">
      <c r="B41" s="7">
        <v>40</v>
      </c>
      <c r="C41" s="7">
        <v>1.3553170000000001</v>
      </c>
      <c r="D41" s="7">
        <v>28.243827</v>
      </c>
      <c r="E41" s="7">
        <v>0.86590400000000001</v>
      </c>
      <c r="F41" s="7"/>
      <c r="G41" s="7">
        <v>975</v>
      </c>
      <c r="H41" s="7"/>
      <c r="I41" s="7">
        <v>1.318619</v>
      </c>
      <c r="J41" s="7">
        <v>28.300965999999999</v>
      </c>
      <c r="K41" s="7">
        <v>0.86681900000000001</v>
      </c>
      <c r="L41" s="7"/>
      <c r="M41" s="7">
        <v>49</v>
      </c>
      <c r="N41" s="7"/>
      <c r="O41" s="7">
        <v>4</v>
      </c>
      <c r="P41" s="7">
        <v>12</v>
      </c>
      <c r="Q41" s="7">
        <v>28</v>
      </c>
      <c r="W41" s="6" t="s">
        <v>51</v>
      </c>
      <c r="X41" s="7"/>
      <c r="Y41" s="7" cm="1">
        <f t="array" aca="1" ref="Y41" ca="1">INDIRECT("I"&amp;(ROW(Y41)-ROW(Y$34)+1)*15-15+9)</f>
        <v>1.7476910000000001</v>
      </c>
      <c r="Z41" s="7">
        <f ca="1">IF(Y41=0,0,Y41-Y$34)</f>
        <v>-6.560999999999817E-3</v>
      </c>
      <c r="AA41" s="7" cm="1">
        <f t="array" aca="1" ref="AA41" ca="1">INDIRECT("J"&amp;(ROW(AA41)-ROW(AA$34)+1)*15-15+9)</f>
        <v>30.336310000000001</v>
      </c>
      <c r="AB41" s="7">
        <f ca="1">IF(AA41=0,0,AA41-AA$34)</f>
        <v>1.6643000000001962E-2</v>
      </c>
      <c r="AC41" s="7"/>
      <c r="AD41" s="7"/>
      <c r="AE41" s="7"/>
      <c r="AF41" s="7"/>
      <c r="AG41" s="7" t="s">
        <v>37</v>
      </c>
      <c r="AH41" s="8"/>
      <c r="AI41" s="8">
        <f t="shared" ref="AI41:AN41" si="7">AI10+1</f>
        <v>2</v>
      </c>
      <c r="AJ41" s="8">
        <f t="shared" si="7"/>
        <v>6</v>
      </c>
      <c r="AK41" s="8">
        <f t="shared" si="7"/>
        <v>3</v>
      </c>
      <c r="AL41" s="8">
        <f t="shared" si="7"/>
        <v>6</v>
      </c>
      <c r="AM41" s="8">
        <v>7</v>
      </c>
      <c r="AN41" s="8">
        <v>6</v>
      </c>
      <c r="AO41" s="17"/>
      <c r="AR41" s="6" t="s">
        <v>40</v>
      </c>
      <c r="AS41" s="7"/>
      <c r="AT41" s="7" cm="1">
        <f t="array" aca="1" ref="AT41" ca="1">INDIRECT("K"&amp;(ROW(AT41)-ROW(AT$34)+1)*15-15+9)</f>
        <v>0.90984200000000004</v>
      </c>
      <c r="AU41" s="7">
        <f ca="1">IF(AT41=0,0,AT41-AT34)</f>
        <v>1.3000000000040757E-5</v>
      </c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9"/>
    </row>
    <row r="42" spans="2:60" x14ac:dyDescent="0.4">
      <c r="B42" s="7">
        <v>30</v>
      </c>
      <c r="C42" s="7">
        <v>1.112034</v>
      </c>
      <c r="D42" s="7">
        <v>26.912395</v>
      </c>
      <c r="E42" s="7">
        <v>0.828565</v>
      </c>
      <c r="F42" s="7"/>
      <c r="G42" s="7">
        <v>953</v>
      </c>
      <c r="H42" s="7"/>
      <c r="I42" s="7">
        <v>1.0842769999999999</v>
      </c>
      <c r="J42" s="7">
        <v>27.013718000000001</v>
      </c>
      <c r="K42" s="7">
        <v>0.83060900000000004</v>
      </c>
      <c r="L42" s="7"/>
      <c r="M42" s="7">
        <v>71</v>
      </c>
      <c r="N42" s="7"/>
      <c r="O42" s="7">
        <v>7</v>
      </c>
      <c r="P42" s="7">
        <v>34</v>
      </c>
      <c r="Q42" s="7">
        <v>44</v>
      </c>
      <c r="W42" s="8" t="s">
        <v>73</v>
      </c>
      <c r="X42" s="7"/>
      <c r="Y42" s="7" cm="1">
        <f t="array" aca="1" ref="Y42" ca="1">INDIRECT("I"&amp;(ROW(Y42)-ROW(Y$34)+1)*15-15+9)</f>
        <v>1.746537</v>
      </c>
      <c r="Z42" s="7">
        <f ca="1">IF(Y42=0,0,Y42-Y$34)</f>
        <v>-7.7149999999999164E-3</v>
      </c>
      <c r="AA42" s="7" cm="1">
        <f t="array" aca="1" ref="AA42" ca="1">INDIRECT("J"&amp;(ROW(AA42)-ROW(AA$34)+1)*15-15+9)</f>
        <v>30.345585</v>
      </c>
      <c r="AB42" s="7">
        <f ca="1">IF(AA42=0,0,AA42-AA$34)</f>
        <v>2.5918000000000774E-2</v>
      </c>
      <c r="AC42" s="7"/>
      <c r="AD42" s="7"/>
      <c r="AE42" s="7"/>
      <c r="AF42" s="7"/>
      <c r="AG42" s="7" t="s">
        <v>25</v>
      </c>
      <c r="AH42" s="8"/>
      <c r="AI42" s="8">
        <f t="shared" ref="AI42:AN42" si="8">AI11+1</f>
        <v>2</v>
      </c>
      <c r="AJ42" s="8">
        <f t="shared" si="8"/>
        <v>7</v>
      </c>
      <c r="AK42" s="8">
        <f t="shared" si="8"/>
        <v>5</v>
      </c>
      <c r="AL42" s="8">
        <f t="shared" si="8"/>
        <v>7</v>
      </c>
      <c r="AM42" s="8">
        <v>3</v>
      </c>
      <c r="AN42" s="8">
        <v>1</v>
      </c>
      <c r="AO42" s="17"/>
      <c r="AR42" s="6"/>
      <c r="AS42" s="7"/>
      <c r="AT42" s="7"/>
      <c r="AU42" s="7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17"/>
    </row>
    <row r="43" spans="2:60" x14ac:dyDescent="0.4">
      <c r="B43" s="6">
        <v>20</v>
      </c>
      <c r="C43" s="7">
        <v>0.79795000000000005</v>
      </c>
      <c r="D43" s="7">
        <v>25.107627999999998</v>
      </c>
      <c r="E43" s="7">
        <v>0.75587899999999997</v>
      </c>
      <c r="F43" s="7"/>
      <c r="G43" s="7">
        <v>855</v>
      </c>
      <c r="H43" s="7"/>
      <c r="I43" s="7">
        <v>0.79318500000000003</v>
      </c>
      <c r="J43" s="7">
        <v>25.324477999999999</v>
      </c>
      <c r="K43" s="7">
        <v>0.762073</v>
      </c>
      <c r="L43" s="7"/>
      <c r="M43" s="7">
        <v>169</v>
      </c>
      <c r="N43" s="7"/>
      <c r="O43" s="7">
        <v>23</v>
      </c>
      <c r="P43" s="7">
        <v>27</v>
      </c>
      <c r="Q43" s="17">
        <v>49</v>
      </c>
      <c r="W43" s="6"/>
      <c r="X43" s="7"/>
      <c r="Y43" s="7"/>
      <c r="Z43" s="7"/>
      <c r="AA43" s="7"/>
      <c r="AB43" s="7"/>
      <c r="AC43" s="7"/>
      <c r="AD43" s="7"/>
      <c r="AE43" s="7"/>
      <c r="AF43" s="7"/>
      <c r="AG43" s="7" t="s">
        <v>39</v>
      </c>
      <c r="AH43" s="8"/>
      <c r="AI43" s="8">
        <f t="shared" ref="AI43:AN43" si="9">AI12+1</f>
        <v>6</v>
      </c>
      <c r="AJ43" s="8">
        <f t="shared" si="9"/>
        <v>3</v>
      </c>
      <c r="AK43" s="8">
        <f t="shared" si="9"/>
        <v>4</v>
      </c>
      <c r="AL43" s="8">
        <f t="shared" si="9"/>
        <v>3</v>
      </c>
      <c r="AM43" s="8">
        <v>2</v>
      </c>
      <c r="AN43" s="8">
        <v>3</v>
      </c>
      <c r="AO43" s="17"/>
      <c r="AR43" s="15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17"/>
    </row>
    <row r="44" spans="2:60" ht="19.5" thickBot="1" x14ac:dyDescent="0.45">
      <c r="B44" s="10">
        <v>10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21"/>
      <c r="W44" s="6"/>
      <c r="X44" s="7"/>
      <c r="Y44" s="7"/>
      <c r="Z44" s="7"/>
      <c r="AA44" s="7"/>
      <c r="AB44" s="7"/>
      <c r="AC44" s="7"/>
      <c r="AD44" s="7"/>
      <c r="AE44" s="7"/>
      <c r="AF44" s="7"/>
      <c r="AG44" s="7" t="s">
        <v>53</v>
      </c>
      <c r="AH44" s="8"/>
      <c r="AI44" s="8">
        <f t="shared" ref="AI44:AN44" si="10">AI13+1</f>
        <v>4</v>
      </c>
      <c r="AJ44" s="8">
        <f t="shared" si="10"/>
        <v>2</v>
      </c>
      <c r="AK44" s="8">
        <f t="shared" si="10"/>
        <v>2</v>
      </c>
      <c r="AL44" s="8">
        <f t="shared" si="10"/>
        <v>2</v>
      </c>
      <c r="AM44" s="8">
        <v>4</v>
      </c>
      <c r="AN44" s="8">
        <v>5</v>
      </c>
      <c r="AO44" s="17"/>
      <c r="AR44" s="15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17"/>
    </row>
    <row r="45" spans="2:60" x14ac:dyDescent="0.4">
      <c r="W45" s="6"/>
      <c r="X45" s="7"/>
      <c r="Y45" s="7"/>
      <c r="Z45" s="7"/>
      <c r="AA45" s="7"/>
      <c r="AB45" s="7"/>
      <c r="AC45" s="7"/>
      <c r="AD45" s="7"/>
      <c r="AE45" s="7"/>
      <c r="AF45" s="7"/>
      <c r="AG45" s="8" t="s">
        <v>68</v>
      </c>
      <c r="AH45" s="8"/>
      <c r="AI45" s="8">
        <v>1</v>
      </c>
      <c r="AJ45" s="8">
        <v>1</v>
      </c>
      <c r="AK45" s="8">
        <v>1</v>
      </c>
      <c r="AL45" s="23">
        <v>1</v>
      </c>
      <c r="AM45" s="23">
        <v>5</v>
      </c>
      <c r="AN45" s="23">
        <v>8</v>
      </c>
      <c r="AO45" s="17"/>
      <c r="AR45" s="15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17"/>
    </row>
    <row r="46" spans="2:60" ht="19.5" thickBot="1" x14ac:dyDescent="0.45">
      <c r="W46" s="6"/>
      <c r="X46" s="7"/>
      <c r="Y46" s="7" t="s">
        <v>32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7"/>
      <c r="AR46" s="15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17"/>
    </row>
    <row r="47" spans="2:60" x14ac:dyDescent="0.4">
      <c r="B47" s="14" t="s">
        <v>12</v>
      </c>
      <c r="C47" s="4"/>
      <c r="D47" s="4" t="s">
        <v>9</v>
      </c>
      <c r="E47" s="4" t="s">
        <v>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6"/>
      <c r="W47" s="6" t="s">
        <v>21</v>
      </c>
      <c r="X47" s="7"/>
      <c r="Y47" s="7" t="s">
        <v>17</v>
      </c>
      <c r="Z47" s="7"/>
      <c r="AA47" s="7" t="s">
        <v>18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7"/>
      <c r="AR47" s="6" t="s">
        <v>21</v>
      </c>
      <c r="AS47" s="7"/>
      <c r="AT47" s="7" t="s">
        <v>50</v>
      </c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17"/>
    </row>
    <row r="48" spans="2:60" x14ac:dyDescent="0.4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7"/>
      <c r="W48" s="6" t="s">
        <v>42</v>
      </c>
      <c r="X48" s="7"/>
      <c r="Y48" s="7" cm="1">
        <f t="array" aca="1" ref="Y48" ca="1">INDIRECT("I"&amp;(ROW(Y48)-ROW(Y$48)+1)*15-15+10)</f>
        <v>1.539318</v>
      </c>
      <c r="Z48" s="7"/>
      <c r="AA48" s="7" cm="1">
        <f t="array" aca="1" ref="AA48" ca="1">INDIRECT("J"&amp;(ROW(AA48)-ROW(AA$48)+1)*15-15+10)</f>
        <v>29.300128000000001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7"/>
      <c r="AR48" s="6" t="s">
        <v>42</v>
      </c>
      <c r="AS48" s="7"/>
      <c r="AT48" s="7" cm="1">
        <f t="array" aca="1" ref="AT48" ca="1">INDIRECT("K"&amp;(ROW(AT48)-ROW(AT$48)+1)*15-15+10)</f>
        <v>0.89055499999999999</v>
      </c>
      <c r="AU48" s="7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17"/>
    </row>
    <row r="49" spans="2:60" x14ac:dyDescent="0.4">
      <c r="B49" s="6" t="s">
        <v>0</v>
      </c>
      <c r="C49" s="7" t="s">
        <v>1</v>
      </c>
      <c r="D49" s="7" t="s">
        <v>2</v>
      </c>
      <c r="E49" s="7" t="s">
        <v>3</v>
      </c>
      <c r="F49" s="7" t="s">
        <v>4</v>
      </c>
      <c r="G49" s="7" t="s">
        <v>5</v>
      </c>
      <c r="H49" s="7"/>
      <c r="I49" s="7" t="s">
        <v>6</v>
      </c>
      <c r="J49" s="7" t="s">
        <v>2</v>
      </c>
      <c r="K49" s="7" t="s">
        <v>3</v>
      </c>
      <c r="L49" s="7" t="s">
        <v>4</v>
      </c>
      <c r="M49" s="7" t="s">
        <v>5</v>
      </c>
      <c r="N49" s="7"/>
      <c r="O49" s="7" t="s">
        <v>7</v>
      </c>
      <c r="P49" s="7"/>
      <c r="Q49" s="17"/>
      <c r="W49" s="6" t="s">
        <v>27</v>
      </c>
      <c r="X49" s="7"/>
      <c r="Y49" s="7" cm="1">
        <f t="array" aca="1" ref="Y49" ca="1">INDIRECT("I"&amp;(ROW(Y49)-ROW(Y$48)+1)*15-15+10)</f>
        <v>1.5352920000000001</v>
      </c>
      <c r="Z49" s="7">
        <f ca="1">IF(Y49=0,0,Y49-Y48)</f>
        <v>-4.025999999999863E-3</v>
      </c>
      <c r="AA49" s="7" cm="1">
        <f t="array" aca="1" ref="AA49" ca="1">INDIRECT("J"&amp;(ROW(AA49)-ROW(AA$48)+1)*15-15+10)</f>
        <v>29.314167999999999</v>
      </c>
      <c r="AB49" s="7">
        <f ca="1">IF(AA49=0,0,AA49-AA48)</f>
        <v>1.4039999999997832E-2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7"/>
      <c r="AR49" s="6" t="s">
        <v>27</v>
      </c>
      <c r="AS49" s="7"/>
      <c r="AT49" s="7" cm="1">
        <f t="array" aca="1" ref="AT49" ca="1">INDIRECT("K"&amp;(ROW(AT49)-ROW(AT$48)+1)*15-15+10)</f>
        <v>0.89085199999999998</v>
      </c>
      <c r="AU49" s="7">
        <f ca="1">IF(AT49=0,0,AT49-AT48)</f>
        <v>2.9699999999999172E-4</v>
      </c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17"/>
    </row>
    <row r="50" spans="2:60" x14ac:dyDescent="0.4">
      <c r="B50" s="6">
        <v>100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7"/>
      <c r="W50" s="6" t="s">
        <v>35</v>
      </c>
      <c r="X50" s="7"/>
      <c r="Y50" s="7" cm="1">
        <f t="array" aca="1" ref="Y50" ca="1">INDIRECT("I"&amp;(ROW(Y50)-ROW(Y$48)+1)*15-15+10)</f>
        <v>1.532877</v>
      </c>
      <c r="Z50" s="7">
        <f ca="1">IF(Y50=0,0,Y50-Y48)</f>
        <v>-6.440999999999919E-3</v>
      </c>
      <c r="AA50" s="7" cm="1">
        <f t="array" aca="1" ref="AA50" ca="1">INDIRECT("J"&amp;(ROW(AA50)-ROW(AA$48)+1)*15-15+10)</f>
        <v>29.313497000000002</v>
      </c>
      <c r="AB50" s="7">
        <f ca="1">IF(AA50=0,0,AA50-AA48)</f>
        <v>1.3369000000000852E-2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7"/>
      <c r="AR50" s="6" t="s">
        <v>35</v>
      </c>
      <c r="AS50" s="7"/>
      <c r="AT50" s="7" cm="1">
        <f t="array" aca="1" ref="AT50" ca="1">INDIRECT("K"&amp;(ROW(AT50)-ROW(AT$48)+1)*15-15+10)</f>
        <v>0.891069</v>
      </c>
      <c r="AU50" s="7">
        <f ca="1">IF(AT50=0,0,AT50-AT48)</f>
        <v>5.1400000000001445E-4</v>
      </c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17"/>
    </row>
    <row r="51" spans="2:60" x14ac:dyDescent="0.4">
      <c r="B51" s="6">
        <v>90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17"/>
      <c r="W51" s="6" t="s">
        <v>43</v>
      </c>
      <c r="X51" s="7"/>
      <c r="Y51" s="7" cm="1">
        <f t="array" aca="1" ref="Y51" ca="1">INDIRECT("I"&amp;(ROW(Y51)-ROW(Y$48)+1)*15-15+10)</f>
        <v>0</v>
      </c>
      <c r="Z51" s="7">
        <f ca="1">IF(Y51=0,0,Y51-Y48)</f>
        <v>0</v>
      </c>
      <c r="AA51" s="7" cm="1">
        <f t="array" aca="1" ref="AA51" ca="1">INDIRECT("J"&amp;(ROW(AA51)-ROW(AA$48)+1)*15-15+10)</f>
        <v>0</v>
      </c>
      <c r="AB51" s="7">
        <f ca="1">IF(AA51=0,0,AA51-AA48)</f>
        <v>0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7"/>
      <c r="AR51" s="6" t="s">
        <v>43</v>
      </c>
      <c r="AS51" s="7"/>
      <c r="AT51" s="7" cm="1">
        <f t="array" aca="1" ref="AT51" ca="1">INDIRECT("K"&amp;(ROW(AT51)-ROW(AT$48)+1)*15-15+10)</f>
        <v>0</v>
      </c>
      <c r="AU51" s="7">
        <f ca="1">IF(AT51=0,0,AT51-AT48)</f>
        <v>0</v>
      </c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17"/>
    </row>
    <row r="52" spans="2:60" x14ac:dyDescent="0.4">
      <c r="B52" s="6">
        <v>80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7"/>
      <c r="W52" s="6" t="s">
        <v>37</v>
      </c>
      <c r="X52" s="7"/>
      <c r="Y52" s="7" cm="1">
        <f t="array" aca="1" ref="Y52" ca="1">INDIRECT("I"&amp;(ROW(Y52)-ROW(Y$48)+1)*15-15+10)</f>
        <v>1.533965</v>
      </c>
      <c r="Z52" s="7">
        <f ca="1">IF(Y52=0,0,Y52-Y48)</f>
        <v>-5.3529999999999411E-3</v>
      </c>
      <c r="AA52" s="7" cm="1">
        <f t="array" aca="1" ref="AA52" ca="1">INDIRECT("J"&amp;(ROW(AA52)-ROW(AA$48)+1)*15-15+10)</f>
        <v>29.304067</v>
      </c>
      <c r="AB52" s="7">
        <f ca="1">IF(AA52=0,0,AA52-AA48)</f>
        <v>3.9389999999990266E-3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7"/>
      <c r="AR52" s="6" t="s">
        <v>37</v>
      </c>
      <c r="AS52" s="7"/>
      <c r="AT52" s="7" cm="1">
        <f t="array" aca="1" ref="AT52" ca="1">INDIRECT("K"&amp;(ROW(AT52)-ROW(AT$48)+1)*15-15+10)</f>
        <v>0.89058999999999999</v>
      </c>
      <c r="AU52" s="7">
        <f ca="1">IF(AT52=0,0,AT52-AT48)</f>
        <v>3.5000000000007248E-5</v>
      </c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17"/>
    </row>
    <row r="53" spans="2:60" x14ac:dyDescent="0.4">
      <c r="B53" s="6">
        <v>70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7"/>
      <c r="W53" s="6" t="s">
        <v>25</v>
      </c>
      <c r="X53" s="7"/>
      <c r="Y53" s="7" cm="1">
        <f t="array" aca="1" ref="Y53" ca="1">INDIRECT("I"&amp;(ROW(Y53)-ROW(Y$48)+1)*15-15+10)</f>
        <v>1.5365070000000001</v>
      </c>
      <c r="Z53" s="7">
        <f ca="1">IF(Y53=0,0,Y53-Y48)</f>
        <v>-2.8109999999998969E-3</v>
      </c>
      <c r="AA53" s="7" cm="1">
        <f t="array" aca="1" ref="AA53" ca="1">INDIRECT("J"&amp;(ROW(AA53)-ROW(AA$48)+1)*15-15+10)</f>
        <v>29.304518999999999</v>
      </c>
      <c r="AB53" s="7">
        <f ca="1">IF(AA53=0,0,AA53-AA48)</f>
        <v>4.3909999999982574E-3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7"/>
      <c r="AR53" s="6" t="s">
        <v>25</v>
      </c>
      <c r="AS53" s="7"/>
      <c r="AT53" s="7" cm="1">
        <f t="array" aca="1" ref="AT53" ca="1">INDIRECT("K"&amp;(ROW(AT53)-ROW(AT$48)+1)*15-15+10)</f>
        <v>0.89062600000000003</v>
      </c>
      <c r="AU53" s="7">
        <f ca="1">IF(AT53=0,0,AT53-AT48)</f>
        <v>7.1000000000043251E-5</v>
      </c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17"/>
    </row>
    <row r="54" spans="2:60" x14ac:dyDescent="0.4">
      <c r="B54" s="6">
        <v>60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7"/>
      <c r="W54" s="6" t="s">
        <v>39</v>
      </c>
      <c r="X54" s="7"/>
      <c r="Y54" s="7" cm="1">
        <f t="array" aca="1" ref="Y54" ca="1">INDIRECT("I"&amp;(ROW(Y54)-ROW(Y$48)+1)*15-15+10)</f>
        <v>1.532877</v>
      </c>
      <c r="Z54" s="7">
        <f ca="1">IF(Y54=0,0,Y54-Y48)</f>
        <v>-6.440999999999919E-3</v>
      </c>
      <c r="AA54" s="7" cm="1">
        <f t="array" aca="1" ref="AA54" ca="1">INDIRECT("J"&amp;(ROW(AA54)-ROW(AA$48)+1)*15-15+10)</f>
        <v>29.313497000000002</v>
      </c>
      <c r="AB54" s="7">
        <f ca="1">IF(AA54=0,0,AA54-AA48)</f>
        <v>1.3369000000000852E-2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7"/>
      <c r="AR54" s="6" t="s">
        <v>39</v>
      </c>
      <c r="AS54" s="7"/>
      <c r="AT54" s="7" cm="1">
        <f t="array" aca="1" ref="AT54" ca="1">INDIRECT("K"&amp;(ROW(AT54)-ROW(AT$48)+1)*15-15+10)</f>
        <v>0.891069</v>
      </c>
      <c r="AU54" s="7">
        <f ca="1">IF(AT54=0,0,AT54-AT48)</f>
        <v>5.1400000000001445E-4</v>
      </c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17"/>
    </row>
    <row r="55" spans="2:60" x14ac:dyDescent="0.4">
      <c r="B55" s="6">
        <v>50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17"/>
      <c r="W55" s="6" t="s">
        <v>51</v>
      </c>
      <c r="X55" s="7"/>
      <c r="Y55" s="7" cm="1">
        <f t="array" aca="1" ref="Y55" ca="1">INDIRECT("I"&amp;(ROW(Y55)-ROW(Y$48)+1)*15-15+10)</f>
        <v>1.534071</v>
      </c>
      <c r="Z55" s="7">
        <f ca="1">IF(Y55=0,0,Y55-Y$48)</f>
        <v>-5.2470000000000017E-3</v>
      </c>
      <c r="AA55" s="7" cm="1">
        <f t="array" aca="1" ref="AA55" ca="1">INDIRECT("J"&amp;(ROW(AA55)-ROW(AA$48)+1)*15-15+10)</f>
        <v>29.319877999999999</v>
      </c>
      <c r="AB55" s="7">
        <f ca="1">IF(AA55=0,0,AA55-AA$48)</f>
        <v>1.974999999999838E-2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7"/>
      <c r="AR55" s="6" t="s">
        <v>40</v>
      </c>
      <c r="AS55" s="7"/>
      <c r="AT55" s="7" cm="1">
        <f t="array" aca="1" ref="AT55" ca="1">INDIRECT("K"&amp;(ROW(AT55)-ROW(AT$48)+1)*15-15+10)</f>
        <v>0.89068499999999995</v>
      </c>
      <c r="AU55" s="7">
        <f ca="1">IF(AT55=0,0,AT55-AT48)</f>
        <v>1.2999999999996348E-4</v>
      </c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17"/>
    </row>
    <row r="56" spans="2:60" x14ac:dyDescent="0.4">
      <c r="B56" s="7">
        <v>40</v>
      </c>
      <c r="C56" s="7">
        <v>1.3553170000000001</v>
      </c>
      <c r="D56" s="7">
        <v>28.243827</v>
      </c>
      <c r="E56" s="7">
        <v>0.86590400000000001</v>
      </c>
      <c r="F56" s="7"/>
      <c r="G56" s="7">
        <v>981</v>
      </c>
      <c r="H56" s="7"/>
      <c r="I56" s="7">
        <v>1.3235049999999999</v>
      </c>
      <c r="J56" s="7">
        <v>28.294563</v>
      </c>
      <c r="K56" s="7">
        <v>0.86675500000000005</v>
      </c>
      <c r="L56" s="7"/>
      <c r="M56" s="7">
        <v>43</v>
      </c>
      <c r="N56" s="7"/>
      <c r="O56" s="7">
        <v>20</v>
      </c>
      <c r="P56" s="7">
        <v>25</v>
      </c>
      <c r="Q56" s="7">
        <v>55</v>
      </c>
      <c r="W56" s="8" t="s">
        <v>73</v>
      </c>
      <c r="X56" s="7"/>
      <c r="Y56" s="7" cm="1">
        <f t="array" aca="1" ref="Y56" ca="1">INDIRECT("I"&amp;(ROW(Y56)-ROW(Y$48)+1)*15-15+10)</f>
        <v>1.534958</v>
      </c>
      <c r="Z56" s="7">
        <f t="shared" ref="Z56:Z57" ca="1" si="11">IF(Y56=0,0,Y56-Y$48)</f>
        <v>-4.3599999999999195E-3</v>
      </c>
      <c r="AA56" s="7" cm="1">
        <f t="array" aca="1" ref="AA56" ca="1">INDIRECT("J"&amp;(ROW(AA56)-ROW(AA$48)+1)*15-15+10)</f>
        <v>29.327342999999999</v>
      </c>
      <c r="AB56" s="7">
        <f t="shared" ref="AB56:AB57" ca="1" si="12">IF(AA56=0,0,AA56-AA$48)</f>
        <v>2.7214999999998213E-2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7"/>
      <c r="AR56" s="6"/>
      <c r="AS56" s="7"/>
      <c r="AT56" s="7"/>
      <c r="AU56" s="7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17"/>
    </row>
    <row r="57" spans="2:60" x14ac:dyDescent="0.4">
      <c r="B57">
        <v>30</v>
      </c>
      <c r="C57">
        <v>1.112034</v>
      </c>
      <c r="D57">
        <v>26.912395</v>
      </c>
      <c r="E57">
        <v>0.828565</v>
      </c>
      <c r="G57">
        <v>951</v>
      </c>
      <c r="I57">
        <v>1.0885260000000001</v>
      </c>
      <c r="J57">
        <v>26.981066999999999</v>
      </c>
      <c r="K57">
        <v>0.83136500000000002</v>
      </c>
      <c r="M57">
        <v>73</v>
      </c>
      <c r="O57">
        <v>6</v>
      </c>
      <c r="P57">
        <v>52</v>
      </c>
      <c r="Q57">
        <v>60</v>
      </c>
      <c r="W57" s="6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7"/>
      <c r="AR57" s="15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17"/>
    </row>
    <row r="58" spans="2:60" x14ac:dyDescent="0.4">
      <c r="B58" s="6">
        <v>20</v>
      </c>
      <c r="C58" s="7">
        <v>0.79795000000000005</v>
      </c>
      <c r="D58" s="7">
        <v>25.107627999999998</v>
      </c>
      <c r="E58" s="7">
        <v>0.75587899999999997</v>
      </c>
      <c r="F58" s="7"/>
      <c r="G58" s="7">
        <v>853</v>
      </c>
      <c r="H58" s="7"/>
      <c r="I58" s="7">
        <v>0.79536899999999999</v>
      </c>
      <c r="J58" s="7">
        <v>25.326709999999999</v>
      </c>
      <c r="K58" s="7">
        <v>0.76237600000000005</v>
      </c>
      <c r="L58" s="7"/>
      <c r="M58" s="7">
        <v>171</v>
      </c>
      <c r="N58" s="7"/>
      <c r="O58" s="7">
        <v>12</v>
      </c>
      <c r="P58" s="7">
        <v>48</v>
      </c>
      <c r="Q58" s="17">
        <v>55</v>
      </c>
      <c r="W58" s="6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17"/>
      <c r="AR58" s="15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17"/>
    </row>
    <row r="59" spans="2:60" ht="19.5" thickBot="1" x14ac:dyDescent="0.45">
      <c r="B59" s="10">
        <v>10</v>
      </c>
      <c r="C59" s="11">
        <v>0.41396699999999997</v>
      </c>
      <c r="D59" s="11">
        <v>22.432924</v>
      </c>
      <c r="E59" s="11">
        <v>0.59659399999999996</v>
      </c>
      <c r="F59" s="11"/>
      <c r="G59" s="11">
        <v>646</v>
      </c>
      <c r="H59" s="11"/>
      <c r="I59" s="11">
        <v>0.43918699999999999</v>
      </c>
      <c r="J59" s="11">
        <v>22.611898</v>
      </c>
      <c r="K59" s="11">
        <v>0.593889</v>
      </c>
      <c r="L59" s="11"/>
      <c r="M59" s="11">
        <v>378</v>
      </c>
      <c r="N59" s="11"/>
      <c r="O59" s="11">
        <v>99</v>
      </c>
      <c r="P59" s="11">
        <v>99</v>
      </c>
      <c r="Q59" s="21">
        <v>99</v>
      </c>
      <c r="W59" s="6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7"/>
      <c r="AR59" s="15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17"/>
    </row>
    <row r="60" spans="2:60" x14ac:dyDescent="0.4">
      <c r="W60" s="6"/>
      <c r="X60" s="7"/>
      <c r="Y60" s="7" t="s">
        <v>33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7"/>
      <c r="AR60" s="15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17"/>
    </row>
    <row r="61" spans="2:60" ht="19.5" thickBot="1" x14ac:dyDescent="0.45">
      <c r="W61" s="6" t="s">
        <v>22</v>
      </c>
      <c r="X61" s="7"/>
      <c r="Y61" s="7" t="s">
        <v>17</v>
      </c>
      <c r="Z61" s="7"/>
      <c r="AA61" s="7" t="s">
        <v>18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7"/>
      <c r="AR61" s="6" t="s">
        <v>22</v>
      </c>
      <c r="AS61" s="7"/>
      <c r="AT61" s="7" t="s">
        <v>50</v>
      </c>
      <c r="AU61" s="7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17"/>
    </row>
    <row r="62" spans="2:60" x14ac:dyDescent="0.4">
      <c r="B62" s="14" t="s">
        <v>12</v>
      </c>
      <c r="C62" s="4"/>
      <c r="D62" s="4" t="s">
        <v>9</v>
      </c>
      <c r="E62" s="4" t="s">
        <v>38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6"/>
      <c r="W62" s="6" t="s">
        <v>42</v>
      </c>
      <c r="X62" s="7"/>
      <c r="Y62" s="7" cm="1">
        <f t="array" aca="1" ref="Y62" ca="1">INDIRECT("I"&amp;(ROW(Y62)-ROW(Y$62)+1)*15-15+11)</f>
        <v>1.326783</v>
      </c>
      <c r="Z62" s="7"/>
      <c r="AA62" s="7" cm="1">
        <f t="array" aca="1" ref="AA62" ca="1">INDIRECT("J"&amp;(ROW(AA62)-ROW(AA$62)+1)*15-15+11)</f>
        <v>28.264361000000001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7"/>
      <c r="AR62" s="6" t="s">
        <v>42</v>
      </c>
      <c r="AS62" s="7"/>
      <c r="AT62" s="7" cm="1">
        <f t="array" aca="1" ref="AT62" ca="1">INDIRECT("K"&amp;(ROW(AT62)-ROW(AT$62)+1)*15-15+11)</f>
        <v>0.86606099999999997</v>
      </c>
      <c r="AU62" s="7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17"/>
    </row>
    <row r="63" spans="2:60" x14ac:dyDescent="0.4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7"/>
      <c r="W63" s="6" t="s">
        <v>27</v>
      </c>
      <c r="X63" s="7"/>
      <c r="Y63" s="7" cm="1">
        <f t="array" aca="1" ref="Y63" ca="1">INDIRECT("I"&amp;(ROW(Y63)-ROW(Y$62)+1)*15-15+11)</f>
        <v>1.324722</v>
      </c>
      <c r="Z63" s="7">
        <f ca="1">IF(Y63=0,0,Y63-Y62)</f>
        <v>-2.0610000000000905E-3</v>
      </c>
      <c r="AA63" s="7" cm="1">
        <f t="array" aca="1" ref="AA63" ca="1">INDIRECT("J"&amp;(ROW(AA63)-ROW(AA$62)+1)*15-15+11)</f>
        <v>28.282795</v>
      </c>
      <c r="AB63" s="7">
        <f ca="1">IF(AA63=0,0,AA63-AA62)</f>
        <v>1.8433999999999173E-2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7"/>
      <c r="AR63" s="6" t="s">
        <v>27</v>
      </c>
      <c r="AS63" s="7"/>
      <c r="AT63" s="7" cm="1">
        <f t="array" aca="1" ref="AT63" ca="1">INDIRECT("K"&amp;(ROW(AT63)-ROW(AT$62)+1)*15-15+11)</f>
        <v>0.86709999999999998</v>
      </c>
      <c r="AU63" s="7">
        <f ca="1">IF(AT63=0,0,AT63-AT62)</f>
        <v>1.0390000000000121E-3</v>
      </c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17"/>
    </row>
    <row r="64" spans="2:60" x14ac:dyDescent="0.4">
      <c r="B64" s="6" t="s">
        <v>0</v>
      </c>
      <c r="C64" s="7" t="s">
        <v>1</v>
      </c>
      <c r="D64" s="7" t="s">
        <v>2</v>
      </c>
      <c r="E64" s="7" t="s">
        <v>3</v>
      </c>
      <c r="F64" s="7" t="s">
        <v>4</v>
      </c>
      <c r="G64" s="7" t="s">
        <v>5</v>
      </c>
      <c r="H64" s="7"/>
      <c r="I64" s="7" t="s">
        <v>6</v>
      </c>
      <c r="J64" s="7" t="s">
        <v>2</v>
      </c>
      <c r="K64" s="7" t="s">
        <v>3</v>
      </c>
      <c r="L64" s="7" t="s">
        <v>4</v>
      </c>
      <c r="M64" s="7" t="s">
        <v>5</v>
      </c>
      <c r="N64" s="7"/>
      <c r="O64" s="7" t="s">
        <v>7</v>
      </c>
      <c r="P64" s="7"/>
      <c r="Q64" s="17"/>
      <c r="W64" s="6" t="s">
        <v>35</v>
      </c>
      <c r="X64" s="7"/>
      <c r="Y64" s="7" cm="1">
        <f t="array" aca="1" ref="Y64" ca="1">INDIRECT("I"&amp;(ROW(Y64)-ROW(Y$62)+1)*15-15+11)</f>
        <v>1.318619</v>
      </c>
      <c r="Z64" s="7">
        <f ca="1">IF(Y64=0,0,Y64-Y62)</f>
        <v>-8.1640000000000601E-3</v>
      </c>
      <c r="AA64" s="7" cm="1">
        <f t="array" aca="1" ref="AA64" ca="1">INDIRECT("J"&amp;(ROW(AA64)-ROW(AA$62)+1)*15-15+11)</f>
        <v>28.300965999999999</v>
      </c>
      <c r="AB64" s="7">
        <f ca="1">IF(AA64=0,0,AA64-AA62)</f>
        <v>3.6604999999998E-2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7"/>
      <c r="AR64" s="6" t="s">
        <v>35</v>
      </c>
      <c r="AS64" s="7"/>
      <c r="AT64" s="7" cm="1">
        <f t="array" aca="1" ref="AT64" ca="1">INDIRECT("K"&amp;(ROW(AT64)-ROW(AT$62)+1)*15-15+11)</f>
        <v>0.86681900000000001</v>
      </c>
      <c r="AU64" s="7">
        <f ca="1">IF(AT64=0,0,AT64-AT62)</f>
        <v>7.5800000000003642E-4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17"/>
    </row>
    <row r="65" spans="2:60" x14ac:dyDescent="0.4">
      <c r="B65" s="6">
        <v>100</v>
      </c>
      <c r="C65" s="7">
        <v>5.366053</v>
      </c>
      <c r="D65" s="7">
        <v>49.507325000000002</v>
      </c>
      <c r="E65" s="7">
        <v>0.99851900000000005</v>
      </c>
      <c r="F65" s="7"/>
      <c r="G65" s="7">
        <v>1024</v>
      </c>
      <c r="H65" s="7"/>
      <c r="I65" s="7">
        <v>5.3057119999999998</v>
      </c>
      <c r="J65" s="7">
        <v>49.507325000000002</v>
      </c>
      <c r="K65" s="7">
        <v>0.99851900000000005</v>
      </c>
      <c r="L65" s="7"/>
      <c r="M65" s="7">
        <v>0</v>
      </c>
      <c r="N65" s="7"/>
      <c r="O65" s="7">
        <v>99</v>
      </c>
      <c r="P65" s="7">
        <v>99</v>
      </c>
      <c r="Q65" s="17">
        <v>99</v>
      </c>
      <c r="W65" s="6" t="s">
        <v>43</v>
      </c>
      <c r="X65" s="7"/>
      <c r="Y65" s="7" cm="1">
        <f t="array" aca="1" ref="Y65" ca="1">INDIRECT("I"&amp;(ROW(Y65)-ROW(Y$62)+1)*15-15+11)</f>
        <v>1.3235049999999999</v>
      </c>
      <c r="Z65" s="7">
        <f ca="1">IF(Y65=0,0,Y65-Y62)</f>
        <v>-3.2780000000001142E-3</v>
      </c>
      <c r="AA65" s="7" cm="1">
        <f t="array" aca="1" ref="AA65" ca="1">INDIRECT("J"&amp;(ROW(AA65)-ROW(AA$62)+1)*15-15+11)</f>
        <v>28.294563</v>
      </c>
      <c r="AB65" s="7">
        <f ca="1">IF(AA65=0,0,AA65-AA62)</f>
        <v>3.0201999999999174E-2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7"/>
      <c r="AR65" s="6" t="s">
        <v>43</v>
      </c>
      <c r="AS65" s="7"/>
      <c r="AT65" s="7" cm="1">
        <f t="array" aca="1" ref="AT65" ca="1">INDIRECT("K"&amp;(ROW(AT65)-ROW(AT$62)+1)*15-15+11)</f>
        <v>0.86675500000000005</v>
      </c>
      <c r="AU65" s="7">
        <f ca="1">IF(AT65=0,0,AT65-AT62)</f>
        <v>6.9400000000008344E-4</v>
      </c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17"/>
    </row>
    <row r="66" spans="2:60" x14ac:dyDescent="0.4">
      <c r="B66" s="6">
        <v>90</v>
      </c>
      <c r="C66" s="7">
        <v>3.0559409999999998</v>
      </c>
      <c r="D66" s="7">
        <v>36.988337999999999</v>
      </c>
      <c r="E66" s="7">
        <v>0.97380800000000001</v>
      </c>
      <c r="F66" s="7"/>
      <c r="G66" s="7">
        <v>1022</v>
      </c>
      <c r="H66" s="7"/>
      <c r="I66" s="7">
        <v>3.007844</v>
      </c>
      <c r="J66" s="7">
        <v>36.988439999999997</v>
      </c>
      <c r="K66" s="7">
        <v>0.97380699999999998</v>
      </c>
      <c r="L66" s="7"/>
      <c r="M66" s="7">
        <v>2</v>
      </c>
      <c r="N66" s="7"/>
      <c r="O66" s="7">
        <v>0</v>
      </c>
      <c r="P66" s="7">
        <v>1</v>
      </c>
      <c r="Q66" s="17">
        <v>2</v>
      </c>
      <c r="W66" s="6" t="s">
        <v>37</v>
      </c>
      <c r="X66" s="7"/>
      <c r="Y66" s="7" cm="1">
        <f t="array" aca="1" ref="Y66" ca="1">INDIRECT("I"&amp;(ROW(Y66)-ROW(Y$62)+1)*15-15+11)</f>
        <v>1.3229869999999999</v>
      </c>
      <c r="Z66" s="7">
        <f ca="1">IF(Y66=0,0,Y66-Y62)</f>
        <v>-3.7960000000001326E-3</v>
      </c>
      <c r="AA66" s="7" cm="1">
        <f t="array" aca="1" ref="AA66" ca="1">INDIRECT("J"&amp;(ROW(AA66)-ROW(AA$62)+1)*15-15+11)</f>
        <v>28.264724999999999</v>
      </c>
      <c r="AB66" s="7">
        <f ca="1">IF(AA66=0,0,AA66-AA62)</f>
        <v>3.6399999999758847E-4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7"/>
      <c r="AR66" s="6" t="s">
        <v>37</v>
      </c>
      <c r="AS66" s="7"/>
      <c r="AT66" s="7" cm="1">
        <f t="array" aca="1" ref="AT66" ca="1">INDIRECT("K"&amp;(ROW(AT66)-ROW(AT$62)+1)*15-15+11)</f>
        <v>0.86608600000000002</v>
      </c>
      <c r="AU66" s="7">
        <f ca="1">IF(AT66=0,0,AT66-AT62)</f>
        <v>2.5000000000052758E-5</v>
      </c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17"/>
    </row>
    <row r="67" spans="2:60" x14ac:dyDescent="0.4">
      <c r="B67">
        <v>80</v>
      </c>
      <c r="C67">
        <v>2.330298</v>
      </c>
      <c r="D67">
        <v>33.615788999999999</v>
      </c>
      <c r="E67">
        <v>0.95150699999999999</v>
      </c>
      <c r="G67">
        <v>1017</v>
      </c>
      <c r="I67">
        <v>2.2806090000000001</v>
      </c>
      <c r="J67">
        <v>33.616750000000003</v>
      </c>
      <c r="K67">
        <v>0.95148699999999997</v>
      </c>
      <c r="M67">
        <v>7</v>
      </c>
      <c r="O67">
        <v>99</v>
      </c>
      <c r="P67">
        <v>99</v>
      </c>
      <c r="Q67">
        <v>99</v>
      </c>
      <c r="W67" s="6" t="s">
        <v>25</v>
      </c>
      <c r="X67" s="7"/>
      <c r="Y67" s="7" cm="1">
        <f t="array" aca="1" ref="Y67" ca="1">INDIRECT("I"&amp;(ROW(Y67)-ROW(Y$62)+1)*15-15+11)</f>
        <v>1.320776</v>
      </c>
      <c r="Z67" s="7">
        <f ca="1">IF(Y67=0,0,Y67-Y62)</f>
        <v>-6.0070000000000956E-3</v>
      </c>
      <c r="AA67" s="7" cm="1">
        <f t="array" aca="1" ref="AA67" ca="1">INDIRECT("J"&amp;(ROW(AA67)-ROW(AA$62)+1)*15-15+11)</f>
        <v>28.286200999999998</v>
      </c>
      <c r="AB67" s="7">
        <f ca="1">IF(AA67=0,0,AA67-AA62)</f>
        <v>2.1839999999997417E-2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7"/>
      <c r="AR67" s="6" t="s">
        <v>25</v>
      </c>
      <c r="AS67" s="7"/>
      <c r="AT67" s="7" cm="1">
        <f t="array" aca="1" ref="AT67" ca="1">INDIRECT("K"&amp;(ROW(AT67)-ROW(AT$62)+1)*15-15+11)</f>
        <v>0.86647200000000002</v>
      </c>
      <c r="AU67" s="7">
        <f ca="1">IF(AT67=0,0,AT67-AT62)</f>
        <v>4.1100000000005021E-4</v>
      </c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17"/>
    </row>
    <row r="68" spans="2:60" x14ac:dyDescent="0.4">
      <c r="B68">
        <v>70</v>
      </c>
      <c r="C68">
        <v>1.9989319999999999</v>
      </c>
      <c r="D68">
        <v>31.698204</v>
      </c>
      <c r="E68">
        <v>0.93015499999999995</v>
      </c>
      <c r="G68">
        <v>1007</v>
      </c>
      <c r="I68">
        <v>1.9639960000000001</v>
      </c>
      <c r="J68">
        <v>31.701461999999999</v>
      </c>
      <c r="K68">
        <v>0.93013199999999996</v>
      </c>
      <c r="M68">
        <v>17</v>
      </c>
      <c r="O68">
        <v>2</v>
      </c>
      <c r="P68">
        <v>17</v>
      </c>
      <c r="Q68">
        <v>25</v>
      </c>
      <c r="W68" s="6" t="s">
        <v>39</v>
      </c>
      <c r="X68" s="7"/>
      <c r="Y68" s="7" cm="1">
        <f t="array" aca="1" ref="Y68" ca="1">INDIRECT("I"&amp;(ROW(Y68)-ROW(Y$62)+1)*15-15+11)</f>
        <v>1.319199</v>
      </c>
      <c r="Z68" s="7">
        <f ca="1">IF(Y68=0,0,Y68-Y62)</f>
        <v>-7.5840000000000352E-3</v>
      </c>
      <c r="AA68" s="7" cm="1">
        <f t="array" aca="1" ref="AA68" ca="1">INDIRECT("J"&amp;(ROW(AA68)-ROW(AA$62)+1)*15-15+11)</f>
        <v>28.299949000000002</v>
      </c>
      <c r="AB68" s="7">
        <f ca="1">IF(AA68=0,0,AA68-AA62)</f>
        <v>3.5588000000000619E-2</v>
      </c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17"/>
      <c r="AR68" s="6" t="s">
        <v>39</v>
      </c>
      <c r="AS68" s="7"/>
      <c r="AT68" s="7" cm="1">
        <f t="array" aca="1" ref="AT68" ca="1">INDIRECT("K"&amp;(ROW(AT68)-ROW(AT$62)+1)*15-15+11)</f>
        <v>0.86735700000000004</v>
      </c>
      <c r="AU68" s="7">
        <f ca="1">IF(AT68=0,0,AT68-AT62)</f>
        <v>1.2960000000000749E-3</v>
      </c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17"/>
    </row>
    <row r="69" spans="2:60" x14ac:dyDescent="0.4">
      <c r="B69">
        <v>60</v>
      </c>
      <c r="C69">
        <v>1.7775860000000001</v>
      </c>
      <c r="D69">
        <v>30.315314000000001</v>
      </c>
      <c r="E69">
        <v>0.90978000000000003</v>
      </c>
      <c r="G69">
        <v>1003</v>
      </c>
      <c r="I69">
        <v>1.7487630000000001</v>
      </c>
      <c r="J69">
        <v>30.320768000000001</v>
      </c>
      <c r="K69">
        <v>0.90977300000000005</v>
      </c>
      <c r="M69">
        <v>21</v>
      </c>
      <c r="O69">
        <v>23</v>
      </c>
      <c r="P69">
        <v>38</v>
      </c>
      <c r="Q69">
        <v>63</v>
      </c>
      <c r="W69" s="6" t="s">
        <v>51</v>
      </c>
      <c r="X69" s="7"/>
      <c r="Y69" s="7" cm="1">
        <f t="array" aca="1" ref="Y69" ca="1">INDIRECT("I"&amp;(ROW(Y69)-ROW(Y$62)+1)*15-15+11)</f>
        <v>1.3216889999999999</v>
      </c>
      <c r="Z69" s="7">
        <f ca="1">IF(Y69=0,0,Y69-Y$62)</f>
        <v>-5.094000000000154E-3</v>
      </c>
      <c r="AA69" s="7" cm="1">
        <f t="array" aca="1" ref="AA69" ca="1">INDIRECT("J"&amp;(ROW(AA69)-ROW(AA$62)+1)*15-15+11)</f>
        <v>28.289732000000001</v>
      </c>
      <c r="AB69" s="7">
        <f ca="1">IF(AA69=0,0,AA69-AA$62)</f>
        <v>2.537099999999981E-2</v>
      </c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7"/>
      <c r="AR69" s="6" t="s">
        <v>40</v>
      </c>
      <c r="AS69" s="7"/>
      <c r="AT69" s="7" cm="1">
        <f t="array" aca="1" ref="AT69" ca="1">INDIRECT("K"&amp;(ROW(AT69)-ROW(AT$62)+1)*15-15+11)</f>
        <v>0.86633800000000005</v>
      </c>
      <c r="AU69" s="7">
        <f ca="1">IF(AT69=0,0,AT69-AT62)</f>
        <v>2.7700000000008274E-4</v>
      </c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17"/>
    </row>
    <row r="70" spans="2:60" x14ac:dyDescent="0.4">
      <c r="B70">
        <v>50</v>
      </c>
      <c r="C70">
        <v>1.5702989999999999</v>
      </c>
      <c r="D70">
        <v>29.289902999999999</v>
      </c>
      <c r="E70">
        <v>0.89047399999999999</v>
      </c>
      <c r="G70">
        <v>988</v>
      </c>
      <c r="I70">
        <v>1.533965</v>
      </c>
      <c r="J70">
        <v>29.304067</v>
      </c>
      <c r="K70">
        <v>0.89058999999999999</v>
      </c>
      <c r="M70">
        <v>36</v>
      </c>
      <c r="O70">
        <v>17</v>
      </c>
      <c r="P70">
        <v>26</v>
      </c>
      <c r="Q70">
        <v>49</v>
      </c>
      <c r="W70" s="8" t="s">
        <v>73</v>
      </c>
      <c r="X70" s="7"/>
      <c r="Y70" s="7" cm="1">
        <f t="array" aca="1" ref="Y70" ca="1">INDIRECT("I"&amp;(ROW(Y70)-ROW(Y$62)+1)*15-15+11)</f>
        <v>1.3235049999999999</v>
      </c>
      <c r="Z70" s="7">
        <f ca="1">IF(Y70=0,0,Y70-Y$62)</f>
        <v>-3.2780000000001142E-3</v>
      </c>
      <c r="AA70" s="7" cm="1">
        <f t="array" aca="1" ref="AA70" ca="1">INDIRECT("J"&amp;(ROW(AA70)-ROW(AA$62)+1)*15-15+11)</f>
        <v>28.294563</v>
      </c>
      <c r="AB70" s="7">
        <f ca="1">IF(AA70=0,0,AA70-AA$62)</f>
        <v>3.0201999999999174E-2</v>
      </c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17"/>
      <c r="AR70" s="6"/>
      <c r="AS70" s="7"/>
      <c r="AT70" s="7"/>
      <c r="AU70" s="7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17"/>
    </row>
    <row r="71" spans="2:60" x14ac:dyDescent="0.4">
      <c r="B71">
        <v>40</v>
      </c>
      <c r="C71">
        <v>1.3553170000000001</v>
      </c>
      <c r="D71">
        <v>28.243827</v>
      </c>
      <c r="E71">
        <v>0.86590400000000001</v>
      </c>
      <c r="G71">
        <v>983</v>
      </c>
      <c r="I71">
        <v>1.3229869999999999</v>
      </c>
      <c r="J71">
        <v>28.264724999999999</v>
      </c>
      <c r="K71">
        <v>0.86608600000000002</v>
      </c>
      <c r="M71">
        <v>41</v>
      </c>
      <c r="O71">
        <v>9</v>
      </c>
      <c r="P71">
        <v>38</v>
      </c>
      <c r="Q71">
        <v>63</v>
      </c>
      <c r="W71" s="6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17"/>
      <c r="AR71" s="15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17"/>
    </row>
    <row r="72" spans="2:60" x14ac:dyDescent="0.4">
      <c r="B72">
        <v>30</v>
      </c>
      <c r="C72">
        <v>1.112034</v>
      </c>
      <c r="D72">
        <v>26.912395</v>
      </c>
      <c r="E72">
        <v>0.828565</v>
      </c>
      <c r="G72">
        <v>962</v>
      </c>
      <c r="I72">
        <v>1.082417</v>
      </c>
      <c r="J72">
        <v>26.950292999999999</v>
      </c>
      <c r="K72">
        <v>0.82890900000000001</v>
      </c>
      <c r="M72">
        <v>62</v>
      </c>
      <c r="O72">
        <v>17</v>
      </c>
      <c r="P72">
        <v>23</v>
      </c>
      <c r="Q72">
        <v>63</v>
      </c>
      <c r="W72" s="6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17"/>
      <c r="AR72" s="15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17"/>
    </row>
    <row r="73" spans="2:60" x14ac:dyDescent="0.4">
      <c r="B73" s="6">
        <v>20</v>
      </c>
      <c r="C73" s="7">
        <v>0.79795000000000005</v>
      </c>
      <c r="D73" s="7">
        <v>25.107627999999998</v>
      </c>
      <c r="E73" s="7">
        <v>0.75587899999999997</v>
      </c>
      <c r="F73" s="7"/>
      <c r="G73" s="7">
        <v>870</v>
      </c>
      <c r="H73" s="7"/>
      <c r="I73" s="7">
        <v>0.78437699999999999</v>
      </c>
      <c r="J73" s="7">
        <v>25.229092000000001</v>
      </c>
      <c r="K73" s="7">
        <v>0.756996</v>
      </c>
      <c r="L73" s="7"/>
      <c r="M73" s="7">
        <v>154</v>
      </c>
      <c r="N73" s="7"/>
      <c r="O73" s="7">
        <v>17</v>
      </c>
      <c r="P73" s="7">
        <v>24</v>
      </c>
      <c r="Q73" s="17">
        <v>49</v>
      </c>
      <c r="W73" s="6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7"/>
      <c r="AR73" s="15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17"/>
    </row>
    <row r="74" spans="2:60" ht="19.5" thickBot="1" x14ac:dyDescent="0.45">
      <c r="B74" s="10">
        <v>10</v>
      </c>
      <c r="C74" s="11">
        <v>0.41396699999999997</v>
      </c>
      <c r="D74" s="11">
        <v>22.432924</v>
      </c>
      <c r="E74" s="11">
        <v>0.59659399999999996</v>
      </c>
      <c r="F74" s="11"/>
      <c r="G74" s="11">
        <v>646</v>
      </c>
      <c r="H74" s="11"/>
      <c r="I74" s="11">
        <v>0.43918699999999999</v>
      </c>
      <c r="J74" s="11">
        <v>22.611898</v>
      </c>
      <c r="K74" s="11">
        <v>0.593889</v>
      </c>
      <c r="L74" s="11"/>
      <c r="M74" s="11">
        <v>378</v>
      </c>
      <c r="N74" s="11"/>
      <c r="O74" s="11">
        <v>99</v>
      </c>
      <c r="P74" s="11">
        <v>99</v>
      </c>
      <c r="Q74" s="21">
        <v>99</v>
      </c>
      <c r="W74" s="6"/>
      <c r="X74" s="7"/>
      <c r="Y74" s="7" t="s">
        <v>34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7"/>
      <c r="AR74" s="15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17"/>
    </row>
    <row r="75" spans="2:60" x14ac:dyDescent="0.4">
      <c r="W75" s="6" t="s">
        <v>23</v>
      </c>
      <c r="X75" s="7"/>
      <c r="Y75" s="7" t="s">
        <v>17</v>
      </c>
      <c r="Z75" s="7"/>
      <c r="AA75" s="7" t="s">
        <v>18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7"/>
      <c r="AR75" s="6" t="s">
        <v>23</v>
      </c>
      <c r="AS75" s="7"/>
      <c r="AT75" s="7" t="s">
        <v>50</v>
      </c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17"/>
    </row>
    <row r="76" spans="2:60" ht="19.5" thickBot="1" x14ac:dyDescent="0.45">
      <c r="W76" s="6" t="s">
        <v>42</v>
      </c>
      <c r="X76" s="7"/>
      <c r="Y76" s="7" cm="1">
        <f t="array" aca="1" ref="Y76" ca="1">INDIRECT("I"&amp;(ROW(Y76)-ROW(Y$76)+1)*15-15+12)</f>
        <v>1.0887279999999999</v>
      </c>
      <c r="Z76" s="7"/>
      <c r="AA76" s="7" cm="1">
        <f t="array" aca="1" ref="AA76" ca="1">INDIRECT("J"&amp;(ROW(AA76)-ROW(AA$76)+1)*15-15+12)</f>
        <v>26.964623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7"/>
      <c r="AR76" s="6" t="s">
        <v>42</v>
      </c>
      <c r="AS76" s="7"/>
      <c r="AT76" s="7" cm="1">
        <f t="array" aca="1" ref="AT76" ca="1">INDIRECT("K"&amp;(ROW(AT76)-ROW(AT$76)+1)*15-15+12)</f>
        <v>0.82983399999999996</v>
      </c>
      <c r="AU76" s="7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17"/>
    </row>
    <row r="77" spans="2:60" x14ac:dyDescent="0.4">
      <c r="B77" s="14" t="s">
        <v>12</v>
      </c>
      <c r="C77" s="4"/>
      <c r="D77" s="4" t="s">
        <v>9</v>
      </c>
      <c r="E77" s="4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6"/>
      <c r="W77" s="6" t="s">
        <v>27</v>
      </c>
      <c r="X77" s="7"/>
      <c r="Y77" s="7" cm="1">
        <f t="array" aca="1" ref="Y77" ca="1">INDIRECT("I"&amp;(ROW(Y77)-ROW(Y$76)+1)*15-15+12)</f>
        <v>1.0848739999999999</v>
      </c>
      <c r="Z77" s="7">
        <f ca="1">IF(Y77=0,0,Y77-Y76)</f>
        <v>-3.8540000000000241E-3</v>
      </c>
      <c r="AA77" s="7" cm="1">
        <f t="array" aca="1" ref="AA77" ca="1">INDIRECT("J"&amp;(ROW(AA77)-ROW(AA$76)+1)*15-15+12)</f>
        <v>26.999493999999999</v>
      </c>
      <c r="AB77" s="7">
        <f ca="1">IF(AA77=0,0,AA77-AA76)</f>
        <v>3.4870999999998986E-2</v>
      </c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7"/>
      <c r="AR77" s="6" t="s">
        <v>27</v>
      </c>
      <c r="AS77" s="7"/>
      <c r="AT77" s="7" cm="1">
        <f t="array" aca="1" ref="AT77" ca="1">INDIRECT("K"&amp;(ROW(AT77)-ROW(AT$76)+1)*15-15+12)</f>
        <v>0.830565</v>
      </c>
      <c r="AU77" s="7">
        <f ca="1">IF(AT77=0,0,AT77-AT76)</f>
        <v>7.3100000000003718E-4</v>
      </c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17"/>
    </row>
    <row r="78" spans="2:60" x14ac:dyDescent="0.4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7"/>
      <c r="W78" s="6" t="s">
        <v>35</v>
      </c>
      <c r="X78" s="7"/>
      <c r="Y78" s="7" cm="1">
        <f t="array" aca="1" ref="Y78" ca="1">INDIRECT("I"&amp;(ROW(Y78)-ROW(Y$76)+1)*15-15+12)</f>
        <v>1.0842769999999999</v>
      </c>
      <c r="Z78" s="7">
        <f ca="1">IF(Y78=0,0,Y78-Y76)</f>
        <v>-4.4509999999999827E-3</v>
      </c>
      <c r="AA78" s="7" cm="1">
        <f t="array" aca="1" ref="AA78" ca="1">INDIRECT("J"&amp;(ROW(AA78)-ROW(AA$76)+1)*15-15+12)</f>
        <v>27.013718000000001</v>
      </c>
      <c r="AB78" s="7">
        <f ca="1">IF(AA78=0,0,AA78-AA76)</f>
        <v>4.9095000000001221E-2</v>
      </c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17"/>
      <c r="AR78" s="6" t="s">
        <v>35</v>
      </c>
      <c r="AS78" s="7"/>
      <c r="AT78" s="7" cm="1">
        <f t="array" aca="1" ref="AT78" ca="1">INDIRECT("K"&amp;(ROW(AT78)-ROW(AT$76)+1)*15-15+12)</f>
        <v>0.83060900000000004</v>
      </c>
      <c r="AU78" s="7">
        <f ca="1">IF(AT78=0,0,AT78-AT76)</f>
        <v>7.7500000000008118E-4</v>
      </c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17"/>
    </row>
    <row r="79" spans="2:60" x14ac:dyDescent="0.4">
      <c r="B79" s="6" t="s">
        <v>0</v>
      </c>
      <c r="C79" s="7" t="s">
        <v>1</v>
      </c>
      <c r="D79" s="7" t="s">
        <v>2</v>
      </c>
      <c r="E79" s="7" t="s">
        <v>3</v>
      </c>
      <c r="F79" s="7" t="s">
        <v>4</v>
      </c>
      <c r="G79" s="7" t="s">
        <v>5</v>
      </c>
      <c r="H79" s="7"/>
      <c r="I79" s="7" t="s">
        <v>6</v>
      </c>
      <c r="J79" s="7" t="s">
        <v>2</v>
      </c>
      <c r="K79" s="7" t="s">
        <v>3</v>
      </c>
      <c r="L79" s="7" t="s">
        <v>4</v>
      </c>
      <c r="M79" s="7" t="s">
        <v>5</v>
      </c>
      <c r="N79" s="7"/>
      <c r="O79" s="7" t="s">
        <v>7</v>
      </c>
      <c r="P79" s="7"/>
      <c r="Q79" s="17"/>
      <c r="W79" s="6" t="s">
        <v>43</v>
      </c>
      <c r="X79" s="7"/>
      <c r="Y79" s="7" cm="1">
        <f t="array" aca="1" ref="Y79" ca="1">INDIRECT("I"&amp;(ROW(Y79)-ROW(Y$76)+1)*15-15+12)</f>
        <v>1.0885260000000001</v>
      </c>
      <c r="Z79" s="7">
        <f ca="1">IF(Y79=0,0,Y79-Y76)</f>
        <v>-2.0199999999981344E-4</v>
      </c>
      <c r="AA79" s="7" cm="1">
        <f t="array" aca="1" ref="AA79" ca="1">INDIRECT("J"&amp;(ROW(AA79)-ROW(AA$76)+1)*15-15+12)</f>
        <v>26.981066999999999</v>
      </c>
      <c r="AB79" s="7">
        <f ca="1">IF(AA79=0,0,AA79-AA76)</f>
        <v>1.6443999999999903E-2</v>
      </c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17"/>
      <c r="AR79" s="6" t="s">
        <v>43</v>
      </c>
      <c r="AS79" s="7"/>
      <c r="AT79" s="7" cm="1">
        <f t="array" aca="1" ref="AT79" ca="1">INDIRECT("K"&amp;(ROW(AT79)-ROW(AT$76)+1)*15-15+12)</f>
        <v>0.83136500000000002</v>
      </c>
      <c r="AU79" s="7">
        <f ca="1">IF(AT79=0,0,AT79-AT76)</f>
        <v>1.5310000000000601E-3</v>
      </c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17"/>
    </row>
    <row r="80" spans="2:60" x14ac:dyDescent="0.4">
      <c r="B80" s="6">
        <v>100</v>
      </c>
      <c r="C80" s="7">
        <v>5.366053</v>
      </c>
      <c r="D80" s="7">
        <v>49.507325000000002</v>
      </c>
      <c r="E80" s="7">
        <v>0.99851900000000005</v>
      </c>
      <c r="F80" s="7"/>
      <c r="G80" s="7">
        <v>1024</v>
      </c>
      <c r="H80" s="7"/>
      <c r="I80" s="7">
        <v>5.3057119999999998</v>
      </c>
      <c r="J80" s="7">
        <v>49.507325000000002</v>
      </c>
      <c r="K80" s="7">
        <v>0.99851900000000005</v>
      </c>
      <c r="L80" s="7"/>
      <c r="M80" s="7">
        <v>0</v>
      </c>
      <c r="N80" s="7"/>
      <c r="O80" s="7">
        <v>99</v>
      </c>
      <c r="P80" s="7">
        <v>99</v>
      </c>
      <c r="Q80" s="17">
        <v>99</v>
      </c>
      <c r="W80" s="6" t="s">
        <v>37</v>
      </c>
      <c r="X80" s="7"/>
      <c r="Y80" s="7" cm="1">
        <f t="array" aca="1" ref="Y80" ca="1">INDIRECT("I"&amp;(ROW(Y80)-ROW(Y$76)+1)*15-15+12)</f>
        <v>1.082417</v>
      </c>
      <c r="Z80" s="7">
        <f ca="1">IF(Y80=0,0,Y80-Y76)</f>
        <v>-6.3109999999999555E-3</v>
      </c>
      <c r="AA80" s="7" cm="1">
        <f t="array" aca="1" ref="AA80" ca="1">INDIRECT("J"&amp;(ROW(AA80)-ROW(AA$76)+1)*15-15+12)</f>
        <v>26.950292999999999</v>
      </c>
      <c r="AB80" s="7">
        <f ca="1">IF(AA80=0,0,AA80-AA76)</f>
        <v>-1.4330000000001064E-2</v>
      </c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7"/>
      <c r="AR80" s="6" t="s">
        <v>37</v>
      </c>
      <c r="AS80" s="7"/>
      <c r="AT80" s="7" cm="1">
        <f t="array" aca="1" ref="AT80" ca="1">INDIRECT("K"&amp;(ROW(AT80)-ROW(AT$76)+1)*15-15+12)</f>
        <v>0.82890900000000001</v>
      </c>
      <c r="AU80" s="7">
        <f ca="1">IF(AT80=0,0,AT80-AT76)</f>
        <v>-9.2499999999995364E-4</v>
      </c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17"/>
    </row>
    <row r="81" spans="2:60" x14ac:dyDescent="0.4">
      <c r="B81" s="6">
        <v>90</v>
      </c>
      <c r="C81" s="7">
        <v>3.0559409999999998</v>
      </c>
      <c r="D81" s="7">
        <v>36.988337999999999</v>
      </c>
      <c r="E81" s="7">
        <v>0.97380800000000001</v>
      </c>
      <c r="F81" s="7"/>
      <c r="G81" s="7">
        <v>1022</v>
      </c>
      <c r="H81" s="7"/>
      <c r="I81" s="7">
        <v>3.007844</v>
      </c>
      <c r="J81" s="7">
        <v>36.988439999999997</v>
      </c>
      <c r="K81" s="7">
        <v>0.97380699999999998</v>
      </c>
      <c r="L81" s="7"/>
      <c r="M81" s="7">
        <v>2</v>
      </c>
      <c r="N81" s="7"/>
      <c r="O81" s="7">
        <v>0</v>
      </c>
      <c r="P81" s="7">
        <v>1</v>
      </c>
      <c r="Q81" s="17">
        <v>2</v>
      </c>
      <c r="W81" s="6" t="s">
        <v>25</v>
      </c>
      <c r="X81" s="7"/>
      <c r="Y81" s="7" cm="1">
        <f t="array" aca="1" ref="Y81" ca="1">INDIRECT("I"&amp;(ROW(Y81)-ROW(Y$76)+1)*15-15+12)</f>
        <v>1.08128</v>
      </c>
      <c r="Z81" s="7">
        <f ca="1">IF(Y81=0,0,Y81-Y76)</f>
        <v>-7.4479999999998991E-3</v>
      </c>
      <c r="AA81" s="7" cm="1">
        <f t="array" aca="1" ref="AA81" ca="1">INDIRECT("J"&amp;(ROW(AA81)-ROW(AA$76)+1)*15-15+12)</f>
        <v>26.997568999999999</v>
      </c>
      <c r="AB81" s="7">
        <f ca="1">IF(AA81=0,0,AA81-AA76)</f>
        <v>3.2945999999999032E-2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7"/>
      <c r="AR81" s="6" t="s">
        <v>25</v>
      </c>
      <c r="AS81" s="7"/>
      <c r="AT81" s="7" cm="1">
        <f t="array" aca="1" ref="AT81" ca="1">INDIRECT("K"&amp;(ROW(AT81)-ROW(AT$76)+1)*15-15+12)</f>
        <v>0.830515</v>
      </c>
      <c r="AU81" s="7">
        <f ca="1">IF(AT81=0,0,AT81-AT76)</f>
        <v>6.8100000000004268E-4</v>
      </c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17"/>
    </row>
    <row r="82" spans="2:60" x14ac:dyDescent="0.4">
      <c r="B82">
        <v>80</v>
      </c>
      <c r="C82">
        <v>2.330298</v>
      </c>
      <c r="D82">
        <v>33.615788999999999</v>
      </c>
      <c r="E82">
        <v>0.95150699999999999</v>
      </c>
      <c r="G82">
        <v>1017</v>
      </c>
      <c r="I82">
        <v>2.2806090000000001</v>
      </c>
      <c r="J82">
        <v>33.616750000000003</v>
      </c>
      <c r="K82">
        <v>0.95148699999999997</v>
      </c>
      <c r="M82">
        <v>7</v>
      </c>
      <c r="O82">
        <v>99</v>
      </c>
      <c r="P82">
        <v>99</v>
      </c>
      <c r="Q82">
        <v>99</v>
      </c>
      <c r="W82" s="6" t="s">
        <v>39</v>
      </c>
      <c r="X82" s="7"/>
      <c r="Y82" s="7" cm="1">
        <f t="array" aca="1" ref="Y82" ca="1">INDIRECT("I"&amp;(ROW(Y82)-ROW(Y$76)+1)*15-15+12)</f>
        <v>1.082956</v>
      </c>
      <c r="Z82" s="7">
        <f ca="1">IF(Y82=0,0,Y82-Y76)</f>
        <v>-5.7719999999998883E-3</v>
      </c>
      <c r="AA82" s="7" cm="1">
        <f t="array" aca="1" ref="AA82" ca="1">INDIRECT("J"&amp;(ROW(AA82)-ROW(AA$76)+1)*15-15+12)</f>
        <v>27.001390000000001</v>
      </c>
      <c r="AB82" s="7">
        <f ca="1">IF(AA82=0,0,AA82-AA76)</f>
        <v>3.6767000000001104E-2</v>
      </c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17"/>
      <c r="AR82" s="6" t="s">
        <v>39</v>
      </c>
      <c r="AS82" s="7"/>
      <c r="AT82" s="7" cm="1">
        <f t="array" aca="1" ref="AT82" ca="1">INDIRECT("K"&amp;(ROW(AT82)-ROW(AT$76)+1)*15-15+12)</f>
        <v>0.83075699999999997</v>
      </c>
      <c r="AU82" s="7">
        <f ca="1">IF(AT82=0,0,AT82-AT76)</f>
        <v>9.2300000000000715E-4</v>
      </c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17"/>
    </row>
    <row r="83" spans="2:60" x14ac:dyDescent="0.4">
      <c r="B83">
        <v>70</v>
      </c>
      <c r="C83">
        <v>1.9989319999999999</v>
      </c>
      <c r="D83">
        <v>31.698204</v>
      </c>
      <c r="E83">
        <v>0.93015499999999995</v>
      </c>
      <c r="G83">
        <v>1007</v>
      </c>
      <c r="I83">
        <v>1.9643809999999999</v>
      </c>
      <c r="J83">
        <v>31.701767</v>
      </c>
      <c r="K83">
        <v>0.93019499999999999</v>
      </c>
      <c r="M83">
        <v>17</v>
      </c>
      <c r="O83">
        <v>4</v>
      </c>
      <c r="P83">
        <v>23</v>
      </c>
      <c r="Q83">
        <v>43</v>
      </c>
      <c r="W83" s="6" t="s">
        <v>51</v>
      </c>
      <c r="X83" s="7"/>
      <c r="Y83" s="7" cm="1">
        <f t="array" aca="1" ref="Y83" ca="1">INDIRECT("I"&amp;(ROW(Y83)-ROW(Y$76)+1)*15-15+12)</f>
        <v>1.084133</v>
      </c>
      <c r="Z83" s="7">
        <f ca="1">IF(Y83=0,0,Y83-Y76)</f>
        <v>-4.5949999999999047E-3</v>
      </c>
      <c r="AA83" s="7" cm="1">
        <f t="array" aca="1" ref="AA83" ca="1">INDIRECT("J"&amp;(ROW(AA83)-ROW(AA$76)+1)*15-15+12)</f>
        <v>26.965422</v>
      </c>
      <c r="AB83" s="7">
        <f ca="1">IF(AA83=0,0,AA83-AA76)</f>
        <v>7.9900000000066029E-4</v>
      </c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17"/>
      <c r="AR83" s="6" t="s">
        <v>40</v>
      </c>
      <c r="AS83" s="7"/>
      <c r="AT83" s="7" cm="1">
        <f t="array" aca="1" ref="AT83" ca="1">INDIRECT("K"&amp;(ROW(AT83)-ROW(AT$76)+1)*15-15+12)</f>
        <v>0.82905799999999996</v>
      </c>
      <c r="AU83" s="7">
        <f ca="1">IF(AT83=0,0,AT83-AT76)</f>
        <v>-7.7599999999999891E-4</v>
      </c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17"/>
    </row>
    <row r="84" spans="2:60" x14ac:dyDescent="0.4">
      <c r="B84">
        <v>60</v>
      </c>
      <c r="C84">
        <v>1.7775860000000001</v>
      </c>
      <c r="D84">
        <v>30.315314000000001</v>
      </c>
      <c r="E84">
        <v>0.90978000000000003</v>
      </c>
      <c r="G84">
        <v>1003</v>
      </c>
      <c r="I84">
        <v>1.74983</v>
      </c>
      <c r="J84">
        <v>30.322054000000001</v>
      </c>
      <c r="K84">
        <v>0.90976800000000002</v>
      </c>
      <c r="M84">
        <v>21</v>
      </c>
      <c r="O84">
        <v>3</v>
      </c>
      <c r="P84">
        <v>49</v>
      </c>
      <c r="Q84">
        <v>55</v>
      </c>
      <c r="W84" s="8" t="s">
        <v>73</v>
      </c>
      <c r="X84" s="7"/>
      <c r="Y84" s="7" cm="1">
        <f t="array" aca="1" ref="Y84" ca="1">INDIRECT("I"&amp;(ROW(Y84)-ROW(Y$76)+1)*15-15+12)</f>
        <v>1.0891109999999999</v>
      </c>
      <c r="Z84" s="7">
        <f ca="1">IF(Y84=0,0,Y84-Y76)</f>
        <v>3.8300000000002221E-4</v>
      </c>
      <c r="AA84" s="7" cm="1">
        <f t="array" aca="1" ref="AA84" ca="1">INDIRECT("J"&amp;(ROW(AA84)-ROW(AA$76)+1)*15-15+12)</f>
        <v>26.975173999999999</v>
      </c>
      <c r="AB84" s="7">
        <f ca="1">IF(AA84=0,0,AA84-AA76)</f>
        <v>1.0550999999999533E-2</v>
      </c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7"/>
      <c r="AR84" s="6"/>
      <c r="AS84" s="7"/>
      <c r="AT84" s="7"/>
      <c r="AU84" s="7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17"/>
    </row>
    <row r="85" spans="2:60" x14ac:dyDescent="0.4">
      <c r="B85">
        <v>50</v>
      </c>
      <c r="C85">
        <v>1.5702989999999999</v>
      </c>
      <c r="D85">
        <v>29.289902999999999</v>
      </c>
      <c r="E85">
        <v>0.89047399999999999</v>
      </c>
      <c r="G85">
        <v>991</v>
      </c>
      <c r="I85">
        <v>1.5365070000000001</v>
      </c>
      <c r="J85">
        <v>29.304518999999999</v>
      </c>
      <c r="K85">
        <v>0.89062600000000003</v>
      </c>
      <c r="M85">
        <v>33</v>
      </c>
      <c r="O85">
        <v>3</v>
      </c>
      <c r="P85">
        <v>49</v>
      </c>
      <c r="Q85">
        <v>55</v>
      </c>
      <c r="W85" s="6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7"/>
      <c r="AR85" s="15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17"/>
    </row>
    <row r="86" spans="2:60" x14ac:dyDescent="0.4">
      <c r="B86">
        <v>40</v>
      </c>
      <c r="C86">
        <v>1.3553170000000001</v>
      </c>
      <c r="D86">
        <v>28.243827</v>
      </c>
      <c r="E86">
        <v>0.86590400000000001</v>
      </c>
      <c r="G86">
        <v>981</v>
      </c>
      <c r="I86">
        <v>1.320776</v>
      </c>
      <c r="J86">
        <v>28.286200999999998</v>
      </c>
      <c r="K86">
        <v>0.86647200000000002</v>
      </c>
      <c r="M86">
        <v>43</v>
      </c>
      <c r="O86">
        <v>3</v>
      </c>
      <c r="P86">
        <v>49</v>
      </c>
      <c r="Q86">
        <v>55</v>
      </c>
      <c r="W86" s="6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17"/>
      <c r="AR86" s="15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17"/>
    </row>
    <row r="87" spans="2:60" x14ac:dyDescent="0.4">
      <c r="B87">
        <v>30</v>
      </c>
      <c r="C87">
        <v>1.112034</v>
      </c>
      <c r="D87">
        <v>26.912395</v>
      </c>
      <c r="E87">
        <v>0.828565</v>
      </c>
      <c r="G87">
        <v>953</v>
      </c>
      <c r="I87">
        <v>1.08128</v>
      </c>
      <c r="J87">
        <v>26.997568999999999</v>
      </c>
      <c r="K87">
        <v>0.830515</v>
      </c>
      <c r="M87">
        <v>71</v>
      </c>
      <c r="O87">
        <v>27</v>
      </c>
      <c r="P87">
        <v>49</v>
      </c>
      <c r="Q87">
        <v>55</v>
      </c>
      <c r="W87" s="6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17"/>
      <c r="AR87" s="15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17"/>
    </row>
    <row r="88" spans="2:60" x14ac:dyDescent="0.4">
      <c r="B88" s="6">
        <v>20</v>
      </c>
      <c r="C88" s="7">
        <v>0.79795000000000005</v>
      </c>
      <c r="D88" s="7">
        <v>25.107627999999998</v>
      </c>
      <c r="E88" s="7">
        <v>0.75587899999999997</v>
      </c>
      <c r="F88" s="7"/>
      <c r="G88" s="7">
        <v>855</v>
      </c>
      <c r="H88" s="7"/>
      <c r="I88" s="7">
        <v>0.79318500000000003</v>
      </c>
      <c r="J88" s="7">
        <v>25.324477999999999</v>
      </c>
      <c r="K88" s="7">
        <v>0.762073</v>
      </c>
      <c r="L88" s="7"/>
      <c r="M88" s="7">
        <v>169</v>
      </c>
      <c r="N88" s="7"/>
      <c r="O88" s="7">
        <v>23</v>
      </c>
      <c r="P88" s="7">
        <v>27</v>
      </c>
      <c r="Q88" s="17">
        <v>49</v>
      </c>
      <c r="W88" s="6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17"/>
      <c r="AR88" s="15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17"/>
    </row>
    <row r="89" spans="2:60" ht="19.5" thickBot="1" x14ac:dyDescent="0.45">
      <c r="B89" s="10">
        <v>10</v>
      </c>
      <c r="C89" s="11">
        <v>0.41396699999999997</v>
      </c>
      <c r="D89" s="11">
        <v>22.432924</v>
      </c>
      <c r="E89" s="11">
        <v>0.59659399999999996</v>
      </c>
      <c r="F89" s="11"/>
      <c r="G89" s="11">
        <v>646</v>
      </c>
      <c r="H89" s="11"/>
      <c r="I89" s="11">
        <v>0.43918699999999999</v>
      </c>
      <c r="J89" s="11">
        <v>22.611898</v>
      </c>
      <c r="K89" s="11">
        <v>0.593889</v>
      </c>
      <c r="L89" s="11"/>
      <c r="M89" s="11">
        <v>378</v>
      </c>
      <c r="N89" s="11"/>
      <c r="O89" s="11">
        <v>99</v>
      </c>
      <c r="P89" s="11">
        <v>99</v>
      </c>
      <c r="Q89" s="21">
        <v>99</v>
      </c>
      <c r="W89" s="6" t="s">
        <v>24</v>
      </c>
      <c r="X89" s="7"/>
      <c r="Y89" s="7" t="s">
        <v>17</v>
      </c>
      <c r="Z89" s="7"/>
      <c r="AA89" s="7" t="s">
        <v>18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17"/>
      <c r="AR89" s="6" t="s">
        <v>55</v>
      </c>
      <c r="AS89" s="7"/>
      <c r="AT89" s="7" t="s">
        <v>50</v>
      </c>
      <c r="AU89" s="7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17"/>
    </row>
    <row r="90" spans="2:60" x14ac:dyDescent="0.4">
      <c r="W90" s="6" t="s">
        <v>42</v>
      </c>
      <c r="X90" s="7"/>
      <c r="Y90" s="7" cm="1">
        <f t="array" aca="1" ref="Y90" ca="1">INDIRECT("I"&amp;(ROW(Y90)-ROW(Y$90)+1)*15-15+13)</f>
        <v>0.79769999999999996</v>
      </c>
      <c r="Z90" s="7"/>
      <c r="AA90" s="7" cm="1">
        <f t="array" aca="1" ref="AA90" ca="1">INDIRECT("J"&amp;(ROW(AA90)-ROW(AA$90)+1)*15-15+13)</f>
        <v>25.287882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17"/>
      <c r="AR90" s="6" t="s">
        <v>42</v>
      </c>
      <c r="AS90" s="7"/>
      <c r="AT90" s="7" cm="1">
        <f t="array" aca="1" ref="AT90" ca="1">INDIRECT("K"&amp;(ROW(AT90)-ROW(AT$90)+1)*15-15+13)</f>
        <v>0.76052399999999998</v>
      </c>
      <c r="AU90" s="7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17"/>
    </row>
    <row r="91" spans="2:60" ht="19.5" thickBot="1" x14ac:dyDescent="0.45">
      <c r="W91" s="6" t="s">
        <v>27</v>
      </c>
      <c r="X91" s="7"/>
      <c r="Y91" s="7" cm="1">
        <f t="array" aca="1" ref="Y91" ca="1">INDIRECT("I"&amp;(ROW(Y91)-ROW(Y$90)+1)*15-15+13)</f>
        <v>0.792543</v>
      </c>
      <c r="Z91" s="7">
        <f ca="1">IF(Y91=0,0,Y91-Y90)</f>
        <v>-5.1569999999999672E-3</v>
      </c>
      <c r="AA91" s="7" cm="1">
        <f t="array" aca="1" ref="AA91" ca="1">INDIRECT("J"&amp;(ROW(AA91)-ROW(AA$90)+1)*15-15+13)</f>
        <v>25.349799000000001</v>
      </c>
      <c r="AB91" s="7">
        <f ca="1">IF(AA91=0,0,AA91-AA90)</f>
        <v>6.191700000000111E-2</v>
      </c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17"/>
      <c r="AR91" s="6" t="s">
        <v>27</v>
      </c>
      <c r="AS91" s="7"/>
      <c r="AT91" s="7" cm="1">
        <f t="array" aca="1" ref="AT91" ca="1">INDIRECT("K"&amp;(ROW(AT91)-ROW(AT$90)+1)*15-15+13)</f>
        <v>0.76196600000000003</v>
      </c>
      <c r="AU91" s="7">
        <f ca="1">IF(AT91=0,0,AT91-AT90)</f>
        <v>1.4420000000000543E-3</v>
      </c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17"/>
    </row>
    <row r="92" spans="2:60" x14ac:dyDescent="0.4">
      <c r="B92" s="14" t="s">
        <v>12</v>
      </c>
      <c r="C92" s="4"/>
      <c r="D92" s="4" t="s">
        <v>9</v>
      </c>
      <c r="E92" s="4" t="s">
        <v>14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6"/>
      <c r="W92" s="6" t="s">
        <v>35</v>
      </c>
      <c r="X92" s="7"/>
      <c r="Y92" s="7" cm="1">
        <f t="array" aca="1" ref="Y92" ca="1">INDIRECT("I"&amp;(ROW(Y92)-ROW(Y$90)+1)*15-15+13)</f>
        <v>0.79318500000000003</v>
      </c>
      <c r="Z92" s="7">
        <f ca="1">IF(Y92=0,0,Y92-Y90)</f>
        <v>-4.5149999999999357E-3</v>
      </c>
      <c r="AA92" s="7" cm="1">
        <f t="array" aca="1" ref="AA92" ca="1">INDIRECT("J"&amp;(ROW(AA92)-ROW(AA$90)+1)*15-15+13)</f>
        <v>25.324477999999999</v>
      </c>
      <c r="AB92" s="7">
        <f ca="1">IF(AA92=0,0,AA92-AA90)</f>
        <v>3.6595999999999407E-2</v>
      </c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7"/>
      <c r="AR92" s="6" t="s">
        <v>35</v>
      </c>
      <c r="AS92" s="7"/>
      <c r="AT92" s="7" cm="1">
        <f t="array" aca="1" ref="AT92" ca="1">INDIRECT("K"&amp;(ROW(AT92)-ROW(AT$90)+1)*15-15+13)</f>
        <v>0.762073</v>
      </c>
      <c r="AU92" s="7">
        <f ca="1">IF(AT92=0,0,AT92-AT90)</f>
        <v>1.5490000000000226E-3</v>
      </c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17"/>
    </row>
    <row r="93" spans="2:60" x14ac:dyDescent="0.4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7"/>
      <c r="W93" s="6" t="s">
        <v>43</v>
      </c>
      <c r="X93" s="7"/>
      <c r="Y93" s="7" cm="1">
        <f t="array" aca="1" ref="Y93" ca="1">INDIRECT("I"&amp;(ROW(Y93)-ROW(Y$90)+1)*15-15+13)</f>
        <v>0.79536899999999999</v>
      </c>
      <c r="Z93" s="7">
        <f ca="1">IF(Y93=0,0,Y93-Y90)</f>
        <v>-2.330999999999972E-3</v>
      </c>
      <c r="AA93" s="7" cm="1">
        <f t="array" aca="1" ref="AA93" ca="1">INDIRECT("J"&amp;(ROW(AA93)-ROW(AA$90)+1)*15-15+13)</f>
        <v>25.326709999999999</v>
      </c>
      <c r="AB93" s="7">
        <f ca="1">IF(AA93=0,0,AA93-AA90)</f>
        <v>3.8827999999998752E-2</v>
      </c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17"/>
      <c r="AR93" s="6" t="s">
        <v>43</v>
      </c>
      <c r="AS93" s="7"/>
      <c r="AT93" s="7" cm="1">
        <f t="array" aca="1" ref="AT93" ca="1">INDIRECT("K"&amp;(ROW(AT93)-ROW(AT$90)+1)*15-15+13)</f>
        <v>0.76237600000000005</v>
      </c>
      <c r="AU93" s="7">
        <f ca="1">IF(AT93=0,0,AT93-AT90)</f>
        <v>1.8520000000000758E-3</v>
      </c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17"/>
    </row>
    <row r="94" spans="2:60" x14ac:dyDescent="0.4">
      <c r="B94" s="6" t="s">
        <v>0</v>
      </c>
      <c r="C94" s="7" t="s">
        <v>1</v>
      </c>
      <c r="D94" s="7" t="s">
        <v>2</v>
      </c>
      <c r="E94" s="7" t="s">
        <v>3</v>
      </c>
      <c r="F94" s="7" t="s">
        <v>4</v>
      </c>
      <c r="G94" s="7" t="s">
        <v>5</v>
      </c>
      <c r="H94" s="7"/>
      <c r="I94" s="7" t="s">
        <v>6</v>
      </c>
      <c r="J94" s="7" t="s">
        <v>2</v>
      </c>
      <c r="K94" s="7" t="s">
        <v>3</v>
      </c>
      <c r="L94" s="7" t="s">
        <v>4</v>
      </c>
      <c r="M94" s="7" t="s">
        <v>5</v>
      </c>
      <c r="N94" s="7"/>
      <c r="O94" s="7" t="s">
        <v>7</v>
      </c>
      <c r="P94" s="7"/>
      <c r="Q94" s="17"/>
      <c r="W94" s="6" t="s">
        <v>37</v>
      </c>
      <c r="X94" s="7"/>
      <c r="Y94" s="7" cm="1">
        <f t="array" aca="1" ref="Y94" ca="1">INDIRECT("I"&amp;(ROW(Y94)-ROW(Y$90)+1)*15-15+13)</f>
        <v>0.78437699999999999</v>
      </c>
      <c r="Z94" s="7">
        <f ca="1">IF(Y94=0,0,Y94-Y90)</f>
        <v>-1.3322999999999974E-2</v>
      </c>
      <c r="AA94" s="7" cm="1">
        <f t="array" aca="1" ref="AA94" ca="1">INDIRECT("J"&amp;(ROW(AA94)-ROW(AA$90)+1)*15-15+13)</f>
        <v>25.229092000000001</v>
      </c>
      <c r="AB94" s="7">
        <f ca="1">IF(AA94=0,0,AA94-AA90)</f>
        <v>-5.8789999999998344E-2</v>
      </c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7"/>
      <c r="AR94" s="6" t="s">
        <v>37</v>
      </c>
      <c r="AS94" s="7"/>
      <c r="AT94" s="7" cm="1">
        <f t="array" aca="1" ref="AT94" ca="1">INDIRECT("K"&amp;(ROW(AT94)-ROW(AT$90)+1)*15-15+13)</f>
        <v>0.756996</v>
      </c>
      <c r="AU94" s="7">
        <f ca="1">IF(AT94=0,0,AT94-AT90)</f>
        <v>-3.5279999999999756E-3</v>
      </c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17"/>
    </row>
    <row r="95" spans="2:60" x14ac:dyDescent="0.4">
      <c r="B95" s="6">
        <v>100</v>
      </c>
      <c r="C95" s="7">
        <v>5.366053</v>
      </c>
      <c r="D95" s="7">
        <v>49.507325000000002</v>
      </c>
      <c r="E95" s="7">
        <v>0.99851900000000005</v>
      </c>
      <c r="F95" s="7"/>
      <c r="G95" s="7">
        <v>1024</v>
      </c>
      <c r="H95" s="7"/>
      <c r="I95" s="7">
        <v>5.3057119999999998</v>
      </c>
      <c r="J95" s="7">
        <v>49.507325000000002</v>
      </c>
      <c r="K95" s="7">
        <v>0.99851900000000005</v>
      </c>
      <c r="L95" s="7"/>
      <c r="M95" s="7">
        <v>0</v>
      </c>
      <c r="N95" s="7"/>
      <c r="O95" s="7">
        <v>99</v>
      </c>
      <c r="P95" s="7">
        <v>99</v>
      </c>
      <c r="Q95" s="17">
        <v>99</v>
      </c>
      <c r="W95" s="6" t="s">
        <v>25</v>
      </c>
      <c r="X95" s="7"/>
      <c r="Y95" s="7" cm="1">
        <f t="array" aca="1" ref="Y95" ca="1">INDIRECT("I"&amp;(ROW(Y95)-ROW(Y$90)+1)*15-15+13)</f>
        <v>0.79318500000000003</v>
      </c>
      <c r="Z95" s="7">
        <f ca="1">IF(Y95=0,0,Y95-Y90)</f>
        <v>-4.5149999999999357E-3</v>
      </c>
      <c r="AA95" s="7" cm="1">
        <f t="array" aca="1" ref="AA95" ca="1">INDIRECT("J"&amp;(ROW(AA95)-ROW(AA$90)+1)*15-15+13)</f>
        <v>25.324477999999999</v>
      </c>
      <c r="AB95" s="7">
        <f ca="1">IF(AA95=0,0,AA95-AA90)</f>
        <v>3.6595999999999407E-2</v>
      </c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17"/>
      <c r="AR95" s="6" t="s">
        <v>25</v>
      </c>
      <c r="AS95" s="7"/>
      <c r="AT95" s="7" cm="1">
        <f t="array" aca="1" ref="AT95" ca="1">INDIRECT("K"&amp;(ROW(AT95)-ROW(AT$90)+1)*15-15+13)</f>
        <v>0.762073</v>
      </c>
      <c r="AU95" s="7">
        <f ca="1">IF(AT95=0,0,AT95-AT90)</f>
        <v>1.5490000000000226E-3</v>
      </c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17"/>
    </row>
    <row r="96" spans="2:60" x14ac:dyDescent="0.4">
      <c r="B96" s="6">
        <v>90</v>
      </c>
      <c r="C96" s="7">
        <v>3.0559409999999998</v>
      </c>
      <c r="D96" s="7">
        <v>36.988337999999999</v>
      </c>
      <c r="E96" s="7">
        <v>0.97380800000000001</v>
      </c>
      <c r="F96" s="7"/>
      <c r="G96" s="7">
        <v>1022</v>
      </c>
      <c r="H96" s="7"/>
      <c r="I96" s="7">
        <v>3.007844</v>
      </c>
      <c r="J96" s="7">
        <v>36.988439999999997</v>
      </c>
      <c r="K96" s="7">
        <v>0.97380699999999998</v>
      </c>
      <c r="L96" s="7"/>
      <c r="M96" s="7">
        <v>2</v>
      </c>
      <c r="N96" s="7"/>
      <c r="O96" s="7">
        <v>0</v>
      </c>
      <c r="P96" s="7">
        <v>1</v>
      </c>
      <c r="Q96" s="17">
        <v>2</v>
      </c>
      <c r="W96" s="6" t="s">
        <v>39</v>
      </c>
      <c r="X96" s="7"/>
      <c r="Y96" s="7" cm="1">
        <f t="array" aca="1" ref="Y96" ca="1">INDIRECT("I"&amp;(ROW(Y96)-ROW(Y$90)+1)*15-15+13)</f>
        <v>0.78776999999999997</v>
      </c>
      <c r="Z96" s="7">
        <f ca="1">IF(Y96=0,0,Y96-Y90)</f>
        <v>-9.9299999999999944E-3</v>
      </c>
      <c r="AA96" s="7" cm="1">
        <f t="array" aca="1" ref="AA96" ca="1">INDIRECT("J"&amp;(ROW(AA96)-ROW(AA$90)+1)*15-15+13)</f>
        <v>25.335284000000001</v>
      </c>
      <c r="AB96" s="7">
        <f ca="1">IF(AA96=0,0,AA96-AA90)</f>
        <v>4.7402000000001721E-2</v>
      </c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17"/>
      <c r="AR96" s="6" t="s">
        <v>39</v>
      </c>
      <c r="AS96" s="7"/>
      <c r="AT96" s="7" cm="1">
        <f t="array" aca="1" ref="AT96" ca="1">INDIRECT("K"&amp;(ROW(AT96)-ROW(AT$90)+1)*15-15+13)</f>
        <v>0.76175099999999996</v>
      </c>
      <c r="AU96" s="7">
        <f ca="1">IF(AT96=0,0,AT96-AT90)</f>
        <v>1.2269999999999781E-3</v>
      </c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17"/>
    </row>
    <row r="97" spans="2:60" x14ac:dyDescent="0.4">
      <c r="B97">
        <v>80</v>
      </c>
      <c r="C97">
        <v>2.330298</v>
      </c>
      <c r="D97">
        <v>33.615788999999999</v>
      </c>
      <c r="E97">
        <v>0.95150699999999999</v>
      </c>
      <c r="G97">
        <v>1016</v>
      </c>
      <c r="I97">
        <v>2.2850470000000001</v>
      </c>
      <c r="J97">
        <v>33.616928000000001</v>
      </c>
      <c r="K97">
        <v>0.95148900000000003</v>
      </c>
      <c r="M97">
        <v>8</v>
      </c>
      <c r="O97">
        <v>3</v>
      </c>
      <c r="P97">
        <v>20</v>
      </c>
      <c r="Q97">
        <v>38</v>
      </c>
      <c r="W97" s="6" t="s">
        <v>51</v>
      </c>
      <c r="X97" s="7"/>
      <c r="Y97" s="7" cm="1">
        <f t="array" aca="1" ref="Y97" ca="1">INDIRECT("I"&amp;(ROW(Y97)-ROW(Y$90)+1)*15-15+13)</f>
        <v>0.787632</v>
      </c>
      <c r="Z97" s="7">
        <f ca="1">IF(Y97=0,0,Y97-Y90)</f>
        <v>-1.0067999999999966E-2</v>
      </c>
      <c r="AA97" s="7" cm="1">
        <f t="array" aca="1" ref="AA97" ca="1">INDIRECT("J"&amp;(ROW(AA97)-ROW(AA$90)+1)*15-15+13)</f>
        <v>25.217300000000002</v>
      </c>
      <c r="AB97" s="7">
        <f ca="1">IF(AA97=0,0,AA97-AA90)</f>
        <v>-7.0581999999998146E-2</v>
      </c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17"/>
      <c r="AR97" s="6" t="s">
        <v>40</v>
      </c>
      <c r="AS97" s="7"/>
      <c r="AT97" s="7" cm="1">
        <f t="array" aca="1" ref="AT97" ca="1">INDIRECT("K"&amp;(ROW(AT97)-ROW(AT$90)+1)*15-15+13)</f>
        <v>0.75691299999999995</v>
      </c>
      <c r="AU97" s="7">
        <f ca="1">IF(AT97=0,0,AT97-AT90)</f>
        <v>-3.6110000000000309E-3</v>
      </c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17"/>
    </row>
    <row r="98" spans="2:60" x14ac:dyDescent="0.4">
      <c r="B98">
        <v>70</v>
      </c>
      <c r="C98">
        <v>1.9989319999999999</v>
      </c>
      <c r="D98">
        <v>31.698204</v>
      </c>
      <c r="E98">
        <v>0.93015499999999995</v>
      </c>
      <c r="G98">
        <v>1005</v>
      </c>
      <c r="I98">
        <v>1.960636</v>
      </c>
      <c r="J98">
        <v>31.705732999999999</v>
      </c>
      <c r="K98">
        <v>0.93021799999999999</v>
      </c>
      <c r="M98">
        <v>19</v>
      </c>
      <c r="O98">
        <v>34</v>
      </c>
      <c r="P98">
        <v>49</v>
      </c>
      <c r="Q98">
        <v>62</v>
      </c>
      <c r="W98" s="8" t="s">
        <v>73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17"/>
      <c r="AR98" s="6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17"/>
    </row>
    <row r="99" spans="2:60" x14ac:dyDescent="0.4">
      <c r="B99">
        <v>60</v>
      </c>
      <c r="C99">
        <v>1.7775860000000001</v>
      </c>
      <c r="D99">
        <v>30.315314000000001</v>
      </c>
      <c r="E99">
        <v>0.90978000000000003</v>
      </c>
      <c r="G99">
        <v>1001</v>
      </c>
      <c r="I99">
        <v>1.7498359999999999</v>
      </c>
      <c r="J99">
        <v>30.325897999999999</v>
      </c>
      <c r="K99">
        <v>0.90972799999999998</v>
      </c>
      <c r="M99">
        <v>23</v>
      </c>
      <c r="O99">
        <v>4</v>
      </c>
      <c r="P99">
        <v>21</v>
      </c>
      <c r="Q99">
        <v>56</v>
      </c>
      <c r="W99" s="6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17"/>
      <c r="AR99" s="6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17"/>
    </row>
    <row r="100" spans="2:60" ht="19.5" thickBot="1" x14ac:dyDescent="0.45">
      <c r="B100">
        <v>50</v>
      </c>
      <c r="C100">
        <v>1.5702989999999999</v>
      </c>
      <c r="D100">
        <v>29.289902999999999</v>
      </c>
      <c r="E100">
        <v>0.89047399999999999</v>
      </c>
      <c r="G100">
        <v>984</v>
      </c>
      <c r="I100">
        <v>1.532877</v>
      </c>
      <c r="J100">
        <v>29.313497000000002</v>
      </c>
      <c r="K100">
        <v>0.891069</v>
      </c>
      <c r="M100">
        <v>40</v>
      </c>
      <c r="O100">
        <v>34</v>
      </c>
      <c r="P100">
        <v>56</v>
      </c>
      <c r="Q100">
        <v>62</v>
      </c>
      <c r="W100" s="10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21"/>
      <c r="AR100" s="10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21"/>
    </row>
    <row r="101" spans="2:60" x14ac:dyDescent="0.4">
      <c r="B101">
        <v>40</v>
      </c>
      <c r="C101">
        <v>1.3553170000000001</v>
      </c>
      <c r="D101">
        <v>28.243827</v>
      </c>
      <c r="E101">
        <v>0.86590400000000001</v>
      </c>
      <c r="G101">
        <v>972</v>
      </c>
      <c r="I101">
        <v>1.319199</v>
      </c>
      <c r="J101">
        <v>28.299949000000002</v>
      </c>
      <c r="K101">
        <v>0.86735700000000004</v>
      </c>
      <c r="M101">
        <v>52</v>
      </c>
      <c r="O101">
        <v>34</v>
      </c>
      <c r="P101">
        <v>56</v>
      </c>
      <c r="Q101">
        <v>62</v>
      </c>
    </row>
    <row r="102" spans="2:60" x14ac:dyDescent="0.4">
      <c r="B102">
        <v>30</v>
      </c>
      <c r="C102">
        <v>1.112034</v>
      </c>
      <c r="D102">
        <v>26.912395</v>
      </c>
      <c r="E102">
        <v>0.828565</v>
      </c>
      <c r="G102">
        <v>954</v>
      </c>
      <c r="I102">
        <v>1.082956</v>
      </c>
      <c r="J102">
        <v>27.001390000000001</v>
      </c>
      <c r="K102">
        <v>0.83075699999999997</v>
      </c>
      <c r="M102">
        <v>70</v>
      </c>
      <c r="O102">
        <v>11</v>
      </c>
      <c r="P102">
        <v>56</v>
      </c>
      <c r="Q102">
        <v>61</v>
      </c>
    </row>
    <row r="103" spans="2:60" x14ac:dyDescent="0.4">
      <c r="B103" s="6">
        <v>20</v>
      </c>
      <c r="C103" s="7">
        <v>0.79795000000000005</v>
      </c>
      <c r="D103" s="7">
        <v>25.107627999999998</v>
      </c>
      <c r="E103" s="7">
        <v>0.75587899999999997</v>
      </c>
      <c r="F103" s="7"/>
      <c r="G103" s="7">
        <v>861</v>
      </c>
      <c r="H103" s="7"/>
      <c r="I103" s="7">
        <v>0.78776999999999997</v>
      </c>
      <c r="J103" s="7">
        <v>25.335284000000001</v>
      </c>
      <c r="K103" s="7">
        <v>0.76175099999999996</v>
      </c>
      <c r="L103" s="7"/>
      <c r="M103" s="7">
        <v>163</v>
      </c>
      <c r="N103" s="7"/>
      <c r="O103" s="7">
        <v>11</v>
      </c>
      <c r="P103" s="7">
        <v>41</v>
      </c>
      <c r="Q103" s="17">
        <v>56</v>
      </c>
    </row>
    <row r="104" spans="2:60" ht="19.5" thickBot="1" x14ac:dyDescent="0.45">
      <c r="B104" s="10">
        <v>10</v>
      </c>
      <c r="C104" s="11">
        <v>0.41396699999999997</v>
      </c>
      <c r="D104" s="11">
        <v>22.432924</v>
      </c>
      <c r="E104" s="11">
        <v>0.59659399999999996</v>
      </c>
      <c r="F104" s="11"/>
      <c r="G104" s="11">
        <v>646</v>
      </c>
      <c r="H104" s="11"/>
      <c r="I104" s="11">
        <v>0.43918699999999999</v>
      </c>
      <c r="J104" s="11">
        <v>22.611898</v>
      </c>
      <c r="K104" s="11">
        <v>0.593889</v>
      </c>
      <c r="L104" s="11"/>
      <c r="M104" s="11">
        <v>378</v>
      </c>
      <c r="N104" s="11"/>
      <c r="O104" s="11">
        <v>99</v>
      </c>
      <c r="P104" s="11">
        <v>99</v>
      </c>
      <c r="Q104" s="21">
        <v>99</v>
      </c>
    </row>
    <row r="106" spans="2:60" ht="19.5" thickBot="1" x14ac:dyDescent="0.45"/>
    <row r="107" spans="2:60" x14ac:dyDescent="0.4">
      <c r="B107" s="14" t="s">
        <v>12</v>
      </c>
      <c r="C107" s="4"/>
      <c r="D107" s="4" t="s">
        <v>9</v>
      </c>
      <c r="E107" s="4" t="s">
        <v>52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6"/>
    </row>
    <row r="108" spans="2:60" x14ac:dyDescent="0.4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7"/>
    </row>
    <row r="109" spans="2:60" x14ac:dyDescent="0.4">
      <c r="B109" s="6" t="s">
        <v>0</v>
      </c>
      <c r="C109" s="7" t="s">
        <v>1</v>
      </c>
      <c r="D109" s="7" t="s">
        <v>2</v>
      </c>
      <c r="E109" s="7" t="s">
        <v>3</v>
      </c>
      <c r="F109" s="7" t="s">
        <v>4</v>
      </c>
      <c r="G109" s="7" t="s">
        <v>5</v>
      </c>
      <c r="H109" s="7"/>
      <c r="I109" s="7" t="s">
        <v>6</v>
      </c>
      <c r="J109" s="7" t="s">
        <v>2</v>
      </c>
      <c r="K109" s="7" t="s">
        <v>3</v>
      </c>
      <c r="L109" s="7" t="s">
        <v>4</v>
      </c>
      <c r="M109" s="7" t="s">
        <v>5</v>
      </c>
      <c r="N109" s="7"/>
      <c r="O109" s="7" t="s">
        <v>7</v>
      </c>
      <c r="P109" s="7"/>
      <c r="Q109" s="17"/>
    </row>
    <row r="110" spans="2:60" x14ac:dyDescent="0.4">
      <c r="B110" s="6">
        <v>100</v>
      </c>
      <c r="C110" s="7">
        <v>5.366053</v>
      </c>
      <c r="D110" s="7">
        <v>49.507325000000002</v>
      </c>
      <c r="E110" s="7">
        <v>0.99851900000000005</v>
      </c>
      <c r="F110" s="7"/>
      <c r="G110" s="7">
        <v>1024</v>
      </c>
      <c r="H110" s="7"/>
      <c r="I110" s="7">
        <v>5.3057119999999998</v>
      </c>
      <c r="J110" s="7">
        <v>49.507325000000002</v>
      </c>
      <c r="K110" s="7">
        <v>0.99851900000000005</v>
      </c>
      <c r="L110" s="7"/>
      <c r="M110" s="7">
        <v>0</v>
      </c>
      <c r="N110" s="7"/>
      <c r="O110" s="7">
        <v>99</v>
      </c>
      <c r="P110" s="7">
        <v>99</v>
      </c>
      <c r="Q110" s="17">
        <v>99</v>
      </c>
    </row>
    <row r="111" spans="2:60" x14ac:dyDescent="0.4">
      <c r="B111" s="6">
        <v>90</v>
      </c>
      <c r="C111" s="7">
        <v>3.0559409999999998</v>
      </c>
      <c r="D111" s="7">
        <v>36.988337999999999</v>
      </c>
      <c r="E111" s="7">
        <v>0.97380800000000001</v>
      </c>
      <c r="F111" s="7"/>
      <c r="G111" s="7">
        <v>1020</v>
      </c>
      <c r="H111" s="7"/>
      <c r="I111" s="7">
        <v>3.0083389999999999</v>
      </c>
      <c r="J111" s="7">
        <v>36.988827000000001</v>
      </c>
      <c r="K111" s="7">
        <v>0.97381899999999999</v>
      </c>
      <c r="L111" s="7"/>
      <c r="M111" s="7">
        <v>4</v>
      </c>
      <c r="N111" s="7"/>
      <c r="O111" s="7">
        <v>3</v>
      </c>
      <c r="P111" s="7">
        <v>22</v>
      </c>
      <c r="Q111" s="17">
        <v>31</v>
      </c>
    </row>
    <row r="112" spans="2:60" x14ac:dyDescent="0.4">
      <c r="B112">
        <v>80</v>
      </c>
      <c r="C112">
        <v>2.330298</v>
      </c>
      <c r="D112">
        <v>33.615788999999999</v>
      </c>
      <c r="E112">
        <v>0.95150699999999999</v>
      </c>
      <c r="G112">
        <v>1014</v>
      </c>
      <c r="I112">
        <v>2.2833060000000001</v>
      </c>
      <c r="J112">
        <v>33.621037000000001</v>
      </c>
      <c r="K112">
        <v>0.95150299999999999</v>
      </c>
      <c r="M112">
        <v>10</v>
      </c>
      <c r="O112">
        <v>26</v>
      </c>
      <c r="P112">
        <v>41</v>
      </c>
      <c r="Q112">
        <v>52</v>
      </c>
    </row>
    <row r="113" spans="2:17" x14ac:dyDescent="0.4">
      <c r="B113">
        <v>70</v>
      </c>
      <c r="C113">
        <v>1.9989319999999999</v>
      </c>
      <c r="D113">
        <v>31.698204</v>
      </c>
      <c r="E113">
        <v>0.93015499999999995</v>
      </c>
      <c r="G113">
        <v>1005</v>
      </c>
      <c r="I113">
        <v>1.9616020000000001</v>
      </c>
      <c r="J113">
        <v>31.712427999999999</v>
      </c>
      <c r="K113">
        <v>0.93016600000000005</v>
      </c>
      <c r="M113">
        <v>19</v>
      </c>
      <c r="O113">
        <v>26</v>
      </c>
      <c r="P113">
        <v>41</v>
      </c>
      <c r="Q113">
        <v>52</v>
      </c>
    </row>
    <row r="114" spans="2:17" x14ac:dyDescent="0.4">
      <c r="B114">
        <v>60</v>
      </c>
      <c r="C114">
        <v>1.7775860000000001</v>
      </c>
      <c r="D114">
        <v>30.315314000000001</v>
      </c>
      <c r="E114">
        <v>0.90978000000000003</v>
      </c>
      <c r="G114">
        <v>1002</v>
      </c>
      <c r="I114">
        <v>1.7476910000000001</v>
      </c>
      <c r="J114">
        <v>30.336310000000001</v>
      </c>
      <c r="K114">
        <v>0.90984200000000004</v>
      </c>
      <c r="M114">
        <v>22</v>
      </c>
      <c r="O114">
        <v>26</v>
      </c>
      <c r="P114">
        <v>41</v>
      </c>
      <c r="Q114">
        <v>52</v>
      </c>
    </row>
    <row r="115" spans="2:17" x14ac:dyDescent="0.4">
      <c r="B115">
        <v>50</v>
      </c>
      <c r="C115">
        <v>1.5702989999999999</v>
      </c>
      <c r="D115">
        <v>29.289902999999999</v>
      </c>
      <c r="E115">
        <v>0.89047399999999999</v>
      </c>
      <c r="G115">
        <v>990</v>
      </c>
      <c r="I115">
        <v>1.534071</v>
      </c>
      <c r="J115">
        <v>29.319877999999999</v>
      </c>
      <c r="K115">
        <v>0.89068499999999995</v>
      </c>
      <c r="M115">
        <v>34</v>
      </c>
      <c r="O115">
        <v>26</v>
      </c>
      <c r="P115">
        <v>41</v>
      </c>
      <c r="Q115">
        <v>55</v>
      </c>
    </row>
    <row r="116" spans="2:17" x14ac:dyDescent="0.4">
      <c r="B116">
        <v>40</v>
      </c>
      <c r="C116">
        <v>1.3553170000000001</v>
      </c>
      <c r="D116">
        <v>28.243827</v>
      </c>
      <c r="E116">
        <v>0.86590400000000001</v>
      </c>
      <c r="G116">
        <v>982</v>
      </c>
      <c r="I116">
        <v>1.3216889999999999</v>
      </c>
      <c r="J116">
        <v>28.289732000000001</v>
      </c>
      <c r="K116">
        <v>0.86633800000000005</v>
      </c>
      <c r="M116">
        <v>42</v>
      </c>
      <c r="O116">
        <v>41</v>
      </c>
      <c r="P116">
        <v>53</v>
      </c>
      <c r="Q116">
        <v>55</v>
      </c>
    </row>
    <row r="117" spans="2:17" x14ac:dyDescent="0.4">
      <c r="B117">
        <v>30</v>
      </c>
      <c r="C117">
        <v>1.112034</v>
      </c>
      <c r="D117">
        <v>26.912395</v>
      </c>
      <c r="E117">
        <v>0.828565</v>
      </c>
      <c r="G117">
        <v>964</v>
      </c>
      <c r="I117">
        <v>1.084133</v>
      </c>
      <c r="J117">
        <v>26.965422</v>
      </c>
      <c r="K117">
        <v>0.82905799999999996</v>
      </c>
      <c r="M117">
        <v>60</v>
      </c>
      <c r="O117">
        <v>40</v>
      </c>
      <c r="P117">
        <v>41</v>
      </c>
      <c r="Q117">
        <v>55</v>
      </c>
    </row>
    <row r="118" spans="2:17" x14ac:dyDescent="0.4">
      <c r="B118" s="6">
        <v>20</v>
      </c>
      <c r="C118" s="7">
        <v>0.79795000000000005</v>
      </c>
      <c r="D118" s="7">
        <v>25.107627999999998</v>
      </c>
      <c r="E118" s="7">
        <v>0.75587899999999997</v>
      </c>
      <c r="F118" s="7"/>
      <c r="G118" s="7">
        <v>884</v>
      </c>
      <c r="H118" s="7"/>
      <c r="I118" s="7">
        <v>0.787632</v>
      </c>
      <c r="J118" s="7">
        <v>25.217300000000002</v>
      </c>
      <c r="K118" s="7">
        <v>0.75691299999999995</v>
      </c>
      <c r="L118" s="7"/>
      <c r="M118" s="7">
        <v>140</v>
      </c>
      <c r="N118" s="7"/>
      <c r="O118" s="7">
        <v>41</v>
      </c>
      <c r="P118" s="7">
        <v>53</v>
      </c>
      <c r="Q118" s="17">
        <v>55</v>
      </c>
    </row>
    <row r="119" spans="2:17" ht="19.5" thickBot="1" x14ac:dyDescent="0.45">
      <c r="B119" s="10">
        <v>10</v>
      </c>
      <c r="C119" s="11">
        <v>0.41396699999999997</v>
      </c>
      <c r="D119" s="11">
        <v>22.432924</v>
      </c>
      <c r="E119" s="11">
        <v>0.59659399999999996</v>
      </c>
      <c r="F119" s="11"/>
      <c r="G119" s="11">
        <v>646</v>
      </c>
      <c r="H119" s="11"/>
      <c r="I119" s="11">
        <v>0.43918699999999999</v>
      </c>
      <c r="J119" s="11">
        <v>22.611898</v>
      </c>
      <c r="K119" s="11">
        <v>0.593889</v>
      </c>
      <c r="L119" s="11"/>
      <c r="M119" s="11">
        <v>378</v>
      </c>
      <c r="N119" s="11"/>
      <c r="O119" s="11">
        <v>99</v>
      </c>
      <c r="P119" s="11">
        <v>99</v>
      </c>
      <c r="Q119" s="21">
        <v>99</v>
      </c>
    </row>
    <row r="121" spans="2:17" ht="19.5" thickBot="1" x14ac:dyDescent="0.45"/>
    <row r="122" spans="2:17" x14ac:dyDescent="0.4">
      <c r="B122" s="14" t="s">
        <v>12</v>
      </c>
      <c r="C122" s="4"/>
      <c r="D122" s="4" t="s">
        <v>9</v>
      </c>
      <c r="E122" s="4" t="s">
        <v>73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6"/>
    </row>
    <row r="123" spans="2:17" x14ac:dyDescent="0.4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17"/>
    </row>
    <row r="124" spans="2:17" x14ac:dyDescent="0.4">
      <c r="B124" s="6" t="s">
        <v>0</v>
      </c>
      <c r="C124" s="7" t="s">
        <v>1</v>
      </c>
      <c r="D124" s="7" t="s">
        <v>2</v>
      </c>
      <c r="E124" s="7" t="s">
        <v>3</v>
      </c>
      <c r="F124" s="7" t="s">
        <v>4</v>
      </c>
      <c r="G124" s="7" t="s">
        <v>5</v>
      </c>
      <c r="H124" s="7"/>
      <c r="I124" s="7" t="s">
        <v>6</v>
      </c>
      <c r="J124" s="7" t="s">
        <v>2</v>
      </c>
      <c r="K124" s="7" t="s">
        <v>3</v>
      </c>
      <c r="L124" s="7" t="s">
        <v>4</v>
      </c>
      <c r="M124" s="7" t="s">
        <v>5</v>
      </c>
      <c r="N124" s="7"/>
      <c r="O124" s="7" t="s">
        <v>7</v>
      </c>
      <c r="P124" s="7"/>
      <c r="Q124" s="17"/>
    </row>
    <row r="125" spans="2:17" x14ac:dyDescent="0.4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7"/>
    </row>
    <row r="126" spans="2:17" x14ac:dyDescent="0.4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7"/>
    </row>
    <row r="127" spans="2:17" x14ac:dyDescent="0.4">
      <c r="B127" s="6">
        <v>80</v>
      </c>
      <c r="C127" s="7">
        <v>2.330298</v>
      </c>
      <c r="D127" s="7">
        <v>33.615788999999999</v>
      </c>
      <c r="E127" s="7">
        <v>0.95150699999999999</v>
      </c>
      <c r="F127" s="7"/>
      <c r="G127" s="7">
        <v>1015</v>
      </c>
      <c r="H127" s="7"/>
      <c r="I127" s="7">
        <v>2.2817379999999998</v>
      </c>
      <c r="J127" s="7">
        <v>33.629364000000002</v>
      </c>
      <c r="K127" s="7">
        <v>0.95171499999999998</v>
      </c>
      <c r="L127" s="7"/>
      <c r="M127" s="7">
        <v>9</v>
      </c>
      <c r="N127" s="7"/>
      <c r="O127" s="7">
        <v>31</v>
      </c>
      <c r="P127" s="7">
        <v>50</v>
      </c>
      <c r="Q127" s="17">
        <v>62</v>
      </c>
    </row>
    <row r="128" spans="2:17" x14ac:dyDescent="0.4">
      <c r="B128" s="6">
        <v>70</v>
      </c>
      <c r="C128" s="7">
        <v>1.9989319999999999</v>
      </c>
      <c r="D128" s="7">
        <v>31.698204</v>
      </c>
      <c r="E128" s="7">
        <v>0.93015499999999995</v>
      </c>
      <c r="F128" s="7"/>
      <c r="G128" s="7">
        <v>1005</v>
      </c>
      <c r="H128" s="7"/>
      <c r="I128" s="7">
        <v>1.9622170000000001</v>
      </c>
      <c r="J128" s="7">
        <v>31.718772999999999</v>
      </c>
      <c r="K128" s="7">
        <v>0.93081199999999997</v>
      </c>
      <c r="L128" s="7"/>
      <c r="M128" s="7">
        <v>19</v>
      </c>
      <c r="N128" s="7"/>
      <c r="O128" s="7">
        <v>15</v>
      </c>
      <c r="P128" s="7">
        <v>19</v>
      </c>
      <c r="Q128" s="17">
        <v>30</v>
      </c>
    </row>
    <row r="129" spans="2:17" x14ac:dyDescent="0.4">
      <c r="B129" s="6">
        <v>60</v>
      </c>
      <c r="C129" s="7">
        <v>1.7775860000000001</v>
      </c>
      <c r="D129" s="7">
        <v>30.315314000000001</v>
      </c>
      <c r="E129" s="7">
        <v>0.90978000000000003</v>
      </c>
      <c r="F129" s="7"/>
      <c r="G129" s="7">
        <v>1000</v>
      </c>
      <c r="H129" s="7"/>
      <c r="I129" s="7">
        <v>1.746537</v>
      </c>
      <c r="J129" s="7">
        <v>30.345585</v>
      </c>
      <c r="K129" s="7">
        <v>0.910107</v>
      </c>
      <c r="L129" s="7"/>
      <c r="M129" s="7">
        <v>24</v>
      </c>
      <c r="N129" s="7"/>
      <c r="O129" s="7">
        <v>8</v>
      </c>
      <c r="P129" s="7">
        <v>55</v>
      </c>
      <c r="Q129" s="17">
        <v>56</v>
      </c>
    </row>
    <row r="130" spans="2:17" x14ac:dyDescent="0.4">
      <c r="B130" s="6">
        <v>50</v>
      </c>
      <c r="C130" s="7">
        <v>1.5702989999999999</v>
      </c>
      <c r="D130" s="7">
        <v>29.289902999999999</v>
      </c>
      <c r="E130" s="7">
        <v>0.89047399999999999</v>
      </c>
      <c r="F130" s="7"/>
      <c r="G130" s="7">
        <v>988</v>
      </c>
      <c r="H130" s="7"/>
      <c r="I130" s="7">
        <v>1.534958</v>
      </c>
      <c r="J130" s="7">
        <v>29.327342999999999</v>
      </c>
      <c r="K130" s="7">
        <v>0.891038</v>
      </c>
      <c r="L130" s="7"/>
      <c r="M130" s="7">
        <v>36</v>
      </c>
      <c r="N130" s="7"/>
      <c r="O130" s="7">
        <v>8</v>
      </c>
      <c r="P130" s="7">
        <v>46</v>
      </c>
      <c r="Q130" s="17">
        <v>55</v>
      </c>
    </row>
    <row r="131" spans="2:17" x14ac:dyDescent="0.4">
      <c r="B131" s="6">
        <v>40</v>
      </c>
      <c r="C131" s="7">
        <v>1.3553170000000001</v>
      </c>
      <c r="D131" s="7">
        <v>28.243827</v>
      </c>
      <c r="E131" s="7">
        <v>0.86590400000000001</v>
      </c>
      <c r="F131" s="7"/>
      <c r="G131" s="7">
        <v>981</v>
      </c>
      <c r="H131" s="7"/>
      <c r="I131" s="7">
        <v>1.3235049999999999</v>
      </c>
      <c r="J131" s="7">
        <v>28.294563</v>
      </c>
      <c r="K131" s="7">
        <v>0.86675500000000005</v>
      </c>
      <c r="L131" s="7"/>
      <c r="M131" s="7">
        <v>43</v>
      </c>
      <c r="N131" s="7"/>
      <c r="O131" s="7">
        <v>20</v>
      </c>
      <c r="P131" s="7">
        <v>25</v>
      </c>
      <c r="Q131" s="17">
        <v>55</v>
      </c>
    </row>
    <row r="132" spans="2:17" x14ac:dyDescent="0.4">
      <c r="B132" s="6">
        <v>30</v>
      </c>
      <c r="C132" s="7">
        <v>1.112034</v>
      </c>
      <c r="D132" s="7">
        <v>26.912395</v>
      </c>
      <c r="E132" s="7">
        <v>0.828565</v>
      </c>
      <c r="F132" s="7"/>
      <c r="G132" s="7">
        <v>962</v>
      </c>
      <c r="H132" s="7"/>
      <c r="I132" s="7">
        <v>1.0891109999999999</v>
      </c>
      <c r="J132" s="7">
        <v>26.975173999999999</v>
      </c>
      <c r="K132" s="7">
        <v>0.83008499999999996</v>
      </c>
      <c r="L132" s="7"/>
      <c r="M132" s="7">
        <v>62</v>
      </c>
      <c r="N132" s="7"/>
      <c r="O132" s="7">
        <v>20</v>
      </c>
      <c r="P132" s="7">
        <v>46</v>
      </c>
      <c r="Q132" s="17">
        <v>55</v>
      </c>
    </row>
    <row r="133" spans="2:17" x14ac:dyDescent="0.4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17"/>
    </row>
    <row r="134" spans="2:17" ht="19.5" thickBot="1" x14ac:dyDescent="0.45"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21"/>
    </row>
    <row r="136" spans="2:17" ht="19.5" thickBot="1" x14ac:dyDescent="0.4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2:17" x14ac:dyDescent="0.4">
      <c r="B137" s="14" t="s">
        <v>59</v>
      </c>
      <c r="C137" s="4"/>
      <c r="D137" s="4" t="s">
        <v>9</v>
      </c>
      <c r="E137" s="4" t="s">
        <v>10</v>
      </c>
      <c r="F137" s="4" t="s">
        <v>59</v>
      </c>
      <c r="G137" s="4"/>
      <c r="H137" s="3"/>
      <c r="I137" s="3"/>
      <c r="J137" s="4" t="s">
        <v>63</v>
      </c>
      <c r="K137" s="3"/>
      <c r="L137" s="3"/>
      <c r="M137" s="3"/>
      <c r="N137" s="3"/>
      <c r="O137" s="3"/>
      <c r="P137" s="3"/>
      <c r="Q137" s="26"/>
    </row>
    <row r="138" spans="2:17" x14ac:dyDescent="0.4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7"/>
    </row>
    <row r="139" spans="2:17" x14ac:dyDescent="0.4">
      <c r="B139" s="6" t="s">
        <v>0</v>
      </c>
      <c r="C139" s="7" t="s">
        <v>1</v>
      </c>
      <c r="D139" s="7" t="s">
        <v>2</v>
      </c>
      <c r="E139" s="7" t="s">
        <v>3</v>
      </c>
      <c r="F139" s="7" t="s">
        <v>4</v>
      </c>
      <c r="G139" s="7" t="s">
        <v>5</v>
      </c>
      <c r="H139" s="7"/>
      <c r="I139" s="7" t="s">
        <v>6</v>
      </c>
      <c r="J139" s="7" t="s">
        <v>2</v>
      </c>
      <c r="K139" s="7" t="s">
        <v>3</v>
      </c>
      <c r="L139" s="7" t="s">
        <v>4</v>
      </c>
      <c r="M139" s="7" t="s">
        <v>5</v>
      </c>
      <c r="N139" s="7"/>
      <c r="O139" s="7" t="s">
        <v>7</v>
      </c>
      <c r="P139" s="7"/>
      <c r="Q139" s="17"/>
    </row>
    <row r="140" spans="2:17" x14ac:dyDescent="0.4">
      <c r="B140" s="6">
        <v>100</v>
      </c>
      <c r="C140" s="7">
        <v>5.366053</v>
      </c>
      <c r="D140" s="7">
        <v>49.507325000000002</v>
      </c>
      <c r="E140" s="7">
        <v>0.99851900000000005</v>
      </c>
      <c r="F140" s="7"/>
      <c r="G140" s="7">
        <v>1024</v>
      </c>
      <c r="H140" s="7"/>
      <c r="I140" s="7">
        <v>5.3057119999999998</v>
      </c>
      <c r="J140" s="7">
        <v>49.507325000000002</v>
      </c>
      <c r="K140" s="7">
        <v>0.99851900000000005</v>
      </c>
      <c r="L140" s="7"/>
      <c r="M140" s="7">
        <v>0</v>
      </c>
      <c r="N140" s="7"/>
      <c r="O140" s="7">
        <v>0</v>
      </c>
      <c r="P140" s="7">
        <v>0</v>
      </c>
      <c r="Q140" s="17">
        <v>0</v>
      </c>
    </row>
    <row r="141" spans="2:17" x14ac:dyDescent="0.4">
      <c r="B141" s="6">
        <v>90</v>
      </c>
      <c r="C141" s="7">
        <v>3.0559409999999998</v>
      </c>
      <c r="D141" s="7">
        <v>36.988337999999999</v>
      </c>
      <c r="E141" s="7">
        <v>0.97380800000000001</v>
      </c>
      <c r="F141" s="7"/>
      <c r="G141" s="7">
        <v>970</v>
      </c>
      <c r="H141" s="7"/>
      <c r="I141" s="7">
        <v>3.0932870000000001</v>
      </c>
      <c r="J141" s="7">
        <v>37.025612000000002</v>
      </c>
      <c r="K141" s="7">
        <v>0.973912</v>
      </c>
      <c r="L141" s="7"/>
      <c r="M141" s="7">
        <v>54</v>
      </c>
      <c r="N141" s="7"/>
      <c r="O141" s="7">
        <v>0</v>
      </c>
      <c r="P141" s="7">
        <v>0</v>
      </c>
      <c r="Q141" s="17">
        <v>0</v>
      </c>
    </row>
    <row r="142" spans="2:17" x14ac:dyDescent="0.4">
      <c r="B142" s="6">
        <v>80</v>
      </c>
      <c r="C142" s="7">
        <v>2.330298</v>
      </c>
      <c r="D142" s="7">
        <v>33.615788999999999</v>
      </c>
      <c r="E142" s="7">
        <v>0.95150699999999999</v>
      </c>
      <c r="F142" s="7"/>
      <c r="G142" s="7">
        <v>833</v>
      </c>
      <c r="H142" s="7"/>
      <c r="I142" s="7">
        <v>2.5544560000000001</v>
      </c>
      <c r="J142" s="7">
        <v>33.953319</v>
      </c>
      <c r="K142" s="7">
        <v>0.95323000000000002</v>
      </c>
      <c r="L142" s="7"/>
      <c r="M142" s="7">
        <v>191</v>
      </c>
      <c r="N142" s="7"/>
      <c r="O142" s="7">
        <v>0</v>
      </c>
      <c r="P142" s="7">
        <v>0</v>
      </c>
      <c r="Q142" s="17">
        <v>0</v>
      </c>
    </row>
    <row r="143" spans="2:17" x14ac:dyDescent="0.4">
      <c r="B143" s="6">
        <v>70</v>
      </c>
      <c r="C143" s="7">
        <v>1.9989319999999999</v>
      </c>
      <c r="D143" s="7">
        <v>31.698204</v>
      </c>
      <c r="E143" s="7">
        <v>0.93015499999999995</v>
      </c>
      <c r="F143" s="7"/>
      <c r="G143" s="7">
        <v>754</v>
      </c>
      <c r="H143" s="7"/>
      <c r="I143" s="7">
        <v>2.2672859999999999</v>
      </c>
      <c r="J143" s="7">
        <v>32.373835999999997</v>
      </c>
      <c r="K143" s="7">
        <v>0.93599299999999996</v>
      </c>
      <c r="L143" s="7"/>
      <c r="M143" s="7">
        <v>270</v>
      </c>
      <c r="N143" s="7"/>
      <c r="O143" s="7">
        <v>0</v>
      </c>
      <c r="P143" s="7">
        <v>0</v>
      </c>
      <c r="Q143" s="17">
        <v>0</v>
      </c>
    </row>
    <row r="144" spans="2:17" x14ac:dyDescent="0.4">
      <c r="B144" s="6">
        <v>60</v>
      </c>
      <c r="C144" s="7">
        <v>1.7775860000000001</v>
      </c>
      <c r="D144" s="7">
        <v>30.315314000000001</v>
      </c>
      <c r="E144" s="7">
        <v>0.90978000000000003</v>
      </c>
      <c r="F144" s="7"/>
      <c r="G144" s="7">
        <v>702</v>
      </c>
      <c r="H144" s="7"/>
      <c r="I144" s="7">
        <v>2.0340929999999999</v>
      </c>
      <c r="J144" s="7">
        <v>31.253124</v>
      </c>
      <c r="K144" s="7">
        <v>0.920211</v>
      </c>
      <c r="L144" s="7"/>
      <c r="M144" s="7">
        <v>322</v>
      </c>
      <c r="N144" s="7"/>
      <c r="O144" s="7">
        <v>0</v>
      </c>
      <c r="P144" s="7">
        <v>0</v>
      </c>
      <c r="Q144" s="17">
        <v>0</v>
      </c>
    </row>
    <row r="145" spans="2:17" x14ac:dyDescent="0.4">
      <c r="B145" s="6">
        <v>50</v>
      </c>
      <c r="C145" s="7">
        <v>1.5702989999999999</v>
      </c>
      <c r="D145" s="7">
        <v>29.289902999999999</v>
      </c>
      <c r="E145" s="7">
        <v>0.89047399999999999</v>
      </c>
      <c r="F145" s="7"/>
      <c r="G145" s="7">
        <v>650</v>
      </c>
      <c r="H145" s="7"/>
      <c r="I145" s="7">
        <v>1.8239970000000001</v>
      </c>
      <c r="J145" s="7">
        <v>30.411393</v>
      </c>
      <c r="K145" s="7">
        <v>0.90582200000000002</v>
      </c>
      <c r="L145" s="7"/>
      <c r="M145" s="7">
        <v>374</v>
      </c>
      <c r="N145" s="7"/>
      <c r="O145" s="7">
        <v>0</v>
      </c>
      <c r="P145" s="7">
        <v>0</v>
      </c>
      <c r="Q145" s="17">
        <v>0</v>
      </c>
    </row>
    <row r="146" spans="2:17" x14ac:dyDescent="0.4">
      <c r="B146" s="6">
        <v>40</v>
      </c>
      <c r="C146" s="7">
        <v>1.3553170000000001</v>
      </c>
      <c r="D146" s="7">
        <v>28.243827</v>
      </c>
      <c r="E146" s="7">
        <v>0.86590400000000001</v>
      </c>
      <c r="F146" s="7"/>
      <c r="G146" s="7">
        <v>614</v>
      </c>
      <c r="H146" s="7"/>
      <c r="I146" s="7">
        <v>1.600285</v>
      </c>
      <c r="J146" s="7">
        <v>29.517824000000001</v>
      </c>
      <c r="K146" s="7">
        <v>0.886598</v>
      </c>
      <c r="L146" s="7"/>
      <c r="M146" s="7">
        <v>410</v>
      </c>
      <c r="N146" s="7"/>
      <c r="O146" s="7">
        <v>0</v>
      </c>
      <c r="P146" s="7">
        <v>0</v>
      </c>
      <c r="Q146" s="17">
        <v>0</v>
      </c>
    </row>
    <row r="147" spans="2:17" x14ac:dyDescent="0.4">
      <c r="B147" s="6">
        <v>30</v>
      </c>
      <c r="C147" s="7">
        <v>1.112034</v>
      </c>
      <c r="D147" s="7">
        <v>26.912395</v>
      </c>
      <c r="E147" s="7">
        <v>0.828565</v>
      </c>
      <c r="F147" s="7"/>
      <c r="G147" s="7">
        <v>561</v>
      </c>
      <c r="H147" s="7"/>
      <c r="I147" s="7">
        <v>1.330001</v>
      </c>
      <c r="J147" s="7">
        <v>28.346820000000001</v>
      </c>
      <c r="K147" s="7">
        <v>0.85876799999999998</v>
      </c>
      <c r="L147" s="7"/>
      <c r="M147" s="7">
        <v>463</v>
      </c>
      <c r="N147" s="7"/>
      <c r="O147" s="7">
        <v>0</v>
      </c>
      <c r="P147" s="7">
        <v>0</v>
      </c>
      <c r="Q147" s="17">
        <v>0</v>
      </c>
    </row>
    <row r="148" spans="2:17" x14ac:dyDescent="0.4">
      <c r="B148" s="6">
        <v>20</v>
      </c>
      <c r="C148" s="7">
        <v>0.79795000000000005</v>
      </c>
      <c r="D148" s="7">
        <v>25.107627999999998</v>
      </c>
      <c r="E148" s="7">
        <v>0.75587899999999997</v>
      </c>
      <c r="F148" s="7"/>
      <c r="G148" s="7">
        <v>494</v>
      </c>
      <c r="H148" s="7"/>
      <c r="I148" s="7">
        <v>0.98167400000000005</v>
      </c>
      <c r="J148" s="7">
        <v>26.632836999999999</v>
      </c>
      <c r="K148" s="7">
        <v>0.80179599999999995</v>
      </c>
      <c r="L148" s="7"/>
      <c r="M148" s="7">
        <v>530</v>
      </c>
      <c r="N148" s="7"/>
      <c r="O148" s="7">
        <v>0</v>
      </c>
      <c r="P148" s="7">
        <v>0</v>
      </c>
      <c r="Q148" s="17">
        <v>0</v>
      </c>
    </row>
    <row r="149" spans="2:17" ht="19.5" thickBot="1" x14ac:dyDescent="0.45">
      <c r="B149" s="10">
        <v>10</v>
      </c>
      <c r="C149" s="11">
        <v>0.41396699999999997</v>
      </c>
      <c r="D149" s="11">
        <v>22.432924</v>
      </c>
      <c r="E149" s="11">
        <v>0.59659399999999996</v>
      </c>
      <c r="F149" s="11"/>
      <c r="G149" s="11">
        <v>328</v>
      </c>
      <c r="H149" s="11"/>
      <c r="I149" s="11">
        <v>0.53739300000000001</v>
      </c>
      <c r="J149" s="11">
        <v>23.598203000000002</v>
      </c>
      <c r="K149" s="11">
        <v>0.64035299999999995</v>
      </c>
      <c r="L149" s="11"/>
      <c r="M149" s="11">
        <v>696</v>
      </c>
      <c r="N149" s="11"/>
      <c r="O149" s="11">
        <v>0</v>
      </c>
      <c r="P149" s="11">
        <v>0</v>
      </c>
      <c r="Q149" s="21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110C-E47C-49A9-A558-B6AC0CE4A1C8}">
  <dimension ref="A1:AQ171"/>
  <sheetViews>
    <sheetView topLeftCell="M1" zoomScale="89" zoomScaleNormal="89" workbookViewId="0">
      <selection activeCell="AI6" sqref="AI6"/>
    </sheetView>
  </sheetViews>
  <sheetFormatPr defaultColWidth="8.875" defaultRowHeight="18.75" x14ac:dyDescent="0.4"/>
  <sheetData>
    <row r="1" spans="1:43" ht="19.5" thickBot="1" x14ac:dyDescent="0.45"/>
    <row r="2" spans="1:43" x14ac:dyDescent="0.4">
      <c r="B2" s="2" t="s">
        <v>8</v>
      </c>
      <c r="C2" s="3"/>
      <c r="D2" s="3" t="s">
        <v>9</v>
      </c>
      <c r="E2" s="3" t="s">
        <v>10</v>
      </c>
      <c r="F2" s="3" t="s">
        <v>11</v>
      </c>
      <c r="G2" s="3"/>
      <c r="H2" s="3" t="s">
        <v>61</v>
      </c>
      <c r="I2" s="3"/>
      <c r="J2" s="3" t="s">
        <v>65</v>
      </c>
      <c r="K2" s="3"/>
      <c r="L2" s="3"/>
      <c r="M2" s="3"/>
      <c r="N2" s="3"/>
      <c r="O2" s="3"/>
      <c r="P2" s="3"/>
      <c r="Q2" s="26"/>
    </row>
    <row r="3" spans="1:43" x14ac:dyDescent="0.4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7"/>
    </row>
    <row r="4" spans="1:43" ht="19.5" thickBot="1" x14ac:dyDescent="0.45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/>
      <c r="I4" s="7" t="s">
        <v>6</v>
      </c>
      <c r="J4" s="7" t="s">
        <v>2</v>
      </c>
      <c r="K4" s="7" t="s">
        <v>3</v>
      </c>
      <c r="L4" s="7" t="s">
        <v>4</v>
      </c>
      <c r="M4" s="7" t="s">
        <v>5</v>
      </c>
      <c r="N4" s="7"/>
      <c r="O4" s="7" t="s">
        <v>7</v>
      </c>
      <c r="P4" s="7"/>
      <c r="Q4" s="17"/>
      <c r="R4" s="1" t="s">
        <v>18</v>
      </c>
      <c r="S4" s="1" t="s">
        <v>50</v>
      </c>
      <c r="T4" s="23" t="s">
        <v>66</v>
      </c>
      <c r="W4" t="s">
        <v>15</v>
      </c>
      <c r="Y4" t="s">
        <v>29</v>
      </c>
    </row>
    <row r="5" spans="1:43" x14ac:dyDescent="0.4">
      <c r="B5" s="6">
        <v>100</v>
      </c>
      <c r="C5" s="7">
        <v>4.9210019999999997</v>
      </c>
      <c r="D5" s="7">
        <v>49.553423000000002</v>
      </c>
      <c r="E5" s="7">
        <v>0.99657600000000002</v>
      </c>
      <c r="F5" s="7"/>
      <c r="G5" s="7">
        <v>1020</v>
      </c>
      <c r="H5" s="7"/>
      <c r="I5" s="7">
        <v>4.8401949999999996</v>
      </c>
      <c r="J5" s="7">
        <v>49.558667999999997</v>
      </c>
      <c r="K5" s="7">
        <v>0.99657600000000002</v>
      </c>
      <c r="L5" s="7"/>
      <c r="M5" s="7">
        <v>4</v>
      </c>
      <c r="N5" s="7"/>
      <c r="O5" s="7">
        <v>1</v>
      </c>
      <c r="P5" s="7">
        <v>5</v>
      </c>
      <c r="Q5" s="17">
        <v>7</v>
      </c>
      <c r="W5" s="2" t="s">
        <v>16</v>
      </c>
      <c r="X5" s="3"/>
      <c r="Y5" s="3" t="s">
        <v>17</v>
      </c>
      <c r="Z5" s="3"/>
      <c r="AA5" s="3" t="s">
        <v>18</v>
      </c>
      <c r="AB5" s="3"/>
      <c r="AC5" s="3"/>
      <c r="AD5" s="3"/>
      <c r="AE5" s="3"/>
      <c r="AF5" s="3"/>
      <c r="AG5" s="4" t="s">
        <v>47</v>
      </c>
      <c r="AH5" s="4"/>
      <c r="AI5" s="4">
        <v>80</v>
      </c>
      <c r="AJ5" s="4">
        <v>70</v>
      </c>
      <c r="AK5" s="4">
        <v>60</v>
      </c>
      <c r="AL5" s="4">
        <v>50</v>
      </c>
      <c r="AM5" s="4">
        <v>40</v>
      </c>
      <c r="AN5" s="4">
        <v>30</v>
      </c>
      <c r="AO5" s="25"/>
      <c r="AP5" t="s">
        <v>54</v>
      </c>
    </row>
    <row r="6" spans="1:43" x14ac:dyDescent="0.4">
      <c r="B6" s="6">
        <v>90</v>
      </c>
      <c r="C6" s="7">
        <v>2.5954229999999998</v>
      </c>
      <c r="D6" s="7">
        <v>36.294604</v>
      </c>
      <c r="E6" s="7">
        <v>0.95358299999999996</v>
      </c>
      <c r="F6" s="7"/>
      <c r="G6" s="7">
        <v>988</v>
      </c>
      <c r="H6" s="7"/>
      <c r="I6" s="7">
        <v>2.5245989999999998</v>
      </c>
      <c r="J6" s="7">
        <v>36.298195999999997</v>
      </c>
      <c r="K6" s="7">
        <v>0.95356300000000005</v>
      </c>
      <c r="L6" s="7"/>
      <c r="M6" s="7">
        <v>36</v>
      </c>
      <c r="N6" s="7"/>
      <c r="O6" s="7">
        <v>0</v>
      </c>
      <c r="P6" s="7">
        <v>14</v>
      </c>
      <c r="Q6" s="17">
        <v>61</v>
      </c>
      <c r="W6" s="6" t="s">
        <v>42</v>
      </c>
      <c r="X6" s="7"/>
      <c r="Y6" s="7" cm="1">
        <f t="array" aca="1" ref="Y6" ca="1">INDIRECT("I"&amp;(ROW(Y6)-ROW(Y$6)+1)*15-15+7)</f>
        <v>1.8143069999999999</v>
      </c>
      <c r="Z6" s="7"/>
      <c r="AA6" s="7" cm="1">
        <f t="array" aca="1" ref="AA6" ca="1">INDIRECT("J"&amp;(ROW(AA6)-ROW(AA$6)+1)*15-15+7)</f>
        <v>32.979413000000001</v>
      </c>
      <c r="AB6" s="7"/>
      <c r="AC6" s="7"/>
      <c r="AD6" s="7"/>
      <c r="AE6" s="7"/>
      <c r="AF6" s="7"/>
      <c r="AG6" s="7" t="s">
        <v>42</v>
      </c>
      <c r="AH6" s="8"/>
      <c r="AI6" s="8">
        <v>7</v>
      </c>
      <c r="AJ6" s="8">
        <v>7</v>
      </c>
      <c r="AK6" s="8">
        <v>8</v>
      </c>
      <c r="AL6" s="23">
        <v>8</v>
      </c>
      <c r="AM6" s="23">
        <v>8</v>
      </c>
      <c r="AN6" s="23">
        <v>6</v>
      </c>
      <c r="AO6" s="24"/>
      <c r="AP6">
        <f>AVERAGE(AI6:AO6)</f>
        <v>7.333333333333333</v>
      </c>
      <c r="AQ6">
        <f>AVERAGE(AP7:AP9)</f>
        <v>5.5</v>
      </c>
    </row>
    <row r="7" spans="1:43" x14ac:dyDescent="0.4">
      <c r="A7" t="s">
        <v>71</v>
      </c>
      <c r="B7">
        <v>80</v>
      </c>
      <c r="C7">
        <v>1.85992</v>
      </c>
      <c r="D7">
        <v>32.964281</v>
      </c>
      <c r="E7">
        <v>0.92213400000000001</v>
      </c>
      <c r="G7">
        <v>853</v>
      </c>
      <c r="I7">
        <v>1.8143069999999999</v>
      </c>
      <c r="J7">
        <v>32.979413000000001</v>
      </c>
      <c r="K7">
        <v>0.921848</v>
      </c>
      <c r="M7">
        <v>171</v>
      </c>
      <c r="O7">
        <v>40</v>
      </c>
      <c r="P7">
        <v>49</v>
      </c>
      <c r="Q7">
        <v>61</v>
      </c>
      <c r="W7" s="6" t="s">
        <v>27</v>
      </c>
      <c r="X7" s="7"/>
      <c r="Y7" s="7" cm="1">
        <f t="array" aca="1" ref="Y7" ca="1">INDIRECT("I"&amp;(ROW(Y7)-ROW(Y$6)+1)*15-15+7)</f>
        <v>1.8059810000000001</v>
      </c>
      <c r="Z7" s="7">
        <f ca="1">IF(Y7=0,0,Y7-Y6)</f>
        <v>-8.3259999999998335E-3</v>
      </c>
      <c r="AA7" s="7" cm="1">
        <f t="array" aca="1" ref="AA7" ca="1">INDIRECT("J"&amp;(ROW(AA7)-ROW(AA$6)+1)*15-15+7)</f>
        <v>32.991608999999997</v>
      </c>
      <c r="AB7" s="7">
        <f ca="1">IF(AA7=0,0,AA7-AA6)</f>
        <v>1.2195999999995877E-2</v>
      </c>
      <c r="AC7" s="7"/>
      <c r="AD7" s="7"/>
      <c r="AE7" s="7"/>
      <c r="AF7" s="7"/>
      <c r="AG7" s="7" t="s">
        <v>27</v>
      </c>
      <c r="AH7" s="8"/>
      <c r="AI7" s="8">
        <v>6</v>
      </c>
      <c r="AJ7" s="8">
        <v>5</v>
      </c>
      <c r="AK7" s="8">
        <v>5</v>
      </c>
      <c r="AL7" s="23">
        <v>5</v>
      </c>
      <c r="AM7" s="23">
        <v>6</v>
      </c>
      <c r="AN7" s="23">
        <v>7</v>
      </c>
      <c r="AO7" s="24"/>
      <c r="AP7">
        <f t="shared" ref="AP7:AP13" si="0">AVERAGE(AI7:AO7)</f>
        <v>5.666666666666667</v>
      </c>
      <c r="AQ7">
        <f>AVERAGE(AP10:AP13)</f>
        <v>2.958333333333333</v>
      </c>
    </row>
    <row r="8" spans="1:43" x14ac:dyDescent="0.4">
      <c r="A8" t="s">
        <v>71</v>
      </c>
      <c r="B8">
        <v>70</v>
      </c>
      <c r="C8">
        <v>1.528648</v>
      </c>
      <c r="D8">
        <v>31.321749000000001</v>
      </c>
      <c r="E8">
        <v>0.899648</v>
      </c>
      <c r="G8">
        <v>753</v>
      </c>
      <c r="I8">
        <v>1.5068600000000001</v>
      </c>
      <c r="J8">
        <v>31.361381999999999</v>
      </c>
      <c r="K8">
        <v>0.89917599999999998</v>
      </c>
      <c r="M8">
        <v>271</v>
      </c>
      <c r="O8">
        <v>36</v>
      </c>
      <c r="P8">
        <v>54</v>
      </c>
      <c r="Q8">
        <v>61</v>
      </c>
      <c r="W8" s="6" t="s">
        <v>35</v>
      </c>
      <c r="X8" s="7"/>
      <c r="Y8" s="7" cm="1">
        <f t="array" aca="1" ref="Y8" ca="1">INDIRECT("I"&amp;(ROW(Y8)-ROW(Y$6)+1)*15-15+7)</f>
        <v>1.8038540000000001</v>
      </c>
      <c r="Z8" s="7">
        <f ca="1">IF(Y8=0,0,Y8-Y6)</f>
        <v>-1.0452999999999824E-2</v>
      </c>
      <c r="AA8" s="7" cm="1">
        <f t="array" aca="1" ref="AA8" ca="1">INDIRECT("J"&amp;(ROW(AA8)-ROW(AA$6)+1)*15-15+7)</f>
        <v>32.994393000000002</v>
      </c>
      <c r="AB8" s="7">
        <f ca="1">IF(AA8=0,0,AA8-AA6)</f>
        <v>1.4980000000001326E-2</v>
      </c>
      <c r="AC8" s="7"/>
      <c r="AD8" s="7"/>
      <c r="AE8" s="7"/>
      <c r="AF8" s="7"/>
      <c r="AG8" s="7" t="s">
        <v>35</v>
      </c>
      <c r="AH8" s="8"/>
      <c r="AI8" s="23">
        <v>4</v>
      </c>
      <c r="AJ8" s="8">
        <v>6</v>
      </c>
      <c r="AK8" s="8">
        <v>7</v>
      </c>
      <c r="AL8" s="23">
        <v>1</v>
      </c>
      <c r="AM8" s="23">
        <v>7</v>
      </c>
      <c r="AN8" s="23">
        <v>8</v>
      </c>
      <c r="AO8" s="24"/>
      <c r="AP8">
        <f t="shared" si="0"/>
        <v>5.5</v>
      </c>
    </row>
    <row r="9" spans="1:43" x14ac:dyDescent="0.4">
      <c r="A9" t="s">
        <v>71</v>
      </c>
      <c r="B9">
        <v>60</v>
      </c>
      <c r="C9">
        <v>1.315801</v>
      </c>
      <c r="D9">
        <v>30.238872000000001</v>
      </c>
      <c r="E9">
        <v>0.88112800000000002</v>
      </c>
      <c r="G9">
        <v>706</v>
      </c>
      <c r="I9">
        <v>1.294475</v>
      </c>
      <c r="J9">
        <v>30.299766000000002</v>
      </c>
      <c r="K9">
        <v>0.881332</v>
      </c>
      <c r="M9">
        <v>318</v>
      </c>
      <c r="O9">
        <v>8</v>
      </c>
      <c r="P9">
        <v>15</v>
      </c>
      <c r="Q9">
        <v>17</v>
      </c>
      <c r="W9" s="6" t="s">
        <v>43</v>
      </c>
      <c r="X9" s="7"/>
      <c r="Y9" s="7" cm="1">
        <f t="array" aca="1" ref="Y9" ca="1">INDIRECT("I"&amp;(ROW(Y9)-ROW(Y$6)+1)*15-15+7)</f>
        <v>1.81677</v>
      </c>
      <c r="Z9" s="7">
        <f ca="1">IF(Y9=0,0,Y9-Y6)</f>
        <v>2.463000000000104E-3</v>
      </c>
      <c r="AA9" s="7" cm="1">
        <f t="array" aca="1" ref="AA9" ca="1">INDIRECT("J"&amp;(ROW(AA9)-ROW(AA$6)+1)*15-15+7)</f>
        <v>32.984983999999997</v>
      </c>
      <c r="AB9" s="7">
        <f ca="1">IF(AA9=0,0,AA9-AA6)</f>
        <v>5.5709999999962179E-3</v>
      </c>
      <c r="AC9" s="7"/>
      <c r="AD9" s="7"/>
      <c r="AE9" s="7"/>
      <c r="AF9" s="7"/>
      <c r="AG9" s="7" t="s">
        <v>43</v>
      </c>
      <c r="AH9" s="8"/>
      <c r="AI9" s="8">
        <v>8</v>
      </c>
      <c r="AJ9" s="23">
        <v>8</v>
      </c>
      <c r="AK9" s="8">
        <v>6</v>
      </c>
      <c r="AL9" s="23">
        <v>7</v>
      </c>
      <c r="AM9" s="23">
        <v>2</v>
      </c>
      <c r="AN9" s="23">
        <v>1</v>
      </c>
      <c r="AO9" s="17"/>
      <c r="AP9">
        <f t="shared" si="0"/>
        <v>5.333333333333333</v>
      </c>
    </row>
    <row r="10" spans="1:43" x14ac:dyDescent="0.4">
      <c r="A10" t="s">
        <v>71</v>
      </c>
      <c r="B10">
        <v>50</v>
      </c>
      <c r="C10">
        <v>1.1468929999999999</v>
      </c>
      <c r="D10">
        <v>29.413442</v>
      </c>
      <c r="E10">
        <v>0.86649799999999999</v>
      </c>
      <c r="G10">
        <v>583</v>
      </c>
      <c r="I10">
        <v>1.127923</v>
      </c>
      <c r="J10">
        <v>29.524211999999999</v>
      </c>
      <c r="K10">
        <v>0.86778200000000005</v>
      </c>
      <c r="M10">
        <v>441</v>
      </c>
      <c r="O10">
        <v>4</v>
      </c>
      <c r="P10">
        <v>8</v>
      </c>
      <c r="Q10">
        <v>15</v>
      </c>
      <c r="W10" s="6" t="s">
        <v>37</v>
      </c>
      <c r="X10" s="7"/>
      <c r="Y10" s="7" cm="1">
        <f t="array" aca="1" ref="Y10" ca="1">INDIRECT("I"&amp;(ROW(Y10)-ROW(Y$6)+1)*15-15+7)</f>
        <v>1.7880229999999999</v>
      </c>
      <c r="Z10" s="7">
        <f ca="1">IF(Y10=0,0,Y10-Y6)</f>
        <v>-2.6283999999999974E-2</v>
      </c>
      <c r="AA10" s="7" cm="1">
        <f t="array" aca="1" ref="AA10" ca="1">INDIRECT("J"&amp;(ROW(AA10)-ROW(AA$6)+1)*15-15+7)</f>
        <v>32.974555000000002</v>
      </c>
      <c r="AB10" s="7">
        <f ca="1">IF(AA10=0,0,AA10-AA6)</f>
        <v>-4.8579999999986967E-3</v>
      </c>
      <c r="AC10" s="7"/>
      <c r="AD10" s="7"/>
      <c r="AE10" s="7"/>
      <c r="AF10" s="7"/>
      <c r="AG10" s="7" t="s">
        <v>37</v>
      </c>
      <c r="AH10" s="8"/>
      <c r="AI10" s="23">
        <v>1</v>
      </c>
      <c r="AJ10" s="23">
        <v>2</v>
      </c>
      <c r="AK10" s="23">
        <v>4</v>
      </c>
      <c r="AL10" s="23">
        <v>6</v>
      </c>
      <c r="AM10" s="23">
        <v>3</v>
      </c>
      <c r="AN10" s="23">
        <v>3</v>
      </c>
      <c r="AO10" s="24"/>
      <c r="AP10">
        <f t="shared" si="0"/>
        <v>3.1666666666666665</v>
      </c>
    </row>
    <row r="11" spans="1:43" x14ac:dyDescent="0.4">
      <c r="A11" t="s">
        <v>71</v>
      </c>
      <c r="B11">
        <v>40</v>
      </c>
      <c r="C11">
        <v>0.99116099999999996</v>
      </c>
      <c r="D11">
        <v>28.702840999999999</v>
      </c>
      <c r="E11">
        <v>0.85179400000000005</v>
      </c>
      <c r="G11">
        <v>592</v>
      </c>
      <c r="I11">
        <v>0.97814500000000004</v>
      </c>
      <c r="J11">
        <v>28.817443999999998</v>
      </c>
      <c r="K11">
        <v>0.85389499999999996</v>
      </c>
      <c r="M11">
        <v>432</v>
      </c>
      <c r="O11">
        <v>4</v>
      </c>
      <c r="P11">
        <v>8</v>
      </c>
      <c r="Q11">
        <v>15</v>
      </c>
      <c r="W11" s="6" t="s">
        <v>25</v>
      </c>
      <c r="X11" s="7"/>
      <c r="Y11" s="7" cm="1">
        <f t="array" aca="1" ref="Y11" ca="1">INDIRECT("I"&amp;(ROW(Y11)-ROW(Y$6)+1)*15-15+7)</f>
        <v>1.790157</v>
      </c>
      <c r="Z11" s="7">
        <f ca="1">IF(Y11=0,0,Y11-Y6)</f>
        <v>-2.4149999999999894E-2</v>
      </c>
      <c r="AA11" s="7" cm="1">
        <f t="array" aca="1" ref="AA11" ca="1">INDIRECT("J"&amp;(ROW(AA11)-ROW(AA$6)+1)*15-15+7)</f>
        <v>32.977083999999998</v>
      </c>
      <c r="AB11" s="7">
        <f ca="1">IF(AA11=0,0,AA11-AA6)</f>
        <v>-2.3290000000031341E-3</v>
      </c>
      <c r="AC11" s="7"/>
      <c r="AD11" s="7"/>
      <c r="AE11" s="7"/>
      <c r="AF11" s="7"/>
      <c r="AG11" s="7" t="s">
        <v>25</v>
      </c>
      <c r="AH11" s="8"/>
      <c r="AI11" s="8">
        <v>3</v>
      </c>
      <c r="AJ11" s="8">
        <v>1</v>
      </c>
      <c r="AK11" s="8">
        <v>3</v>
      </c>
      <c r="AL11" s="23">
        <v>4</v>
      </c>
      <c r="AM11" s="23">
        <v>5</v>
      </c>
      <c r="AN11" s="23">
        <v>5</v>
      </c>
      <c r="AO11" s="24"/>
      <c r="AP11">
        <f t="shared" si="0"/>
        <v>3.5</v>
      </c>
    </row>
    <row r="12" spans="1:43" x14ac:dyDescent="0.4">
      <c r="A12" t="s">
        <v>71</v>
      </c>
      <c r="B12">
        <v>30</v>
      </c>
      <c r="C12">
        <v>0.83063500000000001</v>
      </c>
      <c r="D12">
        <v>27.797930000000001</v>
      </c>
      <c r="E12">
        <v>0.83004500000000003</v>
      </c>
      <c r="G12">
        <v>590</v>
      </c>
      <c r="I12">
        <v>0.82030199999999998</v>
      </c>
      <c r="J12">
        <v>27.954668999999999</v>
      </c>
      <c r="K12">
        <v>0.83341500000000002</v>
      </c>
      <c r="M12">
        <v>434</v>
      </c>
      <c r="O12">
        <v>4</v>
      </c>
      <c r="P12">
        <v>8</v>
      </c>
      <c r="Q12">
        <v>15</v>
      </c>
      <c r="W12" s="6" t="s">
        <v>39</v>
      </c>
      <c r="X12" s="7"/>
      <c r="Y12" s="7" cm="1">
        <f t="array" aca="1" ref="Y12" ca="1">INDIRECT("I"&amp;(ROW(Y12)-ROW(Y$6)+1)*15-15+7)</f>
        <v>1.789666</v>
      </c>
      <c r="Z12" s="7">
        <f ca="1">IF(Y12=0,0,Y12-Y6)</f>
        <v>-2.4640999999999913E-2</v>
      </c>
      <c r="AA12" s="7" cm="1">
        <f t="array" aca="1" ref="AA12" ca="1">INDIRECT("J"&amp;(ROW(AA12)-ROW(AA$6)+1)*15-15+7)</f>
        <v>32.976342000000002</v>
      </c>
      <c r="AB12" s="7">
        <f ca="1">IF(AA12=0,0,AA12-AA6)</f>
        <v>-3.0709999999984916E-3</v>
      </c>
      <c r="AC12" s="7"/>
      <c r="AD12" s="7"/>
      <c r="AE12" s="7"/>
      <c r="AF12" s="7"/>
      <c r="AG12" s="7" t="s">
        <v>39</v>
      </c>
      <c r="AH12" s="8"/>
      <c r="AI12" s="8">
        <v>2</v>
      </c>
      <c r="AJ12" s="23">
        <v>3</v>
      </c>
      <c r="AK12" s="8">
        <v>1</v>
      </c>
      <c r="AL12" s="23">
        <v>1</v>
      </c>
      <c r="AM12" s="23">
        <v>1</v>
      </c>
      <c r="AN12" s="23">
        <v>2</v>
      </c>
      <c r="AO12" s="24"/>
      <c r="AP12">
        <f t="shared" si="0"/>
        <v>1.6666666666666667</v>
      </c>
    </row>
    <row r="13" spans="1:43" x14ac:dyDescent="0.4">
      <c r="B13" s="6">
        <v>20</v>
      </c>
      <c r="C13" s="7">
        <v>0.62801799999999997</v>
      </c>
      <c r="D13" s="7">
        <v>26.469605000000001</v>
      </c>
      <c r="E13" s="7">
        <v>0.79226399999999997</v>
      </c>
      <c r="F13" s="7"/>
      <c r="G13" s="7">
        <v>450</v>
      </c>
      <c r="H13" s="7"/>
      <c r="I13" s="7">
        <v>0.63270000000000004</v>
      </c>
      <c r="J13" s="7">
        <v>26.711154000000001</v>
      </c>
      <c r="K13" s="7">
        <v>0.80204399999999998</v>
      </c>
      <c r="L13" s="7"/>
      <c r="M13" s="7">
        <v>574</v>
      </c>
      <c r="N13" s="7"/>
      <c r="O13" s="7">
        <v>99</v>
      </c>
      <c r="P13" s="7">
        <v>99</v>
      </c>
      <c r="Q13" s="17">
        <v>99</v>
      </c>
      <c r="W13" s="7" t="s">
        <v>53</v>
      </c>
      <c r="X13" s="7"/>
      <c r="Y13" s="7" cm="1">
        <f t="array" aca="1" ref="Y13" ca="1">INDIRECT("I"&amp;(ROW(Y13)-ROW(Y$6)+1)*15-15+7)</f>
        <v>1.8038540000000001</v>
      </c>
      <c r="Z13" s="7">
        <f ca="1">IF(Y13=0,0,Y13-Y6)</f>
        <v>-1.0452999999999824E-2</v>
      </c>
      <c r="AA13" s="7" cm="1">
        <f t="array" aca="1" ref="AA13" ca="1">INDIRECT("J"&amp;(ROW(AA13)-ROW(AA$6)+1)*15-15+7)</f>
        <v>32.994393000000002</v>
      </c>
      <c r="AB13" s="7">
        <f ca="1">IF(AA13=0,0,AA13-AA6)</f>
        <v>1.4980000000001326E-2</v>
      </c>
      <c r="AC13" s="7"/>
      <c r="AD13" s="7"/>
      <c r="AE13" s="7"/>
      <c r="AF13" s="7"/>
      <c r="AG13" s="7" t="s">
        <v>53</v>
      </c>
      <c r="AH13" s="8"/>
      <c r="AI13" s="8">
        <v>4</v>
      </c>
      <c r="AJ13" s="8">
        <v>4</v>
      </c>
      <c r="AK13" s="8">
        <v>2</v>
      </c>
      <c r="AL13" s="23">
        <v>3</v>
      </c>
      <c r="AM13" s="23">
        <v>4</v>
      </c>
      <c r="AN13" s="23">
        <v>4</v>
      </c>
      <c r="AO13" s="24"/>
      <c r="AP13">
        <f t="shared" si="0"/>
        <v>3.5</v>
      </c>
    </row>
    <row r="14" spans="1:43" ht="19.5" thickBot="1" x14ac:dyDescent="0.45">
      <c r="B14" s="10">
        <v>10</v>
      </c>
      <c r="C14" s="11">
        <v>0.392733</v>
      </c>
      <c r="D14" s="11">
        <v>24.238780999999999</v>
      </c>
      <c r="E14" s="11">
        <v>0.72203899999999999</v>
      </c>
      <c r="F14" s="11"/>
      <c r="G14" s="11">
        <v>316</v>
      </c>
      <c r="H14" s="11"/>
      <c r="I14" s="11">
        <v>0.42678199999999999</v>
      </c>
      <c r="J14" s="11">
        <v>24.742377000000001</v>
      </c>
      <c r="K14" s="11">
        <v>0.73738199999999998</v>
      </c>
      <c r="L14" s="11"/>
      <c r="M14" s="11">
        <v>708</v>
      </c>
      <c r="N14" s="11"/>
      <c r="O14" s="11">
        <v>99</v>
      </c>
      <c r="P14" s="11">
        <v>99</v>
      </c>
      <c r="Q14" s="21">
        <v>99</v>
      </c>
      <c r="W14" s="8" t="s">
        <v>68</v>
      </c>
      <c r="X14" s="7"/>
      <c r="Y14" s="7" cm="1">
        <f t="array" aca="1" ref="Y14" ca="1">INDIRECT("I"&amp;(ROW(Y14)-ROW(Y$6)+1)*15-15+7)</f>
        <v>1.7833760000000001</v>
      </c>
      <c r="Z14" s="7">
        <f ca="1">IF(Y14=0,0,Y14-Y7)</f>
        <v>-2.2604999999999986E-2</v>
      </c>
      <c r="AA14" s="7" cm="1">
        <f t="array" aca="1" ref="AA14" ca="1">INDIRECT("J"&amp;(ROW(AA14)-ROW(AA$6)+1)*15-15+7)</f>
        <v>33.013956</v>
      </c>
      <c r="AB14" s="7">
        <f ca="1">IF(AA14=0,0,AA14-AA7)</f>
        <v>2.2347000000003447E-2</v>
      </c>
      <c r="AC14" s="7"/>
      <c r="AD14" s="7"/>
      <c r="AE14" s="7"/>
      <c r="AF14" s="7"/>
      <c r="AG14" s="22"/>
      <c r="AH14" s="8"/>
      <c r="AI14" s="8"/>
      <c r="AJ14" s="8"/>
      <c r="AK14" s="8"/>
      <c r="AL14" s="8"/>
      <c r="AM14" s="8"/>
      <c r="AN14" s="8"/>
      <c r="AO14" s="17"/>
    </row>
    <row r="15" spans="1:43" x14ac:dyDescent="0.4">
      <c r="W15" s="6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8"/>
      <c r="AI15" s="8"/>
      <c r="AJ15" s="8"/>
      <c r="AK15" s="8"/>
      <c r="AL15" s="8"/>
      <c r="AM15" s="8"/>
      <c r="AN15" s="8"/>
      <c r="AO15" s="17"/>
    </row>
    <row r="16" spans="1:43" ht="19.5" thickBot="1" x14ac:dyDescent="0.45">
      <c r="W16" s="6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8"/>
      <c r="AI16" s="8"/>
      <c r="AJ16" s="8"/>
      <c r="AK16" s="8"/>
      <c r="AL16" s="8"/>
      <c r="AM16" s="8"/>
      <c r="AN16" s="8"/>
      <c r="AO16" s="17"/>
    </row>
    <row r="17" spans="2:42" x14ac:dyDescent="0.4">
      <c r="B17" s="14" t="s">
        <v>12</v>
      </c>
      <c r="C17" s="4"/>
      <c r="D17" s="4" t="s">
        <v>9</v>
      </c>
      <c r="E17" s="4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8"/>
      <c r="AJ17" s="8"/>
      <c r="AK17" s="8"/>
      <c r="AL17" s="8"/>
      <c r="AM17" s="8"/>
      <c r="AN17" s="8"/>
      <c r="AO17" s="17"/>
    </row>
    <row r="18" spans="2:42" x14ac:dyDescent="0.4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7"/>
      <c r="W18" s="6"/>
      <c r="X18" s="7"/>
      <c r="Y18" s="7" t="s">
        <v>30</v>
      </c>
      <c r="Z18" s="7"/>
      <c r="AA18" s="7"/>
      <c r="AB18" s="7"/>
      <c r="AC18" s="7"/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8"/>
      <c r="AO18" s="17"/>
    </row>
    <row r="19" spans="2:42" x14ac:dyDescent="0.4">
      <c r="B19" s="6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/>
      <c r="I19" s="7" t="s">
        <v>6</v>
      </c>
      <c r="J19" s="7" t="s">
        <v>2</v>
      </c>
      <c r="K19" s="7" t="s">
        <v>3</v>
      </c>
      <c r="L19" s="7" t="s">
        <v>4</v>
      </c>
      <c r="M19" s="7" t="s">
        <v>5</v>
      </c>
      <c r="N19" s="7"/>
      <c r="O19" s="7" t="s">
        <v>7</v>
      </c>
      <c r="P19" s="7"/>
      <c r="Q19" s="17"/>
      <c r="W19" s="6" t="s">
        <v>19</v>
      </c>
      <c r="X19" s="7"/>
      <c r="Y19" s="7" t="s">
        <v>17</v>
      </c>
      <c r="Z19" s="7"/>
      <c r="AA19" s="7" t="s">
        <v>18</v>
      </c>
      <c r="AB19" s="7"/>
      <c r="AC19" s="7"/>
      <c r="AD19" s="7"/>
      <c r="AE19" s="7"/>
      <c r="AF19" s="7"/>
      <c r="AG19" s="8"/>
      <c r="AH19" s="8"/>
      <c r="AI19" s="8"/>
      <c r="AJ19" s="8"/>
      <c r="AK19" s="8"/>
      <c r="AL19" s="8"/>
      <c r="AM19" s="8"/>
      <c r="AN19" s="8"/>
      <c r="AO19" s="17"/>
    </row>
    <row r="20" spans="2:42" x14ac:dyDescent="0.4">
      <c r="B20" s="6">
        <v>100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7"/>
      <c r="W20" s="6" t="s">
        <v>42</v>
      </c>
      <c r="X20" s="7"/>
      <c r="Y20" s="7" cm="1">
        <f t="array" aca="1" ref="Y20" ca="1">INDIRECT("I"&amp;(ROW(Y20)-ROW(Y$20)+1)*15-15+8)</f>
        <v>1.5068600000000001</v>
      </c>
      <c r="Z20" s="7"/>
      <c r="AA20" s="7" cm="1">
        <f t="array" aca="1" ref="AA20" ca="1">INDIRECT("J"&amp;(ROW(AA20)-ROW(AA$20)+1)*15-15+8)</f>
        <v>31.361381999999999</v>
      </c>
      <c r="AB20" s="7"/>
      <c r="AC20" s="7"/>
      <c r="AD20" s="7"/>
      <c r="AE20" s="7"/>
      <c r="AF20" s="7"/>
      <c r="AG20" s="8"/>
      <c r="AH20" s="8"/>
      <c r="AI20" s="8"/>
      <c r="AJ20" s="8"/>
      <c r="AK20" s="8"/>
      <c r="AL20" s="8"/>
      <c r="AM20" s="8"/>
      <c r="AN20" s="8"/>
      <c r="AO20" s="17"/>
    </row>
    <row r="21" spans="2:42" x14ac:dyDescent="0.4">
      <c r="B21" s="6">
        <v>90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7"/>
      <c r="W21" s="6" t="s">
        <v>27</v>
      </c>
      <c r="X21" s="7"/>
      <c r="Y21" s="7" cm="1">
        <f t="array" aca="1" ref="Y21" ca="1">INDIRECT("I"&amp;(ROW(Y21)-ROW(Y$20)+1)*15-15+8)</f>
        <v>1.4987980000000001</v>
      </c>
      <c r="Z21" s="7">
        <f ca="1">IF(Y21=0,0,Y21-Y20)</f>
        <v>-8.0620000000000136E-3</v>
      </c>
      <c r="AA21" s="7" cm="1">
        <f t="array" aca="1" ref="AA21" ca="1">INDIRECT("J"&amp;(ROW(AA21)-ROW(AA$20)+1)*15-15+8)</f>
        <v>31.375304</v>
      </c>
      <c r="AB21" s="7">
        <f ca="1">IF(AA21=0,0,AA21-AA20)</f>
        <v>1.3922000000000878E-2</v>
      </c>
      <c r="AC21" s="7"/>
      <c r="AD21" s="7"/>
      <c r="AE21" s="7"/>
      <c r="AF21" s="7"/>
      <c r="AG21" s="8"/>
      <c r="AH21" s="8"/>
      <c r="AI21" s="8"/>
      <c r="AJ21" s="8"/>
      <c r="AK21" s="8"/>
      <c r="AL21" s="8"/>
      <c r="AM21" s="8"/>
      <c r="AN21" s="8"/>
      <c r="AO21" s="17"/>
    </row>
    <row r="22" spans="2:42" x14ac:dyDescent="0.4">
      <c r="B22">
        <v>80</v>
      </c>
      <c r="C22">
        <v>1.85992</v>
      </c>
      <c r="D22">
        <v>32.964281</v>
      </c>
      <c r="E22">
        <v>0.92213400000000001</v>
      </c>
      <c r="G22">
        <v>896</v>
      </c>
      <c r="I22">
        <v>1.8059810000000001</v>
      </c>
      <c r="J22">
        <v>32.991608999999997</v>
      </c>
      <c r="K22">
        <v>0.92193800000000004</v>
      </c>
      <c r="M22">
        <v>128</v>
      </c>
      <c r="O22">
        <v>5</v>
      </c>
      <c r="P22">
        <v>31</v>
      </c>
      <c r="Q22">
        <v>46</v>
      </c>
      <c r="W22" s="6" t="s">
        <v>35</v>
      </c>
      <c r="X22" s="7"/>
      <c r="Y22" s="7" cm="1">
        <f t="array" aca="1" ref="Y22" ca="1">INDIRECT("I"&amp;(ROW(Y22)-ROW(Y$20)+1)*15-15+8)</f>
        <v>1.5031730000000001</v>
      </c>
      <c r="Z22" s="7">
        <f ca="1">IF(Y22=0,0,Y22-Y20)</f>
        <v>-3.6869999999999958E-3</v>
      </c>
      <c r="AA22" s="7" cm="1">
        <f t="array" aca="1" ref="AA22" ca="1">INDIRECT("J"&amp;(ROW(AA22)-ROW(AA$20)+1)*15-15+8)</f>
        <v>31.365489</v>
      </c>
      <c r="AB22" s="7">
        <f ca="1">IF(AA22=0,0,AA22-AA20)</f>
        <v>4.107000000001193E-3</v>
      </c>
      <c r="AC22" s="7"/>
      <c r="AD22" s="7"/>
      <c r="AE22" s="7"/>
      <c r="AF22" s="7"/>
      <c r="AG22" s="8"/>
      <c r="AH22" s="8"/>
      <c r="AI22" s="8"/>
      <c r="AJ22" s="8"/>
      <c r="AK22" s="8"/>
      <c r="AL22" s="8"/>
      <c r="AM22" s="8"/>
      <c r="AN22" s="8"/>
      <c r="AO22" s="17"/>
    </row>
    <row r="23" spans="2:42" x14ac:dyDescent="0.4">
      <c r="B23">
        <v>70</v>
      </c>
      <c r="C23">
        <v>1.528648</v>
      </c>
      <c r="D23">
        <v>31.321749000000001</v>
      </c>
      <c r="E23">
        <v>0.899648</v>
      </c>
      <c r="G23">
        <v>763</v>
      </c>
      <c r="I23">
        <v>1.4987980000000001</v>
      </c>
      <c r="J23">
        <v>31.375304</v>
      </c>
      <c r="K23">
        <v>0.89906600000000003</v>
      </c>
      <c r="M23">
        <v>261</v>
      </c>
      <c r="O23">
        <v>1</v>
      </c>
      <c r="P23">
        <v>14</v>
      </c>
      <c r="Q23">
        <v>22</v>
      </c>
      <c r="W23" s="6" t="s">
        <v>43</v>
      </c>
      <c r="X23" s="7"/>
      <c r="Y23" s="7" cm="1">
        <f t="array" aca="1" ref="Y23" ca="1">INDIRECT("I"&amp;(ROW(Y23)-ROW(Y$20)+1)*15-15+8)</f>
        <v>1.5120070000000001</v>
      </c>
      <c r="Z23" s="7">
        <f ca="1">IF(Y23=0,0,Y23-Y20)</f>
        <v>5.1470000000000127E-3</v>
      </c>
      <c r="AA23" s="7" cm="1">
        <f t="array" aca="1" ref="AA23" ca="1">INDIRECT("J"&amp;(ROW(AA23)-ROW(AA$20)+1)*15-15+8)</f>
        <v>31.362537</v>
      </c>
      <c r="AB23" s="7">
        <f ca="1">IF(AA23=0,0,AA23-AA20)</f>
        <v>1.1550000000006833E-3</v>
      </c>
      <c r="AC23" s="7"/>
      <c r="AD23" s="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17"/>
    </row>
    <row r="24" spans="2:42" x14ac:dyDescent="0.4">
      <c r="B24">
        <v>60</v>
      </c>
      <c r="C24">
        <v>1.315801</v>
      </c>
      <c r="D24">
        <v>30.238872000000001</v>
      </c>
      <c r="E24">
        <v>0.88112800000000002</v>
      </c>
      <c r="G24">
        <v>709</v>
      </c>
      <c r="I24">
        <v>1.2916460000000001</v>
      </c>
      <c r="J24">
        <v>30.305859999999999</v>
      </c>
      <c r="K24">
        <v>0.88130200000000003</v>
      </c>
      <c r="M24">
        <v>315</v>
      </c>
      <c r="O24">
        <v>20</v>
      </c>
      <c r="P24">
        <v>32</v>
      </c>
      <c r="Q24">
        <v>39</v>
      </c>
      <c r="W24" s="6" t="s">
        <v>37</v>
      </c>
      <c r="X24" s="7"/>
      <c r="Y24" s="7" cm="1">
        <f t="array" aca="1" ref="Y24" ca="1">INDIRECT("I"&amp;(ROW(Y24)-ROW(Y$20)+1)*15-15+8)</f>
        <v>1.4836640000000001</v>
      </c>
      <c r="Z24" s="7">
        <f ca="1">IF(Y24=0,0,Y24-Y20)</f>
        <v>-2.3195999999999994E-2</v>
      </c>
      <c r="AA24" s="7" cm="1">
        <f t="array" aca="1" ref="AA24" ca="1">INDIRECT("J"&amp;(ROW(AA24)-ROW(AA$20)+1)*15-15+8)</f>
        <v>31.366841999999998</v>
      </c>
      <c r="AB24" s="7">
        <f ca="1">IF(AA24=0,0,AA24-AA20)</f>
        <v>5.4599999999993543E-3</v>
      </c>
      <c r="AC24" s="7"/>
      <c r="AD24" s="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17"/>
    </row>
    <row r="25" spans="2:42" x14ac:dyDescent="0.4">
      <c r="B25">
        <v>50</v>
      </c>
      <c r="C25">
        <v>1.1468929999999999</v>
      </c>
      <c r="D25">
        <v>29.413442</v>
      </c>
      <c r="E25">
        <v>0.86649799999999999</v>
      </c>
      <c r="G25">
        <v>582</v>
      </c>
      <c r="I25">
        <v>1.124773</v>
      </c>
      <c r="J25">
        <v>29.531661</v>
      </c>
      <c r="K25">
        <v>0.86753100000000005</v>
      </c>
      <c r="M25">
        <v>442</v>
      </c>
      <c r="O25">
        <v>0</v>
      </c>
      <c r="P25">
        <v>14</v>
      </c>
      <c r="Q25">
        <v>40</v>
      </c>
      <c r="W25" s="6" t="s">
        <v>25</v>
      </c>
      <c r="X25" s="7"/>
      <c r="Y25" s="7" cm="1">
        <f t="array" aca="1" ref="Y25" ca="1">INDIRECT("I"&amp;(ROW(Y25)-ROW(Y$20)+1)*15-15+8)</f>
        <v>1.483622</v>
      </c>
      <c r="Z25" s="7">
        <f ca="1">IF(Y25=0,0,Y25-Y20)</f>
        <v>-2.3238000000000092E-2</v>
      </c>
      <c r="AA25" s="7" cm="1">
        <f t="array" aca="1" ref="AA25" ca="1">INDIRECT("J"&amp;(ROW(AA25)-ROW(AA$20)+1)*15-15+8)</f>
        <v>31.373014999999999</v>
      </c>
      <c r="AB25" s="7">
        <f ca="1">IF(AA25=0,0,AA25-AA20)</f>
        <v>1.1632999999999782E-2</v>
      </c>
      <c r="AC25" s="7"/>
      <c r="AD25" s="7"/>
      <c r="AE25" s="7"/>
      <c r="AF25" s="7"/>
      <c r="AG25" s="8"/>
      <c r="AH25" s="8"/>
      <c r="AI25" s="8"/>
      <c r="AJ25" s="8"/>
      <c r="AK25" s="8"/>
      <c r="AL25" s="8"/>
      <c r="AM25" s="8"/>
      <c r="AN25" s="8"/>
      <c r="AO25" s="17"/>
    </row>
    <row r="26" spans="2:42" x14ac:dyDescent="0.4">
      <c r="B26">
        <v>40</v>
      </c>
      <c r="C26">
        <v>0.99116099999999996</v>
      </c>
      <c r="D26">
        <v>28.702840999999999</v>
      </c>
      <c r="E26">
        <v>0.85179400000000005</v>
      </c>
      <c r="G26">
        <v>586</v>
      </c>
      <c r="I26">
        <v>0.97506800000000005</v>
      </c>
      <c r="J26">
        <v>28.820325</v>
      </c>
      <c r="K26">
        <v>0.85382800000000003</v>
      </c>
      <c r="M26">
        <v>438</v>
      </c>
      <c r="O26">
        <v>41</v>
      </c>
      <c r="P26">
        <v>45</v>
      </c>
      <c r="Q26">
        <v>60</v>
      </c>
      <c r="W26" s="6" t="s">
        <v>39</v>
      </c>
      <c r="X26" s="7"/>
      <c r="Y26" s="7" cm="1">
        <f t="array" aca="1" ref="Y26" ca="1">INDIRECT("I"&amp;(ROW(Y26)-ROW(Y$20)+1)*15-15+8)</f>
        <v>1.483814</v>
      </c>
      <c r="Z26" s="7">
        <f ca="1">IF(Y26=0,0,Y26-Y20)</f>
        <v>-2.3046000000000122E-2</v>
      </c>
      <c r="AA26" s="7" cm="1">
        <f t="array" aca="1" ref="AA26" ca="1">INDIRECT("J"&amp;(ROW(AA26)-ROW(AA$20)+1)*15-15+8)</f>
        <v>31.362843999999999</v>
      </c>
      <c r="AB26" s="7">
        <f ca="1">IF(AA26=0,0,AA26-AA20)</f>
        <v>1.4620000000000744E-3</v>
      </c>
      <c r="AC26" s="7"/>
      <c r="AD26" s="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17"/>
    </row>
    <row r="27" spans="2:42" x14ac:dyDescent="0.4">
      <c r="B27">
        <v>30</v>
      </c>
      <c r="C27">
        <v>0.83063500000000001</v>
      </c>
      <c r="D27">
        <v>27.797930000000001</v>
      </c>
      <c r="E27">
        <v>0.83004500000000003</v>
      </c>
      <c r="G27">
        <v>590</v>
      </c>
      <c r="I27">
        <v>0.82115499999999997</v>
      </c>
      <c r="J27">
        <v>27.934194000000002</v>
      </c>
      <c r="K27">
        <v>0.83333800000000002</v>
      </c>
      <c r="M27">
        <v>434</v>
      </c>
      <c r="O27">
        <v>5</v>
      </c>
      <c r="P27">
        <v>17</v>
      </c>
      <c r="Q27">
        <v>45</v>
      </c>
      <c r="W27" s="6" t="s">
        <v>51</v>
      </c>
      <c r="X27" s="7"/>
      <c r="Y27" s="7" cm="1">
        <f t="array" aca="1" ref="Y27" ca="1">INDIRECT("I"&amp;(ROW(Y27)-ROW(Y$20)+1)*15-15+8)</f>
        <v>1.496353</v>
      </c>
      <c r="Z27" s="7">
        <f ca="1">IF(Y27=0,0,Y27-Y20)</f>
        <v>-1.0507000000000044E-2</v>
      </c>
      <c r="AA27" s="7" cm="1">
        <f t="array" aca="1" ref="AA27" ca="1">INDIRECT("J"&amp;(ROW(AA27)-ROW(AA$20)+1)*15-15+8)</f>
        <v>31.376909999999999</v>
      </c>
      <c r="AB27" s="7">
        <f ca="1">IF(AA27=0,0,AA27-AA20)</f>
        <v>1.5527999999999764E-2</v>
      </c>
      <c r="AC27" s="7"/>
      <c r="AD27" s="7"/>
      <c r="AE27" s="7"/>
      <c r="AF27" s="7"/>
      <c r="AG27" s="8"/>
      <c r="AH27" s="8"/>
      <c r="AI27" s="8"/>
      <c r="AJ27" s="8"/>
      <c r="AK27" s="8"/>
      <c r="AL27" s="8"/>
      <c r="AM27" s="8"/>
      <c r="AN27" s="8"/>
      <c r="AO27" s="17"/>
    </row>
    <row r="28" spans="2:42" x14ac:dyDescent="0.4">
      <c r="B28" s="6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7"/>
      <c r="W28" s="8" t="s">
        <v>68</v>
      </c>
      <c r="X28" s="7"/>
      <c r="Y28" s="7" cm="1">
        <f t="array" aca="1" ref="Y28" ca="1">INDIRECT("I"&amp;(ROW(Y28)-ROW(Y$20)+1)*15-15+8)</f>
        <v>1.4782439999999999</v>
      </c>
      <c r="Z28" s="7">
        <f ca="1">IF(Y28=0,0,Y28-Y21)</f>
        <v>-2.0554000000000183E-2</v>
      </c>
      <c r="AA28" s="7" cm="1">
        <f t="array" aca="1" ref="AA28" ca="1">INDIRECT("J"&amp;(ROW(AA28)-ROW(AA$20)+1)*15-15+8)</f>
        <v>31.405567999999999</v>
      </c>
      <c r="AB28" s="7">
        <f ca="1">IF(AA28=0,0,AA28-AA21)</f>
        <v>3.0263999999998958E-2</v>
      </c>
      <c r="AC28" s="7"/>
      <c r="AD28" s="7"/>
      <c r="AE28" s="7"/>
      <c r="AF28" s="7"/>
      <c r="AG28" s="8"/>
      <c r="AH28" s="8"/>
      <c r="AI28" s="8"/>
      <c r="AJ28" s="8"/>
      <c r="AK28" s="8"/>
      <c r="AL28" s="8"/>
      <c r="AM28" s="8"/>
      <c r="AN28" s="8"/>
      <c r="AO28" s="17"/>
    </row>
    <row r="29" spans="2:42" ht="19.5" thickBot="1" x14ac:dyDescent="0.45">
      <c r="B29" s="10">
        <v>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1"/>
      <c r="W29" s="6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8"/>
      <c r="AI29" s="8"/>
      <c r="AJ29" s="8"/>
      <c r="AK29" s="8"/>
      <c r="AL29" s="8"/>
      <c r="AM29" s="8"/>
      <c r="AN29" s="8"/>
      <c r="AO29" s="17"/>
    </row>
    <row r="30" spans="2:42" ht="19.5" thickBot="1" x14ac:dyDescent="0.45">
      <c r="W30" s="6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8"/>
      <c r="AI30" s="8"/>
      <c r="AJ30" s="8"/>
      <c r="AK30" s="8"/>
      <c r="AL30" s="8"/>
      <c r="AM30" s="8"/>
      <c r="AN30" s="8"/>
      <c r="AO30" s="17"/>
    </row>
    <row r="31" spans="2:42" ht="19.5" thickBot="1" x14ac:dyDescent="0.45">
      <c r="W31" s="6"/>
      <c r="X31" s="7"/>
      <c r="Y31" s="7"/>
      <c r="Z31" s="7"/>
      <c r="AA31" s="7"/>
      <c r="AB31" s="7"/>
      <c r="AC31" s="7"/>
      <c r="AD31" s="7"/>
      <c r="AE31" s="7"/>
      <c r="AF31" s="7"/>
      <c r="AG31" s="4" t="s">
        <v>47</v>
      </c>
      <c r="AH31" s="4"/>
      <c r="AI31" s="4">
        <v>80</v>
      </c>
      <c r="AJ31" s="4">
        <v>70</v>
      </c>
      <c r="AK31" s="4">
        <v>60</v>
      </c>
      <c r="AL31" s="4">
        <v>50</v>
      </c>
      <c r="AM31" s="4">
        <v>40</v>
      </c>
      <c r="AN31" s="4">
        <v>30</v>
      </c>
      <c r="AO31" s="17"/>
    </row>
    <row r="32" spans="2:42" x14ac:dyDescent="0.4">
      <c r="B32" s="14" t="s">
        <v>12</v>
      </c>
      <c r="C32" s="4"/>
      <c r="D32" s="4" t="s">
        <v>9</v>
      </c>
      <c r="E32" s="4" t="s"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6"/>
      <c r="W32" s="6"/>
      <c r="X32" s="7"/>
      <c r="Y32" s="7" t="s">
        <v>31</v>
      </c>
      <c r="Z32" s="7"/>
      <c r="AA32" s="7"/>
      <c r="AB32" s="7"/>
      <c r="AC32" s="7"/>
      <c r="AD32" s="7"/>
      <c r="AE32" s="7"/>
      <c r="AF32" s="7"/>
      <c r="AG32" s="7" t="s">
        <v>42</v>
      </c>
      <c r="AH32" s="8"/>
      <c r="AI32" s="8">
        <f>AI6+1</f>
        <v>8</v>
      </c>
      <c r="AJ32" s="8">
        <f t="shared" ref="AJ32:AN32" si="1">AJ6+1</f>
        <v>8</v>
      </c>
      <c r="AK32" s="8">
        <f t="shared" si="1"/>
        <v>9</v>
      </c>
      <c r="AL32" s="8">
        <f t="shared" si="1"/>
        <v>9</v>
      </c>
      <c r="AM32" s="8">
        <f t="shared" si="1"/>
        <v>9</v>
      </c>
      <c r="AN32" s="8">
        <f t="shared" si="1"/>
        <v>7</v>
      </c>
      <c r="AO32" s="17"/>
      <c r="AP32" s="27">
        <f>AVERAGE(AI32:AO32)</f>
        <v>8.3333333333333339</v>
      </c>
    </row>
    <row r="33" spans="2:42" x14ac:dyDescent="0.4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7"/>
      <c r="W33" s="6" t="s">
        <v>20</v>
      </c>
      <c r="X33" s="7"/>
      <c r="Y33" s="7" t="s">
        <v>17</v>
      </c>
      <c r="Z33" s="7"/>
      <c r="AA33" s="7" t="s">
        <v>18</v>
      </c>
      <c r="AB33" s="7"/>
      <c r="AC33" s="7"/>
      <c r="AD33" s="7"/>
      <c r="AE33" s="7"/>
      <c r="AF33" s="7"/>
      <c r="AG33" s="7" t="s">
        <v>27</v>
      </c>
      <c r="AH33" s="8"/>
      <c r="AI33" s="8">
        <f t="shared" ref="AI33:AN33" si="2">AI7+1</f>
        <v>7</v>
      </c>
      <c r="AJ33" s="8">
        <f t="shared" si="2"/>
        <v>6</v>
      </c>
      <c r="AK33" s="8">
        <f t="shared" si="2"/>
        <v>6</v>
      </c>
      <c r="AL33" s="8">
        <f t="shared" si="2"/>
        <v>6</v>
      </c>
      <c r="AM33" s="8">
        <f t="shared" si="2"/>
        <v>7</v>
      </c>
      <c r="AN33" s="8">
        <f t="shared" si="2"/>
        <v>8</v>
      </c>
      <c r="AO33" s="17"/>
      <c r="AP33" s="27">
        <f t="shared" ref="AP33:AP40" si="3">AVERAGE(AI33:AO33)</f>
        <v>6.666666666666667</v>
      </c>
    </row>
    <row r="34" spans="2:42" x14ac:dyDescent="0.4">
      <c r="B34" s="6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/>
      <c r="I34" s="7" t="s">
        <v>6</v>
      </c>
      <c r="J34" s="7" t="s">
        <v>2</v>
      </c>
      <c r="K34" s="7" t="s">
        <v>3</v>
      </c>
      <c r="L34" s="7" t="s">
        <v>4</v>
      </c>
      <c r="M34" s="7" t="s">
        <v>5</v>
      </c>
      <c r="N34" s="7"/>
      <c r="O34" s="7" t="s">
        <v>7</v>
      </c>
      <c r="P34" s="7"/>
      <c r="Q34" s="17"/>
      <c r="W34" s="6" t="s">
        <v>42</v>
      </c>
      <c r="X34" s="7"/>
      <c r="Y34" s="7" cm="1">
        <f t="array" aca="1" ref="Y34" ca="1">INDIRECT("I"&amp;(ROW(Y34)-ROW(Y$34)+1)*15-15+9)</f>
        <v>1.294475</v>
      </c>
      <c r="Z34" s="7"/>
      <c r="AA34" s="7" cm="1">
        <f t="array" aca="1" ref="AA34" ca="1">INDIRECT("J"&amp;(ROW(AA34)-ROW(AA$34)+1)*15-15+9)</f>
        <v>30.299766000000002</v>
      </c>
      <c r="AB34" s="7"/>
      <c r="AC34" s="7"/>
      <c r="AD34" s="7"/>
      <c r="AE34" s="7"/>
      <c r="AF34" s="7"/>
      <c r="AG34" s="7" t="s">
        <v>35</v>
      </c>
      <c r="AH34" s="8"/>
      <c r="AI34" s="8">
        <f t="shared" ref="AI34:AN34" si="4">AI8+1</f>
        <v>5</v>
      </c>
      <c r="AJ34" s="8">
        <f t="shared" si="4"/>
        <v>7</v>
      </c>
      <c r="AK34" s="8">
        <f t="shared" si="4"/>
        <v>8</v>
      </c>
      <c r="AL34" s="8">
        <f t="shared" si="4"/>
        <v>2</v>
      </c>
      <c r="AM34" s="8">
        <f t="shared" si="4"/>
        <v>8</v>
      </c>
      <c r="AN34" s="8">
        <f t="shared" si="4"/>
        <v>9</v>
      </c>
      <c r="AO34" s="17"/>
      <c r="AP34" s="27">
        <f t="shared" si="3"/>
        <v>6.5</v>
      </c>
    </row>
    <row r="35" spans="2:42" x14ac:dyDescent="0.4">
      <c r="B35" s="6">
        <v>100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7"/>
      <c r="W35" s="6" t="s">
        <v>27</v>
      </c>
      <c r="X35" s="7"/>
      <c r="Y35" s="7" cm="1">
        <f t="array" aca="1" ref="Y35" ca="1">INDIRECT("I"&amp;(ROW(Y35)-ROW(Y$34)+1)*15-15+9)</f>
        <v>1.2916460000000001</v>
      </c>
      <c r="Z35" s="7">
        <f ca="1">IF(Y35=0,0,Y35-Y34)</f>
        <v>-2.8289999999999704E-3</v>
      </c>
      <c r="AA35" s="7" cm="1">
        <f t="array" aca="1" ref="AA35" ca="1">INDIRECT("J"&amp;(ROW(AA35)-ROW(AA$34)+1)*15-15+9)</f>
        <v>30.305859999999999</v>
      </c>
      <c r="AB35" s="7">
        <f ca="1">IF(AA35=0,0,AA35-AA34)</f>
        <v>6.0939999999973793E-3</v>
      </c>
      <c r="AC35" s="7"/>
      <c r="AD35" s="7"/>
      <c r="AE35" s="7"/>
      <c r="AF35" s="7"/>
      <c r="AG35" s="7" t="s">
        <v>43</v>
      </c>
      <c r="AH35" s="8"/>
      <c r="AI35" s="8">
        <f t="shared" ref="AI35:AM35" si="5">AI9+1</f>
        <v>9</v>
      </c>
      <c r="AJ35" s="8">
        <f t="shared" si="5"/>
        <v>9</v>
      </c>
      <c r="AK35" s="8">
        <f t="shared" si="5"/>
        <v>7</v>
      </c>
      <c r="AL35" s="8">
        <f t="shared" si="5"/>
        <v>8</v>
      </c>
      <c r="AM35" s="8">
        <f t="shared" si="5"/>
        <v>3</v>
      </c>
      <c r="AN35" s="8">
        <v>1</v>
      </c>
      <c r="AO35" s="17"/>
      <c r="AP35" s="27">
        <f t="shared" si="3"/>
        <v>6.166666666666667</v>
      </c>
    </row>
    <row r="36" spans="2:42" x14ac:dyDescent="0.4">
      <c r="B36" s="6">
        <v>90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7"/>
      <c r="W36" s="6" t="s">
        <v>35</v>
      </c>
      <c r="X36" s="7"/>
      <c r="Y36" s="7" cm="1">
        <f t="array" aca="1" ref="Y36" ca="1">INDIRECT("I"&amp;(ROW(Y36)-ROW(Y$34)+1)*15-15+9)</f>
        <v>1.2943499999999999</v>
      </c>
      <c r="Z36" s="7">
        <f ca="1">IF(Y36=0,0,Y36-Y34)</f>
        <v>-1.2500000000015277E-4</v>
      </c>
      <c r="AA36" s="7" cm="1">
        <f t="array" aca="1" ref="AA36" ca="1">INDIRECT("J"&amp;(ROW(AA36)-ROW(AA$34)+1)*15-15+9)</f>
        <v>30.303815</v>
      </c>
      <c r="AB36" s="7">
        <f ca="1">IF(AA36=0,0,AA36-AA34)</f>
        <v>4.048999999998415E-3</v>
      </c>
      <c r="AC36" s="7"/>
      <c r="AD36" s="7"/>
      <c r="AE36" s="7"/>
      <c r="AF36" s="7"/>
      <c r="AG36" s="7" t="s">
        <v>37</v>
      </c>
      <c r="AH36" s="8"/>
      <c r="AI36" s="8">
        <f t="shared" ref="AI36:AN36" si="6">AI10+1</f>
        <v>2</v>
      </c>
      <c r="AJ36" s="8">
        <f t="shared" si="6"/>
        <v>3</v>
      </c>
      <c r="AK36" s="8">
        <f t="shared" si="6"/>
        <v>5</v>
      </c>
      <c r="AL36" s="8">
        <f t="shared" si="6"/>
        <v>7</v>
      </c>
      <c r="AM36" s="8">
        <f t="shared" si="6"/>
        <v>4</v>
      </c>
      <c r="AN36" s="8">
        <f t="shared" si="6"/>
        <v>4</v>
      </c>
      <c r="AO36" s="17"/>
      <c r="AP36" s="27">
        <f t="shared" si="3"/>
        <v>4.166666666666667</v>
      </c>
    </row>
    <row r="37" spans="2:42" x14ac:dyDescent="0.4">
      <c r="B37">
        <v>80</v>
      </c>
      <c r="C37">
        <v>1.85992</v>
      </c>
      <c r="D37">
        <v>32.964281</v>
      </c>
      <c r="E37">
        <v>0.92213400000000001</v>
      </c>
      <c r="G37">
        <v>902</v>
      </c>
      <c r="I37">
        <v>1.8038540000000001</v>
      </c>
      <c r="J37">
        <v>32.994393000000002</v>
      </c>
      <c r="K37">
        <v>0.921991</v>
      </c>
      <c r="M37">
        <v>122</v>
      </c>
      <c r="O37">
        <v>34</v>
      </c>
      <c r="P37">
        <v>54</v>
      </c>
      <c r="Q37">
        <v>56</v>
      </c>
      <c r="W37" s="6" t="s">
        <v>43</v>
      </c>
      <c r="X37" s="7"/>
      <c r="Y37" s="7" cm="1">
        <f t="array" aca="1" ref="Y37" ca="1">INDIRECT("I"&amp;(ROW(Y37)-ROW(Y$34)+1)*15-15+9)</f>
        <v>1.293237</v>
      </c>
      <c r="Z37" s="7">
        <f ca="1">IF(Y37=0,0,Y37-Y34)</f>
        <v>-1.2380000000000724E-3</v>
      </c>
      <c r="AA37" s="7" cm="1">
        <f t="array" aca="1" ref="AA37" ca="1">INDIRECT("J"&amp;(ROW(AA37)-ROW(AA$34)+1)*15-15+9)</f>
        <v>30.304946000000001</v>
      </c>
      <c r="AB37" s="7">
        <f ca="1">IF(AA37=0,0,AA37-AA34)</f>
        <v>5.1799999999992963E-3</v>
      </c>
      <c r="AC37" s="7"/>
      <c r="AD37" s="7"/>
      <c r="AE37" s="7"/>
      <c r="AF37" s="7"/>
      <c r="AG37" s="7" t="s">
        <v>25</v>
      </c>
      <c r="AH37" s="8"/>
      <c r="AI37" s="8">
        <f t="shared" ref="AI37:AN37" si="7">AI11+1</f>
        <v>4</v>
      </c>
      <c r="AJ37" s="8">
        <f t="shared" si="7"/>
        <v>2</v>
      </c>
      <c r="AK37" s="8">
        <f t="shared" si="7"/>
        <v>4</v>
      </c>
      <c r="AL37" s="8">
        <f t="shared" si="7"/>
        <v>5</v>
      </c>
      <c r="AM37" s="8">
        <f t="shared" si="7"/>
        <v>6</v>
      </c>
      <c r="AN37" s="8">
        <f t="shared" si="7"/>
        <v>6</v>
      </c>
      <c r="AO37" s="17"/>
      <c r="AP37" s="27">
        <f t="shared" si="3"/>
        <v>4.5</v>
      </c>
    </row>
    <row r="38" spans="2:42" x14ac:dyDescent="0.4">
      <c r="B38">
        <v>70</v>
      </c>
      <c r="C38">
        <v>1.528648</v>
      </c>
      <c r="D38">
        <v>31.321749000000001</v>
      </c>
      <c r="E38">
        <v>0.899648</v>
      </c>
      <c r="G38">
        <v>763</v>
      </c>
      <c r="I38">
        <v>1.5031730000000001</v>
      </c>
      <c r="J38">
        <v>31.365489</v>
      </c>
      <c r="K38">
        <v>0.89896900000000002</v>
      </c>
      <c r="M38">
        <v>261</v>
      </c>
      <c r="O38">
        <v>31</v>
      </c>
      <c r="P38">
        <v>37</v>
      </c>
      <c r="Q38">
        <v>46</v>
      </c>
      <c r="W38" s="6" t="s">
        <v>37</v>
      </c>
      <c r="X38" s="7"/>
      <c r="Y38" s="7" cm="1">
        <f t="array" aca="1" ref="Y38" ca="1">INDIRECT("I"&amp;(ROW(Y38)-ROW(Y$34)+1)*15-15+9)</f>
        <v>1.2847040000000001</v>
      </c>
      <c r="Z38" s="7">
        <f ca="1">IF(Y38=0,0,Y38-Y34)</f>
        <v>-9.7709999999999742E-3</v>
      </c>
      <c r="AA38" s="7" cm="1">
        <f t="array" aca="1" ref="AA38" ca="1">INDIRECT("J"&amp;(ROW(AA38)-ROW(AA$34)+1)*15-15+9)</f>
        <v>30.297810999999999</v>
      </c>
      <c r="AB38" s="7">
        <f ca="1">IF(AA38=0,0,AA38-AA34)</f>
        <v>-1.9550000000023715E-3</v>
      </c>
      <c r="AC38" s="7"/>
      <c r="AD38" s="7"/>
      <c r="AE38" s="7"/>
      <c r="AF38" s="7"/>
      <c r="AG38" s="7" t="s">
        <v>39</v>
      </c>
      <c r="AH38" s="8"/>
      <c r="AI38" s="8">
        <f t="shared" ref="AI38:AN38" si="8">AI12+1</f>
        <v>3</v>
      </c>
      <c r="AJ38" s="8">
        <f t="shared" si="8"/>
        <v>4</v>
      </c>
      <c r="AK38" s="8">
        <f t="shared" si="8"/>
        <v>2</v>
      </c>
      <c r="AL38" s="8">
        <f t="shared" si="8"/>
        <v>2</v>
      </c>
      <c r="AM38" s="8">
        <f t="shared" si="8"/>
        <v>2</v>
      </c>
      <c r="AN38" s="8">
        <f t="shared" si="8"/>
        <v>3</v>
      </c>
      <c r="AO38" s="17"/>
      <c r="AP38" s="27">
        <f t="shared" si="3"/>
        <v>2.6666666666666665</v>
      </c>
    </row>
    <row r="39" spans="2:42" x14ac:dyDescent="0.4">
      <c r="B39">
        <v>60</v>
      </c>
      <c r="C39">
        <v>1.315801</v>
      </c>
      <c r="D39">
        <v>30.238872000000001</v>
      </c>
      <c r="E39">
        <v>0.88112800000000002</v>
      </c>
      <c r="G39">
        <v>706</v>
      </c>
      <c r="I39">
        <v>1.2943499999999999</v>
      </c>
      <c r="J39">
        <v>30.303815</v>
      </c>
      <c r="K39">
        <v>0.88136000000000003</v>
      </c>
      <c r="M39">
        <v>318</v>
      </c>
      <c r="O39">
        <v>6</v>
      </c>
      <c r="P39">
        <v>14</v>
      </c>
      <c r="Q39">
        <v>54</v>
      </c>
      <c r="W39" s="6" t="s">
        <v>25</v>
      </c>
      <c r="X39" s="7"/>
      <c r="Y39" s="7" cm="1">
        <f t="array" aca="1" ref="Y39" ca="1">INDIRECT("I"&amp;(ROW(Y39)-ROW(Y$34)+1)*15-15+9)</f>
        <v>1.284662</v>
      </c>
      <c r="Z39" s="7">
        <f ca="1">IF(Y39=0,0,Y39-Y34)</f>
        <v>-9.8130000000000717E-3</v>
      </c>
      <c r="AA39" s="7" cm="1">
        <f t="array" aca="1" ref="AA39" ca="1">INDIRECT("J"&amp;(ROW(AA39)-ROW(AA$34)+1)*15-15+9)</f>
        <v>30.302637000000001</v>
      </c>
      <c r="AB39" s="7">
        <f ca="1">IF(AA39=0,0,AA39-AA34)</f>
        <v>2.8709999999989577E-3</v>
      </c>
      <c r="AC39" s="7"/>
      <c r="AD39" s="7"/>
      <c r="AE39" s="7"/>
      <c r="AF39" s="7"/>
      <c r="AG39" s="7" t="s">
        <v>53</v>
      </c>
      <c r="AH39" s="8"/>
      <c r="AI39" s="8">
        <f t="shared" ref="AI39:AN39" si="9">AI13+1</f>
        <v>5</v>
      </c>
      <c r="AJ39" s="8">
        <f t="shared" si="9"/>
        <v>5</v>
      </c>
      <c r="AK39" s="8">
        <f t="shared" si="9"/>
        <v>3</v>
      </c>
      <c r="AL39" s="8">
        <f t="shared" si="9"/>
        <v>4</v>
      </c>
      <c r="AM39" s="8">
        <f t="shared" si="9"/>
        <v>5</v>
      </c>
      <c r="AN39" s="8">
        <f t="shared" si="9"/>
        <v>5</v>
      </c>
      <c r="AO39" s="17"/>
      <c r="AP39" s="27">
        <f t="shared" si="3"/>
        <v>4.5</v>
      </c>
    </row>
    <row r="40" spans="2:42" x14ac:dyDescent="0.4">
      <c r="B40">
        <v>50</v>
      </c>
      <c r="C40">
        <v>1.1468929999999999</v>
      </c>
      <c r="D40">
        <v>29.413442</v>
      </c>
      <c r="E40">
        <v>0.86649799999999999</v>
      </c>
      <c r="G40">
        <v>580</v>
      </c>
      <c r="I40">
        <v>1.1227259999999999</v>
      </c>
      <c r="J40">
        <v>29.541121</v>
      </c>
      <c r="K40">
        <v>0.86738000000000004</v>
      </c>
      <c r="M40">
        <v>444</v>
      </c>
      <c r="O40">
        <v>5</v>
      </c>
      <c r="P40">
        <v>46</v>
      </c>
      <c r="Q40">
        <v>61</v>
      </c>
      <c r="W40" s="6" t="s">
        <v>39</v>
      </c>
      <c r="X40" s="7"/>
      <c r="Y40" s="7" cm="1">
        <f t="array" aca="1" ref="Y40" ca="1">INDIRECT("I"&amp;(ROW(Y40)-ROW(Y$34)+1)*15-15+9)</f>
        <v>1.2820229999999999</v>
      </c>
      <c r="Z40" s="7">
        <f ca="1">IF(Y40=0,0,Y40-Y34)</f>
        <v>-1.245200000000013E-2</v>
      </c>
      <c r="AA40" s="7" cm="1">
        <f t="array" aca="1" ref="AA40" ca="1">INDIRECT("J"&amp;(ROW(AA40)-ROW(AA$34)+1)*15-15+9)</f>
        <v>30.306986999999999</v>
      </c>
      <c r="AB40" s="7">
        <f ca="1">IF(AA40=0,0,AA40-AA34)</f>
        <v>7.2209999999977015E-3</v>
      </c>
      <c r="AC40" s="7"/>
      <c r="AD40" s="7"/>
      <c r="AE40" s="7"/>
      <c r="AF40" s="7"/>
      <c r="AG40" s="8" t="s">
        <v>68</v>
      </c>
      <c r="AH40" s="8"/>
      <c r="AI40" s="8">
        <v>1</v>
      </c>
      <c r="AJ40" s="8">
        <v>1</v>
      </c>
      <c r="AK40" s="8">
        <v>1</v>
      </c>
      <c r="AL40" s="23">
        <v>1</v>
      </c>
      <c r="AM40" s="23">
        <v>1</v>
      </c>
      <c r="AN40" s="23">
        <v>1</v>
      </c>
      <c r="AO40" s="17"/>
      <c r="AP40" s="27">
        <f t="shared" si="3"/>
        <v>1</v>
      </c>
    </row>
    <row r="41" spans="2:42" x14ac:dyDescent="0.4">
      <c r="B41">
        <v>40</v>
      </c>
      <c r="C41">
        <v>0.99116099999999996</v>
      </c>
      <c r="D41">
        <v>28.702840999999999</v>
      </c>
      <c r="E41">
        <v>0.85179400000000005</v>
      </c>
      <c r="G41">
        <v>593</v>
      </c>
      <c r="I41">
        <v>0.97805600000000004</v>
      </c>
      <c r="J41">
        <v>28.822057000000001</v>
      </c>
      <c r="K41">
        <v>0.85386499999999999</v>
      </c>
      <c r="M41">
        <v>431</v>
      </c>
      <c r="O41">
        <v>6</v>
      </c>
      <c r="P41">
        <v>14</v>
      </c>
      <c r="Q41">
        <v>53</v>
      </c>
      <c r="W41" s="6" t="s">
        <v>51</v>
      </c>
      <c r="X41" s="7"/>
      <c r="Y41" s="7" cm="1">
        <f t="array" aca="1" ref="Y41" ca="1">INDIRECT("I"&amp;(ROW(Y41)-ROW(Y$34)+1)*15-15+9)</f>
        <v>1.286451</v>
      </c>
      <c r="Z41" s="7">
        <f ca="1">IF(Y41=0,0,Y41-Y34)</f>
        <v>-8.0240000000000311E-3</v>
      </c>
      <c r="AA41" s="7" cm="1">
        <f t="array" aca="1" ref="AA41" ca="1">INDIRECT("J"&amp;(ROW(AA41)-ROW(AA$34)+1)*15-15+9)</f>
        <v>30.327086000000001</v>
      </c>
      <c r="AB41" s="7">
        <f ca="1">IF(AA41=0,0,AA41-AA34)</f>
        <v>2.7319999999999567E-2</v>
      </c>
      <c r="AC41" s="7"/>
      <c r="AD41" s="7"/>
      <c r="AE41" s="7"/>
      <c r="AF41" s="7"/>
      <c r="AG41" s="8"/>
      <c r="AH41" s="8"/>
      <c r="AI41" s="8"/>
      <c r="AJ41" s="8"/>
      <c r="AK41" s="8"/>
      <c r="AL41" s="8"/>
      <c r="AM41" s="8"/>
      <c r="AN41" s="8"/>
      <c r="AO41" s="17"/>
    </row>
    <row r="42" spans="2:42" x14ac:dyDescent="0.4">
      <c r="B42">
        <v>30</v>
      </c>
      <c r="C42">
        <v>0.83063500000000001</v>
      </c>
      <c r="D42">
        <v>27.797930000000001</v>
      </c>
      <c r="E42">
        <v>0.83004500000000003</v>
      </c>
      <c r="G42">
        <v>588</v>
      </c>
      <c r="I42">
        <v>0.82218100000000005</v>
      </c>
      <c r="J42">
        <v>27.934930999999999</v>
      </c>
      <c r="K42">
        <v>0.83315799999999995</v>
      </c>
      <c r="M42">
        <v>436</v>
      </c>
      <c r="O42">
        <v>6</v>
      </c>
      <c r="P42">
        <v>28</v>
      </c>
      <c r="Q42">
        <v>43</v>
      </c>
      <c r="W42" s="8" t="s">
        <v>68</v>
      </c>
      <c r="X42" s="7"/>
      <c r="Y42" s="7" cm="1">
        <f t="array" aca="1" ref="Y42" ca="1">INDIRECT("I"&amp;(ROW(Y42)-ROW(Y$34)+1)*15-15+9)</f>
        <v>1.28129</v>
      </c>
      <c r="Z42" s="7">
        <f ca="1">IF(Y42=0,0,Y42-Y35)</f>
        <v>-1.0356000000000032E-2</v>
      </c>
      <c r="AA42" s="7" cm="1">
        <f t="array" aca="1" ref="AA42" ca="1">INDIRECT("J"&amp;(ROW(AA42)-ROW(AA$34)+1)*15-15+9)</f>
        <v>30.366326999999998</v>
      </c>
      <c r="AB42" s="7">
        <f ca="1">IF(AA42=0,0,AA42-AA35)</f>
        <v>6.046699999999916E-2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17"/>
    </row>
    <row r="43" spans="2:42" x14ac:dyDescent="0.4">
      <c r="B43" s="6">
        <v>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7"/>
      <c r="W43" s="6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7"/>
    </row>
    <row r="44" spans="2:42" ht="19.5" thickBot="1" x14ac:dyDescent="0.45">
      <c r="B44" s="10">
        <v>10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21"/>
      <c r="W44" s="6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7"/>
    </row>
    <row r="45" spans="2:42" x14ac:dyDescent="0.4">
      <c r="W45" s="6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17"/>
    </row>
    <row r="46" spans="2:42" ht="19.5" thickBot="1" x14ac:dyDescent="0.45">
      <c r="W46" s="6"/>
      <c r="X46" s="7"/>
      <c r="Y46" s="7" t="s">
        <v>32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7"/>
    </row>
    <row r="47" spans="2:42" x14ac:dyDescent="0.4">
      <c r="B47" s="14" t="s">
        <v>12</v>
      </c>
      <c r="C47" s="4"/>
      <c r="D47" s="4" t="s">
        <v>9</v>
      </c>
      <c r="E47" s="4" t="s">
        <v>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6"/>
      <c r="W47" s="6" t="s">
        <v>21</v>
      </c>
      <c r="X47" s="7"/>
      <c r="Y47" s="7" t="s">
        <v>17</v>
      </c>
      <c r="Z47" s="7"/>
      <c r="AA47" s="7" t="s">
        <v>18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7"/>
    </row>
    <row r="48" spans="2:42" x14ac:dyDescent="0.4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7"/>
      <c r="W48" s="6" t="s">
        <v>42</v>
      </c>
      <c r="X48" s="7"/>
      <c r="Y48" s="7" cm="1">
        <f t="array" aca="1" ref="Y48" ca="1">INDIRECT("I"&amp;(ROW(Y48)-ROW(Y$48)+1)*15-15+10)</f>
        <v>1.127923</v>
      </c>
      <c r="Z48" s="7"/>
      <c r="AA48" s="7" cm="1">
        <f t="array" aca="1" ref="AA48" ca="1">INDIRECT("J"&amp;(ROW(AA48)-ROW(AA$48)+1)*15-15+10)</f>
        <v>29.524211999999999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7"/>
    </row>
    <row r="49" spans="2:41" x14ac:dyDescent="0.4">
      <c r="B49" s="6" t="s">
        <v>0</v>
      </c>
      <c r="C49" s="7" t="s">
        <v>1</v>
      </c>
      <c r="D49" s="7" t="s">
        <v>2</v>
      </c>
      <c r="E49" s="7" t="s">
        <v>3</v>
      </c>
      <c r="F49" s="7" t="s">
        <v>4</v>
      </c>
      <c r="G49" s="7" t="s">
        <v>5</v>
      </c>
      <c r="H49" s="7"/>
      <c r="I49" s="7" t="s">
        <v>6</v>
      </c>
      <c r="J49" s="7" t="s">
        <v>2</v>
      </c>
      <c r="K49" s="7" t="s">
        <v>3</v>
      </c>
      <c r="L49" s="7" t="s">
        <v>4</v>
      </c>
      <c r="M49" s="7" t="s">
        <v>5</v>
      </c>
      <c r="N49" s="7"/>
      <c r="O49" s="7" t="s">
        <v>7</v>
      </c>
      <c r="P49" s="7"/>
      <c r="Q49" s="17"/>
      <c r="W49" s="6" t="s">
        <v>27</v>
      </c>
      <c r="X49" s="7"/>
      <c r="Y49" s="7" cm="1">
        <f t="array" aca="1" ref="Y49" ca="1">INDIRECT("I"&amp;(ROW(Y49)-ROW(Y$48)+1)*15-15+10)</f>
        <v>1.124773</v>
      </c>
      <c r="Z49" s="7">
        <f ca="1">IF(Y49=0,0,Y49-Y48)</f>
        <v>-3.1499999999999861E-3</v>
      </c>
      <c r="AA49" s="7" cm="1">
        <f t="array" aca="1" ref="AA49" ca="1">INDIRECT("J"&amp;(ROW(AA49)-ROW(AA$48)+1)*15-15+10)</f>
        <v>29.531661</v>
      </c>
      <c r="AB49" s="7">
        <f ca="1">IF(AA49=0,0,AA49-AA48)</f>
        <v>7.4490000000011491E-3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7"/>
    </row>
    <row r="50" spans="2:41" x14ac:dyDescent="0.4">
      <c r="B50" s="6">
        <v>100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7"/>
      <c r="W50" s="6" t="s">
        <v>35</v>
      </c>
      <c r="X50" s="7"/>
      <c r="Y50" s="7" cm="1">
        <f t="array" aca="1" ref="Y50" ca="1">INDIRECT("I"&amp;(ROW(Y50)-ROW(Y$48)+1)*15-15+10)</f>
        <v>1.1227259999999999</v>
      </c>
      <c r="Z50" s="7">
        <f ca="1">IF(Y50=0,0,Y50-Y48)</f>
        <v>-5.1970000000001182E-3</v>
      </c>
      <c r="AA50" s="7" cm="1">
        <f t="array" aca="1" ref="AA50" ca="1">INDIRECT("J"&amp;(ROW(AA50)-ROW(AA$48)+1)*15-15+10)</f>
        <v>29.541121</v>
      </c>
      <c r="AB50" s="7">
        <f ca="1">IF(AA50=0,0,AA50-AA48)</f>
        <v>1.6909000000001839E-2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7"/>
    </row>
    <row r="51" spans="2:41" x14ac:dyDescent="0.4">
      <c r="B51" s="6">
        <v>90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17"/>
      <c r="W51" s="6" t="s">
        <v>43</v>
      </c>
      <c r="X51" s="7"/>
      <c r="Y51" s="7" cm="1">
        <f t="array" aca="1" ref="Y51" ca="1">INDIRECT("I"&amp;(ROW(Y51)-ROW(Y$48)+1)*15-15+10)</f>
        <v>1.132009</v>
      </c>
      <c r="Z51" s="7">
        <f ca="1">IF(Y51=0,0,Y51-Y48)</f>
        <v>4.086000000000034E-3</v>
      </c>
      <c r="AA51" s="7" cm="1">
        <f t="array" aca="1" ref="AA51" ca="1">INDIRECT("J"&amp;(ROW(AA51)-ROW(AA$48)+1)*15-15+10)</f>
        <v>29.544138</v>
      </c>
      <c r="AB51" s="7">
        <f ca="1">IF(AA51=0,0,AA51-AA48)</f>
        <v>1.9926000000001665E-2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7"/>
    </row>
    <row r="52" spans="2:41" x14ac:dyDescent="0.4">
      <c r="B52">
        <v>80</v>
      </c>
      <c r="C52">
        <v>1.85992</v>
      </c>
      <c r="D52">
        <v>32.964281</v>
      </c>
      <c r="E52">
        <v>0.92213400000000001</v>
      </c>
      <c r="G52">
        <v>867</v>
      </c>
      <c r="I52">
        <v>1.81677</v>
      </c>
      <c r="J52">
        <v>32.984983999999997</v>
      </c>
      <c r="K52">
        <v>0.92188499999999995</v>
      </c>
      <c r="M52">
        <v>157</v>
      </c>
      <c r="O52">
        <v>32</v>
      </c>
      <c r="P52">
        <v>41</v>
      </c>
      <c r="Q52">
        <v>56</v>
      </c>
      <c r="W52" s="6" t="s">
        <v>37</v>
      </c>
      <c r="X52" s="7"/>
      <c r="Y52" s="7" cm="1">
        <f t="array" aca="1" ref="Y52" ca="1">INDIRECT("I"&amp;(ROW(Y52)-ROW(Y$48)+1)*15-15+10)</f>
        <v>1.126468</v>
      </c>
      <c r="Z52" s="7">
        <f ca="1">IF(Y52=0,0,Y52-Y48)</f>
        <v>-1.4549999999999841E-3</v>
      </c>
      <c r="AA52" s="7" cm="1">
        <f t="array" aca="1" ref="AA52" ca="1">INDIRECT("J"&amp;(ROW(AA52)-ROW(AA$48)+1)*15-15+10)</f>
        <v>29.529177000000001</v>
      </c>
      <c r="AB52" s="7">
        <f ca="1">IF(AA52=0,0,AA52-AA48)</f>
        <v>4.9650000000021066E-3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7"/>
    </row>
    <row r="53" spans="2:41" x14ac:dyDescent="0.4">
      <c r="B53">
        <v>70</v>
      </c>
      <c r="C53">
        <v>1.528648</v>
      </c>
      <c r="D53">
        <v>31.321749000000001</v>
      </c>
      <c r="E53">
        <v>0.899648</v>
      </c>
      <c r="G53">
        <v>744</v>
      </c>
      <c r="I53">
        <v>1.5120070000000001</v>
      </c>
      <c r="J53">
        <v>31.362537</v>
      </c>
      <c r="K53">
        <v>0.89933799999999997</v>
      </c>
      <c r="M53">
        <v>280</v>
      </c>
      <c r="O53">
        <v>18</v>
      </c>
      <c r="P53">
        <v>27</v>
      </c>
      <c r="Q53">
        <v>48</v>
      </c>
      <c r="W53" s="6" t="s">
        <v>25</v>
      </c>
      <c r="X53" s="7"/>
      <c r="Y53" s="7" cm="1">
        <f t="array" aca="1" ref="Y53" ca="1">INDIRECT("I"&amp;(ROW(Y53)-ROW(Y$48)+1)*15-15+10)</f>
        <v>1.124263</v>
      </c>
      <c r="Z53" s="7">
        <f ca="1">IF(Y53=0,0,Y53-Y48)</f>
        <v>-3.6599999999999966E-3</v>
      </c>
      <c r="AA53" s="7" cm="1">
        <f t="array" aca="1" ref="AA53" ca="1">INDIRECT("J"&amp;(ROW(AA53)-ROW(AA$48)+1)*15-15+10)</f>
        <v>29.535339</v>
      </c>
      <c r="AB53" s="7">
        <f ca="1">IF(AA53=0,0,AA53-AA48)</f>
        <v>1.1127000000001885E-2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7"/>
    </row>
    <row r="54" spans="2:41" x14ac:dyDescent="0.4">
      <c r="B54">
        <v>60</v>
      </c>
      <c r="C54">
        <v>1.315801</v>
      </c>
      <c r="D54">
        <v>30.238872000000001</v>
      </c>
      <c r="E54">
        <v>0.88112800000000002</v>
      </c>
      <c r="G54">
        <v>707</v>
      </c>
      <c r="I54">
        <v>1.293237</v>
      </c>
      <c r="J54">
        <v>30.304946000000001</v>
      </c>
      <c r="K54">
        <v>0.88174699999999995</v>
      </c>
      <c r="M54">
        <v>317</v>
      </c>
      <c r="O54">
        <v>4</v>
      </c>
      <c r="P54">
        <v>12</v>
      </c>
      <c r="Q54">
        <v>33</v>
      </c>
      <c r="W54" s="6" t="s">
        <v>39</v>
      </c>
      <c r="X54" s="7"/>
      <c r="Y54" s="7" cm="1">
        <f t="array" aca="1" ref="Y54" ca="1">INDIRECT("I"&amp;(ROW(Y54)-ROW(Y$48)+1)*15-15+10)</f>
        <v>1.1227259999999999</v>
      </c>
      <c r="Z54" s="7">
        <f ca="1">IF(Y54=0,0,Y54-Y48)</f>
        <v>-5.1970000000001182E-3</v>
      </c>
      <c r="AA54" s="7" cm="1">
        <f t="array" aca="1" ref="AA54" ca="1">INDIRECT("J"&amp;(ROW(AA54)-ROW(AA$48)+1)*15-15+10)</f>
        <v>29.541121</v>
      </c>
      <c r="AB54" s="7">
        <f ca="1">IF(AA54=0,0,AA54-AA48)</f>
        <v>1.6909000000001839E-2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7"/>
    </row>
    <row r="55" spans="2:41" x14ac:dyDescent="0.4">
      <c r="B55">
        <v>50</v>
      </c>
      <c r="C55">
        <v>1.1468929999999999</v>
      </c>
      <c r="D55">
        <v>29.413442</v>
      </c>
      <c r="E55">
        <v>0.86649799999999999</v>
      </c>
      <c r="G55">
        <v>580</v>
      </c>
      <c r="I55">
        <v>1.132009</v>
      </c>
      <c r="J55">
        <v>29.544138</v>
      </c>
      <c r="K55">
        <v>0.86809000000000003</v>
      </c>
      <c r="M55">
        <v>444</v>
      </c>
      <c r="O55">
        <v>8</v>
      </c>
      <c r="P55">
        <v>31</v>
      </c>
      <c r="Q55">
        <v>61</v>
      </c>
      <c r="W55" s="6" t="s">
        <v>51</v>
      </c>
      <c r="X55" s="7"/>
      <c r="Y55" s="7" cm="1">
        <f t="array" aca="1" ref="Y55" ca="1">INDIRECT("I"&amp;(ROW(Y55)-ROW(Y$48)+1)*15-15+10)</f>
        <v>1.125912</v>
      </c>
      <c r="Z55" s="7">
        <f ca="1">IF(Y55=0,0,Y55-Y48)</f>
        <v>-2.010999999999985E-3</v>
      </c>
      <c r="AA55" s="7" cm="1">
        <f t="array" aca="1" ref="AA55" ca="1">INDIRECT("J"&amp;(ROW(AA55)-ROW(AA$48)+1)*15-15+10)</f>
        <v>29.544183</v>
      </c>
      <c r="AB55" s="7">
        <f ca="1">IF(AA55=0,0,AA55-AA48)</f>
        <v>1.9971000000001737E-2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7"/>
    </row>
    <row r="56" spans="2:41" x14ac:dyDescent="0.4">
      <c r="B56">
        <v>40</v>
      </c>
      <c r="C56">
        <v>0.99116099999999996</v>
      </c>
      <c r="D56">
        <v>28.702840999999999</v>
      </c>
      <c r="E56">
        <v>0.85179400000000005</v>
      </c>
      <c r="G56">
        <v>594</v>
      </c>
      <c r="I56">
        <v>0.97518700000000003</v>
      </c>
      <c r="J56">
        <v>28.845040000000001</v>
      </c>
      <c r="K56">
        <v>0.85452499999999998</v>
      </c>
      <c r="M56">
        <v>430</v>
      </c>
      <c r="O56">
        <v>4</v>
      </c>
      <c r="P56">
        <v>15</v>
      </c>
      <c r="Q56">
        <v>46</v>
      </c>
      <c r="W56" s="8" t="s">
        <v>68</v>
      </c>
      <c r="X56" s="7"/>
      <c r="Y56" s="7" cm="1">
        <f t="array" aca="1" ref="Y56" ca="1">INDIRECT("I"&amp;(ROW(Y56)-ROW(Y$48)+1)*15-15+10)</f>
        <v>1.121777</v>
      </c>
      <c r="Z56" s="7">
        <f ca="1">IF(Y56=0,0,Y56-Y49)</f>
        <v>-2.9959999999999987E-3</v>
      </c>
      <c r="AA56" s="7" cm="1">
        <f t="array" aca="1" ref="AA56" ca="1">INDIRECT("J"&amp;(ROW(AA56)-ROW(AA$48)+1)*15-15+10)</f>
        <v>29.587980000000002</v>
      </c>
      <c r="AB56" s="7">
        <f ca="1">IF(AA56=0,0,AA56-AA49)</f>
        <v>5.6319000000002006E-2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7"/>
    </row>
    <row r="57" spans="2:41" x14ac:dyDescent="0.4">
      <c r="B57">
        <v>30</v>
      </c>
      <c r="C57">
        <v>0.83063500000000001</v>
      </c>
      <c r="D57">
        <v>27.797930000000001</v>
      </c>
      <c r="E57">
        <v>0.83004500000000003</v>
      </c>
      <c r="G57">
        <v>593</v>
      </c>
      <c r="I57">
        <v>0.81817300000000004</v>
      </c>
      <c r="J57">
        <v>27.998619000000001</v>
      </c>
      <c r="K57">
        <v>0.83425700000000003</v>
      </c>
      <c r="M57">
        <v>431</v>
      </c>
      <c r="O57">
        <v>10</v>
      </c>
      <c r="P57">
        <v>44</v>
      </c>
      <c r="Q57">
        <v>56</v>
      </c>
      <c r="W57" s="6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7"/>
    </row>
    <row r="58" spans="2:41" x14ac:dyDescent="0.4">
      <c r="B58" s="6">
        <v>20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7"/>
      <c r="W58" s="6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17"/>
    </row>
    <row r="59" spans="2:41" ht="19.5" thickBot="1" x14ac:dyDescent="0.45">
      <c r="B59" s="10">
        <v>10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21"/>
      <c r="W59" s="6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7"/>
    </row>
    <row r="60" spans="2:41" x14ac:dyDescent="0.4">
      <c r="W60" s="6"/>
      <c r="X60" s="7"/>
      <c r="Y60" s="7" t="s">
        <v>33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7"/>
    </row>
    <row r="61" spans="2:41" ht="19.5" thickBot="1" x14ac:dyDescent="0.45">
      <c r="W61" s="6" t="s">
        <v>22</v>
      </c>
      <c r="X61" s="7"/>
      <c r="Y61" s="7" t="s">
        <v>17</v>
      </c>
      <c r="Z61" s="7"/>
      <c r="AA61" s="7" t="s">
        <v>18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7"/>
    </row>
    <row r="62" spans="2:41" x14ac:dyDescent="0.4">
      <c r="B62" s="14" t="s">
        <v>12</v>
      </c>
      <c r="C62" s="4"/>
      <c r="D62" s="4" t="s">
        <v>9</v>
      </c>
      <c r="E62" s="4" t="s">
        <v>38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6"/>
      <c r="W62" s="6" t="s">
        <v>42</v>
      </c>
      <c r="X62" s="7"/>
      <c r="Y62" s="7" cm="1">
        <f t="array" aca="1" ref="Y62" ca="1">INDIRECT("I"&amp;(ROW(Y62)-ROW(Y$62)+1)*15-15+11)</f>
        <v>0.97814500000000004</v>
      </c>
      <c r="Z62" s="7"/>
      <c r="AA62" s="7" cm="1">
        <f t="array" aca="1" ref="AA62" ca="1">INDIRECT("J"&amp;(ROW(AA62)-ROW(AA$62)+1)*15-15+11)</f>
        <v>28.817443999999998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7"/>
    </row>
    <row r="63" spans="2:41" x14ac:dyDescent="0.4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7"/>
      <c r="W63" s="6" t="s">
        <v>27</v>
      </c>
      <c r="X63" s="7"/>
      <c r="Y63" s="7" cm="1">
        <f t="array" aca="1" ref="Y63" ca="1">INDIRECT("I"&amp;(ROW(Y63)-ROW(Y$62)+1)*15-15+11)</f>
        <v>0.97506800000000005</v>
      </c>
      <c r="Z63" s="7">
        <f ca="1">IF(Y63=0,0,Y63-Y62)</f>
        <v>-3.0769999999999964E-3</v>
      </c>
      <c r="AA63" s="7" cm="1">
        <f t="array" aca="1" ref="AA63" ca="1">INDIRECT("J"&amp;(ROW(AA63)-ROW(AA$62)+1)*15-15+11)</f>
        <v>28.820325</v>
      </c>
      <c r="AB63" s="7">
        <f ca="1">IF(AA63=0,0,AA63-AA62)</f>
        <v>2.8810000000021319E-3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7"/>
    </row>
    <row r="64" spans="2:41" x14ac:dyDescent="0.4">
      <c r="B64" s="6" t="s">
        <v>0</v>
      </c>
      <c r="C64" s="7" t="s">
        <v>1</v>
      </c>
      <c r="D64" s="7" t="s">
        <v>2</v>
      </c>
      <c r="E64" s="7" t="s">
        <v>3</v>
      </c>
      <c r="F64" s="7" t="s">
        <v>4</v>
      </c>
      <c r="G64" s="7" t="s">
        <v>5</v>
      </c>
      <c r="H64" s="7"/>
      <c r="I64" s="7" t="s">
        <v>6</v>
      </c>
      <c r="J64" s="7" t="s">
        <v>2</v>
      </c>
      <c r="K64" s="7" t="s">
        <v>3</v>
      </c>
      <c r="L64" s="7" t="s">
        <v>4</v>
      </c>
      <c r="M64" s="7" t="s">
        <v>5</v>
      </c>
      <c r="N64" s="7"/>
      <c r="O64" s="7" t="s">
        <v>7</v>
      </c>
      <c r="P64" s="7"/>
      <c r="Q64" s="17"/>
      <c r="W64" s="6" t="s">
        <v>35</v>
      </c>
      <c r="X64" s="7"/>
      <c r="Y64" s="7" cm="1">
        <f t="array" aca="1" ref="Y64" ca="1">INDIRECT("I"&amp;(ROW(Y64)-ROW(Y$62)+1)*15-15+11)</f>
        <v>0.97805600000000004</v>
      </c>
      <c r="Z64" s="7">
        <f ca="1">IF(Y64=0,0,Y64-Y62)</f>
        <v>-8.9000000000005741E-5</v>
      </c>
      <c r="AA64" s="7" cm="1">
        <f t="array" aca="1" ref="AA64" ca="1">INDIRECT("J"&amp;(ROW(AA64)-ROW(AA$62)+1)*15-15+11)</f>
        <v>28.822057000000001</v>
      </c>
      <c r="AB64" s="7">
        <f ca="1">IF(AA64=0,0,AA64-AA62)</f>
        <v>4.6130000000026428E-3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7"/>
    </row>
    <row r="65" spans="2:41" x14ac:dyDescent="0.4">
      <c r="B65" s="6">
        <v>100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7"/>
      <c r="W65" s="6" t="s">
        <v>43</v>
      </c>
      <c r="X65" s="7"/>
      <c r="Y65" s="7" cm="1">
        <f t="array" aca="1" ref="Y65" ca="1">INDIRECT("I"&amp;(ROW(Y65)-ROW(Y$62)+1)*15-15+11)</f>
        <v>0.97518700000000003</v>
      </c>
      <c r="Z65" s="7">
        <f ca="1">IF(Y65=0,0,Y65-Y62)</f>
        <v>-2.9580000000000162E-3</v>
      </c>
      <c r="AA65" s="7" cm="1">
        <f t="array" aca="1" ref="AA65" ca="1">INDIRECT("J"&amp;(ROW(AA65)-ROW(AA$62)+1)*15-15+11)</f>
        <v>28.845040000000001</v>
      </c>
      <c r="AB65" s="7">
        <f ca="1">IF(AA65=0,0,AA65-AA62)</f>
        <v>2.7596000000002618E-2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7"/>
    </row>
    <row r="66" spans="2:41" x14ac:dyDescent="0.4">
      <c r="B66" s="6">
        <v>90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7"/>
      <c r="W66" s="6" t="s">
        <v>37</v>
      </c>
      <c r="X66" s="7"/>
      <c r="Y66" s="7" cm="1">
        <f t="array" aca="1" ref="Y66" ca="1">INDIRECT("I"&amp;(ROW(Y66)-ROW(Y$62)+1)*15-15+11)</f>
        <v>0.972105</v>
      </c>
      <c r="Z66" s="7">
        <f ca="1">IF(Y66=0,0,Y66-Y62)</f>
        <v>-6.0400000000000453E-3</v>
      </c>
      <c r="AA66" s="7" cm="1">
        <f t="array" aca="1" ref="AA66" ca="1">INDIRECT("J"&amp;(ROW(AA66)-ROW(AA$62)+1)*15-15+11)</f>
        <v>28.827234000000001</v>
      </c>
      <c r="AB66" s="7">
        <f ca="1">IF(AA66=0,0,AA66-AA62)</f>
        <v>9.7900000000024079E-3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7"/>
    </row>
    <row r="67" spans="2:41" x14ac:dyDescent="0.4">
      <c r="B67">
        <v>80</v>
      </c>
      <c r="C67">
        <v>1.85992</v>
      </c>
      <c r="D67">
        <v>32.964281</v>
      </c>
      <c r="E67">
        <v>0.92213400000000001</v>
      </c>
      <c r="G67">
        <v>914</v>
      </c>
      <c r="I67">
        <v>1.7880229999999999</v>
      </c>
      <c r="J67">
        <v>32.974555000000002</v>
      </c>
      <c r="K67">
        <v>0.92190799999999995</v>
      </c>
      <c r="M67">
        <v>110</v>
      </c>
      <c r="O67">
        <v>99</v>
      </c>
      <c r="P67">
        <v>99</v>
      </c>
      <c r="Q67">
        <v>99</v>
      </c>
      <c r="W67" s="6" t="s">
        <v>25</v>
      </c>
      <c r="X67" s="7"/>
      <c r="Y67" s="7" cm="1">
        <f t="array" aca="1" ref="Y67" ca="1">INDIRECT("I"&amp;(ROW(Y67)-ROW(Y$62)+1)*15-15+11)</f>
        <v>0.97424900000000003</v>
      </c>
      <c r="Z67" s="7">
        <f ca="1">IF(Y67=0,0,Y67-Y62)</f>
        <v>-3.8960000000000106E-3</v>
      </c>
      <c r="AA67" s="7" cm="1">
        <f t="array" aca="1" ref="AA67" ca="1">INDIRECT("J"&amp;(ROW(AA67)-ROW(AA$62)+1)*15-15+11)</f>
        <v>28.82882</v>
      </c>
      <c r="AB67" s="7">
        <f ca="1">IF(AA67=0,0,AA67-AA62)</f>
        <v>1.1376000000002051E-2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7"/>
    </row>
    <row r="68" spans="2:41" x14ac:dyDescent="0.4">
      <c r="B68">
        <v>70</v>
      </c>
      <c r="C68">
        <v>1.528648</v>
      </c>
      <c r="D68">
        <v>31.321749000000001</v>
      </c>
      <c r="E68">
        <v>0.899648</v>
      </c>
      <c r="G68">
        <v>782</v>
      </c>
      <c r="I68">
        <v>1.4836640000000001</v>
      </c>
      <c r="J68">
        <v>31.366841999999998</v>
      </c>
      <c r="K68">
        <v>0.89908699999999997</v>
      </c>
      <c r="M68">
        <v>242</v>
      </c>
      <c r="O68">
        <v>3</v>
      </c>
      <c r="P68">
        <v>18</v>
      </c>
      <c r="Q68">
        <v>28</v>
      </c>
      <c r="W68" s="6" t="s">
        <v>39</v>
      </c>
      <c r="X68" s="7"/>
      <c r="Y68" s="7" cm="1">
        <f t="array" aca="1" ref="Y68" ca="1">INDIRECT("I"&amp;(ROW(Y68)-ROW(Y$62)+1)*15-15+11)</f>
        <v>0.970445</v>
      </c>
      <c r="Z68" s="7">
        <f ca="1">IF(Y68=0,0,Y68-Y62)</f>
        <v>-7.7000000000000401E-3</v>
      </c>
      <c r="AA68" s="7" cm="1">
        <f t="array" aca="1" ref="AA68" ca="1">INDIRECT("J"&amp;(ROW(AA68)-ROW(AA$62)+1)*15-15+11)</f>
        <v>28.824759</v>
      </c>
      <c r="AB68" s="7">
        <f ca="1">IF(AA68=0,0,AA68-AA62)</f>
        <v>7.3150000000019588E-3</v>
      </c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17"/>
    </row>
    <row r="69" spans="2:41" x14ac:dyDescent="0.4">
      <c r="B69">
        <v>60</v>
      </c>
      <c r="C69">
        <v>1.315801</v>
      </c>
      <c r="D69">
        <v>30.238872000000001</v>
      </c>
      <c r="E69">
        <v>0.88112800000000002</v>
      </c>
      <c r="G69">
        <v>720</v>
      </c>
      <c r="I69">
        <v>1.2847040000000001</v>
      </c>
      <c r="J69">
        <v>30.297810999999999</v>
      </c>
      <c r="K69">
        <v>0.88125200000000004</v>
      </c>
      <c r="M69">
        <v>304</v>
      </c>
      <c r="O69">
        <v>3</v>
      </c>
      <c r="P69">
        <v>18</v>
      </c>
      <c r="Q69">
        <v>28</v>
      </c>
      <c r="W69" s="6" t="s">
        <v>51</v>
      </c>
      <c r="X69" s="7"/>
      <c r="Y69" s="7" cm="1">
        <f t="array" aca="1" ref="Y69" ca="1">INDIRECT("I"&amp;(ROW(Y69)-ROW(Y$62)+1)*15-15+11)</f>
        <v>0.97323800000000005</v>
      </c>
      <c r="Z69" s="7">
        <f ca="1">IF(Y69=0,0,Y69-Y62)</f>
        <v>-4.9069999999999947E-3</v>
      </c>
      <c r="AA69" s="7" cm="1">
        <f t="array" aca="1" ref="AA69" ca="1">INDIRECT("J"&amp;(ROW(AA69)-ROW(AA$62)+1)*15-15+11)</f>
        <v>28.826363000000001</v>
      </c>
      <c r="AB69" s="7">
        <f ca="1">IF(AA69=0,0,AA69-AA62)</f>
        <v>8.9190000000023417E-3</v>
      </c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7"/>
    </row>
    <row r="70" spans="2:41" x14ac:dyDescent="0.4">
      <c r="B70">
        <v>50</v>
      </c>
      <c r="C70">
        <v>1.1468929999999999</v>
      </c>
      <c r="D70">
        <v>29.413442</v>
      </c>
      <c r="E70">
        <v>0.86649799999999999</v>
      </c>
      <c r="G70">
        <v>588</v>
      </c>
      <c r="I70">
        <v>1.126468</v>
      </c>
      <c r="J70">
        <v>29.529177000000001</v>
      </c>
      <c r="K70">
        <v>0.86793600000000004</v>
      </c>
      <c r="M70">
        <v>436</v>
      </c>
      <c r="O70">
        <v>3</v>
      </c>
      <c r="P70">
        <v>18</v>
      </c>
      <c r="Q70">
        <v>28</v>
      </c>
      <c r="W70" s="8" t="s">
        <v>68</v>
      </c>
      <c r="X70" s="7"/>
      <c r="Y70" s="7" cm="1">
        <f t="array" aca="1" ref="Y70" ca="1">INDIRECT("I"&amp;(ROW(Y70)-ROW(Y$62)+1)*15-15+11)</f>
        <v>0.97256399999999998</v>
      </c>
      <c r="Z70" s="7">
        <f ca="1">IF(Y70=0,0,Y70-Y63)</f>
        <v>-2.5040000000000617E-3</v>
      </c>
      <c r="AA70" s="7" cm="1">
        <f t="array" aca="1" ref="AA70" ca="1">INDIRECT("J"&amp;(ROW(AA70)-ROW(AA$62)+1)*15-15+11)</f>
        <v>28.870099</v>
      </c>
      <c r="AB70" s="7">
        <f ca="1">IF(AA70=0,0,AA70-AA63)</f>
        <v>4.9773999999999319E-2</v>
      </c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17"/>
    </row>
    <row r="71" spans="2:41" x14ac:dyDescent="0.4">
      <c r="B71">
        <v>40</v>
      </c>
      <c r="C71">
        <v>0.99116099999999996</v>
      </c>
      <c r="D71">
        <v>28.702840999999999</v>
      </c>
      <c r="E71">
        <v>0.85179400000000005</v>
      </c>
      <c r="G71">
        <v>595</v>
      </c>
      <c r="I71">
        <v>0.972105</v>
      </c>
      <c r="J71">
        <v>28.827234000000001</v>
      </c>
      <c r="K71">
        <v>0.85395600000000005</v>
      </c>
      <c r="M71">
        <v>429</v>
      </c>
      <c r="O71">
        <v>12</v>
      </c>
      <c r="P71">
        <v>18</v>
      </c>
      <c r="Q71">
        <v>61</v>
      </c>
      <c r="W71" s="6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17"/>
    </row>
    <row r="72" spans="2:41" x14ac:dyDescent="0.4">
      <c r="B72">
        <v>30</v>
      </c>
      <c r="C72">
        <v>0.83063500000000001</v>
      </c>
      <c r="D72">
        <v>27.797930000000001</v>
      </c>
      <c r="E72">
        <v>0.83004500000000003</v>
      </c>
      <c r="G72">
        <v>594</v>
      </c>
      <c r="I72">
        <v>0.81534200000000001</v>
      </c>
      <c r="J72">
        <v>27.955203999999998</v>
      </c>
      <c r="K72">
        <v>0.83328000000000002</v>
      </c>
      <c r="M72">
        <v>430</v>
      </c>
      <c r="O72">
        <v>12</v>
      </c>
      <c r="P72">
        <v>18</v>
      </c>
      <c r="Q72">
        <v>61</v>
      </c>
      <c r="W72" s="6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17"/>
    </row>
    <row r="73" spans="2:41" x14ac:dyDescent="0.4">
      <c r="B73" s="6">
        <v>20</v>
      </c>
      <c r="C73" s="7">
        <v>0.62801799999999997</v>
      </c>
      <c r="D73" s="7">
        <v>26.469605000000001</v>
      </c>
      <c r="E73" s="7">
        <v>0.79226399999999997</v>
      </c>
      <c r="F73" s="7"/>
      <c r="G73" s="7">
        <v>450</v>
      </c>
      <c r="H73" s="7"/>
      <c r="I73" s="7">
        <v>0.63270000000000004</v>
      </c>
      <c r="J73" s="7">
        <v>26.711154000000001</v>
      </c>
      <c r="K73" s="7">
        <v>0.80204399999999998</v>
      </c>
      <c r="L73" s="7"/>
      <c r="M73" s="7">
        <v>574</v>
      </c>
      <c r="N73" s="7"/>
      <c r="O73" s="7">
        <v>99</v>
      </c>
      <c r="P73" s="7">
        <v>99</v>
      </c>
      <c r="Q73" s="17">
        <v>99</v>
      </c>
      <c r="W73" s="6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7"/>
    </row>
    <row r="74" spans="2:41" ht="19.5" thickBot="1" x14ac:dyDescent="0.45">
      <c r="B74" s="10">
        <v>10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21"/>
      <c r="W74" s="6"/>
      <c r="X74" s="7"/>
      <c r="Y74" s="7" t="s">
        <v>34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7"/>
    </row>
    <row r="75" spans="2:41" x14ac:dyDescent="0.4">
      <c r="W75" s="6" t="s">
        <v>23</v>
      </c>
      <c r="X75" s="7"/>
      <c r="Y75" s="7" t="s">
        <v>17</v>
      </c>
      <c r="Z75" s="7"/>
      <c r="AA75" s="7" t="s">
        <v>18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7"/>
    </row>
    <row r="76" spans="2:41" ht="19.5" thickBot="1" x14ac:dyDescent="0.45">
      <c r="W76" s="6" t="s">
        <v>42</v>
      </c>
      <c r="X76" s="7"/>
      <c r="Y76" s="7" cm="1">
        <f t="array" aca="1" ref="Y76" ca="1">INDIRECT("I"&amp;(ROW(Y76)-ROW(Y$76)+1)*15-15+12)</f>
        <v>0.82030199999999998</v>
      </c>
      <c r="Z76" s="7"/>
      <c r="AA76" s="7" cm="1">
        <f t="array" aca="1" ref="AA76" ca="1">INDIRECT("J"&amp;(ROW(AA76)-ROW(AA$76)+1)*15-15+12)</f>
        <v>27.954668999999999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7"/>
    </row>
    <row r="77" spans="2:41" x14ac:dyDescent="0.4">
      <c r="B77" s="14" t="s">
        <v>12</v>
      </c>
      <c r="C77" s="4"/>
      <c r="D77" s="4" t="s">
        <v>9</v>
      </c>
      <c r="E77" s="4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6"/>
      <c r="W77" s="6" t="s">
        <v>27</v>
      </c>
      <c r="X77" s="7"/>
      <c r="Y77" s="7" cm="1">
        <f t="array" aca="1" ref="Y77" ca="1">INDIRECT("I"&amp;(ROW(Y77)-ROW(Y$76)+1)*15-15+12)</f>
        <v>0.82115499999999997</v>
      </c>
      <c r="Z77" s="7">
        <f ca="1">IF(Y77=0,0,Y77-Y76)</f>
        <v>8.5299999999999265E-4</v>
      </c>
      <c r="AA77" s="7" cm="1">
        <f t="array" aca="1" ref="AA77" ca="1">INDIRECT("J"&amp;(ROW(AA77)-ROW(AA$76)+1)*15-15+12)</f>
        <v>27.934194000000002</v>
      </c>
      <c r="AB77" s="7">
        <f ca="1">IF(AA77=0,0,AA77-AA76)</f>
        <v>-2.0474999999997578E-2</v>
      </c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7"/>
    </row>
    <row r="78" spans="2:41" x14ac:dyDescent="0.4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7"/>
      <c r="W78" s="6" t="s">
        <v>35</v>
      </c>
      <c r="X78" s="7"/>
      <c r="Y78" s="7" cm="1">
        <f t="array" aca="1" ref="Y78" ca="1">INDIRECT("I"&amp;(ROW(Y78)-ROW(Y$76)+1)*15-15+12)</f>
        <v>0.82218100000000005</v>
      </c>
      <c r="Z78" s="7">
        <f ca="1">IF(Y78=0,0,Y78-Y76)</f>
        <v>1.8790000000000751E-3</v>
      </c>
      <c r="AA78" s="7" cm="1">
        <f t="array" aca="1" ref="AA78" ca="1">INDIRECT("J"&amp;(ROW(AA78)-ROW(AA$76)+1)*15-15+12)</f>
        <v>27.934930999999999</v>
      </c>
      <c r="AB78" s="7">
        <f ca="1">IF(AA78=0,0,AA78-AA76)</f>
        <v>-1.9738000000000255E-2</v>
      </c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17"/>
    </row>
    <row r="79" spans="2:41" x14ac:dyDescent="0.4">
      <c r="B79" s="6" t="s">
        <v>0</v>
      </c>
      <c r="C79" s="7" t="s">
        <v>1</v>
      </c>
      <c r="D79" s="7" t="s">
        <v>2</v>
      </c>
      <c r="E79" s="7" t="s">
        <v>3</v>
      </c>
      <c r="F79" s="7" t="s">
        <v>4</v>
      </c>
      <c r="G79" s="7" t="s">
        <v>5</v>
      </c>
      <c r="H79" s="7"/>
      <c r="I79" s="7" t="s">
        <v>6</v>
      </c>
      <c r="J79" s="7" t="s">
        <v>2</v>
      </c>
      <c r="K79" s="7" t="s">
        <v>3</v>
      </c>
      <c r="L79" s="7" t="s">
        <v>4</v>
      </c>
      <c r="M79" s="7" t="s">
        <v>5</v>
      </c>
      <c r="N79" s="7"/>
      <c r="O79" s="7" t="s">
        <v>7</v>
      </c>
      <c r="P79" s="7"/>
      <c r="Q79" s="17"/>
      <c r="W79" s="6" t="s">
        <v>43</v>
      </c>
      <c r="X79" s="7"/>
      <c r="Y79" s="7" cm="1">
        <f t="array" aca="1" ref="Y79" ca="1">INDIRECT("I"&amp;(ROW(Y79)-ROW(Y$76)+1)*15-15+12)</f>
        <v>0.81817300000000004</v>
      </c>
      <c r="Z79" s="7">
        <f ca="1">IF(Y79=0,0,Y79-Y76)</f>
        <v>-2.1289999999999365E-3</v>
      </c>
      <c r="AA79" s="7" cm="1">
        <f t="array" aca="1" ref="AA79" ca="1">INDIRECT("J"&amp;(ROW(AA79)-ROW(AA$76)+1)*15-15+12)</f>
        <v>27.998619000000001</v>
      </c>
      <c r="AB79" s="7">
        <f ca="1">IF(AA79=0,0,AA79-AA76)</f>
        <v>4.3950000000002376E-2</v>
      </c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17"/>
    </row>
    <row r="80" spans="2:41" x14ac:dyDescent="0.4">
      <c r="B80" s="6">
        <v>100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17"/>
      <c r="W80" s="6" t="s">
        <v>37</v>
      </c>
      <c r="X80" s="7"/>
      <c r="Y80" s="7" cm="1">
        <f t="array" aca="1" ref="Y80" ca="1">INDIRECT("I"&amp;(ROW(Y80)-ROW(Y$76)+1)*15-15+12)</f>
        <v>0.81534200000000001</v>
      </c>
      <c r="Z80" s="7">
        <f ca="1">IF(Y80=0,0,Y80-Y76)</f>
        <v>-4.9599999999999644E-3</v>
      </c>
      <c r="AA80" s="7" cm="1">
        <f t="array" aca="1" ref="AA80" ca="1">INDIRECT("J"&amp;(ROW(AA80)-ROW(AA$76)+1)*15-15+12)</f>
        <v>27.955203999999998</v>
      </c>
      <c r="AB80" s="7">
        <f ca="1">IF(AA80=0,0,AA80-AA76)</f>
        <v>5.3499999999928605E-4</v>
      </c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7"/>
    </row>
    <row r="81" spans="2:41" x14ac:dyDescent="0.4">
      <c r="B81" s="6">
        <v>90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17"/>
      <c r="W81" s="6" t="s">
        <v>25</v>
      </c>
      <c r="X81" s="7"/>
      <c r="Y81" s="7" cm="1">
        <f t="array" aca="1" ref="Y81" ca="1">INDIRECT("I"&amp;(ROW(Y81)-ROW(Y$76)+1)*15-15+12)</f>
        <v>0.81704699999999997</v>
      </c>
      <c r="Z81" s="7">
        <f ca="1">IF(Y81=0,0,Y81-Y76)</f>
        <v>-3.2550000000000079E-3</v>
      </c>
      <c r="AA81" s="7" cm="1">
        <f t="array" aca="1" ref="AA81" ca="1">INDIRECT("J"&amp;(ROW(AA81)-ROW(AA$76)+1)*15-15+12)</f>
        <v>27.956078000000002</v>
      </c>
      <c r="AB81" s="7">
        <f ca="1">IF(AA81=0,0,AA81-AA76)</f>
        <v>1.4090000000024361E-3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7"/>
    </row>
    <row r="82" spans="2:41" x14ac:dyDescent="0.4">
      <c r="B82">
        <v>80</v>
      </c>
      <c r="C82">
        <v>1.85992</v>
      </c>
      <c r="D82">
        <v>32.964281</v>
      </c>
      <c r="E82">
        <v>0.92213400000000001</v>
      </c>
      <c r="G82">
        <v>913</v>
      </c>
      <c r="I82">
        <v>1.790157</v>
      </c>
      <c r="J82">
        <v>32.977083999999998</v>
      </c>
      <c r="K82">
        <v>0.92186000000000001</v>
      </c>
      <c r="M82">
        <v>111</v>
      </c>
      <c r="O82">
        <v>31</v>
      </c>
      <c r="P82">
        <v>42</v>
      </c>
      <c r="Q82">
        <v>48</v>
      </c>
      <c r="W82" s="6" t="s">
        <v>39</v>
      </c>
      <c r="X82" s="7"/>
      <c r="Y82" s="7" cm="1">
        <f t="array" aca="1" ref="Y82" ca="1">INDIRECT("I"&amp;(ROW(Y82)-ROW(Y$76)+1)*15-15+12)</f>
        <v>0.81374000000000002</v>
      </c>
      <c r="Z82" s="7">
        <f ca="1">IF(Y82=0,0,Y82-Y76)</f>
        <v>-6.5619999999999568E-3</v>
      </c>
      <c r="AA82" s="7" cm="1">
        <f t="array" aca="1" ref="AA82" ca="1">INDIRECT("J"&amp;(ROW(AA82)-ROW(AA$76)+1)*15-15+12)</f>
        <v>27.94688</v>
      </c>
      <c r="AB82" s="7">
        <f ca="1">IF(AA82=0,0,AA82-AA76)</f>
        <v>-7.7889999999989357E-3</v>
      </c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17"/>
    </row>
    <row r="83" spans="2:41" x14ac:dyDescent="0.4">
      <c r="B83">
        <v>70</v>
      </c>
      <c r="C83">
        <v>1.528648</v>
      </c>
      <c r="D83">
        <v>31.321749000000001</v>
      </c>
      <c r="E83">
        <v>0.899648</v>
      </c>
      <c r="G83">
        <v>782</v>
      </c>
      <c r="I83">
        <v>1.483622</v>
      </c>
      <c r="J83">
        <v>31.373014999999999</v>
      </c>
      <c r="K83">
        <v>0.89911200000000002</v>
      </c>
      <c r="M83">
        <v>242</v>
      </c>
      <c r="O83">
        <v>31</v>
      </c>
      <c r="P83">
        <v>42</v>
      </c>
      <c r="Q83">
        <v>48</v>
      </c>
      <c r="W83" s="6" t="s">
        <v>51</v>
      </c>
      <c r="X83" s="7"/>
      <c r="Y83" s="7" cm="1">
        <f t="array" aca="1" ref="Y83" ca="1">INDIRECT("I"&amp;(ROW(Y83)-ROW(Y$76)+1)*15-15+12)</f>
        <v>0.81640599999999997</v>
      </c>
      <c r="Z83" s="7">
        <f ca="1">IF(Y83=0,0,Y83-Y76)</f>
        <v>-3.8960000000000106E-3</v>
      </c>
      <c r="AA83" s="7" cm="1">
        <f t="array" aca="1" ref="AA83" ca="1">INDIRECT("J"&amp;(ROW(AA83)-ROW(AA$76)+1)*15-15+12)</f>
        <v>27.959515</v>
      </c>
      <c r="AB83" s="7">
        <f ca="1">IF(AA83=0,0,AA83-AA76)</f>
        <v>4.8460000000005721E-3</v>
      </c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17"/>
    </row>
    <row r="84" spans="2:41" x14ac:dyDescent="0.4">
      <c r="B84">
        <v>60</v>
      </c>
      <c r="C84">
        <v>1.315801</v>
      </c>
      <c r="D84">
        <v>30.238872000000001</v>
      </c>
      <c r="E84">
        <v>0.88112800000000002</v>
      </c>
      <c r="G84">
        <v>720</v>
      </c>
      <c r="I84">
        <v>1.284662</v>
      </c>
      <c r="J84">
        <v>30.302637000000001</v>
      </c>
      <c r="K84">
        <v>0.88127599999999995</v>
      </c>
      <c r="M84">
        <v>304</v>
      </c>
      <c r="O84">
        <v>31</v>
      </c>
      <c r="P84">
        <v>42</v>
      </c>
      <c r="Q84">
        <v>48</v>
      </c>
      <c r="W84" s="8" t="s">
        <v>68</v>
      </c>
      <c r="X84" s="7"/>
      <c r="Y84" s="7" cm="1">
        <f t="array" aca="1" ref="Y84" ca="1">INDIRECT("I"&amp;(ROW(Y84)-ROW(Y$76)+1)*15-15+12)</f>
        <v>0.81817300000000004</v>
      </c>
      <c r="Z84" s="7">
        <f ca="1">IF(Y84=0,0,Y84-Y77)</f>
        <v>-2.9819999999999292E-3</v>
      </c>
      <c r="AA84" s="7" cm="1">
        <f t="array" aca="1" ref="AA84" ca="1">INDIRECT("J"&amp;(ROW(AA84)-ROW(AA$76)+1)*15-15+12)</f>
        <v>27.998619000000001</v>
      </c>
      <c r="AB84" s="7">
        <f ca="1">IF(AA84=0,0,AA84-AA77)</f>
        <v>6.4424999999999955E-2</v>
      </c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7"/>
    </row>
    <row r="85" spans="2:41" x14ac:dyDescent="0.4">
      <c r="B85">
        <v>50</v>
      </c>
      <c r="C85">
        <v>1.1468929999999999</v>
      </c>
      <c r="D85">
        <v>29.413442</v>
      </c>
      <c r="E85">
        <v>0.86649799999999999</v>
      </c>
      <c r="G85">
        <v>587</v>
      </c>
      <c r="I85">
        <v>1.124263</v>
      </c>
      <c r="J85">
        <v>29.535339</v>
      </c>
      <c r="K85">
        <v>0.867865</v>
      </c>
      <c r="M85">
        <v>437</v>
      </c>
      <c r="O85">
        <v>28</v>
      </c>
      <c r="P85">
        <v>31</v>
      </c>
      <c r="Q85">
        <v>48</v>
      </c>
      <c r="W85" s="6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7"/>
    </row>
    <row r="86" spans="2:41" x14ac:dyDescent="0.4">
      <c r="B86">
        <v>40</v>
      </c>
      <c r="C86">
        <v>0.99116099999999996</v>
      </c>
      <c r="D86">
        <v>28.702840999999999</v>
      </c>
      <c r="E86">
        <v>0.85179400000000005</v>
      </c>
      <c r="G86">
        <v>596</v>
      </c>
      <c r="I86">
        <v>0.97424900000000003</v>
      </c>
      <c r="J86">
        <v>28.82882</v>
      </c>
      <c r="K86">
        <v>0.85398499999999999</v>
      </c>
      <c r="M86">
        <v>428</v>
      </c>
      <c r="O86">
        <v>28</v>
      </c>
      <c r="P86">
        <v>31</v>
      </c>
      <c r="Q86">
        <v>48</v>
      </c>
      <c r="W86" s="6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17"/>
    </row>
    <row r="87" spans="2:41" x14ac:dyDescent="0.4">
      <c r="B87">
        <v>30</v>
      </c>
      <c r="C87">
        <v>0.83063500000000001</v>
      </c>
      <c r="D87">
        <v>27.797930000000001</v>
      </c>
      <c r="E87">
        <v>0.83004500000000003</v>
      </c>
      <c r="G87">
        <v>595</v>
      </c>
      <c r="I87">
        <v>0.81704699999999997</v>
      </c>
      <c r="J87">
        <v>27.956078000000002</v>
      </c>
      <c r="K87">
        <v>0.83335800000000004</v>
      </c>
      <c r="M87">
        <v>429</v>
      </c>
      <c r="O87">
        <v>28</v>
      </c>
      <c r="P87">
        <v>31</v>
      </c>
      <c r="Q87">
        <v>48</v>
      </c>
      <c r="W87" s="6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17"/>
    </row>
    <row r="88" spans="2:41" x14ac:dyDescent="0.4">
      <c r="B88" s="6">
        <v>20</v>
      </c>
      <c r="C88" s="7">
        <v>0.62801799999999997</v>
      </c>
      <c r="D88" s="7">
        <v>26.469605000000001</v>
      </c>
      <c r="E88" s="7">
        <v>0.79226399999999997</v>
      </c>
      <c r="F88" s="7"/>
      <c r="G88" s="7">
        <v>450</v>
      </c>
      <c r="H88" s="7"/>
      <c r="I88" s="7">
        <v>0.63270000000000004</v>
      </c>
      <c r="J88" s="7">
        <v>26.711154000000001</v>
      </c>
      <c r="K88" s="7">
        <v>0.80204399999999998</v>
      </c>
      <c r="L88" s="7"/>
      <c r="M88" s="7">
        <v>574</v>
      </c>
      <c r="N88" s="7"/>
      <c r="O88" s="7">
        <v>99</v>
      </c>
      <c r="P88" s="7">
        <v>99</v>
      </c>
      <c r="Q88" s="17">
        <v>99</v>
      </c>
      <c r="W88" s="6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17"/>
    </row>
    <row r="89" spans="2:41" ht="19.5" thickBot="1" x14ac:dyDescent="0.45">
      <c r="B89" s="10">
        <v>10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21"/>
      <c r="W89" s="6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17"/>
    </row>
    <row r="90" spans="2:41" x14ac:dyDescent="0.4">
      <c r="W90" s="6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17"/>
    </row>
    <row r="91" spans="2:41" ht="19.5" thickBot="1" x14ac:dyDescent="0.45">
      <c r="W91" s="6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17"/>
    </row>
    <row r="92" spans="2:41" x14ac:dyDescent="0.4">
      <c r="B92" s="14" t="s">
        <v>12</v>
      </c>
      <c r="C92" s="4"/>
      <c r="D92" s="4" t="s">
        <v>9</v>
      </c>
      <c r="E92" s="4" t="s">
        <v>14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6"/>
      <c r="W92" s="6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7"/>
    </row>
    <row r="93" spans="2:41" x14ac:dyDescent="0.4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7"/>
      <c r="W93" s="6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17"/>
    </row>
    <row r="94" spans="2:41" x14ac:dyDescent="0.4">
      <c r="B94" s="6" t="s">
        <v>0</v>
      </c>
      <c r="C94" s="7" t="s">
        <v>1</v>
      </c>
      <c r="D94" s="7" t="s">
        <v>2</v>
      </c>
      <c r="E94" s="7" t="s">
        <v>3</v>
      </c>
      <c r="F94" s="7" t="s">
        <v>4</v>
      </c>
      <c r="G94" s="7" t="s">
        <v>5</v>
      </c>
      <c r="H94" s="7"/>
      <c r="I94" s="7" t="s">
        <v>6</v>
      </c>
      <c r="J94" s="7" t="s">
        <v>2</v>
      </c>
      <c r="K94" s="7" t="s">
        <v>3</v>
      </c>
      <c r="L94" s="7" t="s">
        <v>4</v>
      </c>
      <c r="M94" s="7" t="s">
        <v>5</v>
      </c>
      <c r="N94" s="7"/>
      <c r="O94" s="7" t="s">
        <v>7</v>
      </c>
      <c r="P94" s="7"/>
      <c r="Q94" s="17"/>
      <c r="W94" s="6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7"/>
    </row>
    <row r="95" spans="2:41" x14ac:dyDescent="0.4">
      <c r="B95" s="6">
        <v>100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17"/>
      <c r="W95" s="6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17"/>
    </row>
    <row r="96" spans="2:41" x14ac:dyDescent="0.4">
      <c r="B96" s="6">
        <v>90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17"/>
      <c r="W96" s="6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17"/>
    </row>
    <row r="97" spans="2:41" x14ac:dyDescent="0.4">
      <c r="B97">
        <v>80</v>
      </c>
      <c r="C97">
        <v>1.85992</v>
      </c>
      <c r="D97">
        <v>32.964281</v>
      </c>
      <c r="E97">
        <v>0.92213400000000001</v>
      </c>
      <c r="G97">
        <v>911</v>
      </c>
      <c r="I97">
        <v>1.789666</v>
      </c>
      <c r="J97">
        <v>32.976342000000002</v>
      </c>
      <c r="K97">
        <v>0.921767</v>
      </c>
      <c r="M97">
        <v>113</v>
      </c>
      <c r="O97">
        <v>50</v>
      </c>
      <c r="P97">
        <v>57</v>
      </c>
      <c r="Q97">
        <v>61</v>
      </c>
      <c r="W97" s="6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17"/>
    </row>
    <row r="98" spans="2:41" x14ac:dyDescent="0.4">
      <c r="B98">
        <v>70</v>
      </c>
      <c r="C98">
        <v>1.528648</v>
      </c>
      <c r="D98">
        <v>31.321749000000001</v>
      </c>
      <c r="E98">
        <v>0.899648</v>
      </c>
      <c r="G98">
        <v>780</v>
      </c>
      <c r="I98">
        <v>1.483814</v>
      </c>
      <c r="J98">
        <v>31.362843999999999</v>
      </c>
      <c r="K98">
        <v>0.89912599999999998</v>
      </c>
      <c r="M98">
        <v>244</v>
      </c>
      <c r="O98">
        <v>5</v>
      </c>
      <c r="P98">
        <v>31</v>
      </c>
      <c r="Q98">
        <v>46</v>
      </c>
      <c r="W98" s="6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17"/>
    </row>
    <row r="99" spans="2:41" x14ac:dyDescent="0.4">
      <c r="B99">
        <v>60</v>
      </c>
      <c r="C99">
        <v>1.315801</v>
      </c>
      <c r="D99">
        <v>30.238872000000001</v>
      </c>
      <c r="E99">
        <v>0.88112800000000002</v>
      </c>
      <c r="G99">
        <v>709</v>
      </c>
      <c r="I99">
        <v>1.2820229999999999</v>
      </c>
      <c r="J99">
        <v>30.306986999999999</v>
      </c>
      <c r="K99">
        <v>0.880915</v>
      </c>
      <c r="M99">
        <v>315</v>
      </c>
      <c r="O99">
        <v>5</v>
      </c>
      <c r="P99">
        <v>46</v>
      </c>
      <c r="Q99">
        <v>61</v>
      </c>
      <c r="W99" s="6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17"/>
    </row>
    <row r="100" spans="2:41" ht="19.5" thickBot="1" x14ac:dyDescent="0.45">
      <c r="B100">
        <v>50</v>
      </c>
      <c r="C100">
        <v>1.1468929999999999</v>
      </c>
      <c r="D100">
        <v>29.413442</v>
      </c>
      <c r="E100">
        <v>0.86649799999999999</v>
      </c>
      <c r="G100">
        <v>580</v>
      </c>
      <c r="I100">
        <v>1.1227259999999999</v>
      </c>
      <c r="J100">
        <v>29.541121</v>
      </c>
      <c r="K100">
        <v>0.86738000000000004</v>
      </c>
      <c r="M100">
        <v>444</v>
      </c>
      <c r="O100">
        <v>5</v>
      </c>
      <c r="P100">
        <v>46</v>
      </c>
      <c r="Q100">
        <v>61</v>
      </c>
      <c r="W100" s="10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21"/>
    </row>
    <row r="101" spans="2:41" x14ac:dyDescent="0.4">
      <c r="B101">
        <v>40</v>
      </c>
      <c r="C101">
        <v>0.99116099999999996</v>
      </c>
      <c r="D101">
        <v>28.702840999999999</v>
      </c>
      <c r="E101">
        <v>0.85179400000000005</v>
      </c>
      <c r="G101">
        <v>589</v>
      </c>
      <c r="I101">
        <v>0.970445</v>
      </c>
      <c r="J101">
        <v>28.824759</v>
      </c>
      <c r="K101">
        <v>0.853356</v>
      </c>
      <c r="M101">
        <v>435</v>
      </c>
      <c r="O101">
        <v>5</v>
      </c>
      <c r="P101">
        <v>46</v>
      </c>
      <c r="Q101">
        <v>61</v>
      </c>
    </row>
    <row r="102" spans="2:41" x14ac:dyDescent="0.4">
      <c r="B102">
        <v>30</v>
      </c>
      <c r="C102">
        <v>0.83063500000000001</v>
      </c>
      <c r="D102">
        <v>27.797930000000001</v>
      </c>
      <c r="E102">
        <v>0.83004500000000003</v>
      </c>
      <c r="G102">
        <v>584</v>
      </c>
      <c r="I102">
        <v>0.81374000000000002</v>
      </c>
      <c r="J102">
        <v>27.94688</v>
      </c>
      <c r="K102">
        <v>0.83322499999999999</v>
      </c>
      <c r="M102">
        <v>440</v>
      </c>
      <c r="O102">
        <v>41</v>
      </c>
      <c r="P102">
        <v>44</v>
      </c>
      <c r="Q102">
        <v>61</v>
      </c>
    </row>
    <row r="103" spans="2:41" x14ac:dyDescent="0.4">
      <c r="B103" s="6">
        <v>20</v>
      </c>
      <c r="C103" s="7">
        <v>0.62801799999999997</v>
      </c>
      <c r="D103" s="7">
        <v>26.469605000000001</v>
      </c>
      <c r="E103" s="7">
        <v>0.79226399999999997</v>
      </c>
      <c r="F103" s="7"/>
      <c r="G103" s="7">
        <v>450</v>
      </c>
      <c r="H103" s="7"/>
      <c r="I103" s="7">
        <v>0.63270000000000004</v>
      </c>
      <c r="J103" s="7">
        <v>26.711154000000001</v>
      </c>
      <c r="K103" s="7">
        <v>0.80204399999999998</v>
      </c>
      <c r="L103" s="7"/>
      <c r="M103" s="7">
        <v>574</v>
      </c>
      <c r="N103" s="7"/>
      <c r="O103" s="7">
        <v>99</v>
      </c>
      <c r="P103" s="7">
        <v>99</v>
      </c>
      <c r="Q103" s="17">
        <v>99</v>
      </c>
    </row>
    <row r="104" spans="2:41" ht="19.5" thickBot="1" x14ac:dyDescent="0.45">
      <c r="B104" s="10">
        <v>10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21"/>
    </row>
    <row r="106" spans="2:41" ht="19.5" thickBot="1" x14ac:dyDescent="0.45"/>
    <row r="107" spans="2:41" x14ac:dyDescent="0.4">
      <c r="B107" s="14" t="s">
        <v>12</v>
      </c>
      <c r="C107" s="4"/>
      <c r="D107" s="4" t="s">
        <v>9</v>
      </c>
      <c r="E107" s="4" t="s">
        <v>52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6"/>
    </row>
    <row r="108" spans="2:41" x14ac:dyDescent="0.4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7"/>
    </row>
    <row r="109" spans="2:41" x14ac:dyDescent="0.4">
      <c r="B109" s="6" t="s">
        <v>0</v>
      </c>
      <c r="C109" s="7" t="s">
        <v>1</v>
      </c>
      <c r="D109" s="7" t="s">
        <v>2</v>
      </c>
      <c r="E109" s="7" t="s">
        <v>3</v>
      </c>
      <c r="F109" s="7" t="s">
        <v>4</v>
      </c>
      <c r="G109" s="7" t="s">
        <v>5</v>
      </c>
      <c r="H109" s="7"/>
      <c r="I109" s="7" t="s">
        <v>6</v>
      </c>
      <c r="J109" s="7" t="s">
        <v>2</v>
      </c>
      <c r="K109" s="7" t="s">
        <v>3</v>
      </c>
      <c r="L109" s="7" t="s">
        <v>4</v>
      </c>
      <c r="M109" s="7" t="s">
        <v>5</v>
      </c>
      <c r="N109" s="7"/>
      <c r="O109" s="7" t="s">
        <v>7</v>
      </c>
      <c r="P109" s="7"/>
      <c r="Q109" s="17"/>
    </row>
    <row r="110" spans="2:41" x14ac:dyDescent="0.4">
      <c r="B110" s="6">
        <v>100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7"/>
    </row>
    <row r="111" spans="2:41" x14ac:dyDescent="0.4">
      <c r="B111" s="6">
        <v>90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17"/>
    </row>
    <row r="112" spans="2:41" x14ac:dyDescent="0.4">
      <c r="B112">
        <v>80</v>
      </c>
      <c r="C112">
        <v>1.85992</v>
      </c>
      <c r="D112">
        <v>32.964281</v>
      </c>
      <c r="E112">
        <v>0.92213400000000001</v>
      </c>
      <c r="G112">
        <v>902</v>
      </c>
      <c r="I112">
        <v>1.8038540000000001</v>
      </c>
      <c r="J112">
        <v>32.994393000000002</v>
      </c>
      <c r="K112">
        <v>0.921991</v>
      </c>
      <c r="M112">
        <v>122</v>
      </c>
      <c r="O112">
        <v>34</v>
      </c>
      <c r="P112">
        <v>54</v>
      </c>
      <c r="Q112">
        <v>56</v>
      </c>
    </row>
    <row r="113" spans="2:17" x14ac:dyDescent="0.4">
      <c r="B113">
        <v>70</v>
      </c>
      <c r="C113">
        <v>1.528648</v>
      </c>
      <c r="D113">
        <v>31.321749000000001</v>
      </c>
      <c r="E113">
        <v>0.899648</v>
      </c>
      <c r="G113">
        <v>771</v>
      </c>
      <c r="I113">
        <v>1.496353</v>
      </c>
      <c r="J113">
        <v>31.376909999999999</v>
      </c>
      <c r="K113">
        <v>0.89917100000000005</v>
      </c>
      <c r="M113">
        <v>253</v>
      </c>
      <c r="O113">
        <v>34</v>
      </c>
      <c r="P113">
        <v>52</v>
      </c>
      <c r="Q113">
        <v>59</v>
      </c>
    </row>
    <row r="114" spans="2:17" x14ac:dyDescent="0.4">
      <c r="B114">
        <v>60</v>
      </c>
      <c r="C114">
        <v>1.315801</v>
      </c>
      <c r="D114">
        <v>30.238872000000001</v>
      </c>
      <c r="E114">
        <v>0.88112800000000002</v>
      </c>
      <c r="G114">
        <v>716</v>
      </c>
      <c r="I114">
        <v>1.286451</v>
      </c>
      <c r="J114">
        <v>30.327086000000001</v>
      </c>
      <c r="K114">
        <v>0.88150200000000001</v>
      </c>
      <c r="M114">
        <v>308</v>
      </c>
      <c r="O114">
        <v>54</v>
      </c>
      <c r="P114">
        <v>56</v>
      </c>
      <c r="Q114">
        <v>59</v>
      </c>
    </row>
    <row r="115" spans="2:17" x14ac:dyDescent="0.4">
      <c r="B115">
        <v>50</v>
      </c>
      <c r="C115">
        <v>1.1468929999999999</v>
      </c>
      <c r="D115">
        <v>29.413442</v>
      </c>
      <c r="E115">
        <v>0.86649799999999999</v>
      </c>
      <c r="G115">
        <v>585</v>
      </c>
      <c r="I115">
        <v>1.125912</v>
      </c>
      <c r="J115">
        <v>29.544183</v>
      </c>
      <c r="K115">
        <v>0.86817500000000003</v>
      </c>
      <c r="M115">
        <v>439</v>
      </c>
      <c r="O115">
        <v>54</v>
      </c>
      <c r="P115">
        <v>56</v>
      </c>
      <c r="Q115">
        <v>59</v>
      </c>
    </row>
    <row r="116" spans="2:17" x14ac:dyDescent="0.4">
      <c r="B116">
        <v>40</v>
      </c>
      <c r="C116">
        <v>0.99116099999999996</v>
      </c>
      <c r="D116">
        <v>28.702840999999999</v>
      </c>
      <c r="E116">
        <v>0.85179400000000005</v>
      </c>
      <c r="G116">
        <v>595</v>
      </c>
      <c r="I116">
        <v>0.97323800000000005</v>
      </c>
      <c r="J116">
        <v>28.826363000000001</v>
      </c>
      <c r="K116">
        <v>0.85427799999999998</v>
      </c>
      <c r="M116">
        <v>429</v>
      </c>
      <c r="O116">
        <v>54</v>
      </c>
      <c r="P116">
        <v>56</v>
      </c>
      <c r="Q116">
        <v>59</v>
      </c>
    </row>
    <row r="117" spans="2:17" x14ac:dyDescent="0.4">
      <c r="B117">
        <v>30</v>
      </c>
      <c r="C117">
        <v>0.83063500000000001</v>
      </c>
      <c r="D117">
        <v>27.797930000000001</v>
      </c>
      <c r="E117">
        <v>0.83004500000000003</v>
      </c>
      <c r="G117">
        <v>593</v>
      </c>
      <c r="I117">
        <v>0.81640599999999997</v>
      </c>
      <c r="J117">
        <v>27.959515</v>
      </c>
      <c r="K117">
        <v>0.83373699999999995</v>
      </c>
      <c r="M117">
        <v>431</v>
      </c>
      <c r="O117">
        <v>54</v>
      </c>
      <c r="P117">
        <v>56</v>
      </c>
      <c r="Q117">
        <v>59</v>
      </c>
    </row>
    <row r="118" spans="2:17" x14ac:dyDescent="0.4">
      <c r="B118" s="6">
        <v>20</v>
      </c>
      <c r="C118" s="7">
        <v>0.62801799999999997</v>
      </c>
      <c r="D118" s="7">
        <v>26.469605000000001</v>
      </c>
      <c r="E118" s="7">
        <v>0.79226399999999997</v>
      </c>
      <c r="F118" s="7"/>
      <c r="G118" s="7">
        <v>450</v>
      </c>
      <c r="H118" s="7"/>
      <c r="I118" s="7">
        <v>0.63270000000000004</v>
      </c>
      <c r="J118" s="7">
        <v>26.711154000000001</v>
      </c>
      <c r="K118" s="7">
        <v>0.80204399999999998</v>
      </c>
      <c r="L118" s="7"/>
      <c r="M118" s="7">
        <v>574</v>
      </c>
      <c r="N118" s="7"/>
      <c r="O118" s="7">
        <v>99</v>
      </c>
      <c r="P118" s="7">
        <v>99</v>
      </c>
      <c r="Q118" s="17">
        <v>99</v>
      </c>
    </row>
    <row r="119" spans="2:17" ht="19.5" thickBot="1" x14ac:dyDescent="0.45">
      <c r="B119" s="10">
        <v>10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21"/>
    </row>
    <row r="121" spans="2:17" ht="19.5" thickBot="1" x14ac:dyDescent="0.45"/>
    <row r="122" spans="2:17" x14ac:dyDescent="0.4">
      <c r="B122" s="14" t="s">
        <v>12</v>
      </c>
      <c r="C122" s="4"/>
      <c r="D122" s="4" t="s">
        <v>9</v>
      </c>
      <c r="E122" s="4" t="s">
        <v>68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</row>
    <row r="123" spans="2:17" x14ac:dyDescent="0.4">
      <c r="B123" s="6"/>
      <c r="C123" s="7"/>
      <c r="D123" s="7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</row>
    <row r="124" spans="2:17" x14ac:dyDescent="0.4">
      <c r="B124" s="6" t="s">
        <v>0</v>
      </c>
      <c r="C124" s="7" t="s">
        <v>1</v>
      </c>
      <c r="D124" s="7" t="s">
        <v>2</v>
      </c>
      <c r="E124" s="7" t="s">
        <v>3</v>
      </c>
      <c r="F124" s="7" t="s">
        <v>4</v>
      </c>
      <c r="G124" s="7" t="s">
        <v>5</v>
      </c>
      <c r="H124" s="7"/>
      <c r="I124" s="7" t="s">
        <v>6</v>
      </c>
      <c r="J124" s="7" t="s">
        <v>2</v>
      </c>
      <c r="K124" s="7" t="s">
        <v>3</v>
      </c>
      <c r="L124" s="7" t="s">
        <v>4</v>
      </c>
      <c r="M124" s="7" t="s">
        <v>5</v>
      </c>
      <c r="N124" s="7"/>
      <c r="O124" s="7" t="s">
        <v>7</v>
      </c>
      <c r="P124" s="8"/>
      <c r="Q124" s="9"/>
    </row>
    <row r="125" spans="2:17" x14ac:dyDescent="0.4">
      <c r="B125" s="6">
        <v>100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7"/>
    </row>
    <row r="126" spans="2:17" x14ac:dyDescent="0.4">
      <c r="B126" s="6">
        <v>90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7"/>
    </row>
    <row r="127" spans="2:17" x14ac:dyDescent="0.4">
      <c r="B127">
        <v>80</v>
      </c>
      <c r="C127">
        <v>1.85992</v>
      </c>
      <c r="D127">
        <v>32.964281</v>
      </c>
      <c r="E127">
        <v>0.92213400000000001</v>
      </c>
      <c r="G127">
        <v>911</v>
      </c>
      <c r="I127">
        <v>1.7833760000000001</v>
      </c>
      <c r="J127">
        <v>33.013956</v>
      </c>
      <c r="K127">
        <v>0.92209600000000003</v>
      </c>
      <c r="M127">
        <v>113</v>
      </c>
      <c r="O127">
        <v>10</v>
      </c>
      <c r="P127">
        <v>44</v>
      </c>
      <c r="Q127">
        <v>56</v>
      </c>
    </row>
    <row r="128" spans="2:17" x14ac:dyDescent="0.4">
      <c r="B128">
        <v>70</v>
      </c>
      <c r="C128">
        <v>1.528648</v>
      </c>
      <c r="D128">
        <v>31.321749000000001</v>
      </c>
      <c r="E128">
        <v>0.899648</v>
      </c>
      <c r="G128">
        <v>780</v>
      </c>
      <c r="I128">
        <v>1.4782439999999999</v>
      </c>
      <c r="J128">
        <v>31.405567999999999</v>
      </c>
      <c r="K128">
        <v>0.89949800000000002</v>
      </c>
      <c r="M128">
        <v>244</v>
      </c>
      <c r="O128">
        <v>10</v>
      </c>
      <c r="P128">
        <v>44</v>
      </c>
      <c r="Q128">
        <v>56</v>
      </c>
    </row>
    <row r="129" spans="2:17" x14ac:dyDescent="0.4">
      <c r="B129">
        <v>60</v>
      </c>
      <c r="C129">
        <v>1.315801</v>
      </c>
      <c r="D129">
        <v>30.238872000000001</v>
      </c>
      <c r="E129">
        <v>0.88112800000000002</v>
      </c>
      <c r="G129">
        <v>718</v>
      </c>
      <c r="I129">
        <v>1.28129</v>
      </c>
      <c r="J129">
        <v>30.366326999999998</v>
      </c>
      <c r="K129">
        <v>0.88193600000000005</v>
      </c>
      <c r="M129">
        <v>306</v>
      </c>
      <c r="O129">
        <v>10</v>
      </c>
      <c r="P129">
        <v>44</v>
      </c>
      <c r="Q129">
        <v>56</v>
      </c>
    </row>
    <row r="130" spans="2:17" x14ac:dyDescent="0.4">
      <c r="B130">
        <v>50</v>
      </c>
      <c r="C130">
        <v>1.1468929999999999</v>
      </c>
      <c r="D130">
        <v>29.413442</v>
      </c>
      <c r="E130">
        <v>0.86649799999999999</v>
      </c>
      <c r="G130">
        <v>585</v>
      </c>
      <c r="I130">
        <v>1.121777</v>
      </c>
      <c r="J130">
        <v>29.587980000000002</v>
      </c>
      <c r="K130">
        <v>0.86857399999999996</v>
      </c>
      <c r="M130">
        <v>439</v>
      </c>
      <c r="O130">
        <v>10</v>
      </c>
      <c r="P130">
        <v>44</v>
      </c>
      <c r="Q130">
        <v>56</v>
      </c>
    </row>
    <row r="131" spans="2:17" x14ac:dyDescent="0.4">
      <c r="B131">
        <v>40</v>
      </c>
      <c r="C131">
        <v>0.99116099999999996</v>
      </c>
      <c r="D131">
        <v>28.702840999999999</v>
      </c>
      <c r="E131">
        <v>0.85179400000000005</v>
      </c>
      <c r="G131">
        <v>594</v>
      </c>
      <c r="I131">
        <v>0.97256399999999998</v>
      </c>
      <c r="J131">
        <v>28.870099</v>
      </c>
      <c r="K131">
        <v>0.85470999999999997</v>
      </c>
      <c r="M131">
        <v>430</v>
      </c>
      <c r="O131">
        <v>10</v>
      </c>
      <c r="P131">
        <v>44</v>
      </c>
      <c r="Q131">
        <v>56</v>
      </c>
    </row>
    <row r="132" spans="2:17" x14ac:dyDescent="0.4">
      <c r="B132">
        <v>30</v>
      </c>
      <c r="C132">
        <v>0.83063500000000001</v>
      </c>
      <c r="D132">
        <v>27.797930000000001</v>
      </c>
      <c r="E132">
        <v>0.83004500000000003</v>
      </c>
      <c r="G132">
        <v>593</v>
      </c>
      <c r="I132">
        <v>0.81817300000000004</v>
      </c>
      <c r="J132">
        <v>27.998619000000001</v>
      </c>
      <c r="K132">
        <v>0.83425700000000003</v>
      </c>
      <c r="M132">
        <v>431</v>
      </c>
      <c r="O132">
        <v>10</v>
      </c>
      <c r="P132">
        <v>44</v>
      </c>
      <c r="Q132">
        <v>56</v>
      </c>
    </row>
    <row r="133" spans="2:17" x14ac:dyDescent="0.4">
      <c r="B133" s="6">
        <v>20</v>
      </c>
      <c r="C133" s="7">
        <v>0.62801799999999997</v>
      </c>
      <c r="D133" s="7">
        <v>26.469605000000001</v>
      </c>
      <c r="E133" s="7">
        <v>0.79226399999999997</v>
      </c>
      <c r="F133" s="7"/>
      <c r="G133" s="7">
        <v>450</v>
      </c>
      <c r="H133" s="7"/>
      <c r="I133" s="7">
        <v>0.63270000000000004</v>
      </c>
      <c r="J133" s="7">
        <v>26.711154000000001</v>
      </c>
      <c r="K133" s="7">
        <v>0.80204399999999998</v>
      </c>
      <c r="L133" s="7"/>
      <c r="M133" s="7">
        <v>574</v>
      </c>
      <c r="N133" s="7"/>
      <c r="O133" s="7">
        <v>99</v>
      </c>
      <c r="P133" s="7">
        <v>99</v>
      </c>
      <c r="Q133" s="17">
        <v>99</v>
      </c>
    </row>
    <row r="134" spans="2:17" ht="19.5" thickBot="1" x14ac:dyDescent="0.45">
      <c r="B134" s="10">
        <v>10</v>
      </c>
      <c r="C134" s="11">
        <v>0.392733</v>
      </c>
      <c r="D134" s="11">
        <v>24.238780999999999</v>
      </c>
      <c r="E134" s="11">
        <v>0.72203899999999999</v>
      </c>
      <c r="F134" s="11"/>
      <c r="G134" s="11">
        <v>316</v>
      </c>
      <c r="H134" s="11"/>
      <c r="I134" s="11">
        <v>0.42678199999999999</v>
      </c>
      <c r="J134" s="11">
        <v>24.742377000000001</v>
      </c>
      <c r="K134" s="11">
        <v>0.73738199999999998</v>
      </c>
      <c r="L134" s="11"/>
      <c r="M134" s="11">
        <v>708</v>
      </c>
      <c r="N134" s="11"/>
      <c r="O134" s="11">
        <v>99</v>
      </c>
      <c r="P134" s="11">
        <v>99</v>
      </c>
      <c r="Q134" s="21">
        <v>99</v>
      </c>
    </row>
    <row r="162" spans="2:20" x14ac:dyDescent="0.4">
      <c r="B162">
        <v>100</v>
      </c>
      <c r="C162">
        <v>4.9210019999999997</v>
      </c>
      <c r="D162">
        <v>49.553423000000002</v>
      </c>
      <c r="E162">
        <v>0.99657600000000002</v>
      </c>
      <c r="G162">
        <v>1017</v>
      </c>
      <c r="I162">
        <v>4.8394599999999999</v>
      </c>
      <c r="J162">
        <v>49.560417999999999</v>
      </c>
      <c r="K162">
        <v>0.99656999999999996</v>
      </c>
      <c r="M162">
        <v>7</v>
      </c>
      <c r="O162">
        <v>1</v>
      </c>
      <c r="P162">
        <v>9</v>
      </c>
      <c r="Q162">
        <v>14</v>
      </c>
      <c r="R162" s="1">
        <f>D162-J162</f>
        <v>-6.9949999999963097E-3</v>
      </c>
      <c r="S162" s="1">
        <f>E162-K162</f>
        <v>6.0000000000615117E-6</v>
      </c>
      <c r="T162" s="1">
        <f>C162-I162</f>
        <v>8.1541999999999781E-2</v>
      </c>
    </row>
    <row r="163" spans="2:20" x14ac:dyDescent="0.4">
      <c r="B163">
        <v>90</v>
      </c>
      <c r="C163">
        <v>2.5954229999999998</v>
      </c>
      <c r="D163">
        <v>36.294604</v>
      </c>
      <c r="E163">
        <v>0.95358299999999996</v>
      </c>
      <c r="G163">
        <v>978</v>
      </c>
      <c r="I163">
        <v>2.5286559999999998</v>
      </c>
      <c r="J163">
        <v>36.299112999999998</v>
      </c>
      <c r="K163">
        <v>0.95355900000000005</v>
      </c>
      <c r="M163">
        <v>46</v>
      </c>
      <c r="O163">
        <v>0</v>
      </c>
      <c r="P163">
        <v>30</v>
      </c>
      <c r="Q163">
        <v>45</v>
      </c>
      <c r="R163" s="1">
        <f t="shared" ref="R163:S171" si="10">D163-J163</f>
        <v>-4.508999999998764E-3</v>
      </c>
      <c r="S163" s="1">
        <f t="shared" si="10"/>
        <v>2.399999999991298E-5</v>
      </c>
      <c r="T163" s="1">
        <f t="shared" ref="T163:T171" si="11">C163-I163</f>
        <v>6.6767000000000021E-2</v>
      </c>
    </row>
    <row r="164" spans="2:20" x14ac:dyDescent="0.4">
      <c r="B164">
        <v>80</v>
      </c>
      <c r="C164">
        <v>1.85992</v>
      </c>
      <c r="D164">
        <v>32.964281</v>
      </c>
      <c r="E164">
        <v>0.92213400000000001</v>
      </c>
      <c r="G164">
        <v>853</v>
      </c>
      <c r="I164">
        <v>1.8143069999999999</v>
      </c>
      <c r="J164">
        <v>32.979413000000001</v>
      </c>
      <c r="K164">
        <v>0.921848</v>
      </c>
      <c r="M164">
        <v>171</v>
      </c>
      <c r="O164">
        <v>40</v>
      </c>
      <c r="P164">
        <v>49</v>
      </c>
      <c r="Q164">
        <v>61</v>
      </c>
      <c r="R164" s="1">
        <f t="shared" si="10"/>
        <v>-1.5132000000001256E-2</v>
      </c>
      <c r="S164" s="1">
        <f t="shared" si="10"/>
        <v>2.8600000000000847E-4</v>
      </c>
      <c r="T164" s="1">
        <f t="shared" si="11"/>
        <v>4.5613000000000126E-2</v>
      </c>
    </row>
    <row r="165" spans="2:20" x14ac:dyDescent="0.4">
      <c r="B165">
        <v>70</v>
      </c>
      <c r="C165">
        <v>1.528648</v>
      </c>
      <c r="D165">
        <v>31.321749000000001</v>
      </c>
      <c r="E165">
        <v>0.899648</v>
      </c>
      <c r="G165">
        <v>753</v>
      </c>
      <c r="I165">
        <v>1.5068600000000001</v>
      </c>
      <c r="J165">
        <v>31.361381999999999</v>
      </c>
      <c r="K165">
        <v>0.89917599999999998</v>
      </c>
      <c r="M165">
        <v>271</v>
      </c>
      <c r="O165">
        <v>36</v>
      </c>
      <c r="P165">
        <v>54</v>
      </c>
      <c r="Q165">
        <v>61</v>
      </c>
      <c r="R165" s="1">
        <f t="shared" si="10"/>
        <v>-3.9632999999998475E-2</v>
      </c>
      <c r="S165" s="1">
        <f t="shared" si="10"/>
        <v>4.7200000000002795E-4</v>
      </c>
      <c r="T165" s="1">
        <f t="shared" si="11"/>
        <v>2.1787999999999919E-2</v>
      </c>
    </row>
    <row r="166" spans="2:20" x14ac:dyDescent="0.4">
      <c r="B166">
        <v>60</v>
      </c>
      <c r="C166">
        <v>1.315801</v>
      </c>
      <c r="D166">
        <v>30.238872000000001</v>
      </c>
      <c r="E166">
        <v>0.88112800000000002</v>
      </c>
      <c r="G166">
        <v>706</v>
      </c>
      <c r="I166">
        <v>1.294475</v>
      </c>
      <c r="J166">
        <v>30.299766000000002</v>
      </c>
      <c r="K166">
        <v>0.881332</v>
      </c>
      <c r="M166">
        <v>318</v>
      </c>
      <c r="O166">
        <v>8</v>
      </c>
      <c r="P166">
        <v>15</v>
      </c>
      <c r="Q166">
        <v>17</v>
      </c>
      <c r="R166" s="1">
        <f t="shared" si="10"/>
        <v>-6.0894000000001114E-2</v>
      </c>
      <c r="S166" s="1">
        <f t="shared" si="10"/>
        <v>-2.0399999999998197E-4</v>
      </c>
      <c r="T166" s="1">
        <f t="shared" si="11"/>
        <v>2.1325999999999956E-2</v>
      </c>
    </row>
    <row r="167" spans="2:20" x14ac:dyDescent="0.4">
      <c r="B167">
        <v>50</v>
      </c>
      <c r="C167">
        <v>1.1468929999999999</v>
      </c>
      <c r="D167">
        <v>29.413442</v>
      </c>
      <c r="E167">
        <v>0.86649799999999999</v>
      </c>
      <c r="G167">
        <v>583</v>
      </c>
      <c r="I167">
        <v>1.127923</v>
      </c>
      <c r="J167">
        <v>29.524211999999999</v>
      </c>
      <c r="K167">
        <v>0.86778200000000005</v>
      </c>
      <c r="M167">
        <v>441</v>
      </c>
      <c r="O167">
        <v>4</v>
      </c>
      <c r="P167">
        <v>8</v>
      </c>
      <c r="Q167">
        <v>15</v>
      </c>
      <c r="R167" s="1">
        <f t="shared" si="10"/>
        <v>-0.1107699999999987</v>
      </c>
      <c r="S167" s="1">
        <f t="shared" si="10"/>
        <v>-1.2840000000000629E-3</v>
      </c>
      <c r="T167" s="1">
        <f t="shared" si="11"/>
        <v>1.8969999999999931E-2</v>
      </c>
    </row>
    <row r="168" spans="2:20" x14ac:dyDescent="0.4">
      <c r="B168">
        <v>40</v>
      </c>
      <c r="C168">
        <v>0.99116099999999996</v>
      </c>
      <c r="D168">
        <v>28.702840999999999</v>
      </c>
      <c r="E168">
        <v>0.85179400000000005</v>
      </c>
      <c r="G168">
        <v>592</v>
      </c>
      <c r="I168">
        <v>0.97814500000000004</v>
      </c>
      <c r="J168">
        <v>28.817443999999998</v>
      </c>
      <c r="K168">
        <v>0.85389499999999996</v>
      </c>
      <c r="M168">
        <v>432</v>
      </c>
      <c r="O168">
        <v>4</v>
      </c>
      <c r="P168">
        <v>8</v>
      </c>
      <c r="Q168">
        <v>15</v>
      </c>
      <c r="R168" s="1">
        <f t="shared" si="10"/>
        <v>-0.1146029999999989</v>
      </c>
      <c r="S168" s="1">
        <f t="shared" si="10"/>
        <v>-2.1009999999999085E-3</v>
      </c>
      <c r="T168" s="1">
        <f t="shared" si="11"/>
        <v>1.3015999999999917E-2</v>
      </c>
    </row>
    <row r="169" spans="2:20" x14ac:dyDescent="0.4">
      <c r="B169">
        <v>30</v>
      </c>
      <c r="C169">
        <v>0.83063500000000001</v>
      </c>
      <c r="D169">
        <v>27.797930000000001</v>
      </c>
      <c r="E169">
        <v>0.83004500000000003</v>
      </c>
      <c r="G169">
        <v>590</v>
      </c>
      <c r="I169">
        <v>0.82030199999999998</v>
      </c>
      <c r="J169">
        <v>27.954668999999999</v>
      </c>
      <c r="K169">
        <v>0.83341500000000002</v>
      </c>
      <c r="M169">
        <v>434</v>
      </c>
      <c r="O169">
        <v>4</v>
      </c>
      <c r="P169">
        <v>8</v>
      </c>
      <c r="Q169">
        <v>15</v>
      </c>
      <c r="R169" s="1">
        <f t="shared" si="10"/>
        <v>-0.15673899999999819</v>
      </c>
      <c r="S169" s="1">
        <f t="shared" si="10"/>
        <v>-3.3699999999999841E-3</v>
      </c>
      <c r="T169" s="1">
        <f t="shared" si="11"/>
        <v>1.0333000000000037E-2</v>
      </c>
    </row>
    <row r="170" spans="2:20" x14ac:dyDescent="0.4">
      <c r="B170">
        <v>20</v>
      </c>
      <c r="C170">
        <v>0.62801799999999997</v>
      </c>
      <c r="D170">
        <v>26.469605000000001</v>
      </c>
      <c r="E170">
        <v>0.79226399999999997</v>
      </c>
      <c r="G170">
        <v>450</v>
      </c>
      <c r="I170">
        <v>0.63270000000000004</v>
      </c>
      <c r="J170">
        <v>26.711154000000001</v>
      </c>
      <c r="K170">
        <v>0.80204399999999998</v>
      </c>
      <c r="M170">
        <v>574</v>
      </c>
      <c r="O170">
        <v>99</v>
      </c>
      <c r="P170">
        <v>99</v>
      </c>
      <c r="Q170">
        <v>99</v>
      </c>
      <c r="R170" s="1">
        <f t="shared" si="10"/>
        <v>-0.24154899999999913</v>
      </c>
      <c r="S170" s="1">
        <f t="shared" si="10"/>
        <v>-9.7800000000000109E-3</v>
      </c>
      <c r="T170" s="1">
        <f t="shared" si="11"/>
        <v>-4.682000000000075E-3</v>
      </c>
    </row>
    <row r="171" spans="2:20" x14ac:dyDescent="0.4">
      <c r="B171">
        <v>10</v>
      </c>
      <c r="C171">
        <v>0.392733</v>
      </c>
      <c r="D171">
        <v>24.238780999999999</v>
      </c>
      <c r="E171">
        <v>0.72203899999999999</v>
      </c>
      <c r="G171">
        <v>316</v>
      </c>
      <c r="I171">
        <v>0.42678199999999999</v>
      </c>
      <c r="J171">
        <v>24.742377000000001</v>
      </c>
      <c r="K171">
        <v>0.73738199999999998</v>
      </c>
      <c r="M171">
        <v>708</v>
      </c>
      <c r="O171">
        <v>99</v>
      </c>
      <c r="P171">
        <v>99</v>
      </c>
      <c r="Q171">
        <v>99</v>
      </c>
      <c r="R171" s="1">
        <f t="shared" si="10"/>
        <v>-0.50359600000000171</v>
      </c>
      <c r="S171" s="1">
        <f t="shared" si="10"/>
        <v>-1.5342999999999996E-2</v>
      </c>
      <c r="T171" s="1">
        <f t="shared" si="11"/>
        <v>-3.4048999999999996E-2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91A9-5437-4301-92FC-647DF3791528}">
  <dimension ref="A1:AQ149"/>
  <sheetViews>
    <sheetView topLeftCell="R25" zoomScale="89" zoomScaleNormal="89" workbookViewId="0">
      <selection activeCell="AI60" sqref="AI60"/>
    </sheetView>
  </sheetViews>
  <sheetFormatPr defaultColWidth="8.875" defaultRowHeight="18.75" x14ac:dyDescent="0.4"/>
  <sheetData>
    <row r="1" spans="1:43" ht="19.5" thickBot="1" x14ac:dyDescent="0.45"/>
    <row r="2" spans="1:43" x14ac:dyDescent="0.4">
      <c r="B2" s="2" t="s">
        <v>8</v>
      </c>
      <c r="C2" s="3"/>
      <c r="D2" s="3" t="s">
        <v>9</v>
      </c>
      <c r="E2" s="3" t="s">
        <v>10</v>
      </c>
      <c r="F2" s="3" t="s">
        <v>11</v>
      </c>
      <c r="G2" s="3"/>
      <c r="H2" s="3" t="s">
        <v>61</v>
      </c>
      <c r="I2" s="3"/>
      <c r="J2" s="3" t="s">
        <v>65</v>
      </c>
      <c r="K2" s="3"/>
      <c r="L2" s="3"/>
      <c r="M2" s="3"/>
      <c r="N2" s="3"/>
      <c r="O2" s="3"/>
      <c r="P2" s="3"/>
      <c r="Q2" s="26"/>
    </row>
    <row r="3" spans="1:43" x14ac:dyDescent="0.4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7"/>
    </row>
    <row r="4" spans="1:43" ht="19.5" thickBot="1" x14ac:dyDescent="0.45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/>
      <c r="I4" s="7" t="s">
        <v>6</v>
      </c>
      <c r="J4" s="7" t="s">
        <v>2</v>
      </c>
      <c r="K4" s="7" t="s">
        <v>3</v>
      </c>
      <c r="L4" s="7" t="s">
        <v>4</v>
      </c>
      <c r="M4" s="7" t="s">
        <v>5</v>
      </c>
      <c r="N4" s="7"/>
      <c r="O4" s="7" t="s">
        <v>7</v>
      </c>
      <c r="P4" s="7"/>
      <c r="Q4" s="17"/>
      <c r="R4" s="1" t="s">
        <v>18</v>
      </c>
      <c r="S4" s="1" t="s">
        <v>50</v>
      </c>
      <c r="T4" s="23" t="s">
        <v>66</v>
      </c>
      <c r="W4" t="s">
        <v>15</v>
      </c>
      <c r="Y4" t="s">
        <v>29</v>
      </c>
    </row>
    <row r="5" spans="1:43" x14ac:dyDescent="0.4">
      <c r="B5">
        <v>100</v>
      </c>
      <c r="C5">
        <v>6.3285270000000002</v>
      </c>
      <c r="D5">
        <v>49.443472</v>
      </c>
      <c r="E5">
        <v>0.99902400000000002</v>
      </c>
      <c r="G5">
        <v>1024</v>
      </c>
      <c r="I5">
        <v>6.2573169999999996</v>
      </c>
      <c r="J5">
        <v>49.443472</v>
      </c>
      <c r="K5">
        <v>0.99902400000000002</v>
      </c>
      <c r="M5">
        <v>0</v>
      </c>
      <c r="O5">
        <v>99</v>
      </c>
      <c r="P5">
        <v>99</v>
      </c>
      <c r="Q5">
        <v>99</v>
      </c>
      <c r="W5" s="2" t="s">
        <v>16</v>
      </c>
      <c r="X5" s="3"/>
      <c r="Y5" s="3" t="s">
        <v>17</v>
      </c>
      <c r="Z5" s="3"/>
      <c r="AA5" s="3" t="s">
        <v>18</v>
      </c>
      <c r="AB5" s="3"/>
      <c r="AC5" s="3"/>
      <c r="AD5" s="3"/>
      <c r="AE5" s="3"/>
      <c r="AF5" s="3"/>
      <c r="AG5" s="4" t="s">
        <v>47</v>
      </c>
      <c r="AH5" s="4"/>
      <c r="AI5" s="4">
        <v>80</v>
      </c>
      <c r="AJ5" s="4">
        <v>70</v>
      </c>
      <c r="AK5" s="4">
        <v>60</v>
      </c>
      <c r="AL5" s="4">
        <v>50</v>
      </c>
      <c r="AM5" s="4">
        <v>40</v>
      </c>
      <c r="AN5" s="4">
        <v>30</v>
      </c>
      <c r="AO5" s="25">
        <v>20</v>
      </c>
      <c r="AP5" t="s">
        <v>54</v>
      </c>
    </row>
    <row r="6" spans="1:43" x14ac:dyDescent="0.4">
      <c r="B6">
        <v>90</v>
      </c>
      <c r="C6">
        <v>4.0047259999999998</v>
      </c>
      <c r="D6">
        <v>33.135671000000002</v>
      </c>
      <c r="E6">
        <v>0.94812300000000005</v>
      </c>
      <c r="G6">
        <v>1024</v>
      </c>
      <c r="I6">
        <v>3.9431949999999998</v>
      </c>
      <c r="J6">
        <v>33.135671000000002</v>
      </c>
      <c r="K6">
        <v>0.94812300000000005</v>
      </c>
      <c r="M6">
        <v>0</v>
      </c>
      <c r="O6">
        <v>99</v>
      </c>
      <c r="P6">
        <v>99</v>
      </c>
      <c r="Q6">
        <v>99</v>
      </c>
      <c r="W6" s="6" t="s">
        <v>42</v>
      </c>
      <c r="X6" s="7"/>
      <c r="Y6" s="7" cm="1">
        <f t="array" aca="1" ref="Y6" ca="1">INDIRECT("I"&amp;(ROW(Y6)-ROW(Y$6)+1)*15-15+7)</f>
        <v>2.8808349999999998</v>
      </c>
      <c r="Z6" s="7"/>
      <c r="AA6" s="7" cm="1">
        <f t="array" aca="1" ref="AA6" ca="1">INDIRECT("J"&amp;(ROW(AA6)-ROW(AA$6)+1)*15-15+7)</f>
        <v>29.400706</v>
      </c>
      <c r="AB6" s="7"/>
      <c r="AC6" s="7"/>
      <c r="AD6" s="7"/>
      <c r="AE6" s="7"/>
      <c r="AF6" s="7"/>
      <c r="AG6" s="7" t="s">
        <v>42</v>
      </c>
      <c r="AH6" s="8"/>
      <c r="AI6" s="8">
        <v>7</v>
      </c>
      <c r="AJ6" s="8">
        <v>7</v>
      </c>
      <c r="AK6" s="8">
        <v>7</v>
      </c>
      <c r="AL6" s="23">
        <v>8</v>
      </c>
      <c r="AM6" s="23">
        <v>8</v>
      </c>
      <c r="AN6" s="23">
        <v>8</v>
      </c>
      <c r="AO6" s="24"/>
      <c r="AP6">
        <f>AVERAGE(AI6:AO6)</f>
        <v>7.5</v>
      </c>
      <c r="AQ6">
        <f>AVERAGE(AP7:AP9)</f>
        <v>4.3333333333333339</v>
      </c>
    </row>
    <row r="7" spans="1:43" x14ac:dyDescent="0.4">
      <c r="A7" t="s">
        <v>72</v>
      </c>
      <c r="B7">
        <v>80</v>
      </c>
      <c r="C7">
        <v>2.9316620000000002</v>
      </c>
      <c r="D7">
        <v>29.400549999999999</v>
      </c>
      <c r="E7">
        <v>0.89138700000000004</v>
      </c>
      <c r="G7">
        <v>1023</v>
      </c>
      <c r="I7">
        <v>2.8808349999999998</v>
      </c>
      <c r="J7">
        <v>29.400706</v>
      </c>
      <c r="K7">
        <v>0.89139599999999997</v>
      </c>
      <c r="M7">
        <v>1</v>
      </c>
      <c r="O7">
        <v>1</v>
      </c>
      <c r="P7">
        <v>38</v>
      </c>
      <c r="Q7">
        <v>54</v>
      </c>
      <c r="W7" s="6" t="s">
        <v>27</v>
      </c>
      <c r="X7" s="7"/>
      <c r="Y7" s="7" cm="1">
        <f t="array" aca="1" ref="Y7" ca="1">INDIRECT("I"&amp;(ROW(Y7)-ROW(Y$6)+1)*15-15+7)</f>
        <v>2.8788130000000001</v>
      </c>
      <c r="Z7" s="7">
        <f ca="1">IF(Y7=0,0,Y7-Y6)</f>
        <v>-2.0219999999997462E-3</v>
      </c>
      <c r="AA7" s="7" cm="1">
        <f t="array" aca="1" ref="AA7" ca="1">INDIRECT("J"&amp;(ROW(AA7)-ROW(AA$6)+1)*15-15+7)</f>
        <v>29.400666999999999</v>
      </c>
      <c r="AB7" s="7">
        <f ca="1">IF(AA7=0,0,AA7-AA6)</f>
        <v>-3.9000000001010449E-5</v>
      </c>
      <c r="AC7" s="7"/>
      <c r="AD7" s="7"/>
      <c r="AE7" s="7"/>
      <c r="AF7" s="7"/>
      <c r="AG7" s="7" t="s">
        <v>27</v>
      </c>
      <c r="AH7" s="8"/>
      <c r="AI7" s="8">
        <v>5</v>
      </c>
      <c r="AJ7" s="8">
        <v>4</v>
      </c>
      <c r="AK7" s="8">
        <v>5</v>
      </c>
      <c r="AL7" s="23">
        <v>5</v>
      </c>
      <c r="AM7" s="23">
        <v>5</v>
      </c>
      <c r="AN7" s="23">
        <v>6</v>
      </c>
      <c r="AO7" s="24"/>
      <c r="AP7">
        <f t="shared" ref="AP7:AP13" si="0">AVERAGE(AI7:AO7)</f>
        <v>5</v>
      </c>
      <c r="AQ7">
        <f>AVERAGE(AP10:AP13)</f>
        <v>3.0000000000000004</v>
      </c>
    </row>
    <row r="8" spans="1:43" x14ac:dyDescent="0.4">
      <c r="A8" t="s">
        <v>72</v>
      </c>
      <c r="B8">
        <v>70</v>
      </c>
      <c r="C8">
        <v>2.426828</v>
      </c>
      <c r="D8">
        <v>27.724405999999998</v>
      </c>
      <c r="E8">
        <v>0.84576200000000001</v>
      </c>
      <c r="G8">
        <v>1019</v>
      </c>
      <c r="I8">
        <v>2.389411</v>
      </c>
      <c r="J8">
        <v>27.725156999999999</v>
      </c>
      <c r="K8">
        <v>0.84585600000000005</v>
      </c>
      <c r="M8">
        <v>5</v>
      </c>
      <c r="O8">
        <v>18</v>
      </c>
      <c r="P8">
        <v>25</v>
      </c>
      <c r="Q8">
        <v>57</v>
      </c>
      <c r="W8" s="6" t="s">
        <v>35</v>
      </c>
      <c r="X8" s="7"/>
      <c r="Y8" s="7" cm="1">
        <f t="array" aca="1" ref="Y8" ca="1">INDIRECT("I"&amp;(ROW(Y8)-ROW(Y$6)+1)*15-15+7)</f>
        <v>2.8788130000000001</v>
      </c>
      <c r="Z8" s="7">
        <f ca="1">IF(Y8=0,0,Y8-Y6)</f>
        <v>-2.0219999999997462E-3</v>
      </c>
      <c r="AA8" s="7" cm="1">
        <f t="array" aca="1" ref="AA8" ca="1">INDIRECT("J"&amp;(ROW(AA8)-ROW(AA$6)+1)*15-15+7)</f>
        <v>29.400666999999999</v>
      </c>
      <c r="AB8" s="7">
        <f ca="1">IF(AA8=0,0,AA8-AA6)</f>
        <v>-3.9000000001010449E-5</v>
      </c>
      <c r="AC8" s="7"/>
      <c r="AD8" s="7"/>
      <c r="AE8" s="7"/>
      <c r="AF8" s="7"/>
      <c r="AG8" s="7" t="s">
        <v>35</v>
      </c>
      <c r="AH8" s="8"/>
      <c r="AI8" s="8">
        <v>5</v>
      </c>
      <c r="AJ8" s="8">
        <v>4</v>
      </c>
      <c r="AK8" s="8">
        <v>6</v>
      </c>
      <c r="AL8" s="23">
        <v>6</v>
      </c>
      <c r="AM8" s="23">
        <v>6</v>
      </c>
      <c r="AN8" s="23">
        <v>7</v>
      </c>
      <c r="AO8" s="24"/>
      <c r="AP8">
        <f t="shared" si="0"/>
        <v>5.666666666666667</v>
      </c>
    </row>
    <row r="9" spans="1:43" x14ac:dyDescent="0.4">
      <c r="A9" t="s">
        <v>72</v>
      </c>
      <c r="B9">
        <v>60</v>
      </c>
      <c r="C9">
        <v>2.077617</v>
      </c>
      <c r="D9">
        <v>26.672822</v>
      </c>
      <c r="E9">
        <v>0.80532099999999995</v>
      </c>
      <c r="G9">
        <v>1020</v>
      </c>
      <c r="I9">
        <v>2.044219</v>
      </c>
      <c r="J9">
        <v>26.673860999999999</v>
      </c>
      <c r="K9">
        <v>0.80528699999999998</v>
      </c>
      <c r="M9">
        <v>4</v>
      </c>
      <c r="O9">
        <v>0</v>
      </c>
      <c r="P9">
        <v>29</v>
      </c>
      <c r="Q9">
        <v>47</v>
      </c>
      <c r="W9" s="6" t="s">
        <v>43</v>
      </c>
      <c r="X9" s="7"/>
      <c r="Y9" s="7" cm="1">
        <f t="array" aca="1" ref="Y9" ca="1">INDIRECT("I"&amp;(ROW(Y9)-ROW(Y$6)+1)*15-15+7)</f>
        <v>0</v>
      </c>
      <c r="Z9" s="7">
        <f ca="1">IF(Y9=0,0,Y9-Y6)</f>
        <v>0</v>
      </c>
      <c r="AA9" s="7" cm="1">
        <f t="array" aca="1" ref="AA9" ca="1">INDIRECT("J"&amp;(ROW(AA9)-ROW(AA$6)+1)*15-15+7)</f>
        <v>0</v>
      </c>
      <c r="AB9" s="7">
        <f ca="1">IF(AA9=0,0,AA9-AA6)</f>
        <v>0</v>
      </c>
      <c r="AC9" s="7"/>
      <c r="AD9" s="7"/>
      <c r="AE9" s="7"/>
      <c r="AF9" s="7"/>
      <c r="AG9" s="7" t="s">
        <v>43</v>
      </c>
      <c r="AH9" s="8"/>
      <c r="AI9" s="8"/>
      <c r="AJ9" s="8"/>
      <c r="AK9" s="8"/>
      <c r="AL9" s="8">
        <v>1</v>
      </c>
      <c r="AM9" s="8">
        <v>3</v>
      </c>
      <c r="AN9" s="23">
        <v>3</v>
      </c>
      <c r="AO9" s="17"/>
      <c r="AP9">
        <f t="shared" si="0"/>
        <v>2.3333333333333335</v>
      </c>
    </row>
    <row r="10" spans="1:43" x14ac:dyDescent="0.4">
      <c r="A10" t="s">
        <v>72</v>
      </c>
      <c r="B10">
        <v>50</v>
      </c>
      <c r="C10">
        <v>1.8066960000000001</v>
      </c>
      <c r="D10">
        <v>26.022949000000001</v>
      </c>
      <c r="E10">
        <v>0.77331399999999995</v>
      </c>
      <c r="G10">
        <v>1009</v>
      </c>
      <c r="I10">
        <v>1.7714399999999999</v>
      </c>
      <c r="J10">
        <v>26.026799</v>
      </c>
      <c r="K10">
        <v>0.77336400000000005</v>
      </c>
      <c r="M10">
        <v>15</v>
      </c>
      <c r="O10">
        <v>0</v>
      </c>
      <c r="P10">
        <v>29</v>
      </c>
      <c r="Q10">
        <v>47</v>
      </c>
      <c r="W10" s="6" t="s">
        <v>37</v>
      </c>
      <c r="X10" s="7"/>
      <c r="Y10" s="7" cm="1">
        <f t="array" aca="1" ref="Y10" ca="1">INDIRECT("I"&amp;(ROW(Y10)-ROW(Y$6)+1)*15-15+7)</f>
        <v>2.8740649999999999</v>
      </c>
      <c r="Z10" s="7">
        <f ca="1">IF(Y10=0,0,Y10-Y6)</f>
        <v>-6.7699999999999427E-3</v>
      </c>
      <c r="AA10" s="7" cm="1">
        <f t="array" aca="1" ref="AA10" ca="1">INDIRECT("J"&amp;(ROW(AA10)-ROW(AA$6)+1)*15-15+7)</f>
        <v>29.400549999999999</v>
      </c>
      <c r="AB10" s="7">
        <f ca="1">IF(AA10=0,0,AA10-AA6)</f>
        <v>-1.5600000000048908E-4</v>
      </c>
      <c r="AC10" s="7"/>
      <c r="AD10" s="7"/>
      <c r="AE10" s="7"/>
      <c r="AF10" s="7"/>
      <c r="AG10" s="7" t="s">
        <v>37</v>
      </c>
      <c r="AH10" s="8"/>
      <c r="AI10" s="8">
        <v>1</v>
      </c>
      <c r="AJ10" s="8">
        <v>2</v>
      </c>
      <c r="AK10" s="8">
        <v>2</v>
      </c>
      <c r="AL10" s="23">
        <v>4</v>
      </c>
      <c r="AM10" s="23">
        <v>1</v>
      </c>
      <c r="AN10" s="23">
        <v>1</v>
      </c>
      <c r="AO10" s="24"/>
      <c r="AP10">
        <f t="shared" si="0"/>
        <v>1.8333333333333333</v>
      </c>
    </row>
    <row r="11" spans="1:43" x14ac:dyDescent="0.4">
      <c r="A11" t="s">
        <v>72</v>
      </c>
      <c r="B11">
        <v>40</v>
      </c>
      <c r="C11">
        <v>1.5286310000000001</v>
      </c>
      <c r="D11">
        <v>25.405560999999999</v>
      </c>
      <c r="E11">
        <v>0.73956500000000003</v>
      </c>
      <c r="G11">
        <v>987</v>
      </c>
      <c r="I11">
        <v>1.5016780000000001</v>
      </c>
      <c r="J11">
        <v>25.411147</v>
      </c>
      <c r="K11">
        <v>0.73934200000000005</v>
      </c>
      <c r="M11">
        <v>37</v>
      </c>
      <c r="O11">
        <v>12</v>
      </c>
      <c r="P11">
        <v>35</v>
      </c>
      <c r="Q11">
        <v>57</v>
      </c>
      <c r="W11" s="6" t="s">
        <v>25</v>
      </c>
      <c r="X11" s="7"/>
      <c r="Y11" s="7" cm="1">
        <f t="array" aca="1" ref="Y11" ca="1">INDIRECT("I"&amp;(ROW(Y11)-ROW(Y$6)+1)*15-15+7)</f>
        <v>2.8740649999999999</v>
      </c>
      <c r="Z11" s="7">
        <f ca="1">IF(Y11=0,0,Y11-Y6)</f>
        <v>-6.7699999999999427E-3</v>
      </c>
      <c r="AA11" s="7" cm="1">
        <f t="array" aca="1" ref="AA11" ca="1">INDIRECT("J"&amp;(ROW(AA11)-ROW(AA$6)+1)*15-15+7)</f>
        <v>29.400549999999999</v>
      </c>
      <c r="AB11" s="7">
        <f ca="1">IF(AA11=0,0,AA11-AA6)</f>
        <v>-1.5600000000048908E-4</v>
      </c>
      <c r="AC11" s="7"/>
      <c r="AD11" s="7"/>
      <c r="AE11" s="7"/>
      <c r="AF11" s="7"/>
      <c r="AG11" s="7" t="s">
        <v>25</v>
      </c>
      <c r="AH11" s="8"/>
      <c r="AI11" s="8">
        <v>1</v>
      </c>
      <c r="AJ11" s="8">
        <v>6</v>
      </c>
      <c r="AK11" s="8">
        <v>4</v>
      </c>
      <c r="AL11" s="23">
        <v>3</v>
      </c>
      <c r="AM11" s="23">
        <v>2</v>
      </c>
      <c r="AN11" s="23">
        <v>4</v>
      </c>
      <c r="AO11" s="24"/>
      <c r="AP11">
        <f t="shared" si="0"/>
        <v>3.3333333333333335</v>
      </c>
    </row>
    <row r="12" spans="1:43" x14ac:dyDescent="0.4">
      <c r="A12" t="s">
        <v>72</v>
      </c>
      <c r="B12">
        <v>30</v>
      </c>
      <c r="C12">
        <v>1.221975</v>
      </c>
      <c r="D12">
        <v>24.619931000000001</v>
      </c>
      <c r="E12">
        <v>0.68632199999999999</v>
      </c>
      <c r="G12">
        <v>974</v>
      </c>
      <c r="I12">
        <v>1.1955180000000001</v>
      </c>
      <c r="J12">
        <v>24.629570999999999</v>
      </c>
      <c r="K12">
        <v>0.68631699999999995</v>
      </c>
      <c r="M12">
        <v>50</v>
      </c>
      <c r="O12">
        <v>12</v>
      </c>
      <c r="P12">
        <v>35</v>
      </c>
      <c r="Q12">
        <v>45</v>
      </c>
      <c r="W12" s="6" t="s">
        <v>39</v>
      </c>
      <c r="X12" s="7"/>
      <c r="Y12" s="7" cm="1">
        <f t="array" aca="1" ref="Y12" ca="1">INDIRECT("I"&amp;(ROW(Y12)-ROW(Y$6)+1)*15-15+7)</f>
        <v>2.8778160000000002</v>
      </c>
      <c r="Z12" s="7">
        <f ca="1">IF(Y12=0,0,Y12-Y6)</f>
        <v>-3.0189999999996608E-3</v>
      </c>
      <c r="AA12" s="7" cm="1">
        <f t="array" aca="1" ref="AA12" ca="1">INDIRECT("J"&amp;(ROW(AA12)-ROW(AA$6)+1)*15-15+7)</f>
        <v>29.400907</v>
      </c>
      <c r="AB12" s="7">
        <f ca="1">IF(AA12=0,0,AA12-AA6)</f>
        <v>2.0100000000056184E-4</v>
      </c>
      <c r="AC12" s="7"/>
      <c r="AD12" s="7"/>
      <c r="AE12" s="7"/>
      <c r="AF12" s="7"/>
      <c r="AG12" s="7" t="s">
        <v>39</v>
      </c>
      <c r="AH12" s="8"/>
      <c r="AI12" s="8">
        <v>3</v>
      </c>
      <c r="AJ12" s="8">
        <v>3</v>
      </c>
      <c r="AK12" s="8">
        <v>3</v>
      </c>
      <c r="AL12" s="23">
        <v>6</v>
      </c>
      <c r="AM12" s="23">
        <v>7</v>
      </c>
      <c r="AN12" s="23">
        <v>5</v>
      </c>
      <c r="AO12" s="24"/>
      <c r="AP12">
        <f t="shared" si="0"/>
        <v>4.5</v>
      </c>
    </row>
    <row r="13" spans="1:43" x14ac:dyDescent="0.4">
      <c r="B13">
        <v>20</v>
      </c>
      <c r="C13">
        <v>0.84701400000000004</v>
      </c>
      <c r="D13">
        <v>23.620968999999999</v>
      </c>
      <c r="E13">
        <v>0.60977400000000004</v>
      </c>
      <c r="G13">
        <v>900</v>
      </c>
      <c r="I13">
        <v>0.83600300000000005</v>
      </c>
      <c r="J13">
        <v>23.660467000000001</v>
      </c>
      <c r="K13">
        <v>0.60969399999999996</v>
      </c>
      <c r="M13">
        <v>124</v>
      </c>
      <c r="O13">
        <v>18</v>
      </c>
      <c r="P13">
        <v>29</v>
      </c>
      <c r="Q13">
        <v>47</v>
      </c>
      <c r="W13" s="6" t="s">
        <v>67</v>
      </c>
      <c r="X13" s="7"/>
      <c r="Y13" s="7" cm="1">
        <f t="array" aca="1" ref="Y13" ca="1">INDIRECT("I"&amp;(ROW(Y13)-ROW(Y$6)+1)*15-15+7)</f>
        <v>2.8788130000000001</v>
      </c>
      <c r="Z13" s="7">
        <f ca="1">IF(Y13=0,0,Y13-Y$6)</f>
        <v>-2.0219999999997462E-3</v>
      </c>
      <c r="AA13" s="7" cm="1">
        <f t="array" aca="1" ref="AA13" ca="1">INDIRECT("J"&amp;(ROW(AA13)-ROW(AA$6)+1)*15-15+7)</f>
        <v>29.400680000000001</v>
      </c>
      <c r="AB13" s="7">
        <f ca="1">IF(AA13=0,0,AA13-AA$6)</f>
        <v>-2.5999999998305157E-5</v>
      </c>
      <c r="AC13" s="7"/>
      <c r="AD13" s="7"/>
      <c r="AE13" s="7"/>
      <c r="AF13" s="7"/>
      <c r="AG13" s="7" t="s">
        <v>67</v>
      </c>
      <c r="AH13" s="8"/>
      <c r="AI13" s="23">
        <v>4</v>
      </c>
      <c r="AJ13" s="8">
        <v>1</v>
      </c>
      <c r="AK13" s="8">
        <v>1</v>
      </c>
      <c r="AL13" s="23">
        <v>2</v>
      </c>
      <c r="AM13" s="23">
        <v>4</v>
      </c>
      <c r="AN13" s="23">
        <v>2</v>
      </c>
      <c r="AO13" s="24"/>
      <c r="AP13">
        <f t="shared" si="0"/>
        <v>2.3333333333333335</v>
      </c>
    </row>
    <row r="14" spans="1:43" x14ac:dyDescent="0.4">
      <c r="B14">
        <v>10</v>
      </c>
      <c r="C14">
        <v>0.40440700000000002</v>
      </c>
      <c r="D14">
        <v>21.900344</v>
      </c>
      <c r="E14">
        <v>0.45687</v>
      </c>
      <c r="G14">
        <v>623</v>
      </c>
      <c r="I14">
        <v>0.43143999999999999</v>
      </c>
      <c r="J14">
        <v>22.079053999999999</v>
      </c>
      <c r="K14">
        <v>0.45249899999999998</v>
      </c>
      <c r="M14">
        <v>401</v>
      </c>
      <c r="O14">
        <v>99</v>
      </c>
      <c r="P14">
        <v>99</v>
      </c>
      <c r="Q14">
        <v>99</v>
      </c>
      <c r="W14" s="8" t="s">
        <v>68</v>
      </c>
      <c r="X14" s="7"/>
      <c r="Y14" s="7" cm="1">
        <f t="array" aca="1" ref="Y14" ca="1">INDIRECT("I"&amp;(ROW(Y14)-ROW(Y$6)+1)*15-15+7)</f>
        <v>2.8745050000000001</v>
      </c>
      <c r="Z14" s="7">
        <f t="shared" ref="Z14:Z15" ca="1" si="1">IF(Y14=0,0,Y14-Y$6)</f>
        <v>-6.3299999999997247E-3</v>
      </c>
      <c r="AA14" s="7" cm="1">
        <f t="array" aca="1" ref="AA14" ca="1">INDIRECT("J"&amp;(ROW(AA14)-ROW(AA$6)+1)*15-15+7)</f>
        <v>29.404945000000001</v>
      </c>
      <c r="AB14" s="7">
        <f t="shared" ref="AB14:AB15" ca="1" si="2">IF(AA14=0,0,AA14-AA$6)</f>
        <v>4.2390000000018802E-3</v>
      </c>
      <c r="AC14" s="7"/>
      <c r="AD14" s="7"/>
      <c r="AE14" s="7"/>
      <c r="AF14" s="7"/>
      <c r="AG14" s="22"/>
      <c r="AH14" s="8"/>
      <c r="AI14" s="8"/>
      <c r="AJ14" s="8"/>
      <c r="AK14" s="8"/>
      <c r="AL14" s="8"/>
      <c r="AM14" s="8"/>
      <c r="AN14" s="8"/>
      <c r="AO14" s="17"/>
    </row>
    <row r="15" spans="1:43" x14ac:dyDescent="0.4">
      <c r="W15" s="8" t="s">
        <v>46</v>
      </c>
      <c r="X15" s="7"/>
      <c r="Y15" s="7" cm="1">
        <f t="array" aca="1" ref="Y15" ca="1">INDIRECT("I"&amp;(ROW(Y15)-ROW(Y$6)+1)*15-15+7)</f>
        <v>2.8776329999999999</v>
      </c>
      <c r="Z15" s="7">
        <f t="shared" ca="1" si="1"/>
        <v>-3.2019999999999271E-3</v>
      </c>
      <c r="AA15" s="7" cm="1">
        <f t="array" aca="1" ref="AA15" ca="1">INDIRECT("J"&amp;(ROW(AA15)-ROW(AA$6)+1)*15-15+7)</f>
        <v>29.417646000000001</v>
      </c>
      <c r="AB15" s="7">
        <f t="shared" ca="1" si="2"/>
        <v>1.6940000000001731E-2</v>
      </c>
      <c r="AC15" s="7"/>
      <c r="AD15" s="7"/>
      <c r="AE15" s="7"/>
      <c r="AF15" s="7"/>
      <c r="AG15" s="8"/>
      <c r="AH15" s="8"/>
      <c r="AI15" s="8"/>
      <c r="AJ15" s="8"/>
      <c r="AK15" s="8"/>
      <c r="AL15" s="8"/>
      <c r="AM15" s="8"/>
      <c r="AN15" s="8"/>
      <c r="AO15" s="17"/>
    </row>
    <row r="16" spans="1:43" ht="19.5" thickBot="1" x14ac:dyDescent="0.45">
      <c r="W16" s="6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8"/>
      <c r="AI16" s="8"/>
      <c r="AJ16" s="8"/>
      <c r="AK16" s="8"/>
      <c r="AL16" s="8"/>
      <c r="AM16" s="8"/>
      <c r="AN16" s="8"/>
      <c r="AO16" s="17"/>
    </row>
    <row r="17" spans="1:42" x14ac:dyDescent="0.4">
      <c r="B17" s="14" t="s">
        <v>12</v>
      </c>
      <c r="C17" s="4"/>
      <c r="D17" s="4" t="s">
        <v>9</v>
      </c>
      <c r="E17" s="4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8"/>
      <c r="AJ17" s="8"/>
      <c r="AK17" s="8"/>
      <c r="AL17" s="8"/>
      <c r="AM17" s="8"/>
      <c r="AN17" s="8"/>
      <c r="AO17" s="17"/>
    </row>
    <row r="18" spans="1:42" x14ac:dyDescent="0.4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7"/>
      <c r="W18" s="6"/>
      <c r="X18" s="7"/>
      <c r="Y18" s="7" t="s">
        <v>30</v>
      </c>
      <c r="Z18" s="7"/>
      <c r="AA18" s="7"/>
      <c r="AB18" s="7"/>
      <c r="AC18" s="7"/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8"/>
      <c r="AO18" s="17"/>
    </row>
    <row r="19" spans="1:42" x14ac:dyDescent="0.4">
      <c r="B19" s="6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/>
      <c r="I19" s="7" t="s">
        <v>6</v>
      </c>
      <c r="J19" s="7" t="s">
        <v>2</v>
      </c>
      <c r="K19" s="7" t="s">
        <v>3</v>
      </c>
      <c r="L19" s="7" t="s">
        <v>4</v>
      </c>
      <c r="M19" s="7" t="s">
        <v>5</v>
      </c>
      <c r="N19" s="7"/>
      <c r="O19" s="7" t="s">
        <v>7</v>
      </c>
      <c r="P19" s="7"/>
      <c r="Q19" s="17"/>
      <c r="W19" s="6" t="s">
        <v>19</v>
      </c>
      <c r="X19" s="7"/>
      <c r="Y19" s="7" t="s">
        <v>17</v>
      </c>
      <c r="Z19" s="7"/>
      <c r="AA19" s="7" t="s">
        <v>18</v>
      </c>
      <c r="AB19" s="7"/>
      <c r="AC19" s="7"/>
      <c r="AD19" s="7"/>
      <c r="AE19" s="7"/>
      <c r="AF19" s="7"/>
      <c r="AG19" s="8"/>
      <c r="AH19" s="8"/>
      <c r="AI19" s="8"/>
      <c r="AJ19" s="8"/>
      <c r="AK19" s="8"/>
      <c r="AL19" s="8"/>
      <c r="AM19" s="8"/>
      <c r="AN19" s="8"/>
      <c r="AO19" s="17"/>
    </row>
    <row r="20" spans="1:42" x14ac:dyDescent="0.4">
      <c r="B20" s="6">
        <v>100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7"/>
      <c r="W20" s="6" t="s">
        <v>42</v>
      </c>
      <c r="X20" s="7"/>
      <c r="Y20" s="7" cm="1">
        <f t="array" aca="1" ref="Y20" ca="1">INDIRECT("I"&amp;(ROW(Y20)-ROW(Y$20)+1)*15-15+8)</f>
        <v>2.389411</v>
      </c>
      <c r="Z20" s="7"/>
      <c r="AA20" s="7" cm="1">
        <f t="array" aca="1" ref="AA20" ca="1">INDIRECT("J"&amp;(ROW(AA20)-ROW(AA$20)+1)*15-15+8)</f>
        <v>27.725156999999999</v>
      </c>
      <c r="AB20" s="7"/>
      <c r="AC20" s="7"/>
      <c r="AD20" s="7"/>
      <c r="AE20" s="7"/>
      <c r="AF20" s="7"/>
      <c r="AG20" s="8"/>
      <c r="AH20" s="8"/>
      <c r="AI20" s="8"/>
      <c r="AJ20" s="8"/>
      <c r="AK20" s="8"/>
      <c r="AL20" s="8"/>
      <c r="AM20" s="8"/>
      <c r="AN20" s="8"/>
      <c r="AO20" s="17"/>
    </row>
    <row r="21" spans="1:42" x14ac:dyDescent="0.4">
      <c r="B21" s="6">
        <v>90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7"/>
      <c r="W21" s="6" t="s">
        <v>27</v>
      </c>
      <c r="X21" s="7"/>
      <c r="Y21" s="7" cm="1">
        <f t="array" aca="1" ref="Y21" ca="1">INDIRECT("I"&amp;(ROW(Y21)-ROW(Y$20)+1)*15-15+8)</f>
        <v>2.385329</v>
      </c>
      <c r="Z21" s="7">
        <f ca="1">IF(Y21=0,0,Y21-Y20)</f>
        <v>-4.081999999999919E-3</v>
      </c>
      <c r="AA21" s="7" cm="1">
        <f t="array" aca="1" ref="AA21" ca="1">INDIRECT("J"&amp;(ROW(AA21)-ROW(AA$20)+1)*15-15+8)</f>
        <v>27.724767</v>
      </c>
      <c r="AB21" s="7">
        <f ca="1">IF(AA21=0,0,AA21-AA20)</f>
        <v>-3.8999999999944635E-4</v>
      </c>
      <c r="AC21" s="7"/>
      <c r="AD21" s="7"/>
      <c r="AE21" s="7"/>
      <c r="AF21" s="7"/>
      <c r="AG21" s="8"/>
      <c r="AH21" s="8"/>
      <c r="AI21" s="8"/>
      <c r="AJ21" s="8"/>
      <c r="AK21" s="8"/>
      <c r="AL21" s="8"/>
      <c r="AM21" s="8"/>
      <c r="AN21" s="8"/>
      <c r="AO21" s="17"/>
    </row>
    <row r="22" spans="1:42" x14ac:dyDescent="0.4">
      <c r="A22" t="s">
        <v>72</v>
      </c>
      <c r="B22">
        <v>80</v>
      </c>
      <c r="C22">
        <v>2.9316620000000002</v>
      </c>
      <c r="D22">
        <v>29.400549999999999</v>
      </c>
      <c r="E22">
        <v>0.89138700000000004</v>
      </c>
      <c r="G22">
        <v>1023</v>
      </c>
      <c r="I22">
        <v>2.8788130000000001</v>
      </c>
      <c r="J22">
        <v>29.400666999999999</v>
      </c>
      <c r="K22">
        <v>0.89139999999999997</v>
      </c>
      <c r="M22">
        <v>1</v>
      </c>
      <c r="O22">
        <v>13</v>
      </c>
      <c r="P22">
        <v>35</v>
      </c>
      <c r="Q22">
        <v>51</v>
      </c>
      <c r="W22" s="6" t="s">
        <v>35</v>
      </c>
      <c r="X22" s="7"/>
      <c r="Y22" s="7" cm="1">
        <f t="array" aca="1" ref="Y22" ca="1">INDIRECT("I"&amp;(ROW(Y22)-ROW(Y$20)+1)*15-15+8)</f>
        <v>2.385329</v>
      </c>
      <c r="Z22" s="7">
        <f ca="1">IF(Y22=0,0,Y22-Y20)</f>
        <v>-4.081999999999919E-3</v>
      </c>
      <c r="AA22" s="7" cm="1">
        <f t="array" aca="1" ref="AA22" ca="1">INDIRECT("J"&amp;(ROW(AA22)-ROW(AA$20)+1)*15-15+8)</f>
        <v>27.724767</v>
      </c>
      <c r="AB22" s="7">
        <f ca="1">IF(AA22=0,0,AA22-AA20)</f>
        <v>-3.8999999999944635E-4</v>
      </c>
      <c r="AC22" s="7"/>
      <c r="AD22" s="7"/>
      <c r="AE22" s="7"/>
      <c r="AF22" s="7"/>
      <c r="AG22" s="8"/>
      <c r="AH22" s="8"/>
      <c r="AI22" s="8"/>
      <c r="AJ22" s="8"/>
      <c r="AK22" s="8"/>
      <c r="AL22" s="8"/>
      <c r="AM22" s="8"/>
      <c r="AN22" s="8"/>
      <c r="AO22" s="17"/>
    </row>
    <row r="23" spans="1:42" x14ac:dyDescent="0.4">
      <c r="A23" t="s">
        <v>72</v>
      </c>
      <c r="B23">
        <v>70</v>
      </c>
      <c r="C23">
        <v>2.426828</v>
      </c>
      <c r="D23">
        <v>27.724405999999998</v>
      </c>
      <c r="E23">
        <v>0.84576200000000001</v>
      </c>
      <c r="G23">
        <v>1021</v>
      </c>
      <c r="I23">
        <v>2.385329</v>
      </c>
      <c r="J23">
        <v>27.724767</v>
      </c>
      <c r="K23">
        <v>0.84582999999999997</v>
      </c>
      <c r="M23">
        <v>3</v>
      </c>
      <c r="O23">
        <v>19</v>
      </c>
      <c r="P23">
        <v>38</v>
      </c>
      <c r="Q23">
        <v>43</v>
      </c>
      <c r="W23" s="6" t="s">
        <v>43</v>
      </c>
      <c r="X23" s="7"/>
      <c r="Y23" s="7" cm="1">
        <f t="array" aca="1" ref="Y23" ca="1">INDIRECT("I"&amp;(ROW(Y23)-ROW(Y$20)+1)*15-15+8)</f>
        <v>0</v>
      </c>
      <c r="Z23" s="7">
        <f ca="1">IF(Y23=0,0,Y23-Y20)</f>
        <v>0</v>
      </c>
      <c r="AA23" s="7" cm="1">
        <f t="array" aca="1" ref="AA23" ca="1">INDIRECT("J"&amp;(ROW(AA23)-ROW(AA$20)+1)*15-15+8)</f>
        <v>0</v>
      </c>
      <c r="AB23" s="7">
        <f ca="1">IF(AA23=0,0,AA23-AA20)</f>
        <v>0</v>
      </c>
      <c r="AC23" s="7"/>
      <c r="AD23" s="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17"/>
    </row>
    <row r="24" spans="1:42" x14ac:dyDescent="0.4">
      <c r="A24" t="s">
        <v>72</v>
      </c>
      <c r="B24">
        <v>60</v>
      </c>
      <c r="C24">
        <v>2.077617</v>
      </c>
      <c r="D24">
        <v>26.672822</v>
      </c>
      <c r="E24">
        <v>0.80532099999999995</v>
      </c>
      <c r="G24">
        <v>1018</v>
      </c>
      <c r="I24">
        <v>2.041839</v>
      </c>
      <c r="J24">
        <v>26.675543000000001</v>
      </c>
      <c r="K24">
        <v>0.80535100000000004</v>
      </c>
      <c r="M24">
        <v>6</v>
      </c>
      <c r="O24">
        <v>6</v>
      </c>
      <c r="P24">
        <v>45</v>
      </c>
      <c r="Q24">
        <v>51</v>
      </c>
      <c r="W24" s="6" t="s">
        <v>37</v>
      </c>
      <c r="X24" s="7"/>
      <c r="Y24" s="7" cm="1">
        <f t="array" aca="1" ref="Y24" ca="1">INDIRECT("I"&amp;(ROW(Y24)-ROW(Y$20)+1)*15-15+8)</f>
        <v>2.383035</v>
      </c>
      <c r="Z24" s="7">
        <f ca="1">IF(Y24=0,0,Y24-Y20)</f>
        <v>-6.3759999999999373E-3</v>
      </c>
      <c r="AA24" s="7" cm="1">
        <f t="array" aca="1" ref="AA24" ca="1">INDIRECT("J"&amp;(ROW(AA24)-ROW(AA$20)+1)*15-15+8)</f>
        <v>27.725407000000001</v>
      </c>
      <c r="AB24" s="7">
        <f ca="1">IF(AA24=0,0,AA24-AA20)</f>
        <v>2.5000000000119371E-4</v>
      </c>
      <c r="AC24" s="7"/>
      <c r="AD24" s="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17"/>
    </row>
    <row r="25" spans="1:42" x14ac:dyDescent="0.4">
      <c r="A25" t="s">
        <v>72</v>
      </c>
      <c r="B25">
        <v>50</v>
      </c>
      <c r="C25">
        <v>1.8066960000000001</v>
      </c>
      <c r="D25">
        <v>26.022949000000001</v>
      </c>
      <c r="E25">
        <v>0.77331399999999995</v>
      </c>
      <c r="G25">
        <v>1010</v>
      </c>
      <c r="I25">
        <v>1.767436</v>
      </c>
      <c r="J25">
        <v>26.027383</v>
      </c>
      <c r="K25">
        <v>0.77338200000000001</v>
      </c>
      <c r="M25">
        <v>14</v>
      </c>
      <c r="O25">
        <v>17</v>
      </c>
      <c r="P25">
        <v>40</v>
      </c>
      <c r="Q25">
        <v>59</v>
      </c>
      <c r="W25" s="6" t="s">
        <v>25</v>
      </c>
      <c r="X25" s="7"/>
      <c r="Y25" s="7" cm="1">
        <f t="array" aca="1" ref="Y25" ca="1">INDIRECT("I"&amp;(ROW(Y25)-ROW(Y$20)+1)*15-15+8)</f>
        <v>2.3856190000000002</v>
      </c>
      <c r="Z25" s="7">
        <f ca="1">IF(Y25=0,0,Y25-Y20)</f>
        <v>-3.7919999999997955E-3</v>
      </c>
      <c r="AA25" s="7" cm="1">
        <f t="array" aca="1" ref="AA25" ca="1">INDIRECT("J"&amp;(ROW(AA25)-ROW(AA$20)+1)*15-15+8)</f>
        <v>27.724467000000001</v>
      </c>
      <c r="AB25" s="7">
        <f ca="1">IF(AA25=0,0,AA25-AA20)</f>
        <v>-6.8999999999874717E-4</v>
      </c>
      <c r="AC25" s="7"/>
      <c r="AD25" s="7"/>
      <c r="AE25" s="7"/>
      <c r="AF25" s="7"/>
      <c r="AG25" s="8"/>
      <c r="AH25" s="8"/>
      <c r="AI25" s="8"/>
      <c r="AJ25" s="8"/>
      <c r="AK25" s="8"/>
      <c r="AL25" s="8"/>
      <c r="AM25" s="8"/>
      <c r="AN25" s="8"/>
      <c r="AO25" s="17"/>
    </row>
    <row r="26" spans="1:42" x14ac:dyDescent="0.4">
      <c r="A26" t="s">
        <v>72</v>
      </c>
      <c r="B26">
        <v>40</v>
      </c>
      <c r="C26">
        <v>1.5286310000000001</v>
      </c>
      <c r="D26">
        <v>25.405560999999999</v>
      </c>
      <c r="E26">
        <v>0.73956500000000003</v>
      </c>
      <c r="G26">
        <v>997</v>
      </c>
      <c r="I26">
        <v>1.4932650000000001</v>
      </c>
      <c r="J26">
        <v>25.413321</v>
      </c>
      <c r="K26">
        <v>0.73947200000000002</v>
      </c>
      <c r="M26">
        <v>27</v>
      </c>
      <c r="O26">
        <v>11</v>
      </c>
      <c r="P26">
        <v>25</v>
      </c>
      <c r="Q26">
        <v>30</v>
      </c>
      <c r="W26" s="6" t="s">
        <v>39</v>
      </c>
      <c r="X26" s="7"/>
      <c r="Y26" s="7" cm="1">
        <f t="array" aca="1" ref="Y26" ca="1">INDIRECT("I"&amp;(ROW(Y26)-ROW(Y$20)+1)*15-15+8)</f>
        <v>2.3851619999999998</v>
      </c>
      <c r="Z26" s="7">
        <f ca="1">IF(Y26=0,0,Y26-Y20)</f>
        <v>-4.2490000000001693E-3</v>
      </c>
      <c r="AA26" s="7" cm="1">
        <f t="array" aca="1" ref="AA26" ca="1">INDIRECT("J"&amp;(ROW(AA26)-ROW(AA$20)+1)*15-15+8)</f>
        <v>27.724830000000001</v>
      </c>
      <c r="AB26" s="7">
        <f ca="1">IF(AA26=0,0,AA26-AA20)</f>
        <v>-3.2699999999863394E-4</v>
      </c>
      <c r="AC26" s="7"/>
      <c r="AD26" s="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17"/>
    </row>
    <row r="27" spans="1:42" x14ac:dyDescent="0.4">
      <c r="A27" t="s">
        <v>72</v>
      </c>
      <c r="B27">
        <v>30</v>
      </c>
      <c r="C27">
        <v>1.221975</v>
      </c>
      <c r="D27">
        <v>24.619931000000001</v>
      </c>
      <c r="E27">
        <v>0.68632199999999999</v>
      </c>
      <c r="G27">
        <v>974</v>
      </c>
      <c r="I27">
        <v>1.1916549999999999</v>
      </c>
      <c r="J27">
        <v>24.638895000000002</v>
      </c>
      <c r="K27">
        <v>0.68672900000000003</v>
      </c>
      <c r="M27">
        <v>50</v>
      </c>
      <c r="O27">
        <v>5</v>
      </c>
      <c r="P27">
        <v>26</v>
      </c>
      <c r="Q27">
        <v>41</v>
      </c>
      <c r="W27" s="6" t="s">
        <v>67</v>
      </c>
      <c r="X27" s="7"/>
      <c r="Y27" s="7" cm="1">
        <f t="array" aca="1" ref="Y27" ca="1">INDIRECT("I"&amp;(ROW(Y27)-ROW(Y$20)+1)*15-15+8)</f>
        <v>2.3827310000000002</v>
      </c>
      <c r="Z27" s="7">
        <f ca="1">IF(Y27=0,0,Y27-Y$20)</f>
        <v>-6.6799999999997972E-3</v>
      </c>
      <c r="AA27" s="7" cm="1">
        <f t="array" aca="1" ref="AA27" ca="1">INDIRECT("J"&amp;(ROW(AA27)-ROW(AA$20)+1)*15-15+8)</f>
        <v>27.726265000000001</v>
      </c>
      <c r="AB27" s="7">
        <f ca="1">IF(AA27=0,0,AA27-AA$20)</f>
        <v>1.1080000000021073E-3</v>
      </c>
      <c r="AC27" s="7"/>
      <c r="AD27" s="7"/>
      <c r="AE27" s="7"/>
      <c r="AF27" s="7"/>
      <c r="AG27" s="8"/>
      <c r="AH27" s="8"/>
      <c r="AI27" s="8"/>
      <c r="AJ27" s="8"/>
      <c r="AK27" s="8"/>
      <c r="AL27" s="8"/>
      <c r="AM27" s="8"/>
      <c r="AN27" s="8"/>
      <c r="AO27" s="17"/>
    </row>
    <row r="28" spans="1:42" x14ac:dyDescent="0.4">
      <c r="B28" s="6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7"/>
      <c r="W28" s="8" t="s">
        <v>68</v>
      </c>
      <c r="X28" s="7"/>
      <c r="Y28" s="7" cm="1">
        <f t="array" aca="1" ref="Y28" ca="1">INDIRECT("I"&amp;(ROW(Y28)-ROW(Y$20)+1)*15-15+8)</f>
        <v>2.3802880000000002</v>
      </c>
      <c r="Z28" s="7">
        <f t="shared" ref="Z28:Z29" ca="1" si="3">IF(Y28=0,0,Y28-Y$20)</f>
        <v>-9.1229999999997702E-3</v>
      </c>
      <c r="AA28" s="7" cm="1">
        <f t="array" aca="1" ref="AA28" ca="1">INDIRECT("J"&amp;(ROW(AA28)-ROW(AA$20)+1)*15-15+8)</f>
        <v>27.737185</v>
      </c>
      <c r="AB28" s="7">
        <f t="shared" ref="AB28:AB29" ca="1" si="4">IF(AA28=0,0,AA28-AA$20)</f>
        <v>1.2028000000000816E-2</v>
      </c>
      <c r="AC28" s="7"/>
      <c r="AD28" s="7"/>
      <c r="AE28" s="7"/>
      <c r="AF28" s="7"/>
      <c r="AG28" s="8"/>
      <c r="AH28" s="8"/>
      <c r="AI28" s="8"/>
      <c r="AJ28" s="8"/>
      <c r="AK28" s="8"/>
      <c r="AL28" s="8"/>
      <c r="AM28" s="8"/>
      <c r="AN28" s="8"/>
      <c r="AO28" s="17"/>
    </row>
    <row r="29" spans="1:42" ht="19.5" thickBot="1" x14ac:dyDescent="0.45">
      <c r="B29" s="10">
        <v>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1"/>
      <c r="W29" s="8" t="s">
        <v>46</v>
      </c>
      <c r="X29" s="7"/>
      <c r="Y29" s="7" cm="1">
        <f t="array" aca="1" ref="Y29" ca="1">INDIRECT("I"&amp;(ROW(Y29)-ROW(Y$20)+1)*15-15+8)</f>
        <v>2.3827340000000001</v>
      </c>
      <c r="Z29" s="7">
        <f t="shared" ca="1" si="3"/>
        <v>-6.676999999999822E-3</v>
      </c>
      <c r="AA29" s="7" cm="1">
        <f t="array" aca="1" ref="AA29" ca="1">INDIRECT("J"&amp;(ROW(AA29)-ROW(AA$20)+1)*15-15+8)</f>
        <v>27.748519000000002</v>
      </c>
      <c r="AB29" s="7">
        <f t="shared" ca="1" si="4"/>
        <v>2.3362000000002325E-2</v>
      </c>
      <c r="AC29" s="7"/>
      <c r="AD29" s="7"/>
      <c r="AE29" s="7"/>
      <c r="AF29" s="7"/>
      <c r="AG29" s="8"/>
      <c r="AH29" s="8"/>
      <c r="AI29" s="8"/>
      <c r="AJ29" s="8"/>
      <c r="AK29" s="8"/>
      <c r="AL29" s="8"/>
      <c r="AM29" s="8"/>
      <c r="AN29" s="8"/>
      <c r="AO29" s="17"/>
    </row>
    <row r="30" spans="1:42" x14ac:dyDescent="0.4">
      <c r="W30" s="6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8"/>
      <c r="AI30" s="8"/>
      <c r="AJ30" s="8"/>
      <c r="AK30" s="8"/>
      <c r="AL30" s="8"/>
      <c r="AM30" s="8"/>
      <c r="AN30" s="8"/>
      <c r="AO30" s="17"/>
    </row>
    <row r="31" spans="1:42" ht="19.5" thickBot="1" x14ac:dyDescent="0.45">
      <c r="W31" s="6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8"/>
      <c r="AI31" s="8"/>
      <c r="AJ31" s="8"/>
      <c r="AK31" s="8"/>
      <c r="AL31" s="8"/>
      <c r="AM31" s="8"/>
      <c r="AN31" s="8"/>
      <c r="AO31" s="17"/>
    </row>
    <row r="32" spans="1:42" x14ac:dyDescent="0.4">
      <c r="B32" s="14" t="s">
        <v>12</v>
      </c>
      <c r="C32" s="4"/>
      <c r="D32" s="4" t="s">
        <v>9</v>
      </c>
      <c r="E32" s="4" t="s"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6"/>
      <c r="W32" s="6"/>
      <c r="X32" s="7"/>
      <c r="Y32" s="7" t="s">
        <v>31</v>
      </c>
      <c r="Z32" s="7"/>
      <c r="AA32" s="7"/>
      <c r="AB32" s="7"/>
      <c r="AC32" s="7"/>
      <c r="AD32" s="7"/>
      <c r="AE32" s="7"/>
      <c r="AF32" s="7"/>
      <c r="AG32" s="4" t="s">
        <v>47</v>
      </c>
      <c r="AH32" s="4"/>
      <c r="AI32" s="4">
        <v>80</v>
      </c>
      <c r="AJ32" s="4">
        <v>70</v>
      </c>
      <c r="AK32" s="4">
        <v>60</v>
      </c>
      <c r="AL32" s="4">
        <v>50</v>
      </c>
      <c r="AM32" s="4">
        <v>40</v>
      </c>
      <c r="AN32" s="4">
        <v>30</v>
      </c>
      <c r="AO32" s="25">
        <v>20</v>
      </c>
      <c r="AP32" t="s">
        <v>54</v>
      </c>
    </row>
    <row r="33" spans="1:42" x14ac:dyDescent="0.4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7"/>
      <c r="W33" s="6" t="s">
        <v>20</v>
      </c>
      <c r="X33" s="7"/>
      <c r="Y33" s="7" t="s">
        <v>17</v>
      </c>
      <c r="Z33" s="7"/>
      <c r="AA33" s="7" t="s">
        <v>18</v>
      </c>
      <c r="AB33" s="7"/>
      <c r="AC33" s="7"/>
      <c r="AD33" s="7"/>
      <c r="AE33" s="7"/>
      <c r="AF33" s="7"/>
      <c r="AG33" s="7" t="s">
        <v>42</v>
      </c>
      <c r="AH33" s="8"/>
      <c r="AI33" s="8">
        <f>AI6+2</f>
        <v>9</v>
      </c>
      <c r="AJ33" s="8">
        <f t="shared" ref="AJ33:AN33" si="5">AJ6+2</f>
        <v>9</v>
      </c>
      <c r="AK33" s="8">
        <f t="shared" si="5"/>
        <v>9</v>
      </c>
      <c r="AL33" s="8">
        <f t="shared" si="5"/>
        <v>10</v>
      </c>
      <c r="AM33" s="8">
        <f t="shared" si="5"/>
        <v>10</v>
      </c>
      <c r="AN33" s="8">
        <f t="shared" si="5"/>
        <v>10</v>
      </c>
      <c r="AO33" s="24"/>
      <c r="AP33" s="27">
        <f>AVERAGE(AI33:AO33)</f>
        <v>9.5</v>
      </c>
    </row>
    <row r="34" spans="1:42" x14ac:dyDescent="0.4">
      <c r="B34" s="6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/>
      <c r="I34" s="7" t="s">
        <v>6</v>
      </c>
      <c r="J34" s="7" t="s">
        <v>2</v>
      </c>
      <c r="K34" s="7" t="s">
        <v>3</v>
      </c>
      <c r="L34" s="7" t="s">
        <v>4</v>
      </c>
      <c r="M34" s="7" t="s">
        <v>5</v>
      </c>
      <c r="N34" s="7"/>
      <c r="O34" s="7" t="s">
        <v>7</v>
      </c>
      <c r="P34" s="7"/>
      <c r="Q34" s="17"/>
      <c r="W34" s="6" t="s">
        <v>42</v>
      </c>
      <c r="X34" s="7"/>
      <c r="Y34" s="7" cm="1">
        <f t="array" aca="1" ref="Y34" ca="1">INDIRECT("I"&amp;(ROW(Y34)-ROW(Y$34)+1)*15-15+9)</f>
        <v>2.044219</v>
      </c>
      <c r="Z34" s="7"/>
      <c r="AA34" s="7" cm="1">
        <f t="array" aca="1" ref="AA34" ca="1">INDIRECT("J"&amp;(ROW(AA34)-ROW(AA$34)+1)*15-15+9)</f>
        <v>26.673860999999999</v>
      </c>
      <c r="AB34" s="7"/>
      <c r="AC34" s="7"/>
      <c r="AD34" s="7"/>
      <c r="AE34" s="7"/>
      <c r="AF34" s="7"/>
      <c r="AG34" s="7" t="s">
        <v>27</v>
      </c>
      <c r="AH34" s="8"/>
      <c r="AI34" s="8">
        <f t="shared" ref="AI34:AN34" si="6">AI7+2</f>
        <v>7</v>
      </c>
      <c r="AJ34" s="8">
        <f t="shared" si="6"/>
        <v>6</v>
      </c>
      <c r="AK34" s="8">
        <f t="shared" si="6"/>
        <v>7</v>
      </c>
      <c r="AL34" s="8">
        <f t="shared" si="6"/>
        <v>7</v>
      </c>
      <c r="AM34" s="8">
        <f t="shared" si="6"/>
        <v>7</v>
      </c>
      <c r="AN34" s="8">
        <f t="shared" si="6"/>
        <v>8</v>
      </c>
      <c r="AO34" s="24"/>
      <c r="AP34" s="27">
        <f t="shared" ref="AP34:AP42" si="7">AVERAGE(AI34:AO34)</f>
        <v>7</v>
      </c>
    </row>
    <row r="35" spans="1:42" x14ac:dyDescent="0.4">
      <c r="B35" s="6">
        <v>100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7"/>
      <c r="W35" s="6" t="s">
        <v>27</v>
      </c>
      <c r="X35" s="7"/>
      <c r="Y35" s="7" cm="1">
        <f t="array" aca="1" ref="Y35" ca="1">INDIRECT("I"&amp;(ROW(Y35)-ROW(Y$34)+1)*15-15+9)</f>
        <v>2.041839</v>
      </c>
      <c r="Z35" s="7">
        <f ca="1">IF(Y35=0,0,Y35-Y34)</f>
        <v>-2.3800000000000487E-3</v>
      </c>
      <c r="AA35" s="7" cm="1">
        <f t="array" aca="1" ref="AA35" ca="1">INDIRECT("J"&amp;(ROW(AA35)-ROW(AA$34)+1)*15-15+9)</f>
        <v>26.675543000000001</v>
      </c>
      <c r="AB35" s="7">
        <f ca="1">IF(AA35=0,0,AA35-AA34)</f>
        <v>1.6820000000024038E-3</v>
      </c>
      <c r="AC35" s="7"/>
      <c r="AD35" s="7"/>
      <c r="AE35" s="7"/>
      <c r="AF35" s="7"/>
      <c r="AG35" s="7" t="s">
        <v>35</v>
      </c>
      <c r="AH35" s="8"/>
      <c r="AI35" s="8">
        <f t="shared" ref="AI35:AN35" si="8">AI8+2</f>
        <v>7</v>
      </c>
      <c r="AJ35" s="8">
        <f t="shared" si="8"/>
        <v>6</v>
      </c>
      <c r="AK35" s="8">
        <f t="shared" si="8"/>
        <v>8</v>
      </c>
      <c r="AL35" s="8">
        <f t="shared" si="8"/>
        <v>8</v>
      </c>
      <c r="AM35" s="8">
        <f t="shared" si="8"/>
        <v>8</v>
      </c>
      <c r="AN35" s="8">
        <f t="shared" si="8"/>
        <v>9</v>
      </c>
      <c r="AO35" s="24"/>
      <c r="AP35" s="27">
        <f t="shared" si="7"/>
        <v>7.666666666666667</v>
      </c>
    </row>
    <row r="36" spans="1:42" x14ac:dyDescent="0.4">
      <c r="B36" s="6">
        <v>90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7"/>
      <c r="W36" s="6" t="s">
        <v>35</v>
      </c>
      <c r="X36" s="7"/>
      <c r="Y36" s="7" cm="1">
        <f t="array" aca="1" ref="Y36" ca="1">INDIRECT("I"&amp;(ROW(Y36)-ROW(Y$34)+1)*15-15+9)</f>
        <v>2.0423010000000001</v>
      </c>
      <c r="Z36" s="7">
        <f ca="1">IF(Y36=0,0,Y36-Y34)</f>
        <v>-1.9179999999998643E-3</v>
      </c>
      <c r="AA36" s="7" cm="1">
        <f t="array" aca="1" ref="AA36" ca="1">INDIRECT("J"&amp;(ROW(AA36)-ROW(AA$34)+1)*15-15+9)</f>
        <v>26.674343</v>
      </c>
      <c r="AB36" s="7">
        <f ca="1">IF(AA36=0,0,AA36-AA34)</f>
        <v>4.8200000000164778E-4</v>
      </c>
      <c r="AC36" s="7"/>
      <c r="AD36" s="7"/>
      <c r="AE36" s="7"/>
      <c r="AF36" s="7"/>
      <c r="AG36" s="7" t="s">
        <v>43</v>
      </c>
      <c r="AH36" s="8"/>
      <c r="AI36" s="8"/>
      <c r="AJ36" s="8"/>
      <c r="AK36" s="8"/>
      <c r="AL36" s="8">
        <v>1</v>
      </c>
      <c r="AM36" s="8">
        <f t="shared" ref="AM36" si="9">AM9+2</f>
        <v>5</v>
      </c>
      <c r="AN36" s="8">
        <v>3</v>
      </c>
      <c r="AO36" s="17"/>
      <c r="AP36" s="27">
        <f t="shared" si="7"/>
        <v>3</v>
      </c>
    </row>
    <row r="37" spans="1:42" x14ac:dyDescent="0.4">
      <c r="A37" t="s">
        <v>72</v>
      </c>
      <c r="B37">
        <v>80</v>
      </c>
      <c r="C37">
        <v>2.9316620000000002</v>
      </c>
      <c r="D37">
        <v>29.400549999999999</v>
      </c>
      <c r="E37">
        <v>0.89138700000000004</v>
      </c>
      <c r="G37">
        <v>1023</v>
      </c>
      <c r="I37">
        <v>2.8788130000000001</v>
      </c>
      <c r="J37">
        <v>29.400666999999999</v>
      </c>
      <c r="K37">
        <v>0.89139999999999997</v>
      </c>
      <c r="M37">
        <v>1</v>
      </c>
      <c r="O37">
        <v>13</v>
      </c>
      <c r="P37">
        <v>35</v>
      </c>
      <c r="Q37">
        <v>51</v>
      </c>
      <c r="W37" s="6" t="s">
        <v>43</v>
      </c>
      <c r="X37" s="7"/>
      <c r="Y37" s="7" cm="1">
        <f t="array" aca="1" ref="Y37" ca="1">INDIRECT("I"&amp;(ROW(Y37)-ROW(Y$34)+1)*15-15+9)</f>
        <v>0</v>
      </c>
      <c r="Z37" s="7">
        <f ca="1">IF(Y37=0,0,Y37-Y34)</f>
        <v>0</v>
      </c>
      <c r="AA37" s="7" cm="1">
        <f t="array" aca="1" ref="AA37" ca="1">INDIRECT("J"&amp;(ROW(AA37)-ROW(AA$34)+1)*15-15+9)</f>
        <v>0</v>
      </c>
      <c r="AB37" s="7">
        <f ca="1">IF(AA37=0,0,AA37-AA34)</f>
        <v>0</v>
      </c>
      <c r="AC37" s="7"/>
      <c r="AD37" s="7"/>
      <c r="AE37" s="7"/>
      <c r="AF37" s="7"/>
      <c r="AG37" s="7" t="s">
        <v>37</v>
      </c>
      <c r="AH37" s="8"/>
      <c r="AI37" s="8">
        <f t="shared" ref="AI37:AM37" si="10">AI10+2</f>
        <v>3</v>
      </c>
      <c r="AJ37" s="8">
        <f t="shared" si="10"/>
        <v>4</v>
      </c>
      <c r="AK37" s="8">
        <f t="shared" si="10"/>
        <v>4</v>
      </c>
      <c r="AL37" s="8">
        <f t="shared" si="10"/>
        <v>6</v>
      </c>
      <c r="AM37" s="8">
        <f t="shared" si="10"/>
        <v>3</v>
      </c>
      <c r="AN37" s="8">
        <v>1</v>
      </c>
      <c r="AO37" s="24"/>
      <c r="AP37" s="27">
        <f t="shared" si="7"/>
        <v>3.5</v>
      </c>
    </row>
    <row r="38" spans="1:42" x14ac:dyDescent="0.4">
      <c r="A38" t="s">
        <v>72</v>
      </c>
      <c r="B38">
        <v>70</v>
      </c>
      <c r="C38">
        <v>2.426828</v>
      </c>
      <c r="D38">
        <v>27.724405999999998</v>
      </c>
      <c r="E38">
        <v>0.84576200000000001</v>
      </c>
      <c r="G38">
        <v>1021</v>
      </c>
      <c r="I38">
        <v>2.385329</v>
      </c>
      <c r="J38">
        <v>27.724767</v>
      </c>
      <c r="K38">
        <v>0.84582999999999997</v>
      </c>
      <c r="M38">
        <v>3</v>
      </c>
      <c r="O38">
        <v>19</v>
      </c>
      <c r="P38">
        <v>38</v>
      </c>
      <c r="Q38">
        <v>43</v>
      </c>
      <c r="W38" s="6" t="s">
        <v>37</v>
      </c>
      <c r="X38" s="7"/>
      <c r="Y38" s="7" cm="1">
        <f t="array" aca="1" ref="Y38" ca="1">INDIRECT("I"&amp;(ROW(Y38)-ROW(Y$34)+1)*15-15+9)</f>
        <v>2.0404260000000001</v>
      </c>
      <c r="Z38" s="7">
        <f ca="1">IF(Y38=0,0,Y38-Y34)</f>
        <v>-3.7929999999999353E-3</v>
      </c>
      <c r="AA38" s="7" cm="1">
        <f t="array" aca="1" ref="AA38" ca="1">INDIRECT("J"&amp;(ROW(AA38)-ROW(AA$34)+1)*15-15+9)</f>
        <v>26.676480000000002</v>
      </c>
      <c r="AB38" s="7">
        <f ca="1">IF(AA38=0,0,AA38-AA34)</f>
        <v>2.6190000000028135E-3</v>
      </c>
      <c r="AC38" s="7"/>
      <c r="AD38" s="7"/>
      <c r="AE38" s="7"/>
      <c r="AF38" s="7"/>
      <c r="AG38" s="7" t="s">
        <v>25</v>
      </c>
      <c r="AH38" s="8"/>
      <c r="AI38" s="8">
        <f t="shared" ref="AI38:AM38" si="11">AI11+2</f>
        <v>3</v>
      </c>
      <c r="AJ38" s="8">
        <f t="shared" si="11"/>
        <v>8</v>
      </c>
      <c r="AK38" s="8">
        <f t="shared" si="11"/>
        <v>6</v>
      </c>
      <c r="AL38" s="8">
        <f t="shared" si="11"/>
        <v>5</v>
      </c>
      <c r="AM38" s="8">
        <f t="shared" si="11"/>
        <v>4</v>
      </c>
      <c r="AN38" s="8">
        <v>6</v>
      </c>
      <c r="AO38" s="24"/>
      <c r="AP38" s="27">
        <f t="shared" si="7"/>
        <v>5.333333333333333</v>
      </c>
    </row>
    <row r="39" spans="1:42" x14ac:dyDescent="0.4">
      <c r="A39" t="s">
        <v>72</v>
      </c>
      <c r="B39">
        <v>60</v>
      </c>
      <c r="C39">
        <v>2.077617</v>
      </c>
      <c r="D39">
        <v>26.672822</v>
      </c>
      <c r="E39">
        <v>0.80532099999999995</v>
      </c>
      <c r="G39">
        <v>1018</v>
      </c>
      <c r="I39">
        <v>2.0423010000000001</v>
      </c>
      <c r="J39">
        <v>26.674343</v>
      </c>
      <c r="K39">
        <v>0.80537999999999998</v>
      </c>
      <c r="M39">
        <v>6</v>
      </c>
      <c r="O39">
        <v>2</v>
      </c>
      <c r="P39">
        <v>55</v>
      </c>
      <c r="Q39">
        <v>62</v>
      </c>
      <c r="W39" s="6" t="s">
        <v>25</v>
      </c>
      <c r="X39" s="7"/>
      <c r="Y39" s="7" cm="1">
        <f t="array" aca="1" ref="Y39" ca="1">INDIRECT("I"&amp;(ROW(Y39)-ROW(Y$34)+1)*15-15+9)</f>
        <v>2.0402879999999999</v>
      </c>
      <c r="Z39" s="7">
        <f ca="1">IF(Y39=0,0,Y39-Y34)</f>
        <v>-3.9310000000001288E-3</v>
      </c>
      <c r="AA39" s="7" cm="1">
        <f t="array" aca="1" ref="AA39" ca="1">INDIRECT("J"&amp;(ROW(AA39)-ROW(AA$34)+1)*15-15+9)</f>
        <v>26.673988000000001</v>
      </c>
      <c r="AB39" s="7">
        <f ca="1">IF(AA39=0,0,AA39-AA34)</f>
        <v>1.2700000000265277E-4</v>
      </c>
      <c r="AC39" s="7"/>
      <c r="AD39" s="7"/>
      <c r="AE39" s="7"/>
      <c r="AF39" s="7"/>
      <c r="AG39" s="7" t="s">
        <v>39</v>
      </c>
      <c r="AH39" s="8"/>
      <c r="AI39" s="8">
        <f t="shared" ref="AI39:AN39" si="12">AI12+2</f>
        <v>5</v>
      </c>
      <c r="AJ39" s="8">
        <f t="shared" si="12"/>
        <v>5</v>
      </c>
      <c r="AK39" s="8">
        <f t="shared" si="12"/>
        <v>5</v>
      </c>
      <c r="AL39" s="8">
        <f t="shared" si="12"/>
        <v>8</v>
      </c>
      <c r="AM39" s="8">
        <f t="shared" si="12"/>
        <v>9</v>
      </c>
      <c r="AN39" s="8">
        <f t="shared" si="12"/>
        <v>7</v>
      </c>
      <c r="AO39" s="24"/>
      <c r="AP39" s="27">
        <f t="shared" si="7"/>
        <v>6.5</v>
      </c>
    </row>
    <row r="40" spans="1:42" x14ac:dyDescent="0.4">
      <c r="A40" t="s">
        <v>72</v>
      </c>
      <c r="B40">
        <v>50</v>
      </c>
      <c r="C40">
        <v>1.8066960000000001</v>
      </c>
      <c r="D40">
        <v>26.022949000000001</v>
      </c>
      <c r="E40">
        <v>0.77331399999999995</v>
      </c>
      <c r="G40">
        <v>1007</v>
      </c>
      <c r="I40">
        <v>1.769069</v>
      </c>
      <c r="J40">
        <v>26.029741999999999</v>
      </c>
      <c r="K40">
        <v>0.77353300000000003</v>
      </c>
      <c r="M40">
        <v>17</v>
      </c>
      <c r="O40">
        <v>28</v>
      </c>
      <c r="P40">
        <v>32</v>
      </c>
      <c r="Q40">
        <v>48</v>
      </c>
      <c r="W40" s="6" t="s">
        <v>39</v>
      </c>
      <c r="X40" s="7"/>
      <c r="Y40" s="7" cm="1">
        <f t="array" aca="1" ref="Y40" ca="1">INDIRECT("I"&amp;(ROW(Y40)-ROW(Y$34)+1)*15-15+9)</f>
        <v>2.0405899999999999</v>
      </c>
      <c r="Z40" s="7">
        <f ca="1">IF(Y40=0,0,Y40-Y34)</f>
        <v>-3.6290000000001044E-3</v>
      </c>
      <c r="AA40" s="7" cm="1">
        <f t="array" aca="1" ref="AA40" ca="1">INDIRECT("J"&amp;(ROW(AA40)-ROW(AA$34)+1)*15-15+9)</f>
        <v>26.675114000000001</v>
      </c>
      <c r="AB40" s="7">
        <f ca="1">IF(AA40=0,0,AA40-AA34)</f>
        <v>1.253000000001947E-3</v>
      </c>
      <c r="AC40" s="7"/>
      <c r="AD40" s="7"/>
      <c r="AE40" s="7"/>
      <c r="AF40" s="7"/>
      <c r="AG40" s="7" t="s">
        <v>67</v>
      </c>
      <c r="AH40" s="8"/>
      <c r="AI40" s="8">
        <f t="shared" ref="AI40:AM40" si="13">AI13+2</f>
        <v>6</v>
      </c>
      <c r="AJ40" s="8">
        <f t="shared" si="13"/>
        <v>3</v>
      </c>
      <c r="AK40" s="8">
        <f t="shared" si="13"/>
        <v>3</v>
      </c>
      <c r="AL40" s="8">
        <f t="shared" si="13"/>
        <v>4</v>
      </c>
      <c r="AM40" s="8">
        <f t="shared" si="13"/>
        <v>6</v>
      </c>
      <c r="AN40" s="8">
        <v>2</v>
      </c>
      <c r="AO40" s="24"/>
      <c r="AP40" s="27">
        <f t="shared" si="7"/>
        <v>4</v>
      </c>
    </row>
    <row r="41" spans="1:42" x14ac:dyDescent="0.4">
      <c r="A41" t="s">
        <v>72</v>
      </c>
      <c r="B41">
        <v>40</v>
      </c>
      <c r="C41">
        <v>1.5286310000000001</v>
      </c>
      <c r="D41">
        <v>25.405560999999999</v>
      </c>
      <c r="E41">
        <v>0.73956500000000003</v>
      </c>
      <c r="G41">
        <v>993</v>
      </c>
      <c r="I41">
        <v>1.494381</v>
      </c>
      <c r="J41">
        <v>25.413187000000001</v>
      </c>
      <c r="K41">
        <v>0.73955099999999996</v>
      </c>
      <c r="M41">
        <v>31</v>
      </c>
      <c r="O41">
        <v>43</v>
      </c>
      <c r="P41">
        <v>51</v>
      </c>
      <c r="Q41">
        <v>60</v>
      </c>
      <c r="W41" s="6" t="s">
        <v>67</v>
      </c>
      <c r="X41" s="7"/>
      <c r="Y41" s="7" cm="1">
        <f t="array" aca="1" ref="Y41" ca="1">INDIRECT("I"&amp;(ROW(Y41)-ROW(Y$34)+1)*15-15+9)</f>
        <v>2.0410699999999999</v>
      </c>
      <c r="Z41" s="7">
        <f ca="1">IF(Y41=0,0,Y41-Y$34)</f>
        <v>-3.1490000000000684E-3</v>
      </c>
      <c r="AA41" s="7" cm="1">
        <f t="array" aca="1" ref="AA41" ca="1">INDIRECT("J"&amp;(ROW(AA41)-ROW(AA$34)+1)*15-15+9)</f>
        <v>26.680641000000001</v>
      </c>
      <c r="AB41" s="7">
        <f ca="1">IF(AA41=0,0,AA41-AA$34)</f>
        <v>6.7800000000026728E-3</v>
      </c>
      <c r="AC41" s="7"/>
      <c r="AD41" s="7"/>
      <c r="AE41" s="7"/>
      <c r="AF41" s="7"/>
      <c r="AG41" s="8" t="s">
        <v>68</v>
      </c>
      <c r="AH41" s="8"/>
      <c r="AI41" s="23">
        <v>2</v>
      </c>
      <c r="AJ41" s="23">
        <v>2</v>
      </c>
      <c r="AK41" s="23">
        <v>2</v>
      </c>
      <c r="AL41" s="23">
        <v>3</v>
      </c>
      <c r="AM41" s="23">
        <v>1</v>
      </c>
      <c r="AN41" s="23">
        <v>3</v>
      </c>
      <c r="AO41" s="17"/>
      <c r="AP41" s="27">
        <f t="shared" si="7"/>
        <v>2.1666666666666665</v>
      </c>
    </row>
    <row r="42" spans="1:42" x14ac:dyDescent="0.4">
      <c r="A42" t="s">
        <v>72</v>
      </c>
      <c r="B42">
        <v>30</v>
      </c>
      <c r="C42">
        <v>1.221975</v>
      </c>
      <c r="D42">
        <v>24.619931000000001</v>
      </c>
      <c r="E42">
        <v>0.68632199999999999</v>
      </c>
      <c r="G42">
        <v>977</v>
      </c>
      <c r="I42">
        <v>1.190399</v>
      </c>
      <c r="J42">
        <v>24.635432999999999</v>
      </c>
      <c r="K42">
        <v>0.68679699999999999</v>
      </c>
      <c r="M42">
        <v>47</v>
      </c>
      <c r="O42">
        <v>6</v>
      </c>
      <c r="P42">
        <v>31</v>
      </c>
      <c r="Q42">
        <v>40</v>
      </c>
      <c r="W42" s="8" t="s">
        <v>68</v>
      </c>
      <c r="X42" s="7"/>
      <c r="Y42" s="7" cm="1">
        <f t="array" aca="1" ref="Y42" ca="1">INDIRECT("I"&amp;(ROW(Y42)-ROW(Y$34)+1)*15-15+9)</f>
        <v>2.039342</v>
      </c>
      <c r="Z42" s="7">
        <f t="shared" ref="Z42:Z43" ca="1" si="14">IF(Y42=0,0,Y42-Y$34)</f>
        <v>-4.8770000000000202E-3</v>
      </c>
      <c r="AA42" s="7" cm="1">
        <f t="array" aca="1" ref="AA42" ca="1">INDIRECT("J"&amp;(ROW(AA42)-ROW(AA$34)+1)*15-15+9)</f>
        <v>26.687470999999999</v>
      </c>
      <c r="AB42" s="7">
        <f t="shared" ref="AB42:AB43" ca="1" si="15">IF(AA42=0,0,AA42-AA$34)</f>
        <v>1.36099999999999E-2</v>
      </c>
      <c r="AC42" s="7"/>
      <c r="AD42" s="7"/>
      <c r="AE42" s="7"/>
      <c r="AF42" s="7"/>
      <c r="AG42" s="8" t="s">
        <v>46</v>
      </c>
      <c r="AH42" s="7"/>
      <c r="AI42" s="23">
        <v>1</v>
      </c>
      <c r="AJ42" s="23">
        <v>1</v>
      </c>
      <c r="AK42" s="23">
        <v>1</v>
      </c>
      <c r="AL42" s="23">
        <v>1</v>
      </c>
      <c r="AM42" s="23">
        <v>2</v>
      </c>
      <c r="AN42" s="23">
        <v>5</v>
      </c>
      <c r="AO42" s="17"/>
      <c r="AP42" s="27">
        <f t="shared" si="7"/>
        <v>1.8333333333333333</v>
      </c>
    </row>
    <row r="43" spans="1:42" x14ac:dyDescent="0.4">
      <c r="B43" s="6">
        <v>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7"/>
      <c r="W43" s="8" t="s">
        <v>46</v>
      </c>
      <c r="X43" s="7"/>
      <c r="Y43" s="7" cm="1">
        <f t="array" aca="1" ref="Y43" ca="1">INDIRECT("I"&amp;(ROW(Y43)-ROW(Y$34)+1)*15-15+9)</f>
        <v>2.0413619999999999</v>
      </c>
      <c r="Z43" s="7">
        <f t="shared" ca="1" si="14"/>
        <v>-2.8570000000001095E-3</v>
      </c>
      <c r="AA43" s="7" cm="1">
        <f t="array" aca="1" ref="AA43" ca="1">INDIRECT("J"&amp;(ROW(AA43)-ROW(AA$34)+1)*15-15+9)</f>
        <v>26.698219000000002</v>
      </c>
      <c r="AB43" s="7">
        <f t="shared" ca="1" si="15"/>
        <v>2.4358000000002988E-2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7"/>
    </row>
    <row r="44" spans="1:42" ht="19.5" thickBot="1" x14ac:dyDescent="0.45">
      <c r="B44" s="10">
        <v>10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21"/>
      <c r="W44" s="6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7"/>
    </row>
    <row r="45" spans="1:42" x14ac:dyDescent="0.4">
      <c r="W45" s="6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17"/>
    </row>
    <row r="46" spans="1:42" ht="19.5" thickBot="1" x14ac:dyDescent="0.45">
      <c r="W46" s="6"/>
      <c r="X46" s="7"/>
      <c r="Y46" s="7" t="s">
        <v>32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7"/>
    </row>
    <row r="47" spans="1:42" x14ac:dyDescent="0.4">
      <c r="B47" s="14" t="s">
        <v>12</v>
      </c>
      <c r="C47" s="4"/>
      <c r="D47" s="4" t="s">
        <v>9</v>
      </c>
      <c r="E47" s="4" t="s">
        <v>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6"/>
      <c r="W47" s="6" t="s">
        <v>21</v>
      </c>
      <c r="X47" s="7"/>
      <c r="Y47" s="7" t="s">
        <v>17</v>
      </c>
      <c r="Z47" s="7"/>
      <c r="AA47" s="7" t="s">
        <v>18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7"/>
    </row>
    <row r="48" spans="1:42" x14ac:dyDescent="0.4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7"/>
      <c r="W48" s="6" t="s">
        <v>42</v>
      </c>
      <c r="X48" s="7"/>
      <c r="Y48" s="7" cm="1">
        <f t="array" aca="1" ref="Y48" ca="1">INDIRECT("I"&amp;(ROW(Y48)-ROW(Y$48)+1)*15-15+10)</f>
        <v>1.7714399999999999</v>
      </c>
      <c r="Z48" s="7"/>
      <c r="AA48" s="7" cm="1">
        <f t="array" aca="1" ref="AA48" ca="1">INDIRECT("J"&amp;(ROW(AA48)-ROW(AA$48)+1)*15-15+10)</f>
        <v>26.026799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7"/>
    </row>
    <row r="49" spans="1:41" x14ac:dyDescent="0.4">
      <c r="B49" s="6" t="s">
        <v>0</v>
      </c>
      <c r="C49" s="7" t="s">
        <v>1</v>
      </c>
      <c r="D49" s="7" t="s">
        <v>2</v>
      </c>
      <c r="E49" s="7" t="s">
        <v>3</v>
      </c>
      <c r="F49" s="7" t="s">
        <v>4</v>
      </c>
      <c r="G49" s="7" t="s">
        <v>5</v>
      </c>
      <c r="H49" s="7"/>
      <c r="I49" s="7" t="s">
        <v>6</v>
      </c>
      <c r="J49" s="7" t="s">
        <v>2</v>
      </c>
      <c r="K49" s="7" t="s">
        <v>3</v>
      </c>
      <c r="L49" s="7" t="s">
        <v>4</v>
      </c>
      <c r="M49" s="7" t="s">
        <v>5</v>
      </c>
      <c r="N49" s="7"/>
      <c r="O49" s="7" t="s">
        <v>7</v>
      </c>
      <c r="P49" s="7"/>
      <c r="Q49" s="17"/>
      <c r="W49" s="6" t="s">
        <v>27</v>
      </c>
      <c r="X49" s="7"/>
      <c r="Y49" s="7" cm="1">
        <f t="array" aca="1" ref="Y49" ca="1">INDIRECT("I"&amp;(ROW(Y49)-ROW(Y$48)+1)*15-15+10)</f>
        <v>1.767436</v>
      </c>
      <c r="Z49" s="7">
        <f ca="1">IF(Y49=0,0,Y49-Y48)</f>
        <v>-4.0039999999998965E-3</v>
      </c>
      <c r="AA49" s="7" cm="1">
        <f t="array" aca="1" ref="AA49" ca="1">INDIRECT("J"&amp;(ROW(AA49)-ROW(AA$48)+1)*15-15+10)</f>
        <v>26.027383</v>
      </c>
      <c r="AB49" s="7">
        <f ca="1">IF(AA49=0,0,AA49-AA48)</f>
        <v>5.8399999999991792E-4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7"/>
    </row>
    <row r="50" spans="1:41" x14ac:dyDescent="0.4">
      <c r="B50" s="6">
        <v>100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7"/>
      <c r="W50" s="6" t="s">
        <v>35</v>
      </c>
      <c r="X50" s="7"/>
      <c r="Y50" s="7" cm="1">
        <f t="array" aca="1" ref="Y50" ca="1">INDIRECT("I"&amp;(ROW(Y50)-ROW(Y$48)+1)*15-15+10)</f>
        <v>1.769069</v>
      </c>
      <c r="Z50" s="7">
        <f ca="1">IF(Y50=0,0,Y50-Y48)</f>
        <v>-2.370999999999901E-3</v>
      </c>
      <c r="AA50" s="7" cm="1">
        <f t="array" aca="1" ref="AA50" ca="1">INDIRECT("J"&amp;(ROW(AA50)-ROW(AA$48)+1)*15-15+10)</f>
        <v>26.029741999999999</v>
      </c>
      <c r="AB50" s="7">
        <f ca="1">IF(AA50=0,0,AA50-AA48)</f>
        <v>2.9429999999983636E-3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7"/>
    </row>
    <row r="51" spans="1:41" x14ac:dyDescent="0.4">
      <c r="B51" s="6">
        <v>90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17"/>
      <c r="W51" s="6" t="s">
        <v>43</v>
      </c>
      <c r="X51" s="7"/>
      <c r="Y51" s="7" cm="1">
        <f t="array" aca="1" ref="Y51" ca="1">INDIRECT("I"&amp;(ROW(Y51)-ROW(Y$48)+1)*15-15+10)</f>
        <v>1.7706489999999999</v>
      </c>
      <c r="Z51" s="7">
        <f ca="1">IF(Y51=0,0,Y51-Y48)</f>
        <v>-7.9099999999998616E-4</v>
      </c>
      <c r="AA51" s="7" cm="1">
        <f t="array" aca="1" ref="AA51" ca="1">INDIRECT("J"&amp;(ROW(AA51)-ROW(AA$48)+1)*15-15+10)</f>
        <v>26.054214999999999</v>
      </c>
      <c r="AB51" s="7">
        <f ca="1">IF(AA51=0,0,AA51-AA48)</f>
        <v>2.7415999999998775E-2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7"/>
    </row>
    <row r="52" spans="1:41" x14ac:dyDescent="0.4">
      <c r="A52" t="s">
        <v>72</v>
      </c>
      <c r="B52" s="6">
        <v>80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7"/>
      <c r="W52" s="6" t="s">
        <v>37</v>
      </c>
      <c r="X52" s="7"/>
      <c r="Y52" s="7" cm="1">
        <f t="array" aca="1" ref="Y52" ca="1">INDIRECT("I"&amp;(ROW(Y52)-ROW(Y$48)+1)*15-15+10)</f>
        <v>1.767142</v>
      </c>
      <c r="Z52" s="7">
        <f ca="1">IF(Y52=0,0,Y52-Y48)</f>
        <v>-4.297999999999913E-3</v>
      </c>
      <c r="AA52" s="7" cm="1">
        <f t="array" aca="1" ref="AA52" ca="1">INDIRECT("J"&amp;(ROW(AA52)-ROW(AA$48)+1)*15-15+10)</f>
        <v>26.028410999999998</v>
      </c>
      <c r="AB52" s="7">
        <f ca="1">IF(AA52=0,0,AA52-AA48)</f>
        <v>1.6119999999979484E-3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7"/>
    </row>
    <row r="53" spans="1:41" x14ac:dyDescent="0.4">
      <c r="A53" t="s">
        <v>72</v>
      </c>
      <c r="B53" s="6">
        <v>70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7"/>
      <c r="W53" s="6" t="s">
        <v>25</v>
      </c>
      <c r="X53" s="7"/>
      <c r="Y53" s="7" cm="1">
        <f t="array" aca="1" ref="Y53" ca="1">INDIRECT("I"&amp;(ROW(Y53)-ROW(Y$48)+1)*15-15+10)</f>
        <v>1.7662389999999999</v>
      </c>
      <c r="Z53" s="7">
        <f ca="1">IF(Y53=0,0,Y53-Y48)</f>
        <v>-5.2010000000000112E-3</v>
      </c>
      <c r="AA53" s="7" cm="1">
        <f t="array" aca="1" ref="AA53" ca="1">INDIRECT("J"&amp;(ROW(AA53)-ROW(AA$48)+1)*15-15+10)</f>
        <v>26.026536</v>
      </c>
      <c r="AB53" s="7">
        <f ca="1">IF(AA53=0,0,AA53-AA48)</f>
        <v>-2.6300000000034629E-4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7"/>
    </row>
    <row r="54" spans="1:41" x14ac:dyDescent="0.4">
      <c r="A54" t="s">
        <v>72</v>
      </c>
      <c r="B54" s="6">
        <v>60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7"/>
      <c r="W54" s="6" t="s">
        <v>39</v>
      </c>
      <c r="X54" s="7"/>
      <c r="Y54" s="7" cm="1">
        <f t="array" aca="1" ref="Y54" ca="1">INDIRECT("I"&amp;(ROW(Y54)-ROW(Y$48)+1)*15-15+10)</f>
        <v>1.769069</v>
      </c>
      <c r="Z54" s="7">
        <f ca="1">IF(Y54=0,0,Y54-Y48)</f>
        <v>-2.370999999999901E-3</v>
      </c>
      <c r="AA54" s="7" cm="1">
        <f t="array" aca="1" ref="AA54" ca="1">INDIRECT("J"&amp;(ROW(AA54)-ROW(AA$48)+1)*15-15+10)</f>
        <v>26.029741999999999</v>
      </c>
      <c r="AB54" s="7">
        <f ca="1">IF(AA54=0,0,AA54-AA48)</f>
        <v>2.9429999999983636E-3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7"/>
    </row>
    <row r="55" spans="1:41" x14ac:dyDescent="0.4">
      <c r="A55" t="s">
        <v>72</v>
      </c>
      <c r="B55">
        <v>50</v>
      </c>
      <c r="C55">
        <v>1.8066960000000001</v>
      </c>
      <c r="D55">
        <v>26.022949000000001</v>
      </c>
      <c r="E55">
        <v>0.77331399999999995</v>
      </c>
      <c r="G55">
        <v>1007</v>
      </c>
      <c r="I55">
        <v>1.7706489999999999</v>
      </c>
      <c r="J55">
        <v>26.054214999999999</v>
      </c>
      <c r="K55">
        <v>0.77440699999999996</v>
      </c>
      <c r="M55">
        <v>17</v>
      </c>
      <c r="O55">
        <v>32</v>
      </c>
      <c r="P55">
        <v>44</v>
      </c>
      <c r="Q55">
        <v>58</v>
      </c>
      <c r="W55" s="6" t="s">
        <v>67</v>
      </c>
      <c r="X55" s="7"/>
      <c r="Y55" s="7" cm="1">
        <f t="array" aca="1" ref="Y55" ca="1">INDIRECT("I"&amp;(ROW(Y55)-ROW(Y$48)+1)*15-15+10)</f>
        <v>1.7666269999999999</v>
      </c>
      <c r="Z55" s="7">
        <f ca="1">IF(Y55=0,0,Y55-Y$48)</f>
        <v>-4.8129999999999562E-3</v>
      </c>
      <c r="AA55" s="7" cm="1">
        <f t="array" aca="1" ref="AA55" ca="1">INDIRECT("J"&amp;(ROW(AA55)-ROW(AA$48)+1)*15-15+10)</f>
        <v>26.033636000000001</v>
      </c>
      <c r="AB55" s="7">
        <f ca="1">IF(AA55=0,0,AA55-AA$48)</f>
        <v>6.8370000000008702E-3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7"/>
    </row>
    <row r="56" spans="1:41" x14ac:dyDescent="0.4">
      <c r="A56" t="s">
        <v>72</v>
      </c>
      <c r="B56">
        <v>40</v>
      </c>
      <c r="C56">
        <v>1.5286310000000001</v>
      </c>
      <c r="D56">
        <v>25.405560999999999</v>
      </c>
      <c r="E56">
        <v>0.73956500000000003</v>
      </c>
      <c r="G56">
        <v>992</v>
      </c>
      <c r="I56">
        <v>1.4962200000000001</v>
      </c>
      <c r="J56">
        <v>25.424184</v>
      </c>
      <c r="K56">
        <v>0.74014199999999997</v>
      </c>
      <c r="M56">
        <v>32</v>
      </c>
      <c r="O56">
        <v>1</v>
      </c>
      <c r="P56">
        <v>40</v>
      </c>
      <c r="Q56">
        <v>53</v>
      </c>
      <c r="W56" s="8" t="s">
        <v>68</v>
      </c>
      <c r="X56" s="7"/>
      <c r="Y56" s="7" cm="1">
        <f t="array" aca="1" ref="Y56" ca="1">INDIRECT("I"&amp;(ROW(Y56)-ROW(Y$48)+1)*15-15+10)</f>
        <v>1.767026</v>
      </c>
      <c r="Z56" s="7">
        <f t="shared" ref="Z56:Z57" ca="1" si="16">IF(Y56=0,0,Y56-Y$48)</f>
        <v>-4.413999999999918E-3</v>
      </c>
      <c r="AA56" s="7" cm="1">
        <f t="array" aca="1" ref="AA56" ca="1">INDIRECT("J"&amp;(ROW(AA56)-ROW(AA$48)+1)*15-15+10)</f>
        <v>26.042345999999998</v>
      </c>
      <c r="AB56" s="7">
        <f t="shared" ref="AB56:AB57" ca="1" si="17">IF(AA56=0,0,AA56-AA$48)</f>
        <v>1.5546999999997979E-2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7"/>
    </row>
    <row r="57" spans="1:41" x14ac:dyDescent="0.4">
      <c r="A57" t="s">
        <v>72</v>
      </c>
      <c r="B57">
        <v>30</v>
      </c>
      <c r="C57">
        <v>1.221975</v>
      </c>
      <c r="D57">
        <v>24.619931000000001</v>
      </c>
      <c r="E57">
        <v>0.68632199999999999</v>
      </c>
      <c r="G57">
        <v>974</v>
      </c>
      <c r="I57">
        <v>1.1919059999999999</v>
      </c>
      <c r="J57">
        <v>24.649265</v>
      </c>
      <c r="K57">
        <v>0.68706800000000001</v>
      </c>
      <c r="M57">
        <v>50</v>
      </c>
      <c r="O57">
        <v>15</v>
      </c>
      <c r="P57">
        <v>31</v>
      </c>
      <c r="Q57">
        <v>55</v>
      </c>
      <c r="W57" s="8" t="s">
        <v>46</v>
      </c>
      <c r="X57" s="7"/>
      <c r="Y57" s="7" cm="1">
        <f t="array" aca="1" ref="Y57" ca="1">INDIRECT("I"&amp;(ROW(Y57)-ROW(Y$48)+1)*15-15+10)</f>
        <v>1.7706489999999999</v>
      </c>
      <c r="Z57" s="7">
        <f t="shared" ca="1" si="16"/>
        <v>-7.9099999999998616E-4</v>
      </c>
      <c r="AA57" s="7" cm="1">
        <f t="array" aca="1" ref="AA57" ca="1">INDIRECT("J"&amp;(ROW(AA57)-ROW(AA$48)+1)*15-15+10)</f>
        <v>26.054214999999999</v>
      </c>
      <c r="AB57" s="7">
        <f t="shared" ca="1" si="17"/>
        <v>2.7415999999998775E-2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7"/>
    </row>
    <row r="58" spans="1:41" x14ac:dyDescent="0.4">
      <c r="B58" s="6">
        <v>20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7"/>
      <c r="W58" s="6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17"/>
    </row>
    <row r="59" spans="1:41" ht="19.5" thickBot="1" x14ac:dyDescent="0.45">
      <c r="B59" s="10">
        <v>10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21"/>
      <c r="W59" s="6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7"/>
    </row>
    <row r="60" spans="1:41" x14ac:dyDescent="0.4">
      <c r="W60" s="6"/>
      <c r="X60" s="7"/>
      <c r="Y60" s="7" t="s">
        <v>33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7"/>
    </row>
    <row r="61" spans="1:41" ht="19.5" thickBot="1" x14ac:dyDescent="0.45">
      <c r="W61" s="6" t="s">
        <v>22</v>
      </c>
      <c r="X61" s="7"/>
      <c r="Y61" s="7" t="s">
        <v>17</v>
      </c>
      <c r="Z61" s="7"/>
      <c r="AA61" s="7" t="s">
        <v>18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7"/>
    </row>
    <row r="62" spans="1:41" x14ac:dyDescent="0.4">
      <c r="B62" s="14" t="s">
        <v>12</v>
      </c>
      <c r="C62" s="4"/>
      <c r="D62" s="4" t="s">
        <v>9</v>
      </c>
      <c r="E62" s="4" t="s">
        <v>38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6"/>
      <c r="W62" s="6" t="s">
        <v>42</v>
      </c>
      <c r="X62" s="7"/>
      <c r="Y62" s="7" cm="1">
        <f t="array" aca="1" ref="Y62" ca="1">INDIRECT("I"&amp;(ROW(Y62)-ROW(Y$62)+1)*15-15+11)</f>
        <v>1.5016780000000001</v>
      </c>
      <c r="Z62" s="7"/>
      <c r="AA62" s="7" cm="1">
        <f t="array" aca="1" ref="AA62" ca="1">INDIRECT("J"&amp;(ROW(AA62)-ROW(AA$62)+1)*15-15+11)</f>
        <v>25.411147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7"/>
    </row>
    <row r="63" spans="1:41" x14ac:dyDescent="0.4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7"/>
      <c r="W63" s="6" t="s">
        <v>27</v>
      </c>
      <c r="X63" s="7"/>
      <c r="Y63" s="7" cm="1">
        <f t="array" aca="1" ref="Y63" ca="1">INDIRECT("I"&amp;(ROW(Y63)-ROW(Y$62)+1)*15-15+11)</f>
        <v>1.4932650000000001</v>
      </c>
      <c r="Z63" s="7">
        <f ca="1">IF(Y63=0,0,Y63-Y62)</f>
        <v>-8.4130000000000038E-3</v>
      </c>
      <c r="AA63" s="7" cm="1">
        <f t="array" aca="1" ref="AA63" ca="1">INDIRECT("J"&amp;(ROW(AA63)-ROW(AA$62)+1)*15-15+11)</f>
        <v>25.413321</v>
      </c>
      <c r="AB63" s="7">
        <f ca="1">IF(AA63=0,0,AA63-AA62)</f>
        <v>2.1740000000001203E-3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7"/>
    </row>
    <row r="64" spans="1:41" x14ac:dyDescent="0.4">
      <c r="B64" s="6" t="s">
        <v>0</v>
      </c>
      <c r="C64" s="7" t="s">
        <v>1</v>
      </c>
      <c r="D64" s="7" t="s">
        <v>2</v>
      </c>
      <c r="E64" s="7" t="s">
        <v>3</v>
      </c>
      <c r="F64" s="7" t="s">
        <v>4</v>
      </c>
      <c r="G64" s="7" t="s">
        <v>5</v>
      </c>
      <c r="H64" s="7"/>
      <c r="I64" s="7" t="s">
        <v>6</v>
      </c>
      <c r="J64" s="7" t="s">
        <v>2</v>
      </c>
      <c r="K64" s="7" t="s">
        <v>3</v>
      </c>
      <c r="L64" s="7" t="s">
        <v>4</v>
      </c>
      <c r="M64" s="7" t="s">
        <v>5</v>
      </c>
      <c r="N64" s="7"/>
      <c r="O64" s="7" t="s">
        <v>7</v>
      </c>
      <c r="P64" s="7"/>
      <c r="Q64" s="17"/>
      <c r="W64" s="6" t="s">
        <v>35</v>
      </c>
      <c r="X64" s="7"/>
      <c r="Y64" s="7" cm="1">
        <f t="array" aca="1" ref="Y64" ca="1">INDIRECT("I"&amp;(ROW(Y64)-ROW(Y$62)+1)*15-15+11)</f>
        <v>1.494381</v>
      </c>
      <c r="Z64" s="7">
        <f ca="1">IF(Y64=0,0,Y64-Y62)</f>
        <v>-7.297000000000109E-3</v>
      </c>
      <c r="AA64" s="7" cm="1">
        <f t="array" aca="1" ref="AA64" ca="1">INDIRECT("J"&amp;(ROW(AA64)-ROW(AA$62)+1)*15-15+11)</f>
        <v>25.413187000000001</v>
      </c>
      <c r="AB64" s="7">
        <f ca="1">IF(AA64=0,0,AA64-AA62)</f>
        <v>2.04000000000093E-3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7"/>
    </row>
    <row r="65" spans="1:41" x14ac:dyDescent="0.4">
      <c r="B65" s="6">
        <v>100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7"/>
      <c r="W65" s="6" t="s">
        <v>43</v>
      </c>
      <c r="X65" s="7"/>
      <c r="Y65" s="7" cm="1">
        <f t="array" aca="1" ref="Y65" ca="1">INDIRECT("I"&amp;(ROW(Y65)-ROW(Y$62)+1)*15-15+11)</f>
        <v>1.4962200000000001</v>
      </c>
      <c r="Z65" s="7">
        <f ca="1">IF(Y65=0,0,Y65-Y62)</f>
        <v>-5.4579999999999629E-3</v>
      </c>
      <c r="AA65" s="7" cm="1">
        <f t="array" aca="1" ref="AA65" ca="1">INDIRECT("J"&amp;(ROW(AA65)-ROW(AA$62)+1)*15-15+11)</f>
        <v>25.424184</v>
      </c>
      <c r="AB65" s="7">
        <f ca="1">IF(AA65=0,0,AA65-AA62)</f>
        <v>1.3037000000000631E-2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7"/>
    </row>
    <row r="66" spans="1:41" x14ac:dyDescent="0.4">
      <c r="B66" s="6">
        <v>90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7"/>
      <c r="W66" s="6" t="s">
        <v>37</v>
      </c>
      <c r="X66" s="7"/>
      <c r="Y66" s="7" cm="1">
        <f t="array" aca="1" ref="Y66" ca="1">INDIRECT("I"&amp;(ROW(Y66)-ROW(Y$62)+1)*15-15+11)</f>
        <v>1.4911000000000001</v>
      </c>
      <c r="Z66" s="7">
        <f ca="1">IF(Y66=0,0,Y66-Y62)</f>
        <v>-1.0577999999999976E-2</v>
      </c>
      <c r="AA66" s="7" cm="1">
        <f t="array" aca="1" ref="AA66" ca="1">INDIRECT("J"&amp;(ROW(AA66)-ROW(AA$62)+1)*15-15+11)</f>
        <v>25.413478999999999</v>
      </c>
      <c r="AB66" s="7">
        <f ca="1">IF(AA66=0,0,AA66-AA62)</f>
        <v>2.3319999999991126E-3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7"/>
    </row>
    <row r="67" spans="1:41" x14ac:dyDescent="0.4">
      <c r="A67" t="s">
        <v>72</v>
      </c>
      <c r="B67">
        <v>80</v>
      </c>
      <c r="C67">
        <v>2.9316620000000002</v>
      </c>
      <c r="D67">
        <v>29.400549999999999</v>
      </c>
      <c r="E67">
        <v>0.89138700000000004</v>
      </c>
      <c r="G67">
        <v>1024</v>
      </c>
      <c r="I67">
        <v>2.8740649999999999</v>
      </c>
      <c r="J67">
        <v>29.400549999999999</v>
      </c>
      <c r="K67">
        <v>0.89138700000000004</v>
      </c>
      <c r="M67">
        <v>0</v>
      </c>
      <c r="O67">
        <v>99</v>
      </c>
      <c r="P67">
        <v>99</v>
      </c>
      <c r="Q67">
        <v>99</v>
      </c>
      <c r="W67" s="6" t="s">
        <v>25</v>
      </c>
      <c r="X67" s="7"/>
      <c r="Y67" s="7" cm="1">
        <f t="array" aca="1" ref="Y67" ca="1">INDIRECT("I"&amp;(ROW(Y67)-ROW(Y$62)+1)*15-15+11)</f>
        <v>1.4905889999999999</v>
      </c>
      <c r="Z67" s="7">
        <f ca="1">IF(Y67=0,0,Y67-Y62)</f>
        <v>-1.1089000000000127E-2</v>
      </c>
      <c r="AA67" s="7" cm="1">
        <f t="array" aca="1" ref="AA67" ca="1">INDIRECT("J"&amp;(ROW(AA67)-ROW(AA$62)+1)*15-15+11)</f>
        <v>25.412036000000001</v>
      </c>
      <c r="AB67" s="7">
        <f ca="1">IF(AA67=0,0,AA67-AA62)</f>
        <v>8.8900000000080581E-4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7"/>
    </row>
    <row r="68" spans="1:41" x14ac:dyDescent="0.4">
      <c r="A68" t="s">
        <v>72</v>
      </c>
      <c r="B68">
        <v>70</v>
      </c>
      <c r="C68">
        <v>2.426828</v>
      </c>
      <c r="D68">
        <v>27.724405999999998</v>
      </c>
      <c r="E68">
        <v>0.84576200000000001</v>
      </c>
      <c r="G68">
        <v>1022</v>
      </c>
      <c r="I68">
        <v>2.383035</v>
      </c>
      <c r="J68">
        <v>27.725407000000001</v>
      </c>
      <c r="K68">
        <v>0.84578600000000004</v>
      </c>
      <c r="M68">
        <v>2</v>
      </c>
      <c r="O68">
        <v>10</v>
      </c>
      <c r="P68">
        <v>21</v>
      </c>
      <c r="Q68">
        <v>34</v>
      </c>
      <c r="W68" s="6" t="s">
        <v>39</v>
      </c>
      <c r="X68" s="7"/>
      <c r="Y68" s="7" cm="1">
        <f t="array" aca="1" ref="Y68" ca="1">INDIRECT("I"&amp;(ROW(Y68)-ROW(Y$62)+1)*15-15+11)</f>
        <v>1.495026</v>
      </c>
      <c r="Z68" s="7">
        <f ca="1">IF(Y68=0,0,Y68-Y62)</f>
        <v>-6.6520000000001023E-3</v>
      </c>
      <c r="AA68" s="7" cm="1">
        <f t="array" aca="1" ref="AA68" ca="1">INDIRECT("J"&amp;(ROW(AA68)-ROW(AA$62)+1)*15-15+11)</f>
        <v>25.414145000000001</v>
      </c>
      <c r="AB68" s="7">
        <f ca="1">IF(AA68=0,0,AA68-AA62)</f>
        <v>2.9980000000016105E-3</v>
      </c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17"/>
    </row>
    <row r="69" spans="1:41" x14ac:dyDescent="0.4">
      <c r="A69" t="s">
        <v>72</v>
      </c>
      <c r="B69">
        <v>60</v>
      </c>
      <c r="C69">
        <v>2.077617</v>
      </c>
      <c r="D69">
        <v>26.672822</v>
      </c>
      <c r="E69">
        <v>0.80532099999999995</v>
      </c>
      <c r="G69">
        <v>1020</v>
      </c>
      <c r="I69">
        <v>2.0404260000000001</v>
      </c>
      <c r="J69">
        <v>26.676480000000002</v>
      </c>
      <c r="K69">
        <v>0.80539300000000003</v>
      </c>
      <c r="M69">
        <v>4</v>
      </c>
      <c r="O69">
        <v>10</v>
      </c>
      <c r="P69">
        <v>21</v>
      </c>
      <c r="Q69">
        <v>34</v>
      </c>
      <c r="W69" s="6" t="s">
        <v>67</v>
      </c>
      <c r="X69" s="7"/>
      <c r="Y69" s="7" cm="1">
        <f t="array" aca="1" ref="Y69" ca="1">INDIRECT("I"&amp;(ROW(Y69)-ROW(Y$62)+1)*15-15+11)</f>
        <v>1.4941679999999999</v>
      </c>
      <c r="Z69" s="7">
        <f ca="1">IF(Y69=0,0,Y69-Y62)</f>
        <v>-7.5100000000001277E-3</v>
      </c>
      <c r="AA69" s="7" cm="1">
        <f t="array" aca="1" ref="AA69" ca="1">INDIRECT("J"&amp;(ROW(AA69)-ROW(AA$62)+1)*15-15+11)</f>
        <v>25.418683999999999</v>
      </c>
      <c r="AB69" s="7">
        <f ca="1">IF(AA69=0,0,AA69-AA62)</f>
        <v>7.5369999999992388E-3</v>
      </c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7"/>
    </row>
    <row r="70" spans="1:41" x14ac:dyDescent="0.4">
      <c r="A70" t="s">
        <v>72</v>
      </c>
      <c r="B70">
        <v>50</v>
      </c>
      <c r="C70">
        <v>1.8066960000000001</v>
      </c>
      <c r="D70">
        <v>26.022949000000001</v>
      </c>
      <c r="E70">
        <v>0.77331399999999995</v>
      </c>
      <c r="G70">
        <v>1011</v>
      </c>
      <c r="I70">
        <v>1.767142</v>
      </c>
      <c r="J70">
        <v>26.028410999999998</v>
      </c>
      <c r="K70">
        <v>0.77343200000000001</v>
      </c>
      <c r="M70">
        <v>13</v>
      </c>
      <c r="O70">
        <v>10</v>
      </c>
      <c r="P70">
        <v>21</v>
      </c>
      <c r="Q70">
        <v>34</v>
      </c>
      <c r="W70" s="8" t="s">
        <v>68</v>
      </c>
      <c r="X70" s="7"/>
      <c r="Y70" s="7" cm="1">
        <f t="array" aca="1" ref="Y70" ca="1">INDIRECT("I"&amp;(ROW(Y70)-ROW(Y$62)+1)*15-15+11)</f>
        <v>1.4907820000000001</v>
      </c>
      <c r="Z70" s="7">
        <f ca="1">IF(Y70=0,0,Y70-Y62)</f>
        <v>-1.0896000000000017E-2</v>
      </c>
      <c r="AA70" s="7" cm="1">
        <f t="array" aca="1" ref="AA70" ca="1">INDIRECT("J"&amp;(ROW(AA70)-ROW(AA$62)+1)*15-15+11)</f>
        <v>25.429993</v>
      </c>
      <c r="AB70" s="7">
        <f ca="1">IF(AA70=0,0,AA70-AA62)</f>
        <v>1.8845999999999918E-2</v>
      </c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17"/>
    </row>
    <row r="71" spans="1:41" x14ac:dyDescent="0.4">
      <c r="A71" t="s">
        <v>72</v>
      </c>
      <c r="B71">
        <v>40</v>
      </c>
      <c r="C71">
        <v>1.5286310000000001</v>
      </c>
      <c r="D71">
        <v>25.405560999999999</v>
      </c>
      <c r="E71">
        <v>0.73956500000000003</v>
      </c>
      <c r="G71">
        <v>1000</v>
      </c>
      <c r="I71">
        <v>1.4911000000000001</v>
      </c>
      <c r="J71">
        <v>25.413478999999999</v>
      </c>
      <c r="K71">
        <v>0.73949299999999996</v>
      </c>
      <c r="M71">
        <v>24</v>
      </c>
      <c r="O71">
        <v>2</v>
      </c>
      <c r="P71">
        <v>21</v>
      </c>
      <c r="Q71">
        <v>43</v>
      </c>
      <c r="W71" s="8" t="s">
        <v>46</v>
      </c>
      <c r="X71" s="7"/>
      <c r="Y71" s="7" cm="1">
        <f t="array" aca="1" ref="Y71" ca="1">INDIRECT("I"&amp;(ROW(Y71)-ROW(Y$62)+1)*15-15+11)</f>
        <v>1.4963770000000001</v>
      </c>
      <c r="Z71" s="7">
        <f ca="1">IF(Y71=0,0,Y71-Y62)</f>
        <v>-5.3010000000000002E-3</v>
      </c>
      <c r="AA71" s="7" cm="1">
        <f t="array" aca="1" ref="AA71" ca="1">INDIRECT("J"&amp;(ROW(AA71)-ROW(AA$62)+1)*15-15+11)</f>
        <v>25.435041999999999</v>
      </c>
      <c r="AB71" s="7">
        <f ca="1">IF(AA71=0,0,AA71-AA62)</f>
        <v>2.3894999999999555E-2</v>
      </c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17"/>
    </row>
    <row r="72" spans="1:41" x14ac:dyDescent="0.4">
      <c r="A72" t="s">
        <v>72</v>
      </c>
      <c r="B72">
        <v>30</v>
      </c>
      <c r="C72">
        <v>1.221975</v>
      </c>
      <c r="D72">
        <v>24.619931000000001</v>
      </c>
      <c r="E72">
        <v>0.68632199999999999</v>
      </c>
      <c r="G72">
        <v>978</v>
      </c>
      <c r="I72">
        <v>1.1859249999999999</v>
      </c>
      <c r="J72">
        <v>24.635842</v>
      </c>
      <c r="K72">
        <v>0.68652100000000005</v>
      </c>
      <c r="M72">
        <v>46</v>
      </c>
      <c r="O72">
        <v>36</v>
      </c>
      <c r="P72">
        <v>61</v>
      </c>
      <c r="Q72">
        <v>63</v>
      </c>
      <c r="W72" s="6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17"/>
    </row>
    <row r="73" spans="1:41" x14ac:dyDescent="0.4">
      <c r="B73">
        <v>20</v>
      </c>
      <c r="C73">
        <v>0.84701400000000004</v>
      </c>
      <c r="D73">
        <v>23.620968999999999</v>
      </c>
      <c r="E73">
        <v>0.60977400000000004</v>
      </c>
      <c r="G73">
        <v>905</v>
      </c>
      <c r="I73">
        <v>0.82835400000000003</v>
      </c>
      <c r="J73">
        <v>23.663208999999998</v>
      </c>
      <c r="K73">
        <v>0.60923700000000003</v>
      </c>
      <c r="M73">
        <v>119</v>
      </c>
      <c r="O73">
        <v>36</v>
      </c>
      <c r="P73">
        <v>53</v>
      </c>
      <c r="Q73">
        <v>61</v>
      </c>
      <c r="W73" s="6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7"/>
    </row>
    <row r="74" spans="1:41" ht="19.5" thickBot="1" x14ac:dyDescent="0.45">
      <c r="B74" s="10">
        <v>10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21"/>
      <c r="W74" s="6"/>
      <c r="X74" s="7"/>
      <c r="Y74" s="7" t="s">
        <v>34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7"/>
    </row>
    <row r="75" spans="1:41" x14ac:dyDescent="0.4">
      <c r="W75" s="6" t="s">
        <v>23</v>
      </c>
      <c r="X75" s="7"/>
      <c r="Y75" s="7" t="s">
        <v>17</v>
      </c>
      <c r="Z75" s="7"/>
      <c r="AA75" s="7" t="s">
        <v>18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7"/>
    </row>
    <row r="76" spans="1:41" ht="19.5" thickBot="1" x14ac:dyDescent="0.45">
      <c r="W76" s="6" t="s">
        <v>42</v>
      </c>
      <c r="X76" s="7"/>
      <c r="Y76" s="7" cm="1">
        <f t="array" aca="1" ref="Y76" ca="1">INDIRECT("I"&amp;(ROW(Y76)-ROW(Y$76)+1)*15-15+12)</f>
        <v>1.1955180000000001</v>
      </c>
      <c r="Z76" s="7"/>
      <c r="AA76" s="7" cm="1">
        <f t="array" aca="1" ref="AA76" ca="1">INDIRECT("J"&amp;(ROW(AA76)-ROW(AA$76)+1)*15-15+12)</f>
        <v>24.629570999999999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7"/>
    </row>
    <row r="77" spans="1:41" x14ac:dyDescent="0.4">
      <c r="B77" s="14" t="s">
        <v>12</v>
      </c>
      <c r="C77" s="4"/>
      <c r="D77" s="4" t="s">
        <v>9</v>
      </c>
      <c r="E77" s="4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6"/>
      <c r="W77" s="6" t="s">
        <v>27</v>
      </c>
      <c r="X77" s="7"/>
      <c r="Y77" s="7" cm="1">
        <f t="array" aca="1" ref="Y77" ca="1">INDIRECT("I"&amp;(ROW(Y77)-ROW(Y$76)+1)*15-15+12)</f>
        <v>1.1916549999999999</v>
      </c>
      <c r="Z77" s="7">
        <f ca="1">IF(Y77=0,0,Y77-Y76)</f>
        <v>-3.8630000000001719E-3</v>
      </c>
      <c r="AA77" s="7" cm="1">
        <f t="array" aca="1" ref="AA77" ca="1">INDIRECT("J"&amp;(ROW(AA77)-ROW(AA$76)+1)*15-15+12)</f>
        <v>24.638895000000002</v>
      </c>
      <c r="AB77" s="7">
        <f ca="1">IF(AA77=0,0,AA77-AA76)</f>
        <v>9.3240000000029966E-3</v>
      </c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7"/>
    </row>
    <row r="78" spans="1:41" x14ac:dyDescent="0.4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7"/>
      <c r="W78" s="6" t="s">
        <v>35</v>
      </c>
      <c r="X78" s="7"/>
      <c r="Y78" s="7" cm="1">
        <f t="array" aca="1" ref="Y78" ca="1">INDIRECT("I"&amp;(ROW(Y78)-ROW(Y$76)+1)*15-15+12)</f>
        <v>1.190399</v>
      </c>
      <c r="Z78" s="7">
        <f ca="1">IF(Y78=0,0,Y78-Y76)</f>
        <v>-5.1190000000000957E-3</v>
      </c>
      <c r="AA78" s="7" cm="1">
        <f t="array" aca="1" ref="AA78" ca="1">INDIRECT("J"&amp;(ROW(AA78)-ROW(AA$76)+1)*15-15+12)</f>
        <v>24.635432999999999</v>
      </c>
      <c r="AB78" s="7">
        <f ca="1">IF(AA78=0,0,AA78-AA76)</f>
        <v>5.8620000000004779E-3</v>
      </c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17"/>
    </row>
    <row r="79" spans="1:41" x14ac:dyDescent="0.4">
      <c r="B79" s="6" t="s">
        <v>0</v>
      </c>
      <c r="C79" s="7" t="s">
        <v>1</v>
      </c>
      <c r="D79" s="7" t="s">
        <v>2</v>
      </c>
      <c r="E79" s="7" t="s">
        <v>3</v>
      </c>
      <c r="F79" s="7" t="s">
        <v>4</v>
      </c>
      <c r="G79" s="7" t="s">
        <v>5</v>
      </c>
      <c r="H79" s="7"/>
      <c r="I79" s="7" t="s">
        <v>6</v>
      </c>
      <c r="J79" s="7" t="s">
        <v>2</v>
      </c>
      <c r="K79" s="7" t="s">
        <v>3</v>
      </c>
      <c r="L79" s="7" t="s">
        <v>4</v>
      </c>
      <c r="M79" s="7" t="s">
        <v>5</v>
      </c>
      <c r="N79" s="7"/>
      <c r="O79" s="7" t="s">
        <v>7</v>
      </c>
      <c r="P79" s="7"/>
      <c r="Q79" s="17"/>
      <c r="W79" s="6" t="s">
        <v>43</v>
      </c>
      <c r="X79" s="7"/>
      <c r="Y79" s="7" cm="1">
        <f t="array" aca="1" ref="Y79" ca="1">INDIRECT("I"&amp;(ROW(Y79)-ROW(Y$76)+1)*15-15+12)</f>
        <v>1.1919059999999999</v>
      </c>
      <c r="Z79" s="7">
        <f ca="1">IF(Y79=0,0,Y79-Y76)</f>
        <v>-3.6120000000001706E-3</v>
      </c>
      <c r="AA79" s="7" cm="1">
        <f t="array" aca="1" ref="AA79" ca="1">INDIRECT("J"&amp;(ROW(AA79)-ROW(AA$76)+1)*15-15+12)</f>
        <v>24.649265</v>
      </c>
      <c r="AB79" s="7">
        <f ca="1">IF(AA79=0,0,AA79-AA76)</f>
        <v>1.9694000000001211E-2</v>
      </c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17"/>
    </row>
    <row r="80" spans="1:41" x14ac:dyDescent="0.4">
      <c r="B80" s="6">
        <v>100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17"/>
      <c r="W80" s="6" t="s">
        <v>37</v>
      </c>
      <c r="X80" s="7"/>
      <c r="Y80" s="7" cm="1">
        <f t="array" aca="1" ref="Y80" ca="1">INDIRECT("I"&amp;(ROW(Y80)-ROW(Y$76)+1)*15-15+12)</f>
        <v>1.1859249999999999</v>
      </c>
      <c r="Z80" s="7">
        <f ca="1">IF(Y80=0,0,Y80-Y76)</f>
        <v>-9.5930000000001847E-3</v>
      </c>
      <c r="AA80" s="7" cm="1">
        <f t="array" aca="1" ref="AA80" ca="1">INDIRECT("J"&amp;(ROW(AA80)-ROW(AA$76)+1)*15-15+12)</f>
        <v>24.635842</v>
      </c>
      <c r="AB80" s="7">
        <f ca="1">IF(AA80=0,0,AA80-AA76)</f>
        <v>6.2710000000016919E-3</v>
      </c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7"/>
    </row>
    <row r="81" spans="1:41" x14ac:dyDescent="0.4">
      <c r="B81">
        <v>90</v>
      </c>
      <c r="C81">
        <v>4.0047259999999998</v>
      </c>
      <c r="D81">
        <v>33.135671000000002</v>
      </c>
      <c r="E81">
        <v>0.94812300000000005</v>
      </c>
      <c r="G81">
        <v>1024</v>
      </c>
      <c r="I81">
        <v>3.9431949999999998</v>
      </c>
      <c r="J81">
        <v>33.135671000000002</v>
      </c>
      <c r="K81">
        <v>0.94812300000000005</v>
      </c>
      <c r="M81">
        <v>0</v>
      </c>
      <c r="O81">
        <v>99</v>
      </c>
      <c r="P81">
        <v>99</v>
      </c>
      <c r="Q81">
        <v>99</v>
      </c>
      <c r="W81" s="6" t="s">
        <v>25</v>
      </c>
      <c r="X81" s="7"/>
      <c r="Y81" s="7" cm="1">
        <f t="array" aca="1" ref="Y81" ca="1">INDIRECT("I"&amp;(ROW(Y81)-ROW(Y$76)+1)*15-15+12)</f>
        <v>1.1873880000000001</v>
      </c>
      <c r="Z81" s="7">
        <f ca="1">IF(Y81=0,0,Y81-Y76)</f>
        <v>-8.1299999999999706E-3</v>
      </c>
      <c r="AA81" s="7" cm="1">
        <f t="array" aca="1" ref="AA81" ca="1">INDIRECT("J"&amp;(ROW(AA81)-ROW(AA$76)+1)*15-15+12)</f>
        <v>24.636232</v>
      </c>
      <c r="AB81" s="7">
        <f ca="1">IF(AA81=0,0,AA81-AA76)</f>
        <v>6.6610000000011382E-3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7"/>
    </row>
    <row r="82" spans="1:41" x14ac:dyDescent="0.4">
      <c r="A82" t="s">
        <v>72</v>
      </c>
      <c r="B82">
        <v>80</v>
      </c>
      <c r="C82">
        <v>2.9316620000000002</v>
      </c>
      <c r="D82">
        <v>29.400549999999999</v>
      </c>
      <c r="E82">
        <v>0.89138700000000004</v>
      </c>
      <c r="G82">
        <v>1024</v>
      </c>
      <c r="I82">
        <v>2.8740649999999999</v>
      </c>
      <c r="J82">
        <v>29.400549999999999</v>
      </c>
      <c r="K82">
        <v>0.89138700000000004</v>
      </c>
      <c r="M82">
        <v>0</v>
      </c>
      <c r="O82">
        <v>99</v>
      </c>
      <c r="P82">
        <v>99</v>
      </c>
      <c r="Q82">
        <v>99</v>
      </c>
      <c r="W82" s="6" t="s">
        <v>39</v>
      </c>
      <c r="X82" s="7"/>
      <c r="Y82" s="7" cm="1">
        <f t="array" aca="1" ref="Y82" ca="1">INDIRECT("I"&amp;(ROW(Y82)-ROW(Y$76)+1)*15-15+12)</f>
        <v>1.1909689999999999</v>
      </c>
      <c r="Z82" s="7">
        <f ca="1">IF(Y82=0,0,Y82-Y76)</f>
        <v>-4.5490000000001363E-3</v>
      </c>
      <c r="AA82" s="7" cm="1">
        <f t="array" aca="1" ref="AA82" ca="1">INDIRECT("J"&amp;(ROW(AA82)-ROW(AA$76)+1)*15-15+12)</f>
        <v>24.638603</v>
      </c>
      <c r="AB82" s="7">
        <f ca="1">IF(AA82=0,0,AA82-AA76)</f>
        <v>9.0320000000012612E-3</v>
      </c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17"/>
    </row>
    <row r="83" spans="1:41" x14ac:dyDescent="0.4">
      <c r="A83" t="s">
        <v>72</v>
      </c>
      <c r="B83">
        <v>70</v>
      </c>
      <c r="C83">
        <v>2.426828</v>
      </c>
      <c r="D83">
        <v>27.724405999999998</v>
      </c>
      <c r="E83">
        <v>0.84576200000000001</v>
      </c>
      <c r="G83">
        <v>1022</v>
      </c>
      <c r="I83">
        <v>2.3856190000000002</v>
      </c>
      <c r="J83">
        <v>27.724467000000001</v>
      </c>
      <c r="K83">
        <v>0.84576700000000005</v>
      </c>
      <c r="M83">
        <v>2</v>
      </c>
      <c r="O83">
        <v>12</v>
      </c>
      <c r="P83">
        <v>50</v>
      </c>
      <c r="Q83">
        <v>55</v>
      </c>
      <c r="W83" s="6" t="s">
        <v>67</v>
      </c>
      <c r="X83" s="7"/>
      <c r="Y83" s="7" cm="1">
        <f t="array" aca="1" ref="Y83" ca="1">INDIRECT("I"&amp;(ROW(Y83)-ROW(Y$76)+1)*15-15+12)</f>
        <v>1.188223</v>
      </c>
      <c r="Z83" s="7">
        <f ca="1">IF(Y83=0,0,Y83-Y76)</f>
        <v>-7.2950000000000514E-3</v>
      </c>
      <c r="AA83" s="7" cm="1">
        <f t="array" aca="1" ref="AA83" ca="1">INDIRECT("J"&amp;(ROW(AA83)-ROW(AA$76)+1)*15-15+12)</f>
        <v>24.640346000000001</v>
      </c>
      <c r="AB83" s="7">
        <f ca="1">IF(AA83=0,0,AA83-AA76)</f>
        <v>1.0775000000002422E-2</v>
      </c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17"/>
    </row>
    <row r="84" spans="1:41" x14ac:dyDescent="0.4">
      <c r="A84" t="s">
        <v>72</v>
      </c>
      <c r="B84">
        <v>60</v>
      </c>
      <c r="C84">
        <v>2.077617</v>
      </c>
      <c r="D84">
        <v>26.672822</v>
      </c>
      <c r="E84">
        <v>0.80532099999999995</v>
      </c>
      <c r="G84">
        <v>1020</v>
      </c>
      <c r="I84">
        <v>2.0402879999999999</v>
      </c>
      <c r="J84">
        <v>26.673988000000001</v>
      </c>
      <c r="K84">
        <v>0.80537700000000001</v>
      </c>
      <c r="M84">
        <v>4</v>
      </c>
      <c r="O84">
        <v>13</v>
      </c>
      <c r="P84">
        <v>27</v>
      </c>
      <c r="Q84">
        <v>44</v>
      </c>
      <c r="W84" s="8" t="s">
        <v>68</v>
      </c>
      <c r="X84" s="7"/>
      <c r="Y84" s="7" cm="1">
        <f t="array" aca="1" ref="Y84" ca="1">INDIRECT("I"&amp;(ROW(Y84)-ROW(Y$76)+1)*15-15+12)</f>
        <v>1.1919059999999999</v>
      </c>
      <c r="Z84" s="7">
        <f ca="1">IF(Y84=0,0,Y84-Y76)</f>
        <v>-3.6120000000001706E-3</v>
      </c>
      <c r="AA84" s="7" cm="1">
        <f t="array" aca="1" ref="AA84" ca="1">INDIRECT("J"&amp;(ROW(AA84)-ROW(AA$76)+1)*15-15+12)</f>
        <v>24.649265</v>
      </c>
      <c r="AB84" s="7">
        <f ca="1">IF(AA84=0,0,AA84-AA76)</f>
        <v>1.9694000000001211E-2</v>
      </c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7"/>
    </row>
    <row r="85" spans="1:41" x14ac:dyDescent="0.4">
      <c r="A85" t="s">
        <v>72</v>
      </c>
      <c r="B85">
        <v>50</v>
      </c>
      <c r="C85">
        <v>1.8066960000000001</v>
      </c>
      <c r="D85">
        <v>26.022949000000001</v>
      </c>
      <c r="E85">
        <v>0.77331399999999995</v>
      </c>
      <c r="G85">
        <v>1010</v>
      </c>
      <c r="I85">
        <v>1.7662389999999999</v>
      </c>
      <c r="J85">
        <v>26.026536</v>
      </c>
      <c r="K85">
        <v>0.77345799999999998</v>
      </c>
      <c r="M85">
        <v>14</v>
      </c>
      <c r="O85">
        <v>3</v>
      </c>
      <c r="P85">
        <v>13</v>
      </c>
      <c r="Q85">
        <v>27</v>
      </c>
      <c r="W85" s="8" t="s">
        <v>46</v>
      </c>
      <c r="X85" s="7"/>
      <c r="Y85" s="7" cm="1">
        <f t="array" aca="1" ref="Y85" ca="1">INDIRECT("I"&amp;(ROW(Y85)-ROW(Y$76)+1)*15-15+12)</f>
        <v>1.191894</v>
      </c>
      <c r="Z85" s="7">
        <f ca="1">IF(Y85=0,0,Y85-Y76)</f>
        <v>-3.6240000000000716E-3</v>
      </c>
      <c r="AA85" s="7" cm="1">
        <f t="array" aca="1" ref="AA85" ca="1">INDIRECT("J"&amp;(ROW(AA85)-ROW(AA$76)+1)*15-15+12)</f>
        <v>24.64865</v>
      </c>
      <c r="AB85" s="7">
        <f ca="1">IF(AA85=0,0,AA85-AA76)</f>
        <v>1.90790000000014E-2</v>
      </c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7"/>
    </row>
    <row r="86" spans="1:41" x14ac:dyDescent="0.4">
      <c r="A86" t="s">
        <v>72</v>
      </c>
      <c r="B86">
        <v>40</v>
      </c>
      <c r="C86">
        <v>1.5286310000000001</v>
      </c>
      <c r="D86">
        <v>25.405560999999999</v>
      </c>
      <c r="E86">
        <v>0.73956500000000003</v>
      </c>
      <c r="G86">
        <v>999</v>
      </c>
      <c r="I86">
        <v>1.4905889999999999</v>
      </c>
      <c r="J86">
        <v>25.412036000000001</v>
      </c>
      <c r="K86">
        <v>0.739425</v>
      </c>
      <c r="M86">
        <v>25</v>
      </c>
      <c r="O86">
        <v>13</v>
      </c>
      <c r="P86">
        <v>49</v>
      </c>
      <c r="Q86">
        <v>62</v>
      </c>
      <c r="W86" s="6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17"/>
    </row>
    <row r="87" spans="1:41" x14ac:dyDescent="0.4">
      <c r="A87" t="s">
        <v>72</v>
      </c>
      <c r="B87">
        <v>30</v>
      </c>
      <c r="C87">
        <v>1.221975</v>
      </c>
      <c r="D87">
        <v>24.619931000000001</v>
      </c>
      <c r="E87">
        <v>0.68632199999999999</v>
      </c>
      <c r="G87">
        <v>978</v>
      </c>
      <c r="I87">
        <v>1.1873880000000001</v>
      </c>
      <c r="J87">
        <v>24.636232</v>
      </c>
      <c r="K87">
        <v>0.68658399999999997</v>
      </c>
      <c r="M87">
        <v>46</v>
      </c>
      <c r="O87">
        <v>4</v>
      </c>
      <c r="P87">
        <v>7</v>
      </c>
      <c r="Q87">
        <v>28</v>
      </c>
      <c r="W87" s="6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17"/>
    </row>
    <row r="88" spans="1:41" x14ac:dyDescent="0.4">
      <c r="B88">
        <v>20</v>
      </c>
      <c r="C88">
        <v>0.84701400000000004</v>
      </c>
      <c r="D88">
        <v>23.620968999999999</v>
      </c>
      <c r="E88">
        <v>0.60977400000000004</v>
      </c>
      <c r="G88">
        <v>896</v>
      </c>
      <c r="I88">
        <v>0.83125800000000005</v>
      </c>
      <c r="J88">
        <v>23.670013000000001</v>
      </c>
      <c r="K88">
        <v>0.60986300000000004</v>
      </c>
      <c r="M88">
        <v>128</v>
      </c>
      <c r="O88">
        <v>4</v>
      </c>
      <c r="P88">
        <v>30</v>
      </c>
      <c r="Q88">
        <v>62</v>
      </c>
      <c r="W88" s="6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17"/>
    </row>
    <row r="89" spans="1:41" ht="19.5" thickBot="1" x14ac:dyDescent="0.45">
      <c r="B89" s="10">
        <v>10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21"/>
      <c r="W89" s="6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17"/>
    </row>
    <row r="90" spans="1:41" x14ac:dyDescent="0.4">
      <c r="W90" s="6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17"/>
    </row>
    <row r="91" spans="1:41" ht="19.5" thickBot="1" x14ac:dyDescent="0.45">
      <c r="W91" s="6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17"/>
    </row>
    <row r="92" spans="1:41" x14ac:dyDescent="0.4">
      <c r="B92" s="14" t="s">
        <v>12</v>
      </c>
      <c r="C92" s="4"/>
      <c r="D92" s="4" t="s">
        <v>9</v>
      </c>
      <c r="E92" s="4" t="s">
        <v>14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6"/>
      <c r="W92" s="6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7"/>
    </row>
    <row r="93" spans="1:41" x14ac:dyDescent="0.4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7"/>
      <c r="W93" s="6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17"/>
    </row>
    <row r="94" spans="1:41" x14ac:dyDescent="0.4">
      <c r="B94" s="6" t="s">
        <v>0</v>
      </c>
      <c r="C94" s="7" t="s">
        <v>1</v>
      </c>
      <c r="D94" s="7" t="s">
        <v>2</v>
      </c>
      <c r="E94" s="7" t="s">
        <v>3</v>
      </c>
      <c r="F94" s="7" t="s">
        <v>4</v>
      </c>
      <c r="G94" s="7" t="s">
        <v>5</v>
      </c>
      <c r="H94" s="7"/>
      <c r="I94" s="7" t="s">
        <v>6</v>
      </c>
      <c r="J94" s="7" t="s">
        <v>2</v>
      </c>
      <c r="K94" s="7" t="s">
        <v>3</v>
      </c>
      <c r="L94" s="7" t="s">
        <v>4</v>
      </c>
      <c r="M94" s="7" t="s">
        <v>5</v>
      </c>
      <c r="N94" s="7"/>
      <c r="O94" s="7" t="s">
        <v>7</v>
      </c>
      <c r="P94" s="7"/>
      <c r="Q94" s="17"/>
      <c r="W94" s="6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7"/>
    </row>
    <row r="95" spans="1:41" x14ac:dyDescent="0.4">
      <c r="B95" s="6">
        <v>100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17"/>
      <c r="W95" s="6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17"/>
    </row>
    <row r="96" spans="1:41" x14ac:dyDescent="0.4">
      <c r="B96">
        <v>90</v>
      </c>
      <c r="C96">
        <v>4.0047259999999998</v>
      </c>
      <c r="D96">
        <v>33.135671000000002</v>
      </c>
      <c r="E96">
        <v>0.94812300000000005</v>
      </c>
      <c r="G96">
        <v>1024</v>
      </c>
      <c r="I96">
        <v>3.9431949999999998</v>
      </c>
      <c r="J96">
        <v>33.135671000000002</v>
      </c>
      <c r="K96">
        <v>0.94812300000000005</v>
      </c>
      <c r="M96">
        <v>0</v>
      </c>
      <c r="O96">
        <v>99</v>
      </c>
      <c r="P96">
        <v>99</v>
      </c>
      <c r="Q96">
        <v>99</v>
      </c>
      <c r="W96" s="6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17"/>
    </row>
    <row r="97" spans="1:41" x14ac:dyDescent="0.4">
      <c r="A97" t="s">
        <v>72</v>
      </c>
      <c r="B97">
        <v>80</v>
      </c>
      <c r="C97">
        <v>2.9316620000000002</v>
      </c>
      <c r="D97">
        <v>29.400549999999999</v>
      </c>
      <c r="E97">
        <v>0.89138700000000004</v>
      </c>
      <c r="G97">
        <v>1023</v>
      </c>
      <c r="I97">
        <v>2.8778160000000002</v>
      </c>
      <c r="J97">
        <v>29.400907</v>
      </c>
      <c r="K97">
        <v>0.89140399999999997</v>
      </c>
      <c r="M97">
        <v>1</v>
      </c>
      <c r="O97">
        <v>8</v>
      </c>
      <c r="P97">
        <v>26</v>
      </c>
      <c r="Q97">
        <v>33</v>
      </c>
      <c r="W97" s="6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17"/>
    </row>
    <row r="98" spans="1:41" x14ac:dyDescent="0.4">
      <c r="A98" t="s">
        <v>72</v>
      </c>
      <c r="B98">
        <v>70</v>
      </c>
      <c r="C98">
        <v>2.426828</v>
      </c>
      <c r="D98">
        <v>27.724405999999998</v>
      </c>
      <c r="E98">
        <v>0.84576200000000001</v>
      </c>
      <c r="G98">
        <v>1022</v>
      </c>
      <c r="I98">
        <v>2.3851619999999998</v>
      </c>
      <c r="J98">
        <v>27.724830000000001</v>
      </c>
      <c r="K98">
        <v>0.8458</v>
      </c>
      <c r="M98">
        <v>2</v>
      </c>
      <c r="O98">
        <v>8</v>
      </c>
      <c r="P98">
        <v>26</v>
      </c>
      <c r="Q98">
        <v>33</v>
      </c>
      <c r="W98" s="6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17"/>
    </row>
    <row r="99" spans="1:41" x14ac:dyDescent="0.4">
      <c r="A99" t="s">
        <v>72</v>
      </c>
      <c r="B99">
        <v>60</v>
      </c>
      <c r="C99">
        <v>2.077617</v>
      </c>
      <c r="D99">
        <v>26.672822</v>
      </c>
      <c r="E99">
        <v>0.80532099999999995</v>
      </c>
      <c r="G99">
        <v>1019</v>
      </c>
      <c r="I99">
        <v>2.0405899999999999</v>
      </c>
      <c r="J99">
        <v>26.675114000000001</v>
      </c>
      <c r="K99">
        <v>0.80535599999999996</v>
      </c>
      <c r="M99">
        <v>5</v>
      </c>
      <c r="O99">
        <v>28</v>
      </c>
      <c r="P99">
        <v>32</v>
      </c>
      <c r="Q99">
        <v>48</v>
      </c>
      <c r="W99" s="6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17"/>
    </row>
    <row r="100" spans="1:41" ht="19.5" thickBot="1" x14ac:dyDescent="0.45">
      <c r="A100" t="s">
        <v>72</v>
      </c>
      <c r="B100">
        <v>50</v>
      </c>
      <c r="C100">
        <v>1.8066960000000001</v>
      </c>
      <c r="D100">
        <v>26.022949000000001</v>
      </c>
      <c r="E100">
        <v>0.77331399999999995</v>
      </c>
      <c r="G100">
        <v>1007</v>
      </c>
      <c r="I100">
        <v>1.769069</v>
      </c>
      <c r="J100">
        <v>26.029741999999999</v>
      </c>
      <c r="K100">
        <v>0.77353300000000003</v>
      </c>
      <c r="M100">
        <v>17</v>
      </c>
      <c r="O100">
        <v>28</v>
      </c>
      <c r="P100">
        <v>32</v>
      </c>
      <c r="Q100">
        <v>48</v>
      </c>
      <c r="W100" s="10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21"/>
    </row>
    <row r="101" spans="1:41" x14ac:dyDescent="0.4">
      <c r="A101" t="s">
        <v>72</v>
      </c>
      <c r="B101">
        <v>40</v>
      </c>
      <c r="C101">
        <v>1.5286310000000001</v>
      </c>
      <c r="D101">
        <v>25.405560999999999</v>
      </c>
      <c r="E101">
        <v>0.73956500000000003</v>
      </c>
      <c r="G101">
        <v>996</v>
      </c>
      <c r="I101">
        <v>1.495026</v>
      </c>
      <c r="J101">
        <v>25.414145000000001</v>
      </c>
      <c r="K101">
        <v>0.73957099999999998</v>
      </c>
      <c r="M101">
        <v>28</v>
      </c>
      <c r="O101">
        <v>28</v>
      </c>
      <c r="P101">
        <v>32</v>
      </c>
      <c r="Q101">
        <v>48</v>
      </c>
    </row>
    <row r="102" spans="1:41" x14ac:dyDescent="0.4">
      <c r="A102" t="s">
        <v>72</v>
      </c>
      <c r="B102">
        <v>30</v>
      </c>
      <c r="C102">
        <v>1.221975</v>
      </c>
      <c r="D102">
        <v>24.619931000000001</v>
      </c>
      <c r="E102">
        <v>0.68632199999999999</v>
      </c>
      <c r="G102">
        <v>975</v>
      </c>
      <c r="I102">
        <v>1.1909689999999999</v>
      </c>
      <c r="J102">
        <v>24.638603</v>
      </c>
      <c r="K102">
        <v>0.68670799999999999</v>
      </c>
      <c r="M102">
        <v>49</v>
      </c>
      <c r="O102">
        <v>10</v>
      </c>
      <c r="P102">
        <v>28</v>
      </c>
      <c r="Q102">
        <v>48</v>
      </c>
    </row>
    <row r="103" spans="1:41" x14ac:dyDescent="0.4">
      <c r="B103">
        <v>20</v>
      </c>
      <c r="C103">
        <v>0.84701400000000004</v>
      </c>
      <c r="D103">
        <v>23.620968999999999</v>
      </c>
      <c r="E103">
        <v>0.60977400000000004</v>
      </c>
      <c r="G103">
        <v>892</v>
      </c>
      <c r="I103">
        <v>0.83237799999999995</v>
      </c>
      <c r="J103">
        <v>23.675785999999999</v>
      </c>
      <c r="K103">
        <v>0.61086700000000005</v>
      </c>
      <c r="M103">
        <v>132</v>
      </c>
      <c r="O103">
        <v>10</v>
      </c>
      <c r="P103">
        <v>28</v>
      </c>
      <c r="Q103">
        <v>60</v>
      </c>
    </row>
    <row r="104" spans="1:41" ht="19.5" thickBot="1" x14ac:dyDescent="0.45">
      <c r="B104" s="10">
        <v>10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21"/>
    </row>
    <row r="106" spans="1:41" ht="19.5" thickBot="1" x14ac:dyDescent="0.45"/>
    <row r="107" spans="1:41" x14ac:dyDescent="0.4">
      <c r="B107" s="14" t="s">
        <v>12</v>
      </c>
      <c r="C107" s="4"/>
      <c r="D107" s="4" t="s">
        <v>9</v>
      </c>
      <c r="E107" s="4" t="s">
        <v>41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6"/>
    </row>
    <row r="108" spans="1:41" x14ac:dyDescent="0.4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7"/>
    </row>
    <row r="109" spans="1:41" x14ac:dyDescent="0.4">
      <c r="B109" s="6" t="s">
        <v>0</v>
      </c>
      <c r="C109" s="7" t="s">
        <v>1</v>
      </c>
      <c r="D109" s="7" t="s">
        <v>2</v>
      </c>
      <c r="E109" s="7" t="s">
        <v>3</v>
      </c>
      <c r="F109" s="7" t="s">
        <v>4</v>
      </c>
      <c r="G109" s="7" t="s">
        <v>5</v>
      </c>
      <c r="H109" s="7"/>
      <c r="I109" s="7" t="s">
        <v>6</v>
      </c>
      <c r="J109" s="7" t="s">
        <v>2</v>
      </c>
      <c r="K109" s="7" t="s">
        <v>3</v>
      </c>
      <c r="L109" s="7" t="s">
        <v>4</v>
      </c>
      <c r="M109" s="7" t="s">
        <v>5</v>
      </c>
      <c r="N109" s="7"/>
      <c r="O109" s="7" t="s">
        <v>7</v>
      </c>
      <c r="P109" s="7"/>
      <c r="Q109" s="17"/>
    </row>
    <row r="110" spans="1:41" x14ac:dyDescent="0.4">
      <c r="B110" s="6">
        <v>100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7"/>
    </row>
    <row r="111" spans="1:41" x14ac:dyDescent="0.4">
      <c r="B111">
        <v>90</v>
      </c>
      <c r="C111">
        <v>4.0047259999999998</v>
      </c>
      <c r="D111">
        <v>33.135671000000002</v>
      </c>
      <c r="E111">
        <v>0.94812300000000005</v>
      </c>
      <c r="G111">
        <v>1024</v>
      </c>
      <c r="I111">
        <v>3.9431949999999998</v>
      </c>
      <c r="J111">
        <v>33.135671000000002</v>
      </c>
      <c r="K111">
        <v>0.94812300000000005</v>
      </c>
      <c r="M111">
        <v>0</v>
      </c>
      <c r="O111">
        <v>99</v>
      </c>
      <c r="P111">
        <v>99</v>
      </c>
      <c r="Q111">
        <v>99</v>
      </c>
    </row>
    <row r="112" spans="1:41" x14ac:dyDescent="0.4">
      <c r="A112" t="s">
        <v>72</v>
      </c>
      <c r="B112">
        <v>80</v>
      </c>
      <c r="C112">
        <v>2.9316620000000002</v>
      </c>
      <c r="D112">
        <v>29.400549999999999</v>
      </c>
      <c r="E112">
        <v>0.89138700000000004</v>
      </c>
      <c r="G112">
        <v>1023</v>
      </c>
      <c r="I112">
        <v>2.8788130000000001</v>
      </c>
      <c r="J112">
        <v>29.400680000000001</v>
      </c>
      <c r="K112">
        <v>0.89139000000000002</v>
      </c>
      <c r="M112">
        <v>1</v>
      </c>
      <c r="O112">
        <v>23</v>
      </c>
      <c r="P112">
        <v>31</v>
      </c>
      <c r="Q112">
        <v>32</v>
      </c>
    </row>
    <row r="113" spans="1:17" x14ac:dyDescent="0.4">
      <c r="A113" t="s">
        <v>72</v>
      </c>
      <c r="B113">
        <v>70</v>
      </c>
      <c r="C113">
        <v>2.426828</v>
      </c>
      <c r="D113">
        <v>27.724405999999998</v>
      </c>
      <c r="E113">
        <v>0.84576200000000001</v>
      </c>
      <c r="G113">
        <v>1022</v>
      </c>
      <c r="I113">
        <v>2.3827310000000002</v>
      </c>
      <c r="J113">
        <v>27.726265000000001</v>
      </c>
      <c r="K113">
        <v>0.84576700000000005</v>
      </c>
      <c r="M113">
        <v>2</v>
      </c>
      <c r="O113">
        <v>5</v>
      </c>
      <c r="P113">
        <v>28</v>
      </c>
      <c r="Q113">
        <v>45</v>
      </c>
    </row>
    <row r="114" spans="1:17" x14ac:dyDescent="0.4">
      <c r="A114" t="s">
        <v>72</v>
      </c>
      <c r="B114">
        <v>60</v>
      </c>
      <c r="C114">
        <v>2.077617</v>
      </c>
      <c r="D114">
        <v>26.672822</v>
      </c>
      <c r="E114">
        <v>0.80532099999999995</v>
      </c>
      <c r="G114">
        <v>1017</v>
      </c>
      <c r="I114">
        <v>2.0410699999999999</v>
      </c>
      <c r="J114">
        <v>26.680641000000001</v>
      </c>
      <c r="K114">
        <v>0.80541600000000002</v>
      </c>
      <c r="M114">
        <v>7</v>
      </c>
      <c r="O114">
        <v>5</v>
      </c>
      <c r="P114">
        <v>28</v>
      </c>
      <c r="Q114">
        <v>45</v>
      </c>
    </row>
    <row r="115" spans="1:17" x14ac:dyDescent="0.4">
      <c r="A115" t="s">
        <v>72</v>
      </c>
      <c r="B115">
        <v>50</v>
      </c>
      <c r="C115">
        <v>1.8066960000000001</v>
      </c>
      <c r="D115">
        <v>26.022949000000001</v>
      </c>
      <c r="E115">
        <v>0.77331399999999995</v>
      </c>
      <c r="G115">
        <v>1008</v>
      </c>
      <c r="I115">
        <v>1.7666269999999999</v>
      </c>
      <c r="J115">
        <v>26.033636000000001</v>
      </c>
      <c r="K115">
        <v>0.77353700000000003</v>
      </c>
      <c r="M115">
        <v>16</v>
      </c>
      <c r="O115">
        <v>5</v>
      </c>
      <c r="P115">
        <v>7</v>
      </c>
      <c r="Q115">
        <v>45</v>
      </c>
    </row>
    <row r="116" spans="1:17" x14ac:dyDescent="0.4">
      <c r="A116" t="s">
        <v>72</v>
      </c>
      <c r="B116">
        <v>40</v>
      </c>
      <c r="C116">
        <v>1.5286310000000001</v>
      </c>
      <c r="D116">
        <v>25.405560999999999</v>
      </c>
      <c r="E116">
        <v>0.73956500000000003</v>
      </c>
      <c r="G116">
        <v>993</v>
      </c>
      <c r="I116">
        <v>1.4941679999999999</v>
      </c>
      <c r="J116">
        <v>25.418683999999999</v>
      </c>
      <c r="K116">
        <v>0.73969499999999999</v>
      </c>
      <c r="M116">
        <v>31</v>
      </c>
      <c r="O116">
        <v>7</v>
      </c>
      <c r="P116">
        <v>28</v>
      </c>
      <c r="Q116">
        <v>53</v>
      </c>
    </row>
    <row r="117" spans="1:17" x14ac:dyDescent="0.4">
      <c r="A117" t="s">
        <v>72</v>
      </c>
      <c r="B117">
        <v>30</v>
      </c>
      <c r="C117">
        <v>1.221975</v>
      </c>
      <c r="D117">
        <v>24.619931000000001</v>
      </c>
      <c r="E117">
        <v>0.68632199999999999</v>
      </c>
      <c r="G117">
        <v>975</v>
      </c>
      <c r="I117">
        <v>1.188223</v>
      </c>
      <c r="J117">
        <v>24.640346000000001</v>
      </c>
      <c r="K117">
        <v>0.68649899999999997</v>
      </c>
      <c r="M117">
        <v>49</v>
      </c>
      <c r="O117">
        <v>5</v>
      </c>
      <c r="P117">
        <v>28</v>
      </c>
      <c r="Q117">
        <v>60</v>
      </c>
    </row>
    <row r="118" spans="1:17" x14ac:dyDescent="0.4">
      <c r="B118">
        <v>20</v>
      </c>
      <c r="C118">
        <v>0.84701400000000004</v>
      </c>
      <c r="D118">
        <v>23.620968999999999</v>
      </c>
      <c r="E118">
        <v>0.60977400000000004</v>
      </c>
      <c r="G118">
        <v>902</v>
      </c>
      <c r="I118">
        <v>0.83120799999999995</v>
      </c>
      <c r="J118">
        <v>23.667034000000001</v>
      </c>
      <c r="K118">
        <v>0.60974300000000003</v>
      </c>
      <c r="M118">
        <v>122</v>
      </c>
      <c r="O118">
        <v>5</v>
      </c>
      <c r="P118">
        <v>28</v>
      </c>
      <c r="Q118">
        <v>44</v>
      </c>
    </row>
    <row r="119" spans="1:17" ht="19.5" thickBot="1" x14ac:dyDescent="0.45">
      <c r="B119" s="10">
        <v>10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21"/>
    </row>
    <row r="121" spans="1:17" ht="19.5" thickBot="1" x14ac:dyDescent="0.45"/>
    <row r="122" spans="1:17" x14ac:dyDescent="0.4">
      <c r="B122" s="14" t="s">
        <v>12</v>
      </c>
      <c r="C122" s="4"/>
      <c r="D122" s="4" t="s">
        <v>9</v>
      </c>
      <c r="E122" s="4" t="s">
        <v>69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6"/>
    </row>
    <row r="123" spans="1:17" x14ac:dyDescent="0.4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17"/>
    </row>
    <row r="124" spans="1:17" x14ac:dyDescent="0.4">
      <c r="B124" s="6" t="s">
        <v>0</v>
      </c>
      <c r="C124" s="7" t="s">
        <v>1</v>
      </c>
      <c r="D124" s="7" t="s">
        <v>2</v>
      </c>
      <c r="E124" s="7" t="s">
        <v>3</v>
      </c>
      <c r="F124" s="7" t="s">
        <v>4</v>
      </c>
      <c r="G124" s="7" t="s">
        <v>5</v>
      </c>
      <c r="H124" s="7"/>
      <c r="I124" s="7" t="s">
        <v>6</v>
      </c>
      <c r="J124" s="7" t="s">
        <v>2</v>
      </c>
      <c r="K124" s="7" t="s">
        <v>3</v>
      </c>
      <c r="L124" s="7" t="s">
        <v>4</v>
      </c>
      <c r="M124" s="7" t="s">
        <v>5</v>
      </c>
      <c r="N124" s="7"/>
      <c r="O124" s="7" t="s">
        <v>7</v>
      </c>
      <c r="P124" s="7"/>
      <c r="Q124" s="17"/>
    </row>
    <row r="125" spans="1:17" x14ac:dyDescent="0.4">
      <c r="B125" s="6">
        <v>100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7"/>
    </row>
    <row r="126" spans="1:17" x14ac:dyDescent="0.4">
      <c r="B126" s="6">
        <v>90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7"/>
    </row>
    <row r="127" spans="1:17" x14ac:dyDescent="0.4">
      <c r="A127" t="s">
        <v>72</v>
      </c>
      <c r="B127" s="6">
        <v>80</v>
      </c>
      <c r="C127" s="7">
        <v>2.9316620000000002</v>
      </c>
      <c r="D127" s="7">
        <v>29.400549999999999</v>
      </c>
      <c r="E127" s="7">
        <v>0.89138700000000004</v>
      </c>
      <c r="F127" s="7"/>
      <c r="G127" s="7">
        <v>1023</v>
      </c>
      <c r="H127" s="7"/>
      <c r="I127" s="7">
        <v>2.8745050000000001</v>
      </c>
      <c r="J127" s="7">
        <v>29.404945000000001</v>
      </c>
      <c r="K127" s="7">
        <v>0.89143899999999998</v>
      </c>
      <c r="L127" s="7"/>
      <c r="M127" s="7">
        <v>1</v>
      </c>
      <c r="N127" s="7"/>
      <c r="O127" s="7">
        <v>15</v>
      </c>
      <c r="P127" s="7">
        <v>16</v>
      </c>
      <c r="Q127" s="17">
        <v>31</v>
      </c>
    </row>
    <row r="128" spans="1:17" x14ac:dyDescent="0.4">
      <c r="A128" t="s">
        <v>72</v>
      </c>
      <c r="B128" s="6">
        <v>70</v>
      </c>
      <c r="C128" s="7">
        <v>2.426828</v>
      </c>
      <c r="D128" s="7">
        <v>27.724405999999998</v>
      </c>
      <c r="E128" s="7">
        <v>0.84576200000000001</v>
      </c>
      <c r="F128" s="7"/>
      <c r="G128" s="7">
        <v>1021</v>
      </c>
      <c r="H128" s="7"/>
      <c r="I128" s="7">
        <v>2.3802880000000002</v>
      </c>
      <c r="J128" s="7">
        <v>27.737185</v>
      </c>
      <c r="K128" s="7">
        <v>0.84595500000000001</v>
      </c>
      <c r="L128" s="7"/>
      <c r="M128" s="7">
        <v>3</v>
      </c>
      <c r="N128" s="7"/>
      <c r="O128" s="7">
        <v>15</v>
      </c>
      <c r="P128" s="7">
        <v>31</v>
      </c>
      <c r="Q128" s="17">
        <v>55</v>
      </c>
    </row>
    <row r="129" spans="1:17" x14ac:dyDescent="0.4">
      <c r="A129" t="s">
        <v>72</v>
      </c>
      <c r="B129" s="6">
        <v>60</v>
      </c>
      <c r="C129" s="7">
        <v>2.077617</v>
      </c>
      <c r="D129" s="7">
        <v>26.672822</v>
      </c>
      <c r="E129" s="7">
        <v>0.80532099999999995</v>
      </c>
      <c r="F129" s="7"/>
      <c r="G129" s="7">
        <v>1019</v>
      </c>
      <c r="H129" s="7"/>
      <c r="I129" s="7">
        <v>2.039342</v>
      </c>
      <c r="J129" s="7">
        <v>26.687470999999999</v>
      </c>
      <c r="K129" s="7">
        <v>0.80563600000000002</v>
      </c>
      <c r="L129" s="7"/>
      <c r="M129" s="7">
        <v>5</v>
      </c>
      <c r="N129" s="7"/>
      <c r="O129" s="7">
        <v>33</v>
      </c>
      <c r="P129" s="7">
        <v>44</v>
      </c>
      <c r="Q129" s="17">
        <v>58</v>
      </c>
    </row>
    <row r="130" spans="1:17" x14ac:dyDescent="0.4">
      <c r="A130" t="s">
        <v>72</v>
      </c>
      <c r="B130" s="6">
        <v>50</v>
      </c>
      <c r="C130" s="7">
        <v>1.8066960000000001</v>
      </c>
      <c r="D130" s="7">
        <v>26.022949000000001</v>
      </c>
      <c r="E130" s="7">
        <v>0.77331399999999995</v>
      </c>
      <c r="F130" s="7"/>
      <c r="G130" s="7">
        <v>1010</v>
      </c>
      <c r="H130" s="7"/>
      <c r="I130" s="7">
        <v>1.767026</v>
      </c>
      <c r="J130" s="7">
        <v>26.042345999999998</v>
      </c>
      <c r="K130" s="7">
        <v>0.77382799999999996</v>
      </c>
      <c r="L130" s="7"/>
      <c r="M130" s="7">
        <v>14</v>
      </c>
      <c r="N130" s="7"/>
      <c r="O130" s="7">
        <v>33</v>
      </c>
      <c r="P130" s="7">
        <v>44</v>
      </c>
      <c r="Q130" s="17">
        <v>58</v>
      </c>
    </row>
    <row r="131" spans="1:17" x14ac:dyDescent="0.4">
      <c r="A131" t="s">
        <v>72</v>
      </c>
      <c r="B131" s="6">
        <v>40</v>
      </c>
      <c r="C131" s="7">
        <v>1.5286310000000001</v>
      </c>
      <c r="D131" s="7">
        <v>25.405560999999999</v>
      </c>
      <c r="E131" s="7">
        <v>0.73956500000000003</v>
      </c>
      <c r="F131" s="7"/>
      <c r="G131" s="7">
        <v>999</v>
      </c>
      <c r="H131" s="7"/>
      <c r="I131" s="7">
        <v>1.4907820000000001</v>
      </c>
      <c r="J131" s="7">
        <v>25.429993</v>
      </c>
      <c r="K131" s="7">
        <v>0.73994099999999996</v>
      </c>
      <c r="L131" s="7"/>
      <c r="M131" s="7">
        <v>25</v>
      </c>
      <c r="N131" s="7"/>
      <c r="O131" s="7">
        <v>15</v>
      </c>
      <c r="P131" s="7">
        <v>31</v>
      </c>
      <c r="Q131" s="17">
        <v>55</v>
      </c>
    </row>
    <row r="132" spans="1:17" x14ac:dyDescent="0.4">
      <c r="A132" t="s">
        <v>72</v>
      </c>
      <c r="B132" s="6">
        <v>30</v>
      </c>
      <c r="C132" s="7">
        <v>1.221975</v>
      </c>
      <c r="D132" s="7">
        <v>24.619931000000001</v>
      </c>
      <c r="E132" s="7">
        <v>0.68632199999999999</v>
      </c>
      <c r="F132" s="7"/>
      <c r="G132" s="7">
        <v>974</v>
      </c>
      <c r="H132" s="7"/>
      <c r="I132" s="7">
        <v>1.1919059999999999</v>
      </c>
      <c r="J132" s="7">
        <v>24.649265</v>
      </c>
      <c r="K132" s="7">
        <v>0.68706800000000001</v>
      </c>
      <c r="L132" s="7"/>
      <c r="M132" s="7">
        <v>50</v>
      </c>
      <c r="N132" s="7"/>
      <c r="O132" s="7">
        <v>15</v>
      </c>
      <c r="P132" s="7">
        <v>31</v>
      </c>
      <c r="Q132" s="17">
        <v>55</v>
      </c>
    </row>
    <row r="133" spans="1:17" x14ac:dyDescent="0.4">
      <c r="B133" s="6">
        <v>20</v>
      </c>
      <c r="C133" s="7">
        <v>0.84701400000000004</v>
      </c>
      <c r="D133" s="7">
        <v>23.620968999999999</v>
      </c>
      <c r="E133" s="7">
        <v>0.60977400000000004</v>
      </c>
      <c r="F133" s="7"/>
      <c r="G133" s="7">
        <v>902</v>
      </c>
      <c r="H133" s="7"/>
      <c r="I133" s="7">
        <v>0.83164800000000005</v>
      </c>
      <c r="J133" s="7">
        <v>23.671955000000001</v>
      </c>
      <c r="K133" s="7">
        <v>0.60999499999999995</v>
      </c>
      <c r="L133" s="7"/>
      <c r="M133" s="7">
        <v>122</v>
      </c>
      <c r="N133" s="7"/>
      <c r="O133" s="7">
        <v>15</v>
      </c>
      <c r="P133" s="7">
        <v>31</v>
      </c>
      <c r="Q133" s="17">
        <v>55</v>
      </c>
    </row>
    <row r="134" spans="1:17" ht="19.5" thickBot="1" x14ac:dyDescent="0.45">
      <c r="B134" s="10">
        <v>10</v>
      </c>
      <c r="C134" s="11">
        <v>0.40440700000000002</v>
      </c>
      <c r="D134" s="11">
        <v>21.900344</v>
      </c>
      <c r="E134" s="11">
        <v>0.45687</v>
      </c>
      <c r="F134" s="11"/>
      <c r="G134" s="11">
        <v>623</v>
      </c>
      <c r="H134" s="11"/>
      <c r="I134" s="11">
        <v>0.43143999999999999</v>
      </c>
      <c r="J134" s="11">
        <v>22.079053999999999</v>
      </c>
      <c r="K134" s="11">
        <v>0.45249899999999998</v>
      </c>
      <c r="L134" s="11"/>
      <c r="M134" s="11">
        <v>401</v>
      </c>
      <c r="N134" s="11"/>
      <c r="O134" s="11">
        <v>99</v>
      </c>
      <c r="P134" s="11">
        <v>99</v>
      </c>
      <c r="Q134" s="21">
        <v>99</v>
      </c>
    </row>
    <row r="136" spans="1:17" ht="19.5" thickBot="1" x14ac:dyDescent="0.45"/>
    <row r="137" spans="1:17" x14ac:dyDescent="0.4">
      <c r="B137" s="14" t="s">
        <v>12</v>
      </c>
      <c r="C137" s="4"/>
      <c r="D137" s="4" t="s">
        <v>9</v>
      </c>
      <c r="E137" s="4" t="s">
        <v>70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6"/>
    </row>
    <row r="138" spans="1:17" x14ac:dyDescent="0.4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7"/>
    </row>
    <row r="139" spans="1:17" x14ac:dyDescent="0.4">
      <c r="B139" s="6" t="s">
        <v>0</v>
      </c>
      <c r="C139" s="7" t="s">
        <v>1</v>
      </c>
      <c r="D139" s="7" t="s">
        <v>2</v>
      </c>
      <c r="E139" s="7" t="s">
        <v>3</v>
      </c>
      <c r="F139" s="7" t="s">
        <v>4</v>
      </c>
      <c r="G139" s="7" t="s">
        <v>5</v>
      </c>
      <c r="H139" s="7"/>
      <c r="I139" s="7" t="s">
        <v>6</v>
      </c>
      <c r="J139" s="7" t="s">
        <v>2</v>
      </c>
      <c r="K139" s="7" t="s">
        <v>3</v>
      </c>
      <c r="L139" s="7" t="s">
        <v>4</v>
      </c>
      <c r="M139" s="7" t="s">
        <v>5</v>
      </c>
      <c r="N139" s="7"/>
      <c r="O139" s="7" t="s">
        <v>7</v>
      </c>
      <c r="P139" s="7"/>
      <c r="Q139" s="17"/>
    </row>
    <row r="140" spans="1:17" x14ac:dyDescent="0.4">
      <c r="B140" s="6">
        <v>100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17"/>
    </row>
    <row r="141" spans="1:17" x14ac:dyDescent="0.4">
      <c r="B141" s="6">
        <v>90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17"/>
    </row>
    <row r="142" spans="1:17" x14ac:dyDescent="0.4">
      <c r="A142" t="s">
        <v>72</v>
      </c>
      <c r="B142" s="6">
        <v>80</v>
      </c>
      <c r="C142" s="7">
        <v>2.9316620000000002</v>
      </c>
      <c r="D142" s="7">
        <v>29.400549999999999</v>
      </c>
      <c r="E142" s="7">
        <v>0.89138700000000004</v>
      </c>
      <c r="F142" s="7"/>
      <c r="G142" s="7">
        <v>1021</v>
      </c>
      <c r="H142" s="7"/>
      <c r="I142" s="7">
        <v>2.8776329999999999</v>
      </c>
      <c r="J142" s="7">
        <v>29.417646000000001</v>
      </c>
      <c r="K142" s="7">
        <v>0.89184099999999999</v>
      </c>
      <c r="L142" s="7"/>
      <c r="M142" s="7">
        <v>3</v>
      </c>
      <c r="N142" s="7"/>
      <c r="O142" s="7">
        <v>23</v>
      </c>
      <c r="P142" s="7">
        <v>25</v>
      </c>
      <c r="Q142" s="17">
        <v>32</v>
      </c>
    </row>
    <row r="143" spans="1:17" x14ac:dyDescent="0.4">
      <c r="A143" t="s">
        <v>72</v>
      </c>
      <c r="B143" s="6">
        <v>70</v>
      </c>
      <c r="C143" s="7">
        <v>2.426828</v>
      </c>
      <c r="D143" s="7">
        <v>27.724405999999998</v>
      </c>
      <c r="E143" s="7">
        <v>0.84576200000000001</v>
      </c>
      <c r="F143" s="7"/>
      <c r="G143" s="7">
        <v>1020</v>
      </c>
      <c r="H143" s="7"/>
      <c r="I143" s="7">
        <v>2.3827340000000001</v>
      </c>
      <c r="J143" s="7">
        <v>27.748519000000002</v>
      </c>
      <c r="K143" s="7">
        <v>0.84630899999999998</v>
      </c>
      <c r="L143" s="7"/>
      <c r="M143" s="7">
        <v>4</v>
      </c>
      <c r="N143" s="7"/>
      <c r="O143" s="7">
        <v>32</v>
      </c>
      <c r="P143" s="7">
        <v>44</v>
      </c>
      <c r="Q143" s="17">
        <v>58</v>
      </c>
    </row>
    <row r="144" spans="1:17" x14ac:dyDescent="0.4">
      <c r="A144" t="s">
        <v>72</v>
      </c>
      <c r="B144" s="6">
        <v>60</v>
      </c>
      <c r="C144" s="7">
        <v>2.077617</v>
      </c>
      <c r="D144" s="7">
        <v>26.672822</v>
      </c>
      <c r="E144" s="7">
        <v>0.80532099999999995</v>
      </c>
      <c r="F144" s="7"/>
      <c r="G144" s="7">
        <v>1018</v>
      </c>
      <c r="H144" s="7"/>
      <c r="I144" s="7">
        <v>2.0413619999999999</v>
      </c>
      <c r="J144" s="7">
        <v>26.698219000000002</v>
      </c>
      <c r="K144" s="7">
        <v>0.80603599999999997</v>
      </c>
      <c r="L144" s="7"/>
      <c r="M144" s="7">
        <v>6</v>
      </c>
      <c r="N144" s="7"/>
      <c r="O144" s="7">
        <v>32</v>
      </c>
      <c r="P144" s="7">
        <v>44</v>
      </c>
      <c r="Q144" s="17">
        <v>58</v>
      </c>
    </row>
    <row r="145" spans="1:17" x14ac:dyDescent="0.4">
      <c r="A145" t="s">
        <v>72</v>
      </c>
      <c r="B145" s="6">
        <v>50</v>
      </c>
      <c r="C145" s="7">
        <v>1.8066960000000001</v>
      </c>
      <c r="D145" s="7">
        <v>26.022949000000001</v>
      </c>
      <c r="E145" s="7">
        <v>0.77331399999999995</v>
      </c>
      <c r="F145" s="7"/>
      <c r="G145" s="7">
        <v>1007</v>
      </c>
      <c r="H145" s="7"/>
      <c r="I145" s="7">
        <v>1.7706489999999999</v>
      </c>
      <c r="J145" s="7">
        <v>26.054214999999999</v>
      </c>
      <c r="K145" s="7">
        <v>0.77440699999999996</v>
      </c>
      <c r="L145" s="7"/>
      <c r="M145" s="7">
        <v>17</v>
      </c>
      <c r="N145" s="7"/>
      <c r="O145" s="7">
        <v>32</v>
      </c>
      <c r="P145" s="7">
        <v>44</v>
      </c>
      <c r="Q145" s="17">
        <v>58</v>
      </c>
    </row>
    <row r="146" spans="1:17" x14ac:dyDescent="0.4">
      <c r="A146" t="s">
        <v>72</v>
      </c>
      <c r="B146" s="6">
        <v>40</v>
      </c>
      <c r="C146" s="7">
        <v>1.5286310000000001</v>
      </c>
      <c r="D146" s="7">
        <v>25.405560999999999</v>
      </c>
      <c r="E146" s="7">
        <v>0.73956500000000003</v>
      </c>
      <c r="F146" s="7"/>
      <c r="G146" s="7">
        <v>996</v>
      </c>
      <c r="H146" s="7"/>
      <c r="I146" s="7">
        <v>1.4963770000000001</v>
      </c>
      <c r="J146" s="7">
        <v>25.435041999999999</v>
      </c>
      <c r="K146" s="7">
        <v>0.74038999999999999</v>
      </c>
      <c r="L146" s="7"/>
      <c r="M146" s="7">
        <v>28</v>
      </c>
      <c r="N146" s="7"/>
      <c r="O146" s="7">
        <v>32</v>
      </c>
      <c r="P146" s="7">
        <v>44</v>
      </c>
      <c r="Q146" s="17">
        <v>58</v>
      </c>
    </row>
    <row r="147" spans="1:17" x14ac:dyDescent="0.4">
      <c r="A147" t="s">
        <v>72</v>
      </c>
      <c r="B147" s="6">
        <v>30</v>
      </c>
      <c r="C147" s="7">
        <v>1.221975</v>
      </c>
      <c r="D147" s="7">
        <v>24.619931000000001</v>
      </c>
      <c r="E147" s="7">
        <v>0.68632199999999999</v>
      </c>
      <c r="F147" s="7"/>
      <c r="G147" s="7">
        <v>978</v>
      </c>
      <c r="H147" s="7"/>
      <c r="I147" s="7">
        <v>1.191894</v>
      </c>
      <c r="J147" s="7">
        <v>24.64865</v>
      </c>
      <c r="K147" s="7">
        <v>0.68739399999999995</v>
      </c>
      <c r="L147" s="7"/>
      <c r="M147" s="7">
        <v>46</v>
      </c>
      <c r="N147" s="7"/>
      <c r="O147" s="7">
        <v>32</v>
      </c>
      <c r="P147" s="7">
        <v>44</v>
      </c>
      <c r="Q147" s="17">
        <v>58</v>
      </c>
    </row>
    <row r="148" spans="1:17" x14ac:dyDescent="0.4">
      <c r="B148" s="6">
        <v>20</v>
      </c>
      <c r="C148" s="7">
        <v>0.84701400000000004</v>
      </c>
      <c r="D148" s="7">
        <v>23.620968999999999</v>
      </c>
      <c r="E148" s="7">
        <v>0.60977400000000004</v>
      </c>
      <c r="F148" s="7"/>
      <c r="G148" s="7">
        <v>905</v>
      </c>
      <c r="H148" s="7"/>
      <c r="I148" s="7">
        <v>0.83349099999999998</v>
      </c>
      <c r="J148" s="7">
        <v>23.671309000000001</v>
      </c>
      <c r="K148" s="7">
        <v>0.61032900000000001</v>
      </c>
      <c r="L148" s="7"/>
      <c r="M148" s="7">
        <v>119</v>
      </c>
      <c r="N148" s="7"/>
      <c r="O148" s="7">
        <v>32</v>
      </c>
      <c r="P148" s="7">
        <v>44</v>
      </c>
      <c r="Q148" s="17">
        <v>58</v>
      </c>
    </row>
    <row r="149" spans="1:17" ht="19.5" thickBot="1" x14ac:dyDescent="0.45">
      <c r="B149" s="10">
        <v>10</v>
      </c>
      <c r="C149" s="11">
        <v>0.40440700000000002</v>
      </c>
      <c r="D149" s="11">
        <v>21.900344</v>
      </c>
      <c r="E149" s="11">
        <v>0.45687</v>
      </c>
      <c r="F149" s="11"/>
      <c r="G149" s="11">
        <v>623</v>
      </c>
      <c r="H149" s="11"/>
      <c r="I149" s="11">
        <v>0.43143999999999999</v>
      </c>
      <c r="J149" s="11">
        <v>22.079053999999999</v>
      </c>
      <c r="K149" s="11">
        <v>0.45249899999999998</v>
      </c>
      <c r="L149" s="11"/>
      <c r="M149" s="11">
        <v>401</v>
      </c>
      <c r="N149" s="11"/>
      <c r="O149" s="11">
        <v>99</v>
      </c>
      <c r="P149" s="11">
        <v>99</v>
      </c>
      <c r="Q149" s="21">
        <v>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Airplane</vt:lpstr>
      <vt:lpstr>Barbara</vt:lpstr>
      <vt:lpstr>Cameraman</vt:lpstr>
      <vt:lpstr>Mandrill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中田雄大</dc:creator>
  <cp:lastModifiedBy>中田 雄大</cp:lastModifiedBy>
  <dcterms:created xsi:type="dcterms:W3CDTF">2022-05-25T07:47:11Z</dcterms:created>
  <dcterms:modified xsi:type="dcterms:W3CDTF">2022-08-24T06:02:30Z</dcterms:modified>
</cp:coreProperties>
</file>