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feli\Desktop\distributions\ai-passenger\"/>
    </mc:Choice>
  </mc:AlternateContent>
  <xr:revisionPtr revIDLastSave="0" documentId="13_ncr:1_{86E83906-3882-4003-B306-AA638D9B33E5}" xr6:coauthVersionLast="46" xr6:coauthVersionMax="46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PASAJEROS T31" sheetId="1" r:id="rId1"/>
    <sheet name="PASAJEROS ESPERAN T31" sheetId="3" state="hidden" r:id="rId2"/>
    <sheet name="PASAJEROS ESPERAN E31 " sheetId="4" state="hidden" r:id="rId3"/>
    <sheet name="PSO-T31" sheetId="5" r:id="rId4"/>
    <sheet name="DIT-PAS" sheetId="11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1" i="11" l="1"/>
  <c r="R21" i="11"/>
  <c r="Q22" i="11"/>
  <c r="R22" i="11"/>
  <c r="Q23" i="11"/>
  <c r="R23" i="11"/>
  <c r="Q24" i="11"/>
  <c r="R24" i="11"/>
  <c r="Q25" i="11"/>
  <c r="R25" i="11"/>
  <c r="Q26" i="11"/>
  <c r="R26" i="11"/>
  <c r="Q27" i="11"/>
  <c r="R27" i="11"/>
  <c r="Q28" i="11"/>
  <c r="R28" i="11"/>
  <c r="Q29" i="11"/>
  <c r="R29" i="11"/>
  <c r="Q30" i="11"/>
  <c r="R30" i="11"/>
  <c r="Q31" i="11"/>
  <c r="R31" i="11"/>
  <c r="Q32" i="11"/>
  <c r="R32" i="11"/>
  <c r="Q20" i="11"/>
  <c r="R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20" i="11"/>
  <c r="K8" i="11"/>
  <c r="K7" i="11" s="1"/>
  <c r="M8" i="11"/>
  <c r="M7" i="11" s="1"/>
  <c r="S20" i="11" s="1"/>
  <c r="M10" i="11"/>
  <c r="M9" i="11" s="1"/>
  <c r="S22" i="11" s="1"/>
  <c r="L20" i="11"/>
  <c r="L19" i="11" s="1"/>
  <c r="L18" i="11"/>
  <c r="L17" i="11" s="1"/>
  <c r="L16" i="11"/>
  <c r="L15" i="11" s="1"/>
  <c r="L14" i="11"/>
  <c r="L13" i="11" s="1"/>
  <c r="L12" i="11"/>
  <c r="L7" i="11"/>
  <c r="L11" i="11"/>
  <c r="L10" i="11"/>
  <c r="L9" i="11" s="1"/>
  <c r="L8" i="11"/>
  <c r="J8" i="11"/>
  <c r="J7" i="11"/>
  <c r="J20" i="11"/>
  <c r="D8" i="11"/>
  <c r="D9" i="11"/>
  <c r="D10" i="11"/>
  <c r="D11" i="11"/>
  <c r="D12" i="11"/>
  <c r="D13" i="11"/>
  <c r="D14" i="11"/>
  <c r="C8" i="11"/>
  <c r="C9" i="11"/>
  <c r="C10" i="11"/>
  <c r="C11" i="11"/>
  <c r="C12" i="11"/>
  <c r="C13" i="11"/>
  <c r="C14" i="11"/>
  <c r="C7" i="11"/>
  <c r="D7" i="11"/>
  <c r="E8" i="11"/>
  <c r="F8" i="11"/>
  <c r="E9" i="11"/>
  <c r="F9" i="11"/>
  <c r="E10" i="11"/>
  <c r="F10" i="11"/>
  <c r="E11" i="11"/>
  <c r="F11" i="11"/>
  <c r="E12" i="11"/>
  <c r="F12" i="11"/>
  <c r="E13" i="11"/>
  <c r="F13" i="11"/>
  <c r="E14" i="11"/>
  <c r="F14" i="11"/>
  <c r="F7" i="11"/>
  <c r="E7" i="11"/>
  <c r="Q15" i="11"/>
  <c r="L4" i="11"/>
  <c r="D26" i="1"/>
  <c r="E19" i="5"/>
  <c r="E18" i="5"/>
  <c r="E17" i="5"/>
  <c r="I12" i="5"/>
  <c r="E12" i="5"/>
  <c r="I11" i="5"/>
  <c r="E11" i="5"/>
  <c r="I10" i="5"/>
  <c r="E10" i="5"/>
  <c r="I6" i="5"/>
  <c r="E6" i="5"/>
  <c r="I5" i="5"/>
  <c r="E5" i="5"/>
  <c r="I4" i="5"/>
  <c r="E4" i="5"/>
  <c r="T7" i="4"/>
  <c r="E7" i="4"/>
  <c r="D7" i="4"/>
  <c r="C7" i="4"/>
  <c r="B7" i="4"/>
  <c r="T6" i="4"/>
  <c r="T5" i="4"/>
  <c r="E5" i="4"/>
  <c r="D5" i="4"/>
  <c r="C5" i="4"/>
  <c r="B5" i="4"/>
  <c r="T7" i="3"/>
  <c r="K7" i="3"/>
  <c r="J7" i="3"/>
  <c r="I7" i="3"/>
  <c r="H7" i="3"/>
  <c r="E7" i="3"/>
  <c r="D7" i="3"/>
  <c r="C7" i="3"/>
  <c r="B7" i="3"/>
  <c r="T6" i="3"/>
  <c r="K6" i="3"/>
  <c r="J6" i="3"/>
  <c r="I6" i="3"/>
  <c r="H6" i="3"/>
  <c r="E6" i="3"/>
  <c r="D6" i="3"/>
  <c r="C6" i="3"/>
  <c r="B6" i="3"/>
  <c r="T5" i="3"/>
  <c r="K5" i="3"/>
  <c r="J5" i="3"/>
  <c r="I5" i="3"/>
  <c r="H5" i="3"/>
  <c r="E5" i="3"/>
  <c r="D5" i="3"/>
  <c r="C5" i="3"/>
  <c r="B5" i="3"/>
  <c r="I27" i="1"/>
  <c r="H27" i="1"/>
  <c r="G27" i="1"/>
  <c r="F27" i="1"/>
  <c r="E27" i="1"/>
  <c r="D27" i="1"/>
  <c r="C27" i="1"/>
  <c r="B27" i="1"/>
  <c r="I26" i="1"/>
  <c r="H26" i="1"/>
  <c r="G26" i="1"/>
  <c r="F26" i="1"/>
  <c r="E26" i="1"/>
  <c r="C26" i="1"/>
  <c r="B26" i="1"/>
  <c r="I25" i="1"/>
  <c r="H25" i="1"/>
  <c r="G25" i="1"/>
  <c r="F25" i="1"/>
  <c r="E25" i="1"/>
  <c r="D25" i="1"/>
  <c r="C25" i="1"/>
  <c r="B25" i="1"/>
  <c r="S21" i="11" l="1"/>
  <c r="M12" i="11"/>
  <c r="S23" i="11"/>
  <c r="K10" i="11"/>
  <c r="J10" i="11"/>
  <c r="M11" i="11" l="1"/>
  <c r="S24" i="11" s="1"/>
  <c r="M14" i="11"/>
  <c r="S25" i="11"/>
  <c r="K9" i="11"/>
  <c r="K12" i="11"/>
  <c r="J9" i="11"/>
  <c r="J12" i="11"/>
  <c r="M16" i="11" l="1"/>
  <c r="S27" i="11"/>
  <c r="M13" i="11"/>
  <c r="S26" i="11" s="1"/>
  <c r="K11" i="11"/>
  <c r="K14" i="11"/>
  <c r="J11" i="11"/>
  <c r="J14" i="11"/>
  <c r="S29" i="11" l="1"/>
  <c r="M15" i="11"/>
  <c r="S28" i="11" s="1"/>
  <c r="M18" i="11"/>
  <c r="K16" i="11"/>
  <c r="K13" i="11"/>
  <c r="J13" i="11"/>
  <c r="J16" i="11"/>
  <c r="S31" i="11" l="1"/>
  <c r="M20" i="11"/>
  <c r="M17" i="11"/>
  <c r="S30" i="11" s="1"/>
  <c r="K15" i="11"/>
  <c r="K18" i="11"/>
  <c r="J15" i="11"/>
  <c r="J18" i="11"/>
  <c r="M19" i="11" l="1"/>
  <c r="S32" i="11" s="1"/>
  <c r="K17" i="11"/>
  <c r="K20" i="11"/>
  <c r="K19" i="11" s="1"/>
  <c r="J17" i="11"/>
  <c r="J19" i="11"/>
</calcChain>
</file>

<file path=xl/sharedStrings.xml><?xml version="1.0" encoding="utf-8"?>
<sst xmlns="http://schemas.openxmlformats.org/spreadsheetml/2006/main" count="299" uniqueCount="98">
  <si>
    <t>T31</t>
  </si>
  <si>
    <t>SENTIDO 1</t>
  </si>
  <si>
    <t>UNIVERSIDA-PCOMERCIO</t>
  </si>
  <si>
    <t>HORA\ESTACION</t>
  </si>
  <si>
    <t>UNIVERSIDA</t>
  </si>
  <si>
    <t>UNIVALLE</t>
  </si>
  <si>
    <t>BUITRERA</t>
  </si>
  <si>
    <t>MELENDEZ</t>
  </si>
  <si>
    <t>CAPRI</t>
  </si>
  <si>
    <t>CALDAS</t>
  </si>
  <si>
    <t>REFUGIO</t>
  </si>
  <si>
    <t>PAMPALINDA</t>
  </si>
  <si>
    <t>PLZ TOROS</t>
  </si>
  <si>
    <t>UND DEPORT</t>
  </si>
  <si>
    <t>LIDO</t>
  </si>
  <si>
    <t>TEQUENDAMA</t>
  </si>
  <si>
    <t>ESTADIO</t>
  </si>
  <si>
    <t>MZ. SABER</t>
  </si>
  <si>
    <t>ST LIBRADA</t>
  </si>
  <si>
    <t>SAN BOSCO</t>
  </si>
  <si>
    <t>SAN PASCUA</t>
  </si>
  <si>
    <t>SUCRE</t>
  </si>
  <si>
    <t>PETECUY</t>
  </si>
  <si>
    <t>SAN PEDRO</t>
  </si>
  <si>
    <t>T. CALI</t>
  </si>
  <si>
    <t>RIO CALI</t>
  </si>
  <si>
    <t>FATIMA</t>
  </si>
  <si>
    <t>MANZANARES</t>
  </si>
  <si>
    <t>POPULAR</t>
  </si>
  <si>
    <t>SALOMIA</t>
  </si>
  <si>
    <t>FLORA IND</t>
  </si>
  <si>
    <t>CHIMINANGOS</t>
  </si>
  <si>
    <t>PCOMERCIO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</si>
  <si>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</si>
  <si>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</si>
  <si>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</si>
  <si>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</si>
  <si>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</si>
  <si>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</si>
  <si>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</si>
  <si>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</si>
  <si>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</si>
  <si>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</si>
  <si>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</si>
  <si>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</si>
  <si>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</si>
  <si>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</si>
  <si>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</si>
  <si>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</si>
  <si>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</si>
  <si>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</si>
  <si>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SENTIDO 2</t>
  </si>
  <si>
    <t>PCOMERCIO-UNIVERSIDA</t>
  </si>
  <si>
    <t xml:space="preserve">Pasajeros que esperan  </t>
  </si>
  <si>
    <t>Ruta :</t>
  </si>
  <si>
    <t>sentido :</t>
  </si>
  <si>
    <t>P.Comercio- Universidades</t>
  </si>
  <si>
    <t>HORA</t>
  </si>
  <si>
    <t>PASO DEL COMERCIO</t>
  </si>
  <si>
    <t>FLOTA INDUSTRIAL</t>
  </si>
  <si>
    <t>UNIDAD DEPORTIVA</t>
  </si>
  <si>
    <t>UNIVERSIDADES</t>
  </si>
  <si>
    <t>PICO AM</t>
  </si>
  <si>
    <t>VALLE</t>
  </si>
  <si>
    <t>PICO PM</t>
  </si>
  <si>
    <t>E31</t>
  </si>
  <si>
    <t>ANTES DE PANDEMIA</t>
  </si>
  <si>
    <t>ACTUAL</t>
  </si>
  <si>
    <t>1. Pasajeros esperando T31 .</t>
  </si>
  <si>
    <t>* DATOS DE USOS POR ESTACION. SALOMIA</t>
  </si>
  <si>
    <t>HORARIO</t>
  </si>
  <si>
    <t>Intervalo Promedio T31</t>
  </si>
  <si>
    <t>Usos 4 dic Salomia</t>
  </si>
  <si>
    <t>pasajeros esperan por intervalo</t>
  </si>
  <si>
    <t>* DATOS DE LA MACRO AJUSTE TRONCAL</t>
  </si>
  <si>
    <t>1. Pasajeros esperando E31 .</t>
  </si>
  <si>
    <t>PROGRAMADO</t>
  </si>
  <si>
    <t>EJECUTADO</t>
  </si>
  <si>
    <t>FEBRERO PLAN 200210</t>
  </si>
  <si>
    <t>Ejecutado 05-Marzo-2020</t>
  </si>
  <si>
    <t>RUTA</t>
  </si>
  <si>
    <t>Intervalo IDA</t>
  </si>
  <si>
    <t>Intervalo Vuelta</t>
  </si>
  <si>
    <t>Promedio</t>
  </si>
  <si>
    <t>flota prog</t>
  </si>
  <si>
    <t>IDA</t>
  </si>
  <si>
    <t>VUELTA</t>
  </si>
  <si>
    <t>07:00:00 - 08:00:00</t>
  </si>
  <si>
    <t>12:30:00 - 13:30:00</t>
  </si>
  <si>
    <t>18:30:00 - 19:30:00</t>
  </si>
  <si>
    <t>NOVIEMRE 201130</t>
  </si>
  <si>
    <t>Ejecutado PLAN 04-DIC-2020</t>
  </si>
  <si>
    <t>DICIEMBRE PLAN 201214</t>
  </si>
  <si>
    <t>βα/(g+β) = y</t>
  </si>
  <si>
    <t>g = total anterior</t>
  </si>
  <si>
    <t>β = total posterior</t>
  </si>
  <si>
    <t>α = total actual</t>
  </si>
  <si>
    <t>PASSENGER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</si>
</sst>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yy"/>
    <numFmt numFmtId="165" formatCode="hh:mm"/>
    <numFmt numFmtId="166" formatCode="dd\-mmm"/>
    <numFmt numFmtId="167" formatCode="hh:mm:ss;@"/>
    <numFmt numFmtId="168" formatCode="hh:mm:ss"/>
    <numFmt numFmtId="169" formatCode="mmm\-yy"/>
    <numFmt numFmtId="170" formatCode="0.0000000"/>
  </numFmts>
  <fonts count="1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theme="1"/>
      <name val="Arial"/>
    </font>
    <font>
      <sz val="11"/>
      <color theme="1"/>
      <name val="Calibri"/>
    </font>
    <font>
      <sz val="10"/>
      <color theme="1"/>
      <name val="Calibri"/>
    </font>
    <font>
      <sz val="12"/>
      <color rgb="FF000000"/>
      <name val="Arial"/>
    </font>
    <font>
      <b/>
      <sz val="10"/>
      <color theme="1"/>
      <name val="Calibri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AE3F3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FFF2CC"/>
        <bgColor rgb="FFE2F0D9"/>
      </patternFill>
    </fill>
    <fill>
      <patternFill patternType="solid">
        <fgColor rgb="FF00B0F0"/>
        <bgColor rgb="FF33CCCC"/>
      </patternFill>
    </fill>
    <fill>
      <patternFill patternType="solid">
        <fgColor rgb="FFF8CBAD"/>
        <bgColor rgb="FFFFF2CC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107">
    <xf numFmtId="0" fontId="0" fillId="0" borderId="0" xfId="0"/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0" xfId="0" applyFont="1"/>
    <xf numFmtId="0" fontId="0" fillId="2" borderId="0" xfId="0" applyFont="1" applyFill="1"/>
    <xf numFmtId="0" fontId="0" fillId="0" borderId="0" xfId="0" applyFont="1"/>
    <xf numFmtId="0" fontId="0" fillId="3" borderId="0" xfId="0" applyFont="1" applyFill="1"/>
    <xf numFmtId="0" fontId="0" fillId="4" borderId="0" xfId="0" applyFont="1" applyFill="1"/>
    <xf numFmtId="164" fontId="2" fillId="0" borderId="1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 vertical="center"/>
    </xf>
    <xf numFmtId="0" fontId="2" fillId="0" borderId="0" xfId="0" applyFont="1" applyBorder="1" applyAlignment="1"/>
    <xf numFmtId="166" fontId="3" fillId="0" borderId="3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/>
    </xf>
    <xf numFmtId="0" fontId="0" fillId="0" borderId="0" xfId="0" applyBorder="1"/>
    <xf numFmtId="1" fontId="4" fillId="0" borderId="5" xfId="0" applyNumberFormat="1" applyFont="1" applyBorder="1" applyAlignment="1">
      <alignment horizontal="center"/>
    </xf>
    <xf numFmtId="0" fontId="1" fillId="0" borderId="0" xfId="0" applyFont="1" applyAlignment="1"/>
    <xf numFmtId="0" fontId="1" fillId="6" borderId="0" xfId="0" applyFont="1" applyFill="1"/>
    <xf numFmtId="164" fontId="2" fillId="0" borderId="6" xfId="0" applyNumberFormat="1" applyFont="1" applyBorder="1" applyAlignment="1">
      <alignment horizontal="center"/>
    </xf>
    <xf numFmtId="0" fontId="5" fillId="6" borderId="5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1" fillId="0" borderId="7" xfId="0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166" fontId="4" fillId="0" borderId="3" xfId="0" applyNumberFormat="1" applyFon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0" fontId="0" fillId="5" borderId="0" xfId="0" applyFill="1"/>
    <xf numFmtId="0" fontId="0" fillId="0" borderId="0" xfId="0"/>
    <xf numFmtId="0" fontId="6" fillId="0" borderId="0" xfId="0" applyFont="1"/>
    <xf numFmtId="0" fontId="6" fillId="0" borderId="0" xfId="0" applyFont="1"/>
    <xf numFmtId="1" fontId="6" fillId="0" borderId="0" xfId="0" applyNumberFormat="1" applyFon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166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6" fillId="0" borderId="0" xfId="0" applyFont="1"/>
    <xf numFmtId="1" fontId="6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165" fontId="0" fillId="2" borderId="7" xfId="0" applyNumberFormat="1" applyFont="1" applyFill="1" applyBorder="1" applyAlignment="1">
      <alignment horizontal="center" vertical="center"/>
    </xf>
    <xf numFmtId="167" fontId="0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66" fontId="0" fillId="0" borderId="7" xfId="0" applyNumberFormat="1" applyFont="1" applyBorder="1" applyAlignment="1">
      <alignment horizontal="center" vertical="center"/>
    </xf>
    <xf numFmtId="167" fontId="0" fillId="8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68" fontId="0" fillId="0" borderId="14" xfId="0" applyNumberFormat="1" applyBorder="1" applyAlignment="1">
      <alignment horizontal="center" vertical="center"/>
    </xf>
    <xf numFmtId="165" fontId="0" fillId="0" borderId="7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7" fontId="0" fillId="0" borderId="15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7" fillId="0" borderId="0" xfId="1"/>
    <xf numFmtId="2" fontId="8" fillId="0" borderId="0" xfId="1" applyNumberFormat="1" applyFont="1"/>
    <xf numFmtId="20" fontId="8" fillId="0" borderId="0" xfId="1" applyNumberFormat="1" applyFont="1"/>
    <xf numFmtId="170" fontId="8" fillId="0" borderId="0" xfId="1" applyNumberFormat="1" applyFont="1"/>
    <xf numFmtId="0" fontId="8" fillId="0" borderId="0" xfId="1" applyFont="1"/>
    <xf numFmtId="1" fontId="9" fillId="0" borderId="0" xfId="1" applyNumberFormat="1" applyFont="1" applyAlignment="1">
      <alignment horizontal="center"/>
    </xf>
    <xf numFmtId="0" fontId="9" fillId="0" borderId="0" xfId="1" applyFont="1" applyAlignment="1">
      <alignment horizontal="center"/>
    </xf>
    <xf numFmtId="0" fontId="10" fillId="0" borderId="0" xfId="1" applyFont="1"/>
    <xf numFmtId="0" fontId="10" fillId="0" borderId="0" xfId="1" applyFont="1" applyAlignment="1">
      <alignment horizontal="left"/>
    </xf>
    <xf numFmtId="0" fontId="7" fillId="0" borderId="0" xfId="1"/>
    <xf numFmtId="0" fontId="9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12" fillId="0" borderId="0" xfId="1" applyFont="1"/>
    <xf numFmtId="2" fontId="7" fillId="0" borderId="0" xfId="1" applyNumberFormat="1"/>
  </cellXfs>
  <cellStyles count="2">
    <cellStyle name="Normal" xfId="0" builtinId="0"/>
    <cellStyle name="Normal 2" xfId="1" xr:uid="{6F512475-BCF1-4C0D-8DCA-E44EFD180892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Salomia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cat>
            <c:numRef>
              <c:f>'DIT-PAS'!$B$7:$B$14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'DIT-PAS'!$C$7:$C$14</c:f>
              <c:numCache>
                <c:formatCode>General</c:formatCode>
                <c:ptCount val="8"/>
                <c:pt idx="0">
                  <c:v>299.18931368020799</c:v>
                </c:pt>
                <c:pt idx="1">
                  <c:v>888.75724491040705</c:v>
                </c:pt>
                <c:pt idx="2">
                  <c:v>668.85701612431501</c:v>
                </c:pt>
                <c:pt idx="3">
                  <c:v>361.04535164869202</c:v>
                </c:pt>
                <c:pt idx="4">
                  <c:v>288.917405420271</c:v>
                </c:pt>
                <c:pt idx="5">
                  <c:v>206.16806166039501</c:v>
                </c:pt>
                <c:pt idx="6">
                  <c:v>177.28981499955299</c:v>
                </c:pt>
                <c:pt idx="7">
                  <c:v>231.56591076359899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7DB-4B79-83E4-402B04D3B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642387"/>
        <c:axId val="1478805133"/>
      </c:barChart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'DIT-PAS'!$B$7:$B$14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'DIT-PAS'!$C$7:$C$14</c:f>
              <c:numCache>
                <c:formatCode>General</c:formatCode>
                <c:ptCount val="8"/>
                <c:pt idx="0">
                  <c:v>299.18931368020799</c:v>
                </c:pt>
                <c:pt idx="1">
                  <c:v>888.75724491040705</c:v>
                </c:pt>
                <c:pt idx="2">
                  <c:v>668.85701612431501</c:v>
                </c:pt>
                <c:pt idx="3">
                  <c:v>361.04535164869202</c:v>
                </c:pt>
                <c:pt idx="4">
                  <c:v>288.917405420271</c:v>
                </c:pt>
                <c:pt idx="5">
                  <c:v>206.16806166039501</c:v>
                </c:pt>
                <c:pt idx="6">
                  <c:v>177.28981499955299</c:v>
                </c:pt>
                <c:pt idx="7">
                  <c:v>231.56591076359899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B-4B79-83E4-402B04D3B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642387"/>
        <c:axId val="1478805133"/>
      </c:lineChart>
      <c:catAx>
        <c:axId val="2084642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8805133"/>
        <c:crosses val="autoZero"/>
        <c:auto val="1"/>
        <c:lblAlgn val="ctr"/>
        <c:lblOffset val="100"/>
        <c:noMultiLvlLbl val="1"/>
      </c:catAx>
      <c:valAx>
        <c:axId val="1478805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46423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Salomia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cat>
            <c:numRef>
              <c:f>'DIT-PAS'!$I$7:$I$20</c:f>
              <c:numCache>
                <c:formatCode>h:mm</c:formatCode>
                <c:ptCount val="14"/>
                <c:pt idx="0">
                  <c:v>0.20833333333333334</c:v>
                </c:pt>
                <c:pt idx="1">
                  <c:v>0.22916666666666666</c:v>
                </c:pt>
                <c:pt idx="2">
                  <c:v>0.25</c:v>
                </c:pt>
                <c:pt idx="3">
                  <c:v>0.27083333333333331</c:v>
                </c:pt>
                <c:pt idx="4">
                  <c:v>0.29166666666666669</c:v>
                </c:pt>
                <c:pt idx="5">
                  <c:v>0.3125</c:v>
                </c:pt>
                <c:pt idx="6">
                  <c:v>0.33333333333333331</c:v>
                </c:pt>
                <c:pt idx="7">
                  <c:v>0.35416666666666669</c:v>
                </c:pt>
                <c:pt idx="8">
                  <c:v>0.375</c:v>
                </c:pt>
                <c:pt idx="9">
                  <c:v>0.39583333333333331</c:v>
                </c:pt>
                <c:pt idx="10">
                  <c:v>0.41666666666666669</c:v>
                </c:pt>
                <c:pt idx="11">
                  <c:v>0.4375</c:v>
                </c:pt>
                <c:pt idx="12">
                  <c:v>0.45833333333333331</c:v>
                </c:pt>
                <c:pt idx="13">
                  <c:v>0.47916666666666669</c:v>
                </c:pt>
              </c:numCache>
            </c:numRef>
          </c:cat>
          <c:val>
            <c:numRef>
              <c:f>'DIT-PAS'!$J$7:$J$20</c:f>
              <c:numCache>
                <c:formatCode>0.00</c:formatCode>
                <c:ptCount val="14"/>
                <c:pt idx="0">
                  <c:v>72.783936283257844</c:v>
                </c:pt>
                <c:pt idx="1">
                  <c:v>226.40537739695014</c:v>
                </c:pt>
                <c:pt idx="2">
                  <c:v>289.68886751417256</c:v>
                </c:pt>
                <c:pt idx="3">
                  <c:v>599.0683773962345</c:v>
                </c:pt>
                <c:pt idx="4">
                  <c:v>470.40505898213826</c:v>
                </c:pt>
                <c:pt idx="5">
                  <c:v>198.45195714217672</c:v>
                </c:pt>
                <c:pt idx="6">
                  <c:v>178.8150844540225</c:v>
                </c:pt>
                <c:pt idx="7">
                  <c:v>182.23026719466952</c:v>
                </c:pt>
                <c:pt idx="8">
                  <c:v>161.23054019661632</c:v>
                </c:pt>
                <c:pt idx="9">
                  <c:v>127.68686522365468</c:v>
                </c:pt>
                <c:pt idx="10">
                  <c:v>104.55133695989092</c:v>
                </c:pt>
                <c:pt idx="11">
                  <c:v>101.61672470050409</c:v>
                </c:pt>
                <c:pt idx="12">
                  <c:v>68.315250800915408</c:v>
                </c:pt>
                <c:pt idx="13">
                  <c:v>108.97456419863758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801-4506-9000-4E3507672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017095"/>
        <c:axId val="989080293"/>
      </c:barChart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'DIT-PAS'!$I$7:$I$20</c:f>
              <c:numCache>
                <c:formatCode>h:mm</c:formatCode>
                <c:ptCount val="14"/>
                <c:pt idx="0">
                  <c:v>0.20833333333333334</c:v>
                </c:pt>
                <c:pt idx="1">
                  <c:v>0.22916666666666666</c:v>
                </c:pt>
                <c:pt idx="2">
                  <c:v>0.25</c:v>
                </c:pt>
                <c:pt idx="3">
                  <c:v>0.27083333333333331</c:v>
                </c:pt>
                <c:pt idx="4">
                  <c:v>0.29166666666666669</c:v>
                </c:pt>
                <c:pt idx="5">
                  <c:v>0.3125</c:v>
                </c:pt>
                <c:pt idx="6">
                  <c:v>0.33333333333333331</c:v>
                </c:pt>
                <c:pt idx="7">
                  <c:v>0.35416666666666669</c:v>
                </c:pt>
                <c:pt idx="8">
                  <c:v>0.375</c:v>
                </c:pt>
                <c:pt idx="9">
                  <c:v>0.39583333333333331</c:v>
                </c:pt>
                <c:pt idx="10">
                  <c:v>0.41666666666666669</c:v>
                </c:pt>
                <c:pt idx="11">
                  <c:v>0.4375</c:v>
                </c:pt>
                <c:pt idx="12">
                  <c:v>0.45833333333333331</c:v>
                </c:pt>
                <c:pt idx="13">
                  <c:v>0.47916666666666669</c:v>
                </c:pt>
              </c:numCache>
            </c:numRef>
          </c:cat>
          <c:val>
            <c:numRef>
              <c:f>'DIT-PAS'!$J$7:$J$20</c:f>
              <c:numCache>
                <c:formatCode>0.00</c:formatCode>
                <c:ptCount val="14"/>
                <c:pt idx="0">
                  <c:v>72.783936283257844</c:v>
                </c:pt>
                <c:pt idx="1">
                  <c:v>226.40537739695014</c:v>
                </c:pt>
                <c:pt idx="2">
                  <c:v>289.68886751417256</c:v>
                </c:pt>
                <c:pt idx="3">
                  <c:v>599.0683773962345</c:v>
                </c:pt>
                <c:pt idx="4">
                  <c:v>470.40505898213826</c:v>
                </c:pt>
                <c:pt idx="5">
                  <c:v>198.45195714217672</c:v>
                </c:pt>
                <c:pt idx="6">
                  <c:v>178.8150844540225</c:v>
                </c:pt>
                <c:pt idx="7">
                  <c:v>182.23026719466952</c:v>
                </c:pt>
                <c:pt idx="8">
                  <c:v>161.23054019661632</c:v>
                </c:pt>
                <c:pt idx="9">
                  <c:v>127.68686522365468</c:v>
                </c:pt>
                <c:pt idx="10">
                  <c:v>104.55133695989092</c:v>
                </c:pt>
                <c:pt idx="11">
                  <c:v>101.61672470050409</c:v>
                </c:pt>
                <c:pt idx="12">
                  <c:v>68.315250800915408</c:v>
                </c:pt>
                <c:pt idx="13">
                  <c:v>108.97456419863758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1-4506-9000-4E3507672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017095"/>
        <c:axId val="989080293"/>
      </c:lineChart>
      <c:catAx>
        <c:axId val="1406017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9080293"/>
        <c:crosses val="autoZero"/>
        <c:auto val="1"/>
        <c:lblAlgn val="ctr"/>
        <c:lblOffset val="100"/>
        <c:noMultiLvlLbl val="1"/>
      </c:catAx>
      <c:valAx>
        <c:axId val="989080293"/>
        <c:scaling>
          <c:orientation val="minMax"/>
          <c:max val="8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60170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Flora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cat>
            <c:numRef>
              <c:f>'DIT-PAS'!$B$7:$B$14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'DIT-PAS'!$D$7:$D$14</c:f>
              <c:numCache>
                <c:formatCode>General</c:formatCode>
                <c:ptCount val="8"/>
                <c:pt idx="0">
                  <c:v>284.05021285918099</c:v>
                </c:pt>
                <c:pt idx="1">
                  <c:v>820.83655436142703</c:v>
                </c:pt>
                <c:pt idx="2">
                  <c:v>611.77592429610297</c:v>
                </c:pt>
                <c:pt idx="3">
                  <c:v>334.24607854118301</c:v>
                </c:pt>
                <c:pt idx="4">
                  <c:v>272.65059167474601</c:v>
                </c:pt>
                <c:pt idx="5">
                  <c:v>187.26362783426299</c:v>
                </c:pt>
                <c:pt idx="6">
                  <c:v>154.17155234999501</c:v>
                </c:pt>
                <c:pt idx="7">
                  <c:v>195.36559060852099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D81-4B2C-979F-843FD0DB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264591"/>
        <c:axId val="414466181"/>
      </c:barChart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'DIT-PAS'!$B$7:$B$14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'DIT-PAS'!$D$7:$D$14</c:f>
              <c:numCache>
                <c:formatCode>General</c:formatCode>
                <c:ptCount val="8"/>
                <c:pt idx="0">
                  <c:v>284.05021285918099</c:v>
                </c:pt>
                <c:pt idx="1">
                  <c:v>820.83655436142703</c:v>
                </c:pt>
                <c:pt idx="2">
                  <c:v>611.77592429610297</c:v>
                </c:pt>
                <c:pt idx="3">
                  <c:v>334.24607854118301</c:v>
                </c:pt>
                <c:pt idx="4">
                  <c:v>272.65059167474601</c:v>
                </c:pt>
                <c:pt idx="5">
                  <c:v>187.26362783426299</c:v>
                </c:pt>
                <c:pt idx="6">
                  <c:v>154.17155234999501</c:v>
                </c:pt>
                <c:pt idx="7">
                  <c:v>195.36559060852099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1-4B2C-979F-843FD0DB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64591"/>
        <c:axId val="414466181"/>
      </c:lineChart>
      <c:catAx>
        <c:axId val="48426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466181"/>
        <c:crosses val="autoZero"/>
        <c:auto val="1"/>
        <c:lblAlgn val="ctr"/>
        <c:lblOffset val="100"/>
        <c:noMultiLvlLbl val="1"/>
      </c:catAx>
      <c:valAx>
        <c:axId val="414466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42645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Salomia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cat>
            <c:numRef>
              <c:f>'DIT-PAS'!$I$7:$I$20</c:f>
              <c:numCache>
                <c:formatCode>h:mm</c:formatCode>
                <c:ptCount val="14"/>
                <c:pt idx="0">
                  <c:v>0.20833333333333334</c:v>
                </c:pt>
                <c:pt idx="1">
                  <c:v>0.22916666666666666</c:v>
                </c:pt>
                <c:pt idx="2">
                  <c:v>0.25</c:v>
                </c:pt>
                <c:pt idx="3">
                  <c:v>0.27083333333333331</c:v>
                </c:pt>
                <c:pt idx="4">
                  <c:v>0.29166666666666669</c:v>
                </c:pt>
                <c:pt idx="5">
                  <c:v>0.3125</c:v>
                </c:pt>
                <c:pt idx="6">
                  <c:v>0.33333333333333331</c:v>
                </c:pt>
                <c:pt idx="7">
                  <c:v>0.35416666666666669</c:v>
                </c:pt>
                <c:pt idx="8">
                  <c:v>0.375</c:v>
                </c:pt>
                <c:pt idx="9">
                  <c:v>0.39583333333333331</c:v>
                </c:pt>
                <c:pt idx="10">
                  <c:v>0.41666666666666669</c:v>
                </c:pt>
                <c:pt idx="11">
                  <c:v>0.4375</c:v>
                </c:pt>
                <c:pt idx="12">
                  <c:v>0.45833333333333331</c:v>
                </c:pt>
                <c:pt idx="13">
                  <c:v>0.47916666666666669</c:v>
                </c:pt>
              </c:numCache>
            </c:numRef>
          </c:cat>
          <c:val>
            <c:numRef>
              <c:f>'DIT-PAS'!$K$7:$K$20</c:f>
              <c:numCache>
                <c:formatCode>0.00</c:formatCode>
                <c:ptCount val="14"/>
                <c:pt idx="0">
                  <c:v>73.342498812344473</c:v>
                </c:pt>
                <c:pt idx="1">
                  <c:v>210.70771404683651</c:v>
                </c:pt>
                <c:pt idx="2">
                  <c:v>270.68841207951914</c:v>
                </c:pt>
                <c:pt idx="3">
                  <c:v>550.14814228190789</c:v>
                </c:pt>
                <c:pt idx="4">
                  <c:v>429.22922222157507</c:v>
                </c:pt>
                <c:pt idx="5">
                  <c:v>182.5467020745279</c:v>
                </c:pt>
                <c:pt idx="6">
                  <c:v>163.40432114396538</c:v>
                </c:pt>
                <c:pt idx="7">
                  <c:v>170.84175739721763</c:v>
                </c:pt>
                <c:pt idx="8">
                  <c:v>154.27641354284742</c:v>
                </c:pt>
                <c:pt idx="9">
                  <c:v>118.37417813189857</c:v>
                </c:pt>
                <c:pt idx="10">
                  <c:v>97.957312620067356</c:v>
                </c:pt>
                <c:pt idx="11">
                  <c:v>89.306315214195635</c:v>
                </c:pt>
                <c:pt idx="12">
                  <c:v>60.905766231062117</c:v>
                </c:pt>
                <c:pt idx="13">
                  <c:v>93.265786118932894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4AF-407D-8FF5-3BBE2B83A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622261"/>
        <c:axId val="1947410878"/>
      </c:barChart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'DIT-PAS'!$I$7:$I$20</c:f>
              <c:numCache>
                <c:formatCode>h:mm</c:formatCode>
                <c:ptCount val="14"/>
                <c:pt idx="0">
                  <c:v>0.20833333333333334</c:v>
                </c:pt>
                <c:pt idx="1">
                  <c:v>0.22916666666666666</c:v>
                </c:pt>
                <c:pt idx="2">
                  <c:v>0.25</c:v>
                </c:pt>
                <c:pt idx="3">
                  <c:v>0.27083333333333331</c:v>
                </c:pt>
                <c:pt idx="4">
                  <c:v>0.29166666666666669</c:v>
                </c:pt>
                <c:pt idx="5">
                  <c:v>0.3125</c:v>
                </c:pt>
                <c:pt idx="6">
                  <c:v>0.33333333333333331</c:v>
                </c:pt>
                <c:pt idx="7">
                  <c:v>0.35416666666666669</c:v>
                </c:pt>
                <c:pt idx="8">
                  <c:v>0.375</c:v>
                </c:pt>
                <c:pt idx="9">
                  <c:v>0.39583333333333331</c:v>
                </c:pt>
                <c:pt idx="10">
                  <c:v>0.41666666666666669</c:v>
                </c:pt>
                <c:pt idx="11">
                  <c:v>0.4375</c:v>
                </c:pt>
                <c:pt idx="12">
                  <c:v>0.45833333333333331</c:v>
                </c:pt>
                <c:pt idx="13">
                  <c:v>0.47916666666666669</c:v>
                </c:pt>
              </c:numCache>
            </c:numRef>
          </c:cat>
          <c:val>
            <c:numRef>
              <c:f>'DIT-PAS'!$K$7:$K$20</c:f>
              <c:numCache>
                <c:formatCode>0.00</c:formatCode>
                <c:ptCount val="14"/>
                <c:pt idx="0">
                  <c:v>73.342498812344473</c:v>
                </c:pt>
                <c:pt idx="1">
                  <c:v>210.70771404683651</c:v>
                </c:pt>
                <c:pt idx="2">
                  <c:v>270.68841207951914</c:v>
                </c:pt>
                <c:pt idx="3">
                  <c:v>550.14814228190789</c:v>
                </c:pt>
                <c:pt idx="4">
                  <c:v>429.22922222157507</c:v>
                </c:pt>
                <c:pt idx="5">
                  <c:v>182.5467020745279</c:v>
                </c:pt>
                <c:pt idx="6">
                  <c:v>163.40432114396538</c:v>
                </c:pt>
                <c:pt idx="7">
                  <c:v>170.84175739721763</c:v>
                </c:pt>
                <c:pt idx="8">
                  <c:v>154.27641354284742</c:v>
                </c:pt>
                <c:pt idx="9">
                  <c:v>118.37417813189857</c:v>
                </c:pt>
                <c:pt idx="10">
                  <c:v>97.957312620067356</c:v>
                </c:pt>
                <c:pt idx="11">
                  <c:v>89.306315214195635</c:v>
                </c:pt>
                <c:pt idx="12">
                  <c:v>60.905766231062117</c:v>
                </c:pt>
                <c:pt idx="13">
                  <c:v>93.265786118932894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F-407D-8FF5-3BBE2B83A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622261"/>
        <c:axId val="1947410878"/>
      </c:lineChart>
      <c:catAx>
        <c:axId val="746622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7410878"/>
        <c:crosses val="autoZero"/>
        <c:auto val="1"/>
        <c:lblAlgn val="ctr"/>
        <c:lblOffset val="100"/>
        <c:noMultiLvlLbl val="1"/>
      </c:catAx>
      <c:valAx>
        <c:axId val="1947410878"/>
        <c:scaling>
          <c:orientation val="minMax"/>
          <c:max val="8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66222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933450</xdr:colOff>
      <xdr:row>22</xdr:row>
      <xdr:rowOff>180975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F054E3C7-A1EA-4E0E-ABA8-E0F1EF6ED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923925</xdr:colOff>
      <xdr:row>44</xdr:row>
      <xdr:rowOff>9525</xdr:rowOff>
    </xdr:from>
    <xdr:ext cx="5715000" cy="3533775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C9C2994B-46AA-4A1A-92AB-C8045D7B1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38100</xdr:colOff>
      <xdr:row>22</xdr:row>
      <xdr:rowOff>180975</xdr:rowOff>
    </xdr:from>
    <xdr:ext cx="5715000" cy="353377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FFF098C4-0C78-4009-981A-7C4F008A1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38100</xdr:colOff>
      <xdr:row>44</xdr:row>
      <xdr:rowOff>9525</xdr:rowOff>
    </xdr:from>
    <xdr:ext cx="5715000" cy="3533775"/>
    <xdr:graphicFrame macro="">
      <xdr:nvGraphicFramePr>
        <xdr:cNvPr id="5" name="Chart 5" title="Gráfico">
          <a:extLst>
            <a:ext uri="{FF2B5EF4-FFF2-40B4-BE49-F238E27FC236}">
              <a16:creationId xmlns:a16="http://schemas.microsoft.com/office/drawing/2014/main" id="{C100FC0F-A773-4511-8407-68AF9EF2D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16</xdr:col>
      <xdr:colOff>133350</xdr:colOff>
      <xdr:row>10</xdr:row>
      <xdr:rowOff>180975</xdr:rowOff>
    </xdr:from>
    <xdr:ext cx="2276475" cy="342900"/>
    <xdr:pic>
      <xdr:nvPicPr>
        <xdr:cNvPr id="6" name="image1.png" title="Image">
          <a:extLst>
            <a:ext uri="{FF2B5EF4-FFF2-40B4-BE49-F238E27FC236}">
              <a16:creationId xmlns:a16="http://schemas.microsoft.com/office/drawing/2014/main" id="{83A84CF7-3316-4A60-8EB5-DED29F5AA951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639675" y="1990725"/>
          <a:ext cx="2276475" cy="342900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447675</xdr:colOff>
      <xdr:row>1</xdr:row>
      <xdr:rowOff>114300</xdr:rowOff>
    </xdr:from>
    <xdr:ext cx="1304925" cy="1743075"/>
    <xdr:pic>
      <xdr:nvPicPr>
        <xdr:cNvPr id="7" name="image2.png" title="Image">
          <a:extLst>
            <a:ext uri="{FF2B5EF4-FFF2-40B4-BE49-F238E27FC236}">
              <a16:creationId xmlns:a16="http://schemas.microsoft.com/office/drawing/2014/main" id="{D63CA8C9-235F-42EC-A93B-DDB2AC1A4B7C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2954000" y="295275"/>
          <a:ext cx="1304925" cy="1743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"/>
  <sheetViews>
    <sheetView topLeftCell="I1" zoomScale="90" zoomScaleNormal="70" workbookViewId="0">
      <selection activeCell="AC3" sqref="AC3"/>
    </sheetView>
  </sheetViews>
  <sheetFormatPr defaultColWidth="10.7109375" defaultRowHeight="15" x14ac:dyDescent="0.25"/>
  <cols>
    <col min="2" max="2" width="29.28515625" customWidth="1"/>
    <col min="3" max="3" width="16.7109375" customWidth="1"/>
    <col min="4" max="4" width="24" customWidth="1"/>
    <col min="5" max="5" width="17.140625" customWidth="1"/>
    <col min="6" max="6" width="14.42578125" customWidth="1"/>
    <col min="7" max="7" width="15.7109375" customWidth="1"/>
    <col min="8" max="8" width="17.5703125" bestFit="1" customWidth="1"/>
    <col min="9" max="9" width="18.140625" customWidth="1"/>
  </cols>
  <sheetData>
    <row r="1" spans="1:30" x14ac:dyDescent="0.25">
      <c r="A1" s="15" t="s">
        <v>51</v>
      </c>
      <c r="B1" s="15" t="s">
        <v>52</v>
      </c>
      <c r="C1" s="15"/>
    </row>
    <row r="2" spans="1:30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</row>
    <row r="3" spans="1:30" x14ac:dyDescent="0.25">
      <c r="A3" t="s">
        <v>33</v>
      </c>
      <c r="B3">
        <v>0</v>
      </c>
      <c r="C3">
        <v>302.281255235652</v>
      </c>
      <c r="D3">
        <v>342.24196647436099</v>
      </c>
      <c r="E3">
        <v>400.39703832378899</v>
      </c>
      <c r="F3">
        <v>455.08022037813799</v>
      </c>
      <c r="G3">
        <v>530.90356025193398</v>
      </c>
      <c r="H3">
        <v>585.20787659280097</v>
      </c>
      <c r="I3">
        <v>617.61128498214396</v>
      </c>
      <c r="J3">
        <v>649.10533210996198</v>
      </c>
      <c r="K3">
        <v>676.35775137688495</v>
      </c>
      <c r="L3">
        <v>676.96121247225904</v>
      </c>
      <c r="M3">
        <v>676.20414844145705</v>
      </c>
      <c r="N3">
        <v>759.94928007524504</v>
      </c>
      <c r="O3">
        <v>818.82176072427296</v>
      </c>
      <c r="P3">
        <v>833.62091805070804</v>
      </c>
      <c r="Q3">
        <v>872.06975282577298</v>
      </c>
      <c r="R3">
        <v>464.45216296621902</v>
      </c>
      <c r="S3">
        <v>423.54023992090299</v>
      </c>
      <c r="T3">
        <v>457.33734066728402</v>
      </c>
      <c r="U3">
        <v>447.40313014096802</v>
      </c>
      <c r="V3">
        <v>446.65054720393198</v>
      </c>
      <c r="W3">
        <v>321.35544613859503</v>
      </c>
      <c r="X3">
        <v>333.96652759921199</v>
      </c>
      <c r="Y3">
        <v>317.16983447751898</v>
      </c>
      <c r="Z3">
        <v>307.826182953662</v>
      </c>
      <c r="AA3">
        <v>299.18931368020799</v>
      </c>
      <c r="AB3">
        <v>284.05021285918099</v>
      </c>
      <c r="AC3">
        <v>225.36404194600399</v>
      </c>
      <c r="AD3">
        <v>168.87096379787701</v>
      </c>
    </row>
    <row r="4" spans="1:30" s="17" customFormat="1" x14ac:dyDescent="0.25">
      <c r="A4" s="17" t="s">
        <v>34</v>
      </c>
      <c r="B4" s="17">
        <v>0</v>
      </c>
      <c r="C4" s="17">
        <v>334.95204380543498</v>
      </c>
      <c r="D4" s="17">
        <v>479.446439689204</v>
      </c>
      <c r="E4" s="17">
        <v>569.71144832923801</v>
      </c>
      <c r="F4" s="17">
        <v>646.39417282563204</v>
      </c>
      <c r="G4" s="17">
        <v>795.127232219799</v>
      </c>
      <c r="H4" s="17">
        <v>883.51946909569403</v>
      </c>
      <c r="I4" s="17">
        <v>949.66385820705</v>
      </c>
      <c r="J4" s="17">
        <v>1093.6659142148901</v>
      </c>
      <c r="K4" s="17">
        <v>1152.9604032857601</v>
      </c>
      <c r="L4" s="17">
        <v>1170.7691833285101</v>
      </c>
      <c r="M4" s="17">
        <v>1200.1167675678801</v>
      </c>
      <c r="N4" s="17">
        <v>1411.2212610935401</v>
      </c>
      <c r="O4" s="17">
        <v>1616.9707108965099</v>
      </c>
      <c r="P4" s="17">
        <v>1648.7264577747401</v>
      </c>
      <c r="Q4" s="17">
        <v>1739.9941038940799</v>
      </c>
      <c r="R4" s="17">
        <v>774.17443899678699</v>
      </c>
      <c r="S4" s="17">
        <v>1279.3381173964401</v>
      </c>
      <c r="T4" s="17">
        <v>1373.6318463196401</v>
      </c>
      <c r="U4" s="17">
        <v>1332.4550139903199</v>
      </c>
      <c r="V4" s="17">
        <v>1303.7434806853901</v>
      </c>
      <c r="W4" s="17">
        <v>984.44561881680499</v>
      </c>
      <c r="X4" s="17">
        <v>997.31964000160804</v>
      </c>
      <c r="Y4" s="17">
        <v>966.73324237420798</v>
      </c>
      <c r="Z4" s="17">
        <v>915.20323498710695</v>
      </c>
      <c r="AA4" s="17">
        <v>888.75724491040705</v>
      </c>
      <c r="AB4" s="17">
        <v>820.83655436142703</v>
      </c>
      <c r="AC4" s="17">
        <v>605.09805092284398</v>
      </c>
      <c r="AD4" s="17">
        <v>431.03053611983103</v>
      </c>
    </row>
    <row r="5" spans="1:30" s="16" customFormat="1" x14ac:dyDescent="0.25">
      <c r="A5" s="16" t="s">
        <v>35</v>
      </c>
      <c r="B5" s="16">
        <v>0</v>
      </c>
      <c r="C5" s="16">
        <v>217.84594011256999</v>
      </c>
      <c r="D5" s="16">
        <v>324.04870244969902</v>
      </c>
      <c r="E5" s="16">
        <v>410.20918879202702</v>
      </c>
      <c r="F5" s="16">
        <v>470.351891604049</v>
      </c>
      <c r="G5" s="16">
        <v>594.55696715509396</v>
      </c>
      <c r="H5" s="16">
        <v>672.59456369292297</v>
      </c>
      <c r="I5" s="16">
        <v>736.71189554306204</v>
      </c>
      <c r="J5" s="16">
        <v>818.75718058352697</v>
      </c>
      <c r="K5" s="16">
        <v>872.94782956172503</v>
      </c>
      <c r="L5" s="16">
        <v>896.13165537741304</v>
      </c>
      <c r="M5" s="16">
        <v>915.24645728948497</v>
      </c>
      <c r="N5" s="16">
        <v>1113.0995427958001</v>
      </c>
      <c r="O5" s="16">
        <v>1279.6369133016699</v>
      </c>
      <c r="P5" s="16">
        <v>1341.3901983487101</v>
      </c>
      <c r="Q5" s="16">
        <v>1382.11324070096</v>
      </c>
      <c r="R5" s="16">
        <v>651.070189105145</v>
      </c>
      <c r="S5" s="16">
        <v>1088.91006974174</v>
      </c>
      <c r="T5" s="16">
        <v>1143.3298386026199</v>
      </c>
      <c r="U5" s="16">
        <v>1105.8436633889501</v>
      </c>
      <c r="V5" s="16">
        <v>1074.60087001896</v>
      </c>
      <c r="W5" s="16">
        <v>782.433925717953</v>
      </c>
      <c r="X5" s="16">
        <v>790.68854876055002</v>
      </c>
      <c r="Y5" s="16">
        <v>753.80414108508603</v>
      </c>
      <c r="Z5" s="16">
        <v>709.23668092990795</v>
      </c>
      <c r="AA5" s="16">
        <v>668.85701612431501</v>
      </c>
      <c r="AB5" s="16">
        <v>611.77592429610297</v>
      </c>
      <c r="AC5" s="16">
        <v>466.81982545822098</v>
      </c>
      <c r="AD5" s="16">
        <v>350.16763174623298</v>
      </c>
    </row>
    <row r="6" spans="1:30" x14ac:dyDescent="0.25">
      <c r="A6" t="s">
        <v>36</v>
      </c>
      <c r="B6">
        <v>0</v>
      </c>
      <c r="C6">
        <v>166.13637767914099</v>
      </c>
      <c r="D6">
        <v>259.33933121411701</v>
      </c>
      <c r="E6">
        <v>325.14508133066499</v>
      </c>
      <c r="F6">
        <v>382.99783633607802</v>
      </c>
      <c r="G6">
        <v>516.61953397523496</v>
      </c>
      <c r="H6">
        <v>597.94678309180699</v>
      </c>
      <c r="I6">
        <v>653.43593324810695</v>
      </c>
      <c r="J6">
        <v>708.02454471419401</v>
      </c>
      <c r="K6">
        <v>735.10006032867602</v>
      </c>
      <c r="L6">
        <v>739.37402291083595</v>
      </c>
      <c r="M6">
        <v>759.11863757169795</v>
      </c>
      <c r="N6">
        <v>871.11947314915199</v>
      </c>
      <c r="O6">
        <v>967.56095096690899</v>
      </c>
      <c r="P6">
        <v>1012.61473925132</v>
      </c>
      <c r="Q6">
        <v>1076.5991049689901</v>
      </c>
      <c r="R6">
        <v>557.76613759246595</v>
      </c>
      <c r="S6">
        <v>952.26763253325896</v>
      </c>
      <c r="T6">
        <v>971.97679691495796</v>
      </c>
      <c r="U6">
        <v>917.74072310478198</v>
      </c>
      <c r="V6">
        <v>788.27895274647199</v>
      </c>
      <c r="W6">
        <v>466.34509105946597</v>
      </c>
      <c r="X6">
        <v>465.84180112165598</v>
      </c>
      <c r="Y6">
        <v>439.57930687494002</v>
      </c>
      <c r="Z6">
        <v>389.84899766818501</v>
      </c>
      <c r="AA6">
        <v>361.04535164869202</v>
      </c>
      <c r="AB6">
        <v>334.24607854118301</v>
      </c>
      <c r="AC6">
        <v>261.80216987505702</v>
      </c>
      <c r="AD6">
        <v>169.599330540149</v>
      </c>
    </row>
    <row r="7" spans="1:30" x14ac:dyDescent="0.25">
      <c r="A7" t="s">
        <v>37</v>
      </c>
      <c r="B7">
        <v>0</v>
      </c>
      <c r="C7">
        <v>142.75670972018401</v>
      </c>
      <c r="D7">
        <v>199.74593283666499</v>
      </c>
      <c r="E7">
        <v>249.51301712227101</v>
      </c>
      <c r="F7">
        <v>293.15712640084303</v>
      </c>
      <c r="G7">
        <v>433.74079941949498</v>
      </c>
      <c r="H7">
        <v>489.321562407084</v>
      </c>
      <c r="I7">
        <v>558.16314223374104</v>
      </c>
      <c r="J7">
        <v>626.83192531245095</v>
      </c>
      <c r="K7">
        <v>655.80419116179201</v>
      </c>
      <c r="L7">
        <v>684.39713062686803</v>
      </c>
      <c r="M7">
        <v>671.02554208356901</v>
      </c>
      <c r="N7">
        <v>771.97621878548705</v>
      </c>
      <c r="O7">
        <v>834.36223748832401</v>
      </c>
      <c r="P7">
        <v>887.03504948366594</v>
      </c>
      <c r="Q7">
        <v>925.66926214313605</v>
      </c>
      <c r="R7">
        <v>615.67286424732004</v>
      </c>
      <c r="S7">
        <v>975.97653176879805</v>
      </c>
      <c r="T7">
        <v>1004.1652224117</v>
      </c>
      <c r="U7">
        <v>896.45245832220996</v>
      </c>
      <c r="V7">
        <v>679.78532161322903</v>
      </c>
      <c r="W7">
        <v>401.76584810943302</v>
      </c>
      <c r="X7">
        <v>395.31513515279897</v>
      </c>
      <c r="Y7">
        <v>366.63069070835502</v>
      </c>
      <c r="Z7">
        <v>301.55410061688701</v>
      </c>
      <c r="AA7">
        <v>288.917405420271</v>
      </c>
      <c r="AB7">
        <v>272.65059167474601</v>
      </c>
      <c r="AC7">
        <v>205.773498263634</v>
      </c>
      <c r="AD7">
        <v>111.324869376797</v>
      </c>
    </row>
    <row r="8" spans="1:30" s="17" customFormat="1" x14ac:dyDescent="0.25">
      <c r="A8" s="17" t="s">
        <v>38</v>
      </c>
      <c r="B8" s="17">
        <v>0</v>
      </c>
      <c r="C8" s="17">
        <v>112.59310498568399</v>
      </c>
      <c r="D8" s="17">
        <v>149.435914626185</v>
      </c>
      <c r="E8" s="17">
        <v>185.35026529624901</v>
      </c>
      <c r="F8" s="17">
        <v>240.58187079567401</v>
      </c>
      <c r="G8" s="17">
        <v>409.41646689359101</v>
      </c>
      <c r="H8" s="17">
        <v>463.36750191243902</v>
      </c>
      <c r="I8" s="17">
        <v>535.10296612508205</v>
      </c>
      <c r="J8" s="17">
        <v>555.83249907134598</v>
      </c>
      <c r="K8" s="17">
        <v>572.60984932230099</v>
      </c>
      <c r="L8" s="17">
        <v>607.41186080384796</v>
      </c>
      <c r="M8" s="17">
        <v>595.64867465235398</v>
      </c>
      <c r="N8" s="17">
        <v>665.87079033368298</v>
      </c>
      <c r="O8" s="17">
        <v>705.22203163667803</v>
      </c>
      <c r="P8" s="17">
        <v>760.23366765986805</v>
      </c>
      <c r="Q8" s="17">
        <v>807.258994527043</v>
      </c>
      <c r="R8" s="17">
        <v>597.70275507904796</v>
      </c>
      <c r="S8" s="17">
        <v>1141.7018892665801</v>
      </c>
      <c r="T8" s="17">
        <v>1163.20493703585</v>
      </c>
      <c r="U8" s="17">
        <v>954.14311271152303</v>
      </c>
      <c r="V8" s="17">
        <v>626.73476533161795</v>
      </c>
      <c r="W8" s="17">
        <v>314.76769625081198</v>
      </c>
      <c r="X8" s="17">
        <v>313.54528629177798</v>
      </c>
      <c r="Y8" s="17">
        <v>280.90026011376699</v>
      </c>
      <c r="Z8" s="17">
        <v>229.51252131485401</v>
      </c>
      <c r="AA8" s="17">
        <v>206.16806166039501</v>
      </c>
      <c r="AB8" s="17">
        <v>187.26362783426299</v>
      </c>
      <c r="AC8" s="17">
        <v>144.76876034299499</v>
      </c>
      <c r="AD8" s="17">
        <v>72.369913204674305</v>
      </c>
    </row>
    <row r="9" spans="1:30" x14ac:dyDescent="0.25">
      <c r="A9" t="s">
        <v>39</v>
      </c>
      <c r="B9">
        <v>0</v>
      </c>
      <c r="C9">
        <v>145.70923707654401</v>
      </c>
      <c r="D9">
        <v>188.775890717268</v>
      </c>
      <c r="E9">
        <v>229.00268868771099</v>
      </c>
      <c r="F9">
        <v>313.712223041193</v>
      </c>
      <c r="G9">
        <v>468.741089652082</v>
      </c>
      <c r="H9">
        <v>523.30097525690303</v>
      </c>
      <c r="I9">
        <v>585.48709426725395</v>
      </c>
      <c r="J9">
        <v>602.69986287110805</v>
      </c>
      <c r="K9">
        <v>624.63046367578295</v>
      </c>
      <c r="L9">
        <v>659.57797208212003</v>
      </c>
      <c r="M9">
        <v>626.81465100528499</v>
      </c>
      <c r="N9">
        <v>673.51950419720197</v>
      </c>
      <c r="O9">
        <v>694.84132315308102</v>
      </c>
      <c r="P9">
        <v>750.05286097567205</v>
      </c>
      <c r="Q9">
        <v>776.44575747776298</v>
      </c>
      <c r="R9">
        <v>672.444064778182</v>
      </c>
      <c r="S9">
        <v>1074.48801450159</v>
      </c>
      <c r="T9">
        <v>1087.67630178169</v>
      </c>
      <c r="U9">
        <v>859.91765345189299</v>
      </c>
      <c r="V9">
        <v>541.56825191721498</v>
      </c>
      <c r="W9">
        <v>286.673350785401</v>
      </c>
      <c r="X9">
        <v>266.77583718788799</v>
      </c>
      <c r="Y9">
        <v>245.43259544756199</v>
      </c>
      <c r="Z9">
        <v>181.89905404876399</v>
      </c>
      <c r="AA9">
        <v>177.28981499955299</v>
      </c>
      <c r="AB9">
        <v>154.17155234999501</v>
      </c>
      <c r="AC9">
        <v>124.853185204794</v>
      </c>
      <c r="AD9">
        <v>69.973672687465793</v>
      </c>
    </row>
    <row r="10" spans="1:30" x14ac:dyDescent="0.25">
      <c r="A10" t="s">
        <v>40</v>
      </c>
      <c r="B10">
        <v>0</v>
      </c>
      <c r="C10">
        <v>144.94038546089399</v>
      </c>
      <c r="D10">
        <v>175.547280204229</v>
      </c>
      <c r="E10">
        <v>209.34077809816699</v>
      </c>
      <c r="F10">
        <v>323.70845315763398</v>
      </c>
      <c r="G10">
        <v>502.70696417851002</v>
      </c>
      <c r="H10">
        <v>568.93619491256095</v>
      </c>
      <c r="I10">
        <v>648.57276927892201</v>
      </c>
      <c r="J10">
        <v>680.68314608793105</v>
      </c>
      <c r="K10">
        <v>724.08947480136499</v>
      </c>
      <c r="L10">
        <v>764.97245610506104</v>
      </c>
      <c r="M10">
        <v>743.03171146532202</v>
      </c>
      <c r="N10">
        <v>804.61235384955899</v>
      </c>
      <c r="O10">
        <v>834.09955462951302</v>
      </c>
      <c r="P10">
        <v>877.92442513430296</v>
      </c>
      <c r="Q10">
        <v>922.22872771565699</v>
      </c>
      <c r="R10">
        <v>786.91864929892097</v>
      </c>
      <c r="S10">
        <v>1266.4512488738301</v>
      </c>
      <c r="T10">
        <v>1300.9196962403801</v>
      </c>
      <c r="U10">
        <v>1024.0633992806399</v>
      </c>
      <c r="V10">
        <v>716.60959953982695</v>
      </c>
      <c r="W10">
        <v>412.35805709441598</v>
      </c>
      <c r="X10">
        <v>402.07140695569302</v>
      </c>
      <c r="Y10">
        <v>328.04508377779501</v>
      </c>
      <c r="Z10">
        <v>245.69414492836299</v>
      </c>
      <c r="AA10">
        <v>231.56591076359899</v>
      </c>
      <c r="AB10">
        <v>195.36559060852099</v>
      </c>
      <c r="AC10">
        <v>152.84866904240999</v>
      </c>
      <c r="AD10">
        <v>82.237204487457305</v>
      </c>
    </row>
    <row r="11" spans="1:30" s="18" customFormat="1" x14ac:dyDescent="0.25">
      <c r="A11" s="18" t="s">
        <v>41</v>
      </c>
      <c r="B11" s="18">
        <v>0</v>
      </c>
      <c r="C11" s="18">
        <v>140.11757548428201</v>
      </c>
      <c r="D11" s="18">
        <v>177.103282427811</v>
      </c>
      <c r="E11" s="18">
        <v>217.697293477524</v>
      </c>
      <c r="F11" s="18">
        <v>304.062681239293</v>
      </c>
      <c r="G11" s="18">
        <v>447.38074240197</v>
      </c>
      <c r="H11" s="18">
        <v>488.03641894843503</v>
      </c>
      <c r="I11" s="18">
        <v>540.90637499376999</v>
      </c>
      <c r="J11" s="18">
        <v>584.27675566010396</v>
      </c>
      <c r="K11" s="18">
        <v>618.94908138635606</v>
      </c>
      <c r="L11" s="18">
        <v>642.61295357263202</v>
      </c>
      <c r="M11" s="18">
        <v>646.69147969810797</v>
      </c>
      <c r="N11" s="18">
        <v>752.12757603104797</v>
      </c>
      <c r="O11" s="18">
        <v>809.34111900792198</v>
      </c>
      <c r="P11" s="18">
        <v>864.22507448838905</v>
      </c>
      <c r="Q11" s="18">
        <v>889.13500878707498</v>
      </c>
      <c r="R11" s="18">
        <v>654.011217610367</v>
      </c>
      <c r="S11" s="18">
        <v>1051.4055422406</v>
      </c>
      <c r="T11" s="18">
        <v>1074.31556164072</v>
      </c>
      <c r="U11" s="18">
        <v>887.88085745601904</v>
      </c>
      <c r="V11" s="18">
        <v>634.95742027470396</v>
      </c>
      <c r="W11" s="18">
        <v>394.39310756033098</v>
      </c>
      <c r="X11" s="18">
        <v>388.43443208879802</v>
      </c>
      <c r="Y11" s="18">
        <v>324.59764797318098</v>
      </c>
      <c r="Z11" s="18">
        <v>264.59906570516199</v>
      </c>
      <c r="AA11" s="18">
        <v>239.40291110821201</v>
      </c>
      <c r="AB11" s="18">
        <v>206.288980707874</v>
      </c>
      <c r="AC11" s="18">
        <v>157.83638610214501</v>
      </c>
      <c r="AD11" s="18">
        <v>85.095261157588794</v>
      </c>
    </row>
    <row r="12" spans="1:30" x14ac:dyDescent="0.25">
      <c r="A12" t="s">
        <v>42</v>
      </c>
      <c r="B12">
        <v>0</v>
      </c>
      <c r="C12">
        <v>162.164724911413</v>
      </c>
      <c r="D12">
        <v>179.67231718914101</v>
      </c>
      <c r="E12">
        <v>223.34946311288201</v>
      </c>
      <c r="F12">
        <v>314.47636762040003</v>
      </c>
      <c r="G12">
        <v>470.39504203733298</v>
      </c>
      <c r="H12">
        <v>536.31746260749696</v>
      </c>
      <c r="I12">
        <v>621.64045386368196</v>
      </c>
      <c r="J12">
        <v>676.65765085373505</v>
      </c>
      <c r="K12">
        <v>697.85180702904495</v>
      </c>
      <c r="L12">
        <v>737.27765768183394</v>
      </c>
      <c r="M12">
        <v>729.90428524671904</v>
      </c>
      <c r="N12">
        <v>802.34120940337903</v>
      </c>
      <c r="O12">
        <v>807.85220396200805</v>
      </c>
      <c r="P12">
        <v>876.63031999996497</v>
      </c>
      <c r="Q12">
        <v>934.08705451408105</v>
      </c>
      <c r="R12">
        <v>712.68500031270105</v>
      </c>
      <c r="S12">
        <v>1141.6773453587</v>
      </c>
      <c r="T12">
        <v>1168.40681726301</v>
      </c>
      <c r="U12">
        <v>949.90990438959898</v>
      </c>
      <c r="V12">
        <v>646.44927820415705</v>
      </c>
      <c r="W12">
        <v>400.41939064203501</v>
      </c>
      <c r="X12">
        <v>377.02614887006399</v>
      </c>
      <c r="Y12">
        <v>348.55483316691902</v>
      </c>
      <c r="Z12">
        <v>258.57612728454598</v>
      </c>
      <c r="AA12">
        <v>246.83413896869601</v>
      </c>
      <c r="AB12">
        <v>210.66602564185999</v>
      </c>
      <c r="AC12">
        <v>150.03541423938501</v>
      </c>
      <c r="AD12">
        <v>98.556538584029099</v>
      </c>
    </row>
    <row r="13" spans="1:30" x14ac:dyDescent="0.25">
      <c r="A13" t="s">
        <v>43</v>
      </c>
      <c r="B13">
        <v>0</v>
      </c>
      <c r="C13">
        <v>112.69325361486401</v>
      </c>
      <c r="D13">
        <v>128.840234528205</v>
      </c>
      <c r="E13">
        <v>168.782339312418</v>
      </c>
      <c r="F13">
        <v>250.19726837095999</v>
      </c>
      <c r="G13">
        <v>402.11156221074998</v>
      </c>
      <c r="H13">
        <v>478.26482722709699</v>
      </c>
      <c r="I13">
        <v>515.58654355722001</v>
      </c>
      <c r="J13">
        <v>564.68211822044805</v>
      </c>
      <c r="K13">
        <v>576.000350755059</v>
      </c>
      <c r="L13">
        <v>624.37139081072996</v>
      </c>
      <c r="M13">
        <v>615.39945326312102</v>
      </c>
      <c r="N13">
        <v>671.66221665914998</v>
      </c>
      <c r="O13">
        <v>695.39468073146395</v>
      </c>
      <c r="P13">
        <v>751.98510664881996</v>
      </c>
      <c r="Q13">
        <v>803.78570432529295</v>
      </c>
      <c r="R13">
        <v>791.79110631164099</v>
      </c>
      <c r="S13">
        <v>1192.8521397731599</v>
      </c>
      <c r="T13">
        <v>1219.83374687112</v>
      </c>
      <c r="U13">
        <v>965.71727042979501</v>
      </c>
      <c r="V13">
        <v>579.68336311742996</v>
      </c>
      <c r="W13">
        <v>328.68939597576201</v>
      </c>
      <c r="X13">
        <v>317.54237629337302</v>
      </c>
      <c r="Y13">
        <v>291.59227593207299</v>
      </c>
      <c r="Z13">
        <v>203.86517413034801</v>
      </c>
      <c r="AA13">
        <v>188.33016430158301</v>
      </c>
      <c r="AB13">
        <v>157.872617425496</v>
      </c>
      <c r="AC13">
        <v>112.59301475789</v>
      </c>
      <c r="AD13">
        <v>50.691828774062799</v>
      </c>
    </row>
    <row r="14" spans="1:30" x14ac:dyDescent="0.25">
      <c r="A14" t="s">
        <v>44</v>
      </c>
      <c r="B14">
        <v>0</v>
      </c>
      <c r="C14">
        <v>206.634905868234</v>
      </c>
      <c r="D14">
        <v>209.464801547966</v>
      </c>
      <c r="E14">
        <v>246.338378165477</v>
      </c>
      <c r="F14">
        <v>474.27243921194997</v>
      </c>
      <c r="G14">
        <v>645.64738007553501</v>
      </c>
      <c r="H14">
        <v>763.87168528645202</v>
      </c>
      <c r="I14">
        <v>854.21784073977597</v>
      </c>
      <c r="J14">
        <v>947.92048445214198</v>
      </c>
      <c r="K14">
        <v>947.49424097042902</v>
      </c>
      <c r="L14">
        <v>1041.1547490877599</v>
      </c>
      <c r="M14">
        <v>990.00103511930297</v>
      </c>
      <c r="N14">
        <v>1045.87715511748</v>
      </c>
      <c r="O14">
        <v>1046.12592420025</v>
      </c>
      <c r="P14">
        <v>1118.0242276671499</v>
      </c>
      <c r="Q14">
        <v>1165.95041114327</v>
      </c>
      <c r="R14">
        <v>1259.10607418835</v>
      </c>
      <c r="S14">
        <v>1683.2920944505499</v>
      </c>
      <c r="T14">
        <v>1583.3859671635</v>
      </c>
      <c r="U14">
        <v>1150.7856606406001</v>
      </c>
      <c r="V14">
        <v>660.04678198533202</v>
      </c>
      <c r="W14">
        <v>380.78120184681302</v>
      </c>
      <c r="X14">
        <v>345.24577525539502</v>
      </c>
      <c r="Y14">
        <v>315.57094532342199</v>
      </c>
      <c r="Z14">
        <v>171.28258598972201</v>
      </c>
      <c r="AA14">
        <v>157.76235055065999</v>
      </c>
      <c r="AB14">
        <v>125.68222783522501</v>
      </c>
      <c r="AC14">
        <v>93.7746373943517</v>
      </c>
      <c r="AD14">
        <v>46.154505050505101</v>
      </c>
    </row>
    <row r="15" spans="1:30" s="19" customFormat="1" x14ac:dyDescent="0.25">
      <c r="A15" s="19" t="s">
        <v>45</v>
      </c>
      <c r="B15" s="19">
        <v>0</v>
      </c>
      <c r="C15" s="19">
        <v>232.948853850284</v>
      </c>
      <c r="D15" s="19">
        <v>248.37075674429099</v>
      </c>
      <c r="E15" s="19">
        <v>290.852830334283</v>
      </c>
      <c r="F15" s="19">
        <v>702.81472395794901</v>
      </c>
      <c r="G15" s="19">
        <v>979.72676569453995</v>
      </c>
      <c r="H15" s="19">
        <v>1186.7101917710399</v>
      </c>
      <c r="I15" s="19">
        <v>1308.32611250488</v>
      </c>
      <c r="J15" s="19">
        <v>1440.0389588512301</v>
      </c>
      <c r="K15" s="19">
        <v>1434.4073926054</v>
      </c>
      <c r="L15" s="19">
        <v>1591.9507103420499</v>
      </c>
      <c r="M15" s="19">
        <v>1522.1258564556599</v>
      </c>
      <c r="N15" s="19">
        <v>1595.1682579363901</v>
      </c>
      <c r="O15" s="19">
        <v>1625.0294291827599</v>
      </c>
      <c r="P15" s="19">
        <v>1738.9785386516201</v>
      </c>
      <c r="Q15" s="19">
        <v>1786.18846351712</v>
      </c>
      <c r="R15" s="19">
        <v>2000.4854836596401</v>
      </c>
      <c r="S15" s="19">
        <v>2758.2448426148198</v>
      </c>
      <c r="T15" s="19">
        <v>2594.7431125890598</v>
      </c>
      <c r="U15" s="19">
        <v>2016.52440088093</v>
      </c>
      <c r="V15" s="19">
        <v>1130.70319369503</v>
      </c>
      <c r="W15" s="19">
        <v>692.67369038996799</v>
      </c>
      <c r="X15" s="19">
        <v>619.12393506531998</v>
      </c>
      <c r="Y15" s="19">
        <v>511.95410788318202</v>
      </c>
      <c r="Z15" s="19">
        <v>306.07946228843298</v>
      </c>
      <c r="AA15" s="19">
        <v>280.25730804024198</v>
      </c>
      <c r="AB15" s="19">
        <v>233.144820952195</v>
      </c>
      <c r="AC15" s="19">
        <v>192.83122996972099</v>
      </c>
      <c r="AD15" s="19">
        <v>85.087855696934596</v>
      </c>
    </row>
    <row r="16" spans="1:30" x14ac:dyDescent="0.25">
      <c r="A16" t="s">
        <v>46</v>
      </c>
      <c r="B16">
        <v>0</v>
      </c>
      <c r="C16">
        <v>166.69332911474399</v>
      </c>
      <c r="D16">
        <v>160.177385509125</v>
      </c>
      <c r="E16">
        <v>185.54095886152601</v>
      </c>
      <c r="F16">
        <v>436.74821793984398</v>
      </c>
      <c r="G16">
        <v>673.014396209815</v>
      </c>
      <c r="H16">
        <v>822.06621550497698</v>
      </c>
      <c r="I16">
        <v>928.41346811858796</v>
      </c>
      <c r="J16">
        <v>976.00964596694905</v>
      </c>
      <c r="K16">
        <v>981.53873004172794</v>
      </c>
      <c r="L16">
        <v>1089.2163825197899</v>
      </c>
      <c r="M16">
        <v>1107.81729104539</v>
      </c>
      <c r="N16">
        <v>1165.6181752183199</v>
      </c>
      <c r="O16">
        <v>1169.0824899627701</v>
      </c>
      <c r="P16">
        <v>1223.8993238362</v>
      </c>
      <c r="Q16">
        <v>1259.27360735347</v>
      </c>
      <c r="R16">
        <v>1719.56425544186</v>
      </c>
      <c r="S16">
        <v>2367.60926083084</v>
      </c>
      <c r="T16">
        <v>2228.67885994993</v>
      </c>
      <c r="U16">
        <v>1538.3501345800701</v>
      </c>
      <c r="V16">
        <v>756.88245501267102</v>
      </c>
      <c r="W16">
        <v>413.79044621498298</v>
      </c>
      <c r="X16">
        <v>365.94609137627401</v>
      </c>
      <c r="Y16">
        <v>308.54880324068102</v>
      </c>
      <c r="Z16">
        <v>192.75903481435199</v>
      </c>
      <c r="AA16">
        <v>171.082384358425</v>
      </c>
      <c r="AB16">
        <v>152.46957119853701</v>
      </c>
      <c r="AC16">
        <v>144.270191441035</v>
      </c>
      <c r="AD16">
        <v>67.475961153805699</v>
      </c>
    </row>
    <row r="17" spans="1:30" x14ac:dyDescent="0.25">
      <c r="A17" t="s">
        <v>47</v>
      </c>
      <c r="B17">
        <v>0</v>
      </c>
      <c r="C17">
        <v>90.189047387427607</v>
      </c>
      <c r="D17">
        <v>84.921154273068893</v>
      </c>
      <c r="E17">
        <v>94.503074107620293</v>
      </c>
      <c r="F17">
        <v>261.35824170018401</v>
      </c>
      <c r="G17">
        <v>383.23813162271802</v>
      </c>
      <c r="H17">
        <v>447.65594648715398</v>
      </c>
      <c r="I17">
        <v>492.10229090623397</v>
      </c>
      <c r="J17">
        <v>499.32412063709</v>
      </c>
      <c r="K17">
        <v>497.62781860805597</v>
      </c>
      <c r="L17">
        <v>544.23870088238095</v>
      </c>
      <c r="M17">
        <v>559.62206114116805</v>
      </c>
      <c r="N17">
        <v>582.04875027692799</v>
      </c>
      <c r="O17">
        <v>538.07687735134095</v>
      </c>
      <c r="P17">
        <v>549.53696343184401</v>
      </c>
      <c r="Q17">
        <v>582.82307508529004</v>
      </c>
      <c r="R17">
        <v>1160.08384408902</v>
      </c>
      <c r="S17">
        <v>1412.6842330643101</v>
      </c>
      <c r="T17">
        <v>1336.0172053776</v>
      </c>
      <c r="U17">
        <v>787.04359305976595</v>
      </c>
      <c r="V17">
        <v>312.057133693644</v>
      </c>
      <c r="W17">
        <v>175.129867165664</v>
      </c>
      <c r="X17">
        <v>164.86736005328899</v>
      </c>
      <c r="Y17">
        <v>156.58675194518099</v>
      </c>
      <c r="Z17">
        <v>105.477759635236</v>
      </c>
      <c r="AA17">
        <v>96.171120979774201</v>
      </c>
      <c r="AB17">
        <v>81.297841965465693</v>
      </c>
      <c r="AC17">
        <v>74.118263302711597</v>
      </c>
      <c r="AD17">
        <v>26.340402298850599</v>
      </c>
    </row>
    <row r="18" spans="1:30" x14ac:dyDescent="0.25">
      <c r="A18" t="s">
        <v>48</v>
      </c>
      <c r="B18">
        <v>0</v>
      </c>
      <c r="C18">
        <v>114.505394982513</v>
      </c>
      <c r="D18">
        <v>106.62015965046901</v>
      </c>
      <c r="E18">
        <v>121.11035643013901</v>
      </c>
      <c r="F18">
        <v>223.677364625259</v>
      </c>
      <c r="G18">
        <v>295.00079009137897</v>
      </c>
      <c r="H18">
        <v>344.711296336229</v>
      </c>
      <c r="I18">
        <v>383.11694319168402</v>
      </c>
      <c r="J18">
        <v>391.41661636718197</v>
      </c>
      <c r="K18">
        <v>393.187377068655</v>
      </c>
      <c r="L18">
        <v>435.800545444828</v>
      </c>
      <c r="M18">
        <v>434.75994942121702</v>
      </c>
      <c r="N18">
        <v>455.48348361651801</v>
      </c>
      <c r="O18">
        <v>456.02184766376598</v>
      </c>
      <c r="P18">
        <v>467.53688241478898</v>
      </c>
      <c r="Q18">
        <v>509.12703693166202</v>
      </c>
      <c r="R18">
        <v>574.08560946956095</v>
      </c>
      <c r="S18">
        <v>724.94117694245904</v>
      </c>
      <c r="T18">
        <v>632.44754795849497</v>
      </c>
      <c r="U18">
        <v>520.92663995371595</v>
      </c>
      <c r="V18">
        <v>234.21590173970301</v>
      </c>
      <c r="W18">
        <v>117.377806920475</v>
      </c>
      <c r="X18">
        <v>103.565306920475</v>
      </c>
      <c r="Y18">
        <v>98.731516764270694</v>
      </c>
      <c r="Z18">
        <v>69.708288822621697</v>
      </c>
      <c r="AA18">
        <v>63.5749554892883</v>
      </c>
      <c r="AB18">
        <v>64.486710722782703</v>
      </c>
      <c r="AC18">
        <v>49.571213111393</v>
      </c>
      <c r="AD18">
        <v>16.335897435897401</v>
      </c>
    </row>
    <row r="19" spans="1:30" x14ac:dyDescent="0.25">
      <c r="A19" t="s">
        <v>49</v>
      </c>
      <c r="B19">
        <v>0</v>
      </c>
      <c r="C19">
        <v>402.34934464217798</v>
      </c>
      <c r="D19">
        <v>404.56606205250802</v>
      </c>
      <c r="E19">
        <v>453.53304093681299</v>
      </c>
      <c r="F19">
        <v>627.54682907747099</v>
      </c>
      <c r="G19">
        <v>750.27029279284602</v>
      </c>
      <c r="H19">
        <v>885.17816243571701</v>
      </c>
      <c r="I19">
        <v>923.01953417107302</v>
      </c>
      <c r="J19">
        <v>811.80344060746199</v>
      </c>
      <c r="K19">
        <v>820.83110110284599</v>
      </c>
      <c r="L19">
        <v>930.57972486926201</v>
      </c>
      <c r="M19">
        <v>919.08253711078396</v>
      </c>
      <c r="N19">
        <v>860.19706052822403</v>
      </c>
      <c r="O19">
        <v>794.10295226193796</v>
      </c>
      <c r="P19">
        <v>713.27924216333099</v>
      </c>
      <c r="Q19">
        <v>676.80060963062203</v>
      </c>
      <c r="R19">
        <v>375.54050382047399</v>
      </c>
      <c r="S19">
        <v>674.04734874866597</v>
      </c>
      <c r="T19">
        <v>690.47229047360804</v>
      </c>
      <c r="U19">
        <v>661.05111326029805</v>
      </c>
      <c r="V19">
        <v>482.62979041647498</v>
      </c>
      <c r="W19">
        <v>337.15251411170499</v>
      </c>
      <c r="X19">
        <v>335.26427881758798</v>
      </c>
      <c r="Y19">
        <v>302.92564245395101</v>
      </c>
      <c r="Z19">
        <v>253.64599301842</v>
      </c>
      <c r="AA19">
        <v>243.12099301841999</v>
      </c>
      <c r="AB19">
        <v>188.166229946524</v>
      </c>
      <c r="AC19">
        <v>160.97803030303001</v>
      </c>
      <c r="AD19">
        <v>52.045000000000002</v>
      </c>
    </row>
    <row r="20" spans="1:30" x14ac:dyDescent="0.25">
      <c r="A20" t="s">
        <v>50</v>
      </c>
      <c r="B20">
        <v>0</v>
      </c>
      <c r="C20">
        <v>107.076834442257</v>
      </c>
      <c r="D20">
        <v>107.076834442257</v>
      </c>
      <c r="E20">
        <v>103.523783326706</v>
      </c>
      <c r="F20">
        <v>159.686876787236</v>
      </c>
      <c r="G20">
        <v>192.95742500346401</v>
      </c>
      <c r="H20">
        <v>235.84037197354399</v>
      </c>
      <c r="I20">
        <v>242.62142787416499</v>
      </c>
      <c r="J20">
        <v>226.57996967389599</v>
      </c>
      <c r="K20">
        <v>223.76568395960999</v>
      </c>
      <c r="L20">
        <v>242.4960697626</v>
      </c>
      <c r="M20">
        <v>240.388926905457</v>
      </c>
      <c r="N20">
        <v>236.581089375</v>
      </c>
      <c r="O20">
        <v>206.16134195823699</v>
      </c>
      <c r="P20">
        <v>192.90318532226999</v>
      </c>
      <c r="Q20">
        <v>200.209878628963</v>
      </c>
      <c r="R20">
        <v>172.96545934229499</v>
      </c>
      <c r="S20">
        <v>286.89784764415901</v>
      </c>
      <c r="T20">
        <v>291.95022859654</v>
      </c>
      <c r="U20">
        <v>275.92971577602702</v>
      </c>
      <c r="V20">
        <v>252.504437229437</v>
      </c>
      <c r="W20">
        <v>172.15</v>
      </c>
      <c r="X20">
        <v>172.15</v>
      </c>
      <c r="Y20">
        <v>162.15</v>
      </c>
      <c r="Z20">
        <v>147.48333333333301</v>
      </c>
      <c r="AA20">
        <v>140.73333333333301</v>
      </c>
      <c r="AB20">
        <v>110.333333333333</v>
      </c>
      <c r="AC20">
        <v>80.3333333333334</v>
      </c>
      <c r="AD20">
        <v>20</v>
      </c>
    </row>
    <row r="22" spans="1:30" x14ac:dyDescent="0.25">
      <c r="A22" s="15" t="s">
        <v>53</v>
      </c>
    </row>
    <row r="23" spans="1:30" x14ac:dyDescent="0.25">
      <c r="A23" s="20">
        <v>43711</v>
      </c>
      <c r="B23" s="15" t="s">
        <v>54</v>
      </c>
      <c r="C23" s="15" t="s">
        <v>0</v>
      </c>
      <c r="D23" s="15" t="s">
        <v>55</v>
      </c>
      <c r="E23" s="15" t="s">
        <v>56</v>
      </c>
      <c r="F23" s="15"/>
    </row>
    <row r="24" spans="1:30" x14ac:dyDescent="0.25">
      <c r="A24" s="21" t="s">
        <v>57</v>
      </c>
      <c r="B24" s="22" t="s">
        <v>58</v>
      </c>
      <c r="C24" s="22" t="s">
        <v>31</v>
      </c>
      <c r="D24" s="22" t="s">
        <v>59</v>
      </c>
      <c r="E24" s="22" t="s">
        <v>29</v>
      </c>
      <c r="F24" s="22" t="s">
        <v>28</v>
      </c>
      <c r="G24" s="22" t="s">
        <v>14</v>
      </c>
      <c r="H24" s="22" t="s">
        <v>60</v>
      </c>
      <c r="I24" s="22" t="s">
        <v>61</v>
      </c>
      <c r="J24" s="22"/>
      <c r="K24" s="22"/>
    </row>
    <row r="25" spans="1:30" x14ac:dyDescent="0.25">
      <c r="A25" s="23" t="s">
        <v>62</v>
      </c>
      <c r="B25" s="24" t="e">
        <f>IF(AD5-#REF!&lt;0,"NO ESPERAN",AD5-#REF!)</f>
        <v>#REF!</v>
      </c>
      <c r="C25" s="24">
        <f>IF(AC5-AD5&lt;0,"NO ESPERAN",AC5-AD5)</f>
        <v>116.65219371198799</v>
      </c>
      <c r="D25" s="24">
        <f>IF(AB5-AC5&lt;0,"NO ESPERAN",AB5-AC5)</f>
        <v>144.956098837882</v>
      </c>
      <c r="E25" s="24">
        <f>IF(AA5-AB5&lt;0,"NO ESPERAN",AA5-AB5)</f>
        <v>57.081091828212038</v>
      </c>
      <c r="F25" s="24">
        <f>IF(Z5-AA5&lt;0,"NO ESPERAN",Z5-AA5)</f>
        <v>40.379664805592938</v>
      </c>
      <c r="G25" s="24" t="str">
        <f>IF(L5-M5&lt;0,"-",L5-M5)</f>
        <v>-</v>
      </c>
      <c r="H25" s="24" t="str">
        <f>IF(K5-L5&lt;0,"-",K5-L5)</f>
        <v>-</v>
      </c>
      <c r="I25" s="24" t="e">
        <f>IF(#REF!-C5&lt;0,"NO ESPERAN",#REF!-C5)</f>
        <v>#REF!</v>
      </c>
    </row>
    <row r="26" spans="1:30" x14ac:dyDescent="0.25">
      <c r="A26" s="25" t="s">
        <v>63</v>
      </c>
      <c r="B26" s="24" t="e">
        <f>IF(AD11-#REF!&lt;0,"-",AD11-#REF!)</f>
        <v>#REF!</v>
      </c>
      <c r="C26" s="24">
        <f>IF(AC11-AD11&lt;0,"NO ESPERAN",AC11-AD11)</f>
        <v>72.741124944556219</v>
      </c>
      <c r="D26" s="24">
        <f>IF(AB11-AC11&lt;0,"NO ESPERAN",AB11-AC11)</f>
        <v>48.45259460572899</v>
      </c>
      <c r="E26" s="24">
        <f>IF(AA11-AB11&lt;0,"NO ESPERAN",AA11-AB11)</f>
        <v>33.113930400338006</v>
      </c>
      <c r="F26" s="24">
        <f>IF(Z11-AA11&lt;0,"NO ESPERAN",Z11-AA11)</f>
        <v>25.196154596949981</v>
      </c>
      <c r="G26" s="24" t="str">
        <f>IF(L11-M11&lt;0,"-",L11-M11)</f>
        <v>-</v>
      </c>
      <c r="H26" s="24" t="str">
        <f>IF(K11-L11&lt;0,"-",K11-L11)</f>
        <v>-</v>
      </c>
      <c r="I26" s="24" t="e">
        <f>IF(#REF!-C11&lt;0,"NO ESPERAN",#REF!-C11)</f>
        <v>#REF!</v>
      </c>
    </row>
    <row r="27" spans="1:30" x14ac:dyDescent="0.25">
      <c r="A27" s="25" t="s">
        <v>64</v>
      </c>
      <c r="B27" s="24" t="e">
        <f>IF(AD15-#REF!&lt;0,"-",AD15-#REF!)</f>
        <v>#REF!</v>
      </c>
      <c r="C27" s="24">
        <f>IF(AC15-AD15&lt;0,"NO ESPERAN",AC15-AD15)</f>
        <v>107.7433742727864</v>
      </c>
      <c r="D27" s="24">
        <f>IF(AB15-AC15&lt;0,"NO ESPERAN",AB15-AC15)</f>
        <v>40.313590982474011</v>
      </c>
      <c r="E27" s="24">
        <f>IF(AA15-AB15&lt;0,"NO ESPERAN",AA15-AB15)</f>
        <v>47.112487088046976</v>
      </c>
      <c r="F27" s="24">
        <f>IF(Z15-AA15&lt;0,"NO ESPERAN",Z15-AA15)</f>
        <v>25.822154248190998</v>
      </c>
      <c r="G27" s="24">
        <f>IF(L15-M15&lt;0,"NO ESPERAN",L15-M15)</f>
        <v>69.824853886389974</v>
      </c>
      <c r="H27" s="24" t="str">
        <f>IF(K15-L15&lt;0,"-",K15-L15)</f>
        <v>-</v>
      </c>
      <c r="I27" s="24" t="e">
        <f>IF(#REF!-C15&lt;0,"NO ESPERAN",#REF!-C15)</f>
        <v>#REF!</v>
      </c>
    </row>
    <row r="28" spans="1:30" x14ac:dyDescent="0.25">
      <c r="B28" s="26"/>
      <c r="C28" s="26"/>
      <c r="D28" s="26"/>
      <c r="E28" s="26"/>
    </row>
    <row r="29" spans="1:30" x14ac:dyDescent="0.25">
      <c r="B29" s="27"/>
      <c r="C29" s="27"/>
      <c r="D29" s="27"/>
      <c r="E29" s="2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6"/>
  <sheetViews>
    <sheetView topLeftCell="A4" zoomScale="90" zoomScaleNormal="90" workbookViewId="0">
      <selection activeCell="D5" sqref="D5"/>
    </sheetView>
  </sheetViews>
  <sheetFormatPr defaultColWidth="10.7109375" defaultRowHeight="15" x14ac:dyDescent="0.25"/>
  <cols>
    <col min="1" max="1" width="14.28515625" customWidth="1"/>
    <col min="2" max="2" width="16.85546875" customWidth="1"/>
    <col min="3" max="3" width="13.28515625" customWidth="1"/>
    <col min="4" max="4" width="13.85546875" customWidth="1"/>
    <col min="5" max="5" width="14.5703125" customWidth="1"/>
    <col min="7" max="7" width="19.5703125" customWidth="1"/>
    <col min="8" max="8" width="15.7109375" customWidth="1"/>
    <col min="9" max="9" width="15" customWidth="1"/>
    <col min="10" max="10" width="14" customWidth="1"/>
    <col min="11" max="11" width="15.28515625" customWidth="1"/>
    <col min="12" max="12" width="6" customWidth="1"/>
    <col min="13" max="13" width="8.85546875" customWidth="1"/>
    <col min="14" max="14" width="13" customWidth="1"/>
    <col min="19" max="19" width="17.28515625" customWidth="1"/>
    <col min="20" max="20" width="19.42578125" customWidth="1"/>
    <col min="22" max="22" width="16.5703125" customWidth="1"/>
  </cols>
  <sheetData>
    <row r="1" spans="1:20" x14ac:dyDescent="0.25">
      <c r="A1" s="14" t="s">
        <v>66</v>
      </c>
      <c r="B1" s="14"/>
      <c r="C1" s="14"/>
      <c r="D1" s="14"/>
      <c r="E1" s="14"/>
      <c r="F1" s="29"/>
      <c r="G1" s="13" t="s">
        <v>67</v>
      </c>
      <c r="H1" s="13"/>
      <c r="I1" s="13"/>
      <c r="J1" s="13"/>
      <c r="K1" s="13"/>
      <c r="L1" s="29"/>
      <c r="M1" s="29"/>
      <c r="N1" s="29"/>
      <c r="O1" s="29"/>
    </row>
    <row r="2" spans="1:20" x14ac:dyDescent="0.25">
      <c r="A2" t="s">
        <v>68</v>
      </c>
      <c r="G2" t="s">
        <v>68</v>
      </c>
      <c r="Q2" s="30" t="s">
        <v>69</v>
      </c>
      <c r="R2" s="30"/>
      <c r="S2" s="30"/>
      <c r="T2" s="30"/>
    </row>
    <row r="3" spans="1:20" x14ac:dyDescent="0.25">
      <c r="A3" s="31">
        <v>43711</v>
      </c>
      <c r="B3" s="12" t="s">
        <v>29</v>
      </c>
      <c r="C3" s="12"/>
      <c r="D3" s="11" t="s">
        <v>60</v>
      </c>
      <c r="E3" s="11"/>
      <c r="G3" s="31">
        <v>44155</v>
      </c>
      <c r="H3" s="12" t="s">
        <v>29</v>
      </c>
      <c r="I3" s="12"/>
      <c r="J3" s="11" t="s">
        <v>60</v>
      </c>
      <c r="K3" s="11"/>
    </row>
    <row r="4" spans="1:20" ht="39.75" customHeight="1" x14ac:dyDescent="0.25">
      <c r="A4" s="21" t="s">
        <v>57</v>
      </c>
      <c r="B4" s="32" t="s">
        <v>2</v>
      </c>
      <c r="C4" s="33" t="s">
        <v>52</v>
      </c>
      <c r="D4" s="34" t="s">
        <v>2</v>
      </c>
      <c r="E4" s="35" t="s">
        <v>52</v>
      </c>
      <c r="G4" s="21" t="s">
        <v>57</v>
      </c>
      <c r="H4" s="32" t="s">
        <v>2</v>
      </c>
      <c r="I4" s="33" t="s">
        <v>52</v>
      </c>
      <c r="J4" s="34" t="s">
        <v>2</v>
      </c>
      <c r="K4" s="35" t="s">
        <v>52</v>
      </c>
      <c r="Q4" s="36" t="s">
        <v>70</v>
      </c>
      <c r="R4" s="37" t="s">
        <v>71</v>
      </c>
      <c r="S4" s="37" t="s">
        <v>72</v>
      </c>
      <c r="T4" s="37" t="s">
        <v>73</v>
      </c>
    </row>
    <row r="5" spans="1:20" x14ac:dyDescent="0.25">
      <c r="A5" s="38" t="s">
        <v>62</v>
      </c>
      <c r="B5" s="28" t="str">
        <f>IF(C16-B16&lt;0,"-",C16-B16)</f>
        <v>-</v>
      </c>
      <c r="C5" s="24">
        <f>IF(F16-G16&lt;0,"NO ESPERAN",F16-G16)</f>
        <v>57.081091828212038</v>
      </c>
      <c r="D5" s="28">
        <f>IF(K15-J15&lt;0,"NO ESPERAN",K15-J15)</f>
        <v>155.57710949229988</v>
      </c>
      <c r="E5" s="24" t="str">
        <f>IF(N16-O16&lt;0,"-",N16-O16)</f>
        <v>-</v>
      </c>
      <c r="G5" s="38" t="s">
        <v>62</v>
      </c>
      <c r="H5" s="28" t="str">
        <f>IF(C41-B41&lt;0,"-",C41-B41)</f>
        <v>-</v>
      </c>
      <c r="I5" s="24">
        <f>IF(F41-G41&lt;0,"NO ESPERAN",F41-G41)</f>
        <v>18.923356238709971</v>
      </c>
      <c r="J5" s="28">
        <f>IF(K40-J40&lt;0,"NO ESPERAN",K40-J40)</f>
        <v>177.31585530665984</v>
      </c>
      <c r="K5" s="24">
        <f>IF(N41-O41&lt;0,"NO ESPERAN",N41-O41)</f>
        <v>131.24575893114002</v>
      </c>
      <c r="Q5" s="38" t="s">
        <v>62</v>
      </c>
      <c r="R5" s="39">
        <v>2.5810185185185198E-3</v>
      </c>
      <c r="S5" s="40">
        <v>125</v>
      </c>
      <c r="T5" s="41">
        <f>S5/(R5*1440)</f>
        <v>33.632286995515678</v>
      </c>
    </row>
    <row r="6" spans="1:20" x14ac:dyDescent="0.25">
      <c r="A6" s="42" t="s">
        <v>63</v>
      </c>
      <c r="B6" s="28" t="str">
        <f>IF(C22-B22&lt;0,"-",C22-B22)</f>
        <v>-</v>
      </c>
      <c r="C6" s="24">
        <f>IF(F22-G22&lt;0,"NO ESPERAN",F22-G22)</f>
        <v>33.113930400338006</v>
      </c>
      <c r="D6" s="28">
        <f>IF(K21-J21&lt;0,"NO ESPERAN",K21-J21)</f>
        <v>34.258009750719907</v>
      </c>
      <c r="E6" s="24" t="str">
        <f>IF(N22-O22&lt;0,"-",N22-O22)</f>
        <v>-</v>
      </c>
      <c r="G6" s="42" t="s">
        <v>63</v>
      </c>
      <c r="H6" s="28" t="str">
        <f>IF(C47-B47&lt;0,"-",C47-B47)</f>
        <v>-</v>
      </c>
      <c r="I6" s="24">
        <f>IF(F47-G47&lt;0,"NO ESPERAN",F47-G47)</f>
        <v>10.130293757649895</v>
      </c>
      <c r="J6" s="28">
        <f>IF(K47-J47&lt;0,"-",K47-J47)</f>
        <v>1.424181415367002</v>
      </c>
      <c r="K6" s="24" t="str">
        <f>IF(N47-O47&lt;0,"-",N47-O47)</f>
        <v>-</v>
      </c>
      <c r="Q6" s="42" t="s">
        <v>63</v>
      </c>
      <c r="R6" s="39">
        <v>7.2280092592592604E-3</v>
      </c>
      <c r="S6" s="40">
        <v>58</v>
      </c>
      <c r="T6" s="41">
        <f>S6/(R6*1440)</f>
        <v>5.572457966373098</v>
      </c>
    </row>
    <row r="7" spans="1:20" x14ac:dyDescent="0.25">
      <c r="A7" s="42" t="s">
        <v>64</v>
      </c>
      <c r="B7" s="43" t="str">
        <f>IF(C27-B27&lt;0,"-",C27-B27)</f>
        <v>-</v>
      </c>
      <c r="C7" s="44">
        <f>IF(F26-G26&lt;0,"NO ESPERAN",F26-G26)</f>
        <v>47.112487088046976</v>
      </c>
      <c r="D7" s="43">
        <f>IF(K26-J26&lt;0,"NO ESPERAN",K26-J26)</f>
        <v>25.824209922010141</v>
      </c>
      <c r="E7" s="44" t="str">
        <f>IF(N26-O26&lt;0,"-",N26-O26)</f>
        <v>-</v>
      </c>
      <c r="G7" s="42" t="s">
        <v>64</v>
      </c>
      <c r="H7" s="43" t="str">
        <f>IF(C52-B52&lt;0,"-",C52-B52)</f>
        <v>-</v>
      </c>
      <c r="I7" s="44">
        <f>IF(F52-G52&lt;0,"NO ESPERAN",F52-G52)</f>
        <v>38.170114942529011</v>
      </c>
      <c r="J7" s="43" t="str">
        <f>IF(K51-J51&lt;0,"-",K51-J51)</f>
        <v>-</v>
      </c>
      <c r="K7" s="44" t="str">
        <f>IF(N51-O51&lt;0,"-",N51-O51)</f>
        <v>-</v>
      </c>
      <c r="Q7" s="42" t="s">
        <v>64</v>
      </c>
      <c r="R7" s="39">
        <v>3.8252314814814798E-3</v>
      </c>
      <c r="S7" s="40">
        <v>142</v>
      </c>
      <c r="T7" s="41">
        <f>S7/(R7*1440)</f>
        <v>25.779122541603641</v>
      </c>
    </row>
    <row r="9" spans="1:20" ht="11.25" customHeight="1" x14ac:dyDescent="0.25">
      <c r="A9" s="14" t="s">
        <v>66</v>
      </c>
      <c r="B9" s="14"/>
      <c r="C9" s="14"/>
      <c r="D9" s="14"/>
      <c r="E9" s="14"/>
      <c r="F9" s="45"/>
      <c r="G9" s="45"/>
      <c r="H9" s="45"/>
      <c r="I9" s="45"/>
      <c r="J9" s="45"/>
      <c r="K9" s="45"/>
      <c r="L9" s="45"/>
      <c r="M9" s="45"/>
      <c r="N9" s="45"/>
      <c r="O9" s="45"/>
    </row>
    <row r="10" spans="1:20" ht="14.25" customHeight="1" x14ac:dyDescent="0.25">
      <c r="A10" s="10" t="s">
        <v>29</v>
      </c>
      <c r="B10" s="10"/>
      <c r="C10" s="10"/>
      <c r="D10" s="10"/>
      <c r="E10" s="10"/>
      <c r="F10" s="10"/>
      <c r="G10" s="10"/>
      <c r="I10" s="14" t="s">
        <v>60</v>
      </c>
      <c r="J10" s="14"/>
      <c r="K10" s="14"/>
      <c r="L10" s="14"/>
      <c r="M10" s="14"/>
      <c r="N10" s="14"/>
      <c r="O10" s="14"/>
      <c r="T10" s="46"/>
    </row>
    <row r="11" spans="1:20" ht="11.25" customHeight="1" x14ac:dyDescent="0.25">
      <c r="A11" s="9" t="s">
        <v>1</v>
      </c>
      <c r="B11" s="9"/>
      <c r="C11" s="9"/>
      <c r="D11" s="47"/>
      <c r="E11" s="9" t="s">
        <v>51</v>
      </c>
      <c r="F11" s="9"/>
      <c r="G11" s="9"/>
      <c r="I11" s="9" t="s">
        <v>1</v>
      </c>
      <c r="J11" s="9"/>
      <c r="K11" s="9"/>
      <c r="M11" s="9" t="s">
        <v>51</v>
      </c>
      <c r="N11" s="9"/>
      <c r="O11" s="9"/>
    </row>
    <row r="12" spans="1:20" ht="11.25" customHeight="1" x14ac:dyDescent="0.25">
      <c r="A12" s="47" t="s">
        <v>2</v>
      </c>
      <c r="B12" s="47"/>
      <c r="C12" s="47" t="s">
        <v>0</v>
      </c>
      <c r="D12" s="47"/>
      <c r="E12" s="47" t="s">
        <v>52</v>
      </c>
      <c r="F12" s="47"/>
      <c r="G12" s="47" t="s">
        <v>0</v>
      </c>
      <c r="I12" s="47" t="s">
        <v>2</v>
      </c>
      <c r="K12" t="s">
        <v>0</v>
      </c>
      <c r="M12" s="47" t="s">
        <v>52</v>
      </c>
      <c r="O12" t="s">
        <v>0</v>
      </c>
    </row>
    <row r="13" spans="1:20" ht="11.25" customHeight="1" x14ac:dyDescent="0.25">
      <c r="A13" s="47" t="s">
        <v>3</v>
      </c>
      <c r="B13" s="47" t="s">
        <v>28</v>
      </c>
      <c r="C13" s="47" t="s">
        <v>29</v>
      </c>
      <c r="D13" s="47"/>
      <c r="E13" s="47" t="s">
        <v>3</v>
      </c>
      <c r="F13" s="47" t="s">
        <v>29</v>
      </c>
      <c r="G13" s="47" t="s">
        <v>30</v>
      </c>
      <c r="I13" s="47" t="s">
        <v>3</v>
      </c>
      <c r="J13" s="47" t="s">
        <v>12</v>
      </c>
      <c r="K13" s="47" t="s">
        <v>13</v>
      </c>
      <c r="M13" s="47" t="s">
        <v>3</v>
      </c>
      <c r="N13" s="47" t="s">
        <v>13</v>
      </c>
      <c r="O13" s="47" t="s">
        <v>14</v>
      </c>
    </row>
    <row r="14" spans="1:20" ht="11.25" customHeight="1" x14ac:dyDescent="0.25">
      <c r="A14" s="48">
        <v>5</v>
      </c>
      <c r="B14" s="49">
        <v>106.645321982963</v>
      </c>
      <c r="C14" s="49">
        <v>80.568541112131001</v>
      </c>
      <c r="D14" s="47"/>
      <c r="E14" s="48">
        <v>5</v>
      </c>
      <c r="F14" s="49">
        <v>299.18931368020799</v>
      </c>
      <c r="G14" s="49">
        <v>284.05021285918099</v>
      </c>
      <c r="I14" s="48">
        <v>5</v>
      </c>
      <c r="J14" s="49">
        <v>435.14270485833998</v>
      </c>
      <c r="K14" s="49">
        <v>520.16925647596395</v>
      </c>
      <c r="M14" s="48">
        <v>5</v>
      </c>
      <c r="N14" s="49">
        <v>676.35775137688495</v>
      </c>
      <c r="O14" s="49">
        <v>676.96121247225904</v>
      </c>
    </row>
    <row r="15" spans="1:20" ht="11.25" customHeight="1" x14ac:dyDescent="0.25">
      <c r="A15" s="48">
        <v>6</v>
      </c>
      <c r="B15" s="49">
        <v>205.88434490069099</v>
      </c>
      <c r="C15" s="49">
        <v>149.975256407171</v>
      </c>
      <c r="D15" s="47"/>
      <c r="E15" s="48">
        <v>6</v>
      </c>
      <c r="F15" s="49">
        <v>888.75724491040705</v>
      </c>
      <c r="G15" s="49">
        <v>820.83655436142703</v>
      </c>
      <c r="I15" s="48">
        <v>6</v>
      </c>
      <c r="J15" s="49">
        <v>948.93322335099003</v>
      </c>
      <c r="K15" s="49">
        <v>1104.5103328432899</v>
      </c>
      <c r="M15" s="48">
        <v>6</v>
      </c>
      <c r="N15" s="49">
        <v>1152.9604032857601</v>
      </c>
      <c r="O15" s="49">
        <v>1170.7691833285101</v>
      </c>
    </row>
    <row r="16" spans="1:20" ht="11.25" customHeight="1" x14ac:dyDescent="0.25">
      <c r="A16" s="48">
        <v>7</v>
      </c>
      <c r="B16" s="49">
        <v>171.65858348715199</v>
      </c>
      <c r="C16" s="49">
        <v>132.679065904293</v>
      </c>
      <c r="D16" s="47"/>
      <c r="E16" s="48">
        <v>7</v>
      </c>
      <c r="F16" s="49">
        <v>668.85701612431501</v>
      </c>
      <c r="G16" s="49">
        <v>611.77592429610297</v>
      </c>
      <c r="I16" s="48">
        <v>7</v>
      </c>
      <c r="J16" s="49">
        <v>974.74191536974695</v>
      </c>
      <c r="K16" s="49">
        <v>1093.9803683673799</v>
      </c>
      <c r="M16" s="48">
        <v>7</v>
      </c>
      <c r="N16" s="49">
        <v>872.94782956172503</v>
      </c>
      <c r="O16" s="49">
        <v>896.13165537741304</v>
      </c>
    </row>
    <row r="17" spans="1:15" ht="11.25" customHeight="1" x14ac:dyDescent="0.25">
      <c r="A17" s="48">
        <v>8</v>
      </c>
      <c r="B17" s="49">
        <v>148.917174872266</v>
      </c>
      <c r="C17" s="49">
        <v>124.899379286526</v>
      </c>
      <c r="D17" s="47"/>
      <c r="E17" s="48">
        <v>8</v>
      </c>
      <c r="F17" s="49">
        <v>361.04535164869202</v>
      </c>
      <c r="G17" s="49">
        <v>334.24607854118301</v>
      </c>
      <c r="I17" s="48">
        <v>8</v>
      </c>
      <c r="J17" s="49">
        <v>675.32610532702802</v>
      </c>
      <c r="K17" s="49">
        <v>735.57243286888399</v>
      </c>
      <c r="M17" s="48">
        <v>8</v>
      </c>
      <c r="N17" s="49">
        <v>735.10006032867602</v>
      </c>
      <c r="O17" s="49">
        <v>739.37402291083595</v>
      </c>
    </row>
    <row r="18" spans="1:15" ht="11.25" customHeight="1" x14ac:dyDescent="0.25">
      <c r="A18" s="48">
        <v>9</v>
      </c>
      <c r="B18" s="49">
        <v>191.465687611909</v>
      </c>
      <c r="C18" s="49">
        <v>171.25857373309401</v>
      </c>
      <c r="D18" s="47"/>
      <c r="E18" s="48">
        <v>9</v>
      </c>
      <c r="F18" s="49">
        <v>288.917405420271</v>
      </c>
      <c r="G18" s="49">
        <v>272.65059167474601</v>
      </c>
      <c r="I18" s="48">
        <v>9</v>
      </c>
      <c r="J18" s="49">
        <v>516.08027633882796</v>
      </c>
      <c r="K18" s="49">
        <v>553.003481784359</v>
      </c>
      <c r="M18" s="48">
        <v>9</v>
      </c>
      <c r="N18" s="49">
        <v>655.80419116179201</v>
      </c>
      <c r="O18" s="49">
        <v>684.39713062686803</v>
      </c>
    </row>
    <row r="19" spans="1:15" ht="11.25" customHeight="1" x14ac:dyDescent="0.25">
      <c r="A19" s="48">
        <v>10</v>
      </c>
      <c r="B19" s="49">
        <v>205.06505967444801</v>
      </c>
      <c r="C19" s="49">
        <v>181.860234577885</v>
      </c>
      <c r="D19" s="47"/>
      <c r="E19" s="48">
        <v>10</v>
      </c>
      <c r="F19" s="49">
        <v>206.16806166039501</v>
      </c>
      <c r="G19" s="49">
        <v>187.26362783426299</v>
      </c>
      <c r="I19" s="48">
        <v>10</v>
      </c>
      <c r="J19" s="49">
        <v>503.92533053859103</v>
      </c>
      <c r="K19" s="49">
        <v>531.58570627435802</v>
      </c>
      <c r="M19" s="48">
        <v>10</v>
      </c>
      <c r="N19" s="49">
        <v>572.60984932230099</v>
      </c>
      <c r="O19" s="49">
        <v>607.41186080384796</v>
      </c>
    </row>
    <row r="20" spans="1:15" ht="11.25" customHeight="1" x14ac:dyDescent="0.25">
      <c r="A20" s="48">
        <v>11</v>
      </c>
      <c r="B20" s="49">
        <v>231.725282456744</v>
      </c>
      <c r="C20" s="49">
        <v>212.93249608025201</v>
      </c>
      <c r="D20" s="47"/>
      <c r="E20" s="48">
        <v>11</v>
      </c>
      <c r="F20" s="49">
        <v>177.28981499955299</v>
      </c>
      <c r="G20" s="49">
        <v>154.17155234999501</v>
      </c>
      <c r="I20" s="48">
        <v>11</v>
      </c>
      <c r="J20" s="49">
        <v>499.36263645354501</v>
      </c>
      <c r="K20" s="49">
        <v>525.40389536605198</v>
      </c>
      <c r="M20" s="48">
        <v>11</v>
      </c>
      <c r="N20" s="49">
        <v>624.63046367578295</v>
      </c>
      <c r="O20" s="49">
        <v>659.57797208212003</v>
      </c>
    </row>
    <row r="21" spans="1:15" ht="11.25" customHeight="1" x14ac:dyDescent="0.25">
      <c r="A21" s="48">
        <v>12</v>
      </c>
      <c r="B21" s="49">
        <v>281.909901312508</v>
      </c>
      <c r="C21" s="49">
        <v>250.745371201522</v>
      </c>
      <c r="D21" s="47"/>
      <c r="E21" s="48">
        <v>12</v>
      </c>
      <c r="F21" s="49">
        <v>231.56591076359899</v>
      </c>
      <c r="G21" s="49">
        <v>195.36559060852099</v>
      </c>
      <c r="I21" s="48">
        <v>12</v>
      </c>
      <c r="J21" s="49">
        <v>564.22943733721104</v>
      </c>
      <c r="K21" s="49">
        <v>598.48744708793095</v>
      </c>
      <c r="M21" s="48">
        <v>12</v>
      </c>
      <c r="N21" s="49">
        <v>724.08947480136499</v>
      </c>
      <c r="O21" s="49">
        <v>764.97245610506104</v>
      </c>
    </row>
    <row r="22" spans="1:15" ht="11.25" customHeight="1" x14ac:dyDescent="0.25">
      <c r="A22" s="48">
        <v>13</v>
      </c>
      <c r="B22" s="49">
        <v>218.57700825803099</v>
      </c>
      <c r="C22" s="49">
        <v>201.61046102168899</v>
      </c>
      <c r="D22" s="47"/>
      <c r="E22" s="48">
        <v>13</v>
      </c>
      <c r="F22" s="49">
        <v>239.40291110821201</v>
      </c>
      <c r="G22" s="49">
        <v>206.288980707874</v>
      </c>
      <c r="I22" s="48">
        <v>13</v>
      </c>
      <c r="J22" s="49">
        <v>517.52404797396605</v>
      </c>
      <c r="K22" s="49">
        <v>552.19608851069904</v>
      </c>
      <c r="M22" s="48">
        <v>13</v>
      </c>
      <c r="N22" s="49">
        <v>618.94908138635606</v>
      </c>
      <c r="O22" s="49">
        <v>642.61295357263202</v>
      </c>
    </row>
    <row r="23" spans="1:15" ht="11.25" customHeight="1" x14ac:dyDescent="0.25">
      <c r="A23" s="48">
        <v>14</v>
      </c>
      <c r="B23" s="49">
        <v>202.16713261342801</v>
      </c>
      <c r="C23" s="49">
        <v>188.65577966361201</v>
      </c>
      <c r="D23" s="47"/>
      <c r="E23" s="48">
        <v>14</v>
      </c>
      <c r="F23" s="49">
        <v>246.83413896869601</v>
      </c>
      <c r="G23" s="49">
        <v>210.66602564185999</v>
      </c>
      <c r="I23" s="48">
        <v>14</v>
      </c>
      <c r="J23" s="49">
        <v>471.75396534190799</v>
      </c>
      <c r="K23" s="49">
        <v>487.098449555814</v>
      </c>
      <c r="M23" s="48">
        <v>14</v>
      </c>
      <c r="N23" s="49">
        <v>697.85180702904495</v>
      </c>
      <c r="O23" s="49">
        <v>737.27765768183394</v>
      </c>
    </row>
    <row r="24" spans="1:15" ht="11.25" customHeight="1" x14ac:dyDescent="0.25">
      <c r="A24" s="48">
        <v>15</v>
      </c>
      <c r="B24" s="49">
        <v>245.98288680178601</v>
      </c>
      <c r="C24" s="49">
        <v>222.10254417517601</v>
      </c>
      <c r="D24" s="47"/>
      <c r="E24" s="48">
        <v>15</v>
      </c>
      <c r="F24" s="49">
        <v>188.33016430158301</v>
      </c>
      <c r="G24" s="49">
        <v>157.872617425496</v>
      </c>
      <c r="I24" s="48">
        <v>15</v>
      </c>
      <c r="J24" s="49">
        <v>621.75314878794597</v>
      </c>
      <c r="K24" s="49">
        <v>661.511811674706</v>
      </c>
      <c r="M24" s="48">
        <v>15</v>
      </c>
      <c r="N24" s="49">
        <v>576.000350755059</v>
      </c>
      <c r="O24" s="49">
        <v>624.37139081072996</v>
      </c>
    </row>
    <row r="25" spans="1:15" ht="11.25" customHeight="1" x14ac:dyDescent="0.25">
      <c r="A25" s="48">
        <v>16</v>
      </c>
      <c r="B25" s="49">
        <v>434.50758472236299</v>
      </c>
      <c r="C25" s="49">
        <v>401.782885154957</v>
      </c>
      <c r="D25" s="47"/>
      <c r="E25" s="48">
        <v>16</v>
      </c>
      <c r="F25" s="49">
        <v>157.76235055065999</v>
      </c>
      <c r="G25" s="49">
        <v>125.68222783522501</v>
      </c>
      <c r="I25" s="48">
        <v>16</v>
      </c>
      <c r="J25" s="49">
        <v>764.2603593883</v>
      </c>
      <c r="K25" s="49">
        <v>790.09840136893001</v>
      </c>
      <c r="M25" s="48">
        <v>16</v>
      </c>
      <c r="N25" s="49">
        <v>947.49424097042902</v>
      </c>
      <c r="O25" s="49">
        <v>1041.1547490877599</v>
      </c>
    </row>
    <row r="26" spans="1:15" ht="11.25" customHeight="1" x14ac:dyDescent="0.25">
      <c r="A26" s="48">
        <v>17</v>
      </c>
      <c r="B26" s="49">
        <v>779.83759117653506</v>
      </c>
      <c r="C26" s="49">
        <v>712.02654151957097</v>
      </c>
      <c r="D26" s="47"/>
      <c r="E26" s="48">
        <v>17</v>
      </c>
      <c r="F26" s="49">
        <v>280.25730804024198</v>
      </c>
      <c r="G26" s="49">
        <v>233.144820952195</v>
      </c>
      <c r="I26" s="48">
        <v>17</v>
      </c>
      <c r="J26" s="49">
        <v>1121.81500211397</v>
      </c>
      <c r="K26" s="49">
        <v>1147.6392120359801</v>
      </c>
      <c r="M26" s="48">
        <v>17</v>
      </c>
      <c r="N26" s="49">
        <v>1434.4073926054</v>
      </c>
      <c r="O26" s="49">
        <v>1591.9507103420499</v>
      </c>
    </row>
    <row r="27" spans="1:15" ht="11.25" customHeight="1" x14ac:dyDescent="0.25">
      <c r="A27" s="48">
        <v>18</v>
      </c>
      <c r="B27" s="49">
        <v>588.85931925540297</v>
      </c>
      <c r="C27" s="49">
        <v>541.572522250421</v>
      </c>
      <c r="D27" s="47"/>
      <c r="E27" s="48">
        <v>18</v>
      </c>
      <c r="F27" s="49">
        <v>171.082384358425</v>
      </c>
      <c r="G27" s="49">
        <v>152.46957119853701</v>
      </c>
      <c r="I27" s="48">
        <v>18</v>
      </c>
      <c r="J27" s="49">
        <v>878.50268052492095</v>
      </c>
      <c r="K27" s="49">
        <v>899.88981327916599</v>
      </c>
      <c r="M27" s="48">
        <v>18</v>
      </c>
      <c r="N27" s="49">
        <v>981.53873004172794</v>
      </c>
      <c r="O27" s="49">
        <v>1089.2163825197899</v>
      </c>
    </row>
    <row r="28" spans="1:15" ht="11.25" customHeight="1" x14ac:dyDescent="0.25">
      <c r="A28" s="48">
        <v>19</v>
      </c>
      <c r="B28" s="49">
        <v>278.37783445057897</v>
      </c>
      <c r="C28" s="49">
        <v>257.75659159289899</v>
      </c>
      <c r="D28" s="47"/>
      <c r="E28" s="48">
        <v>19</v>
      </c>
      <c r="F28" s="49">
        <v>96.171120979774201</v>
      </c>
      <c r="G28" s="49">
        <v>81.297841965465693</v>
      </c>
      <c r="I28" s="48">
        <v>19</v>
      </c>
      <c r="J28" s="49">
        <v>518.58798444679496</v>
      </c>
      <c r="K28" s="49">
        <v>539.79054780909405</v>
      </c>
      <c r="M28" s="48">
        <v>19</v>
      </c>
      <c r="N28" s="49">
        <v>497.62781860805597</v>
      </c>
      <c r="O28" s="49">
        <v>544.23870088238095</v>
      </c>
    </row>
    <row r="29" spans="1:15" ht="11.25" customHeight="1" x14ac:dyDescent="0.25">
      <c r="A29" s="48">
        <v>20</v>
      </c>
      <c r="B29" s="49">
        <v>253.76719815106901</v>
      </c>
      <c r="C29" s="49">
        <v>225.35111700969</v>
      </c>
      <c r="D29" s="47"/>
      <c r="E29" s="48">
        <v>20</v>
      </c>
      <c r="F29" s="49">
        <v>63.5749554892883</v>
      </c>
      <c r="G29" s="49">
        <v>64.486710722782703</v>
      </c>
      <c r="I29" s="48">
        <v>20</v>
      </c>
      <c r="J29" s="49">
        <v>464.10479846299501</v>
      </c>
      <c r="K29" s="49">
        <v>469.76911200098499</v>
      </c>
      <c r="M29" s="48">
        <v>20</v>
      </c>
      <c r="N29" s="49">
        <v>393.187377068655</v>
      </c>
      <c r="O29" s="49">
        <v>435.800545444828</v>
      </c>
    </row>
    <row r="30" spans="1:15" ht="11.25" customHeight="1" x14ac:dyDescent="0.25">
      <c r="A30" s="48">
        <v>21</v>
      </c>
      <c r="B30" s="49">
        <v>925.06437018215604</v>
      </c>
      <c r="C30" s="49">
        <v>815.30216624663205</v>
      </c>
      <c r="D30" s="47"/>
      <c r="E30" s="48">
        <v>21</v>
      </c>
      <c r="F30" s="49">
        <v>243.12099301841999</v>
      </c>
      <c r="G30" s="49">
        <v>188.166229946524</v>
      </c>
      <c r="I30" s="48">
        <v>21</v>
      </c>
      <c r="J30" s="49">
        <v>1646.3146533403699</v>
      </c>
      <c r="K30" s="49">
        <v>1647.8944532155599</v>
      </c>
      <c r="M30" s="48">
        <v>21</v>
      </c>
      <c r="N30" s="49">
        <v>820.83110110284599</v>
      </c>
      <c r="O30" s="49">
        <v>930.57972486926201</v>
      </c>
    </row>
    <row r="31" spans="1:15" ht="11.25" customHeight="1" x14ac:dyDescent="0.25">
      <c r="A31" s="48">
        <v>22</v>
      </c>
      <c r="B31" s="49">
        <v>239.58392828180899</v>
      </c>
      <c r="C31" s="49">
        <v>214.489833062684</v>
      </c>
      <c r="D31" s="47"/>
      <c r="E31" s="48">
        <v>22</v>
      </c>
      <c r="F31" s="49">
        <v>140.73333333333301</v>
      </c>
      <c r="G31" s="49">
        <v>110.333333333333</v>
      </c>
      <c r="I31" s="48">
        <v>22</v>
      </c>
      <c r="J31" s="49">
        <v>395.99524194940898</v>
      </c>
      <c r="K31" s="49">
        <v>361.64106159435102</v>
      </c>
      <c r="M31" s="48">
        <v>22</v>
      </c>
      <c r="N31" s="49">
        <v>223.76568395960999</v>
      </c>
      <c r="O31" s="49">
        <v>242.4960697626</v>
      </c>
    </row>
    <row r="33" spans="1:15" x14ac:dyDescent="0.25">
      <c r="A33" t="s">
        <v>74</v>
      </c>
    </row>
    <row r="34" spans="1:15" ht="12.75" customHeight="1" x14ac:dyDescent="0.25">
      <c r="A34" s="8" t="s">
        <v>67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ht="12.75" customHeight="1" x14ac:dyDescent="0.25">
      <c r="A35" s="10" t="s">
        <v>29</v>
      </c>
      <c r="B35" s="10"/>
      <c r="C35" s="10"/>
      <c r="D35" s="10"/>
      <c r="E35" s="10"/>
      <c r="F35" s="10"/>
      <c r="G35" s="10"/>
      <c r="I35" s="14" t="s">
        <v>60</v>
      </c>
      <c r="J35" s="14"/>
      <c r="K35" s="14"/>
      <c r="L35" s="14"/>
      <c r="M35" s="14"/>
      <c r="N35" s="14"/>
      <c r="O35" s="14"/>
    </row>
    <row r="36" spans="1:15" ht="12.75" customHeight="1" x14ac:dyDescent="0.25">
      <c r="A36" s="7" t="s">
        <v>1</v>
      </c>
      <c r="B36" s="7"/>
      <c r="C36" s="7"/>
      <c r="D36" s="47"/>
      <c r="E36" s="7" t="s">
        <v>51</v>
      </c>
      <c r="F36" s="7"/>
      <c r="G36" s="7"/>
      <c r="I36" s="7" t="s">
        <v>1</v>
      </c>
      <c r="J36" s="7"/>
      <c r="K36" s="7"/>
      <c r="M36" s="7" t="s">
        <v>51</v>
      </c>
      <c r="N36" s="7"/>
      <c r="O36" s="7"/>
    </row>
    <row r="37" spans="1:15" ht="12.75" customHeight="1" x14ac:dyDescent="0.25">
      <c r="A37" s="47" t="s">
        <v>2</v>
      </c>
      <c r="B37" s="47"/>
      <c r="C37" s="47"/>
      <c r="D37" s="47"/>
      <c r="E37" s="47" t="s">
        <v>52</v>
      </c>
      <c r="F37" s="47"/>
      <c r="G37" s="47" t="s">
        <v>0</v>
      </c>
      <c r="I37" s="47" t="s">
        <v>2</v>
      </c>
      <c r="M37" s="47" t="s">
        <v>52</v>
      </c>
    </row>
    <row r="38" spans="1:15" ht="12.75" customHeight="1" x14ac:dyDescent="0.25">
      <c r="A38" s="47" t="s">
        <v>3</v>
      </c>
      <c r="B38" s="47" t="s">
        <v>28</v>
      </c>
      <c r="C38" s="47" t="s">
        <v>29</v>
      </c>
      <c r="D38" s="47"/>
      <c r="E38" s="47" t="s">
        <v>3</v>
      </c>
      <c r="F38" s="47" t="s">
        <v>29</v>
      </c>
      <c r="G38" s="47" t="s">
        <v>30</v>
      </c>
      <c r="I38" s="47" t="s">
        <v>3</v>
      </c>
      <c r="J38" s="47" t="s">
        <v>12</v>
      </c>
      <c r="K38" s="47" t="s">
        <v>13</v>
      </c>
      <c r="M38" s="47" t="s">
        <v>3</v>
      </c>
      <c r="N38" s="47" t="s">
        <v>13</v>
      </c>
      <c r="O38" s="47" t="s">
        <v>14</v>
      </c>
    </row>
    <row r="39" spans="1:15" ht="12.75" customHeight="1" x14ac:dyDescent="0.25">
      <c r="A39" s="48">
        <v>5</v>
      </c>
      <c r="B39" s="49">
        <v>138.40248442356301</v>
      </c>
      <c r="C39" s="49">
        <v>115.033532019977</v>
      </c>
      <c r="D39" s="47"/>
      <c r="E39" s="48">
        <v>5</v>
      </c>
      <c r="F39" s="49">
        <v>185.75858464466901</v>
      </c>
      <c r="G39" s="49">
        <v>166.60066823858199</v>
      </c>
      <c r="I39" s="48">
        <v>5</v>
      </c>
      <c r="J39" s="49">
        <v>431.67746746055599</v>
      </c>
      <c r="K39" s="49">
        <v>507.45370328425003</v>
      </c>
      <c r="M39" s="47" t="s">
        <v>33</v>
      </c>
      <c r="N39" s="49">
        <v>750.48431930747802</v>
      </c>
      <c r="O39" s="49">
        <v>666.46397563177595</v>
      </c>
    </row>
    <row r="40" spans="1:15" ht="12.75" customHeight="1" x14ac:dyDescent="0.25">
      <c r="A40" s="48">
        <v>6</v>
      </c>
      <c r="B40" s="49">
        <v>225.30064825608301</v>
      </c>
      <c r="C40" s="49">
        <v>180.747715187587</v>
      </c>
      <c r="D40" s="47"/>
      <c r="E40" s="48">
        <v>6</v>
      </c>
      <c r="F40" s="49">
        <v>440.914221056884</v>
      </c>
      <c r="G40" s="49">
        <v>408.25418674634699</v>
      </c>
      <c r="I40" s="48">
        <v>6</v>
      </c>
      <c r="J40" s="49">
        <v>1024.1580367709601</v>
      </c>
      <c r="K40" s="49">
        <v>1201.4738920776199</v>
      </c>
      <c r="M40" s="47" t="s">
        <v>34</v>
      </c>
      <c r="N40" s="49">
        <v>1376.4224074783599</v>
      </c>
      <c r="O40" s="49">
        <v>1213.0640236471199</v>
      </c>
    </row>
    <row r="41" spans="1:15" ht="12.75" customHeight="1" x14ac:dyDescent="0.25">
      <c r="A41" s="48">
        <v>7</v>
      </c>
      <c r="B41" s="49">
        <v>147.53741944661499</v>
      </c>
      <c r="C41" s="49">
        <v>115.12047049956</v>
      </c>
      <c r="D41" s="47"/>
      <c r="E41" s="48">
        <v>7</v>
      </c>
      <c r="F41" s="49">
        <v>334.18690228054197</v>
      </c>
      <c r="G41" s="49">
        <v>315.263546041832</v>
      </c>
      <c r="I41" s="48">
        <v>7</v>
      </c>
      <c r="J41" s="49">
        <v>1016.50833891451</v>
      </c>
      <c r="K41" s="49">
        <v>1143.6904829192799</v>
      </c>
      <c r="M41" s="47" t="s">
        <v>35</v>
      </c>
      <c r="N41" s="49">
        <v>1142.38665711824</v>
      </c>
      <c r="O41" s="49">
        <v>1011.1408981871</v>
      </c>
    </row>
    <row r="42" spans="1:15" ht="12.75" customHeight="1" x14ac:dyDescent="0.25">
      <c r="A42" s="48">
        <v>8</v>
      </c>
      <c r="B42" s="49">
        <v>90.4090001439193</v>
      </c>
      <c r="C42" s="49">
        <v>78.9481319163839</v>
      </c>
      <c r="D42" s="47"/>
      <c r="E42" s="48">
        <v>8</v>
      </c>
      <c r="F42" s="49">
        <v>190.513597799737</v>
      </c>
      <c r="G42" s="49">
        <v>172.02439444544001</v>
      </c>
      <c r="I42" s="48">
        <v>8</v>
      </c>
      <c r="J42" s="49">
        <v>715.300460951079</v>
      </c>
      <c r="K42" s="49">
        <v>766.498767483807</v>
      </c>
      <c r="M42" s="47" t="s">
        <v>36</v>
      </c>
      <c r="N42" s="49">
        <v>704.44367645346904</v>
      </c>
      <c r="O42" s="49">
        <v>666.07215363864896</v>
      </c>
    </row>
    <row r="43" spans="1:15" ht="12.75" customHeight="1" x14ac:dyDescent="0.25">
      <c r="A43" s="48">
        <v>9</v>
      </c>
      <c r="B43" s="49">
        <v>93.068236817834901</v>
      </c>
      <c r="C43" s="49">
        <v>81.778563600569896</v>
      </c>
      <c r="D43" s="47"/>
      <c r="E43" s="48">
        <v>9</v>
      </c>
      <c r="F43" s="49">
        <v>138.66735550881501</v>
      </c>
      <c r="G43" s="49">
        <v>133.63459191713699</v>
      </c>
      <c r="I43" s="48">
        <v>9</v>
      </c>
      <c r="J43" s="49">
        <v>543.60358505458896</v>
      </c>
      <c r="K43" s="49">
        <v>548.82587754219901</v>
      </c>
      <c r="M43" s="47" t="s">
        <v>37</v>
      </c>
      <c r="N43" s="49">
        <v>579.43377594642504</v>
      </c>
      <c r="O43" s="49">
        <v>569.70597037508401</v>
      </c>
    </row>
    <row r="44" spans="1:15" ht="12.75" customHeight="1" x14ac:dyDescent="0.25">
      <c r="A44" s="48">
        <v>10</v>
      </c>
      <c r="B44" s="49">
        <v>86.457022794463299</v>
      </c>
      <c r="C44" s="49">
        <v>80.350426918945203</v>
      </c>
      <c r="D44" s="47"/>
      <c r="E44" s="48">
        <v>10</v>
      </c>
      <c r="F44" s="49">
        <v>77.790412328341404</v>
      </c>
      <c r="G44" s="49">
        <v>67.937041963041906</v>
      </c>
      <c r="I44" s="48">
        <v>10</v>
      </c>
      <c r="J44" s="49">
        <v>492.622236850793</v>
      </c>
      <c r="K44" s="49">
        <v>498.59110942323503</v>
      </c>
      <c r="M44" s="47" t="s">
        <v>38</v>
      </c>
      <c r="N44" s="49">
        <v>481.18503874915598</v>
      </c>
      <c r="O44" s="49">
        <v>468.72810287870999</v>
      </c>
    </row>
    <row r="45" spans="1:15" ht="12.75" customHeight="1" x14ac:dyDescent="0.25">
      <c r="A45" s="48">
        <v>11</v>
      </c>
      <c r="B45" s="49">
        <v>80.702931124653901</v>
      </c>
      <c r="C45" s="49">
        <v>79.246657055334296</v>
      </c>
      <c r="D45" s="47"/>
      <c r="E45" s="48">
        <v>11</v>
      </c>
      <c r="F45" s="49">
        <v>104.04985095841501</v>
      </c>
      <c r="G45" s="49">
        <v>92.533685834957694</v>
      </c>
      <c r="I45" s="48">
        <v>11</v>
      </c>
      <c r="J45" s="49">
        <v>441.47524172373397</v>
      </c>
      <c r="K45" s="49">
        <v>433.90064124142799</v>
      </c>
      <c r="M45" s="47" t="s">
        <v>39</v>
      </c>
      <c r="N45" s="49">
        <v>472.94789791550102</v>
      </c>
      <c r="O45" s="49">
        <v>477.30451271731999</v>
      </c>
    </row>
    <row r="46" spans="1:15" ht="12.75" customHeight="1" x14ac:dyDescent="0.25">
      <c r="A46" s="48">
        <v>12</v>
      </c>
      <c r="B46" s="49">
        <v>102.523401405238</v>
      </c>
      <c r="C46" s="49">
        <v>84.259288064365904</v>
      </c>
      <c r="D46" s="47"/>
      <c r="E46" s="48">
        <v>12</v>
      </c>
      <c r="F46" s="49">
        <v>88.290938765439293</v>
      </c>
      <c r="G46" s="49">
        <v>80.652342610923995</v>
      </c>
      <c r="I46" s="48">
        <v>12</v>
      </c>
      <c r="J46" s="49">
        <v>473.56522033286899</v>
      </c>
      <c r="K46" s="49">
        <v>469.43826851701903</v>
      </c>
      <c r="M46" s="47" t="s">
        <v>40</v>
      </c>
      <c r="N46" s="49">
        <v>452.99951144930799</v>
      </c>
      <c r="O46" s="49">
        <v>461.275713441645</v>
      </c>
    </row>
    <row r="47" spans="1:15" ht="12.75" customHeight="1" x14ac:dyDescent="0.25">
      <c r="A47" s="48">
        <v>13</v>
      </c>
      <c r="B47" s="49">
        <v>90.601013758365397</v>
      </c>
      <c r="C47" s="49">
        <v>86.228836898624905</v>
      </c>
      <c r="D47" s="47"/>
      <c r="E47" s="48">
        <v>13</v>
      </c>
      <c r="F47" s="49">
        <v>95.9836372580329</v>
      </c>
      <c r="G47" s="49">
        <v>85.853343500383005</v>
      </c>
      <c r="I47" s="48">
        <v>13</v>
      </c>
      <c r="J47" s="49">
        <v>465.44007202236702</v>
      </c>
      <c r="K47" s="49">
        <v>466.86425343773402</v>
      </c>
      <c r="M47" s="47" t="s">
        <v>41</v>
      </c>
      <c r="N47" s="49">
        <v>502.90474484637002</v>
      </c>
      <c r="O47" s="49">
        <v>514.10071827454306</v>
      </c>
    </row>
    <row r="48" spans="1:15" ht="12.75" customHeight="1" x14ac:dyDescent="0.25">
      <c r="A48" s="48">
        <v>14</v>
      </c>
      <c r="B48" s="49">
        <v>146.92581211276399</v>
      </c>
      <c r="C48" s="49">
        <v>130.19766431501</v>
      </c>
      <c r="D48" s="47"/>
      <c r="E48" s="48">
        <v>14</v>
      </c>
      <c r="F48" s="49">
        <v>98.4445697281229</v>
      </c>
      <c r="G48" s="49">
        <v>80.754526438079694</v>
      </c>
      <c r="I48" s="48">
        <v>14</v>
      </c>
      <c r="J48" s="49">
        <v>644.70222026717897</v>
      </c>
      <c r="K48" s="49">
        <v>644.97732605370504</v>
      </c>
      <c r="M48" s="47" t="s">
        <v>42</v>
      </c>
      <c r="N48" s="49">
        <v>518.22806680411895</v>
      </c>
      <c r="O48" s="49">
        <v>539.66246045066396</v>
      </c>
    </row>
    <row r="49" spans="1:15" ht="12.75" customHeight="1" x14ac:dyDescent="0.25">
      <c r="A49" s="48">
        <v>15</v>
      </c>
      <c r="B49" s="49">
        <v>136.301440155672</v>
      </c>
      <c r="C49" s="49">
        <v>118.416057086484</v>
      </c>
      <c r="D49" s="47"/>
      <c r="E49" s="48">
        <v>15</v>
      </c>
      <c r="F49" s="49">
        <v>132.625379018844</v>
      </c>
      <c r="G49" s="49">
        <v>112.743026077667</v>
      </c>
      <c r="I49" s="48">
        <v>15</v>
      </c>
      <c r="J49" s="49">
        <v>674.53808631659695</v>
      </c>
      <c r="K49" s="49">
        <v>626.27835835243502</v>
      </c>
      <c r="M49" s="47" t="s">
        <v>43</v>
      </c>
      <c r="N49" s="49">
        <v>612.03564325414595</v>
      </c>
      <c r="O49" s="49">
        <v>672.11339190737499</v>
      </c>
    </row>
    <row r="50" spans="1:15" ht="12.75" customHeight="1" x14ac:dyDescent="0.25">
      <c r="A50" s="48">
        <v>16</v>
      </c>
      <c r="B50" s="49">
        <v>238.97722445299101</v>
      </c>
      <c r="C50" s="49">
        <v>215.93902436103801</v>
      </c>
      <c r="D50" s="47"/>
      <c r="E50" s="48">
        <v>16</v>
      </c>
      <c r="F50" s="49">
        <v>228.00651527719</v>
      </c>
      <c r="G50" s="49">
        <v>202.23620759417199</v>
      </c>
      <c r="I50" s="48">
        <v>16</v>
      </c>
      <c r="J50" s="49">
        <v>1035.4687164665399</v>
      </c>
      <c r="K50" s="49">
        <v>938.52782793742995</v>
      </c>
      <c r="M50" s="47" t="s">
        <v>44</v>
      </c>
      <c r="N50" s="49">
        <v>1021.44250113441</v>
      </c>
      <c r="O50" s="49">
        <v>1075.63967424519</v>
      </c>
    </row>
    <row r="51" spans="1:15" ht="12.75" customHeight="1" x14ac:dyDescent="0.25">
      <c r="A51" s="48">
        <v>17</v>
      </c>
      <c r="B51" s="49">
        <v>444.60882493268298</v>
      </c>
      <c r="C51" s="49">
        <v>408.14428794502902</v>
      </c>
      <c r="D51" s="47"/>
      <c r="E51" s="48">
        <v>17</v>
      </c>
      <c r="F51" s="49">
        <v>267.292456323495</v>
      </c>
      <c r="G51" s="49">
        <v>238.04427949918599</v>
      </c>
      <c r="I51" s="48">
        <v>17</v>
      </c>
      <c r="J51" s="49">
        <v>1404.3538029403801</v>
      </c>
      <c r="K51" s="49">
        <v>1246.72261289061</v>
      </c>
      <c r="M51" s="47" t="s">
        <v>45</v>
      </c>
      <c r="N51" s="49">
        <v>1444.4299772474801</v>
      </c>
      <c r="O51" s="49">
        <v>1585.2542773120599</v>
      </c>
    </row>
    <row r="52" spans="1:15" ht="12.75" customHeight="1" x14ac:dyDescent="0.25">
      <c r="A52" s="48">
        <v>18</v>
      </c>
      <c r="B52" s="49">
        <v>260.520293073186</v>
      </c>
      <c r="C52" s="49">
        <v>236.62811115382399</v>
      </c>
      <c r="D52" s="47"/>
      <c r="E52" s="48">
        <v>18</v>
      </c>
      <c r="F52" s="49">
        <v>200.661481191223</v>
      </c>
      <c r="G52" s="49">
        <v>162.49136624869399</v>
      </c>
      <c r="I52" s="48">
        <v>18</v>
      </c>
      <c r="J52" s="49">
        <v>912.82773466181095</v>
      </c>
      <c r="K52" s="49">
        <v>867.07012237112599</v>
      </c>
      <c r="M52" s="47" t="s">
        <v>46</v>
      </c>
      <c r="N52" s="49">
        <v>1036.69308673464</v>
      </c>
      <c r="O52" s="49">
        <v>1106.4396438587401</v>
      </c>
    </row>
    <row r="53" spans="1:15" ht="12.75" customHeight="1" x14ac:dyDescent="0.25">
      <c r="A53" s="48">
        <v>19</v>
      </c>
      <c r="B53" s="49">
        <v>151.44875998275401</v>
      </c>
      <c r="C53" s="49">
        <v>141.19815613465701</v>
      </c>
      <c r="D53" s="47"/>
      <c r="E53" s="48">
        <v>19</v>
      </c>
      <c r="F53" s="49">
        <v>96.887293099057899</v>
      </c>
      <c r="G53" s="49">
        <v>90.253246753246799</v>
      </c>
      <c r="I53" s="48">
        <v>19</v>
      </c>
      <c r="J53" s="49">
        <v>524.70410026834895</v>
      </c>
      <c r="K53" s="49">
        <v>507.77385114083103</v>
      </c>
      <c r="M53" s="47" t="s">
        <v>47</v>
      </c>
      <c r="N53" s="49">
        <v>608.07115751516403</v>
      </c>
      <c r="O53" s="49">
        <v>607.09011591684305</v>
      </c>
    </row>
    <row r="54" spans="1:15" ht="12.75" customHeight="1" x14ac:dyDescent="0.25">
      <c r="A54" s="48">
        <v>20</v>
      </c>
      <c r="B54" s="49">
        <v>85.965997654613702</v>
      </c>
      <c r="C54" s="49">
        <v>82.056470672601705</v>
      </c>
      <c r="D54" s="47"/>
      <c r="E54" s="48">
        <v>20</v>
      </c>
      <c r="F54" s="49">
        <v>40.266137566137601</v>
      </c>
      <c r="G54" s="49">
        <v>32.313756613756603</v>
      </c>
      <c r="I54" s="48">
        <v>20</v>
      </c>
      <c r="J54" s="49">
        <v>324.93210532121702</v>
      </c>
      <c r="K54" s="49">
        <v>300.53092353615898</v>
      </c>
      <c r="M54" s="47" t="s">
        <v>48</v>
      </c>
      <c r="N54" s="49">
        <v>333.309986019429</v>
      </c>
      <c r="O54" s="49">
        <v>333.75771705702402</v>
      </c>
    </row>
    <row r="55" spans="1:15" x14ac:dyDescent="0.25">
      <c r="A55" s="47"/>
      <c r="B55" s="49"/>
      <c r="C55" s="49"/>
      <c r="D55" s="47"/>
      <c r="E55" s="47"/>
      <c r="F55" s="49"/>
      <c r="G55" s="49"/>
      <c r="I55" s="47"/>
      <c r="J55" s="49"/>
      <c r="K55" s="49"/>
      <c r="M55" s="47"/>
      <c r="N55" s="49"/>
      <c r="O55" s="49"/>
    </row>
    <row r="56" spans="1:15" x14ac:dyDescent="0.25">
      <c r="A56" s="47"/>
      <c r="B56" s="49"/>
      <c r="C56" s="49"/>
      <c r="D56" s="47"/>
      <c r="E56" s="47"/>
      <c r="F56" s="49"/>
      <c r="G56" s="49"/>
      <c r="I56" s="47"/>
      <c r="J56" s="49"/>
      <c r="K56" s="49"/>
      <c r="M56" s="47"/>
      <c r="N56" s="49"/>
      <c r="O56" s="49"/>
    </row>
  </sheetData>
  <mergeCells count="20">
    <mergeCell ref="A34:O34"/>
    <mergeCell ref="A35:G35"/>
    <mergeCell ref="I35:O35"/>
    <mergeCell ref="A36:C36"/>
    <mergeCell ref="E36:G36"/>
    <mergeCell ref="I36:K36"/>
    <mergeCell ref="M36:O36"/>
    <mergeCell ref="A9:E9"/>
    <mergeCell ref="A10:G10"/>
    <mergeCell ref="I10:O10"/>
    <mergeCell ref="A11:C11"/>
    <mergeCell ref="E11:G11"/>
    <mergeCell ref="I11:K11"/>
    <mergeCell ref="M11:O11"/>
    <mergeCell ref="A1:E1"/>
    <mergeCell ref="G1:K1"/>
    <mergeCell ref="B3:C3"/>
    <mergeCell ref="D3:E3"/>
    <mergeCell ref="H3:I3"/>
    <mergeCell ref="J3:K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6"/>
  <sheetViews>
    <sheetView zoomScale="90" zoomScaleNormal="90" workbookViewId="0">
      <selection activeCell="G4" sqref="G4"/>
    </sheetView>
  </sheetViews>
  <sheetFormatPr defaultColWidth="10.7109375" defaultRowHeight="15" x14ac:dyDescent="0.25"/>
  <cols>
    <col min="1" max="1" width="14.28515625" customWidth="1"/>
    <col min="2" max="2" width="16.85546875" customWidth="1"/>
    <col min="3" max="3" width="13.28515625" customWidth="1"/>
    <col min="4" max="4" width="13.85546875" customWidth="1"/>
    <col min="5" max="5" width="14.5703125" customWidth="1"/>
    <col min="7" max="7" width="19.5703125" customWidth="1"/>
    <col min="8" max="8" width="15.7109375" customWidth="1"/>
    <col min="9" max="9" width="15" customWidth="1"/>
    <col min="10" max="10" width="14" customWidth="1"/>
    <col min="11" max="11" width="15.28515625" customWidth="1"/>
    <col min="12" max="12" width="6" customWidth="1"/>
    <col min="13" max="13" width="8.85546875" customWidth="1"/>
    <col min="14" max="14" width="13" customWidth="1"/>
    <col min="19" max="19" width="17.28515625" customWidth="1"/>
    <col min="20" max="20" width="19.42578125" customWidth="1"/>
    <col min="22" max="22" width="16.5703125" customWidth="1"/>
  </cols>
  <sheetData>
    <row r="1" spans="1:20" x14ac:dyDescent="0.25">
      <c r="A1" s="14" t="s">
        <v>66</v>
      </c>
      <c r="B1" s="14"/>
      <c r="C1" s="14"/>
      <c r="D1" s="14"/>
      <c r="E1" s="14"/>
      <c r="F1" s="29"/>
      <c r="G1" s="6"/>
      <c r="H1" s="6"/>
      <c r="I1" s="6"/>
      <c r="J1" s="6"/>
      <c r="K1" s="6"/>
      <c r="L1" s="29"/>
      <c r="M1" s="29"/>
      <c r="N1" s="29"/>
      <c r="O1" s="29"/>
    </row>
    <row r="2" spans="1:20" x14ac:dyDescent="0.25">
      <c r="A2" t="s">
        <v>75</v>
      </c>
      <c r="G2" s="27"/>
      <c r="H2" s="27"/>
      <c r="I2" s="27"/>
      <c r="J2" s="27"/>
      <c r="K2" s="27"/>
      <c r="Q2" s="30" t="s">
        <v>69</v>
      </c>
      <c r="R2" s="30"/>
      <c r="S2" s="30"/>
      <c r="T2" s="30"/>
    </row>
    <row r="3" spans="1:20" x14ac:dyDescent="0.25">
      <c r="A3" s="31">
        <v>43711</v>
      </c>
      <c r="B3" s="12" t="s">
        <v>29</v>
      </c>
      <c r="C3" s="12"/>
      <c r="D3" s="11" t="s">
        <v>60</v>
      </c>
      <c r="E3" s="11"/>
      <c r="G3" s="50"/>
      <c r="H3" s="9"/>
      <c r="I3" s="9"/>
      <c r="J3" s="9"/>
      <c r="K3" s="9"/>
    </row>
    <row r="4" spans="1:20" ht="39.75" customHeight="1" x14ac:dyDescent="0.25">
      <c r="A4" s="21" t="s">
        <v>57</v>
      </c>
      <c r="B4" s="32" t="s">
        <v>2</v>
      </c>
      <c r="C4" s="33" t="s">
        <v>52</v>
      </c>
      <c r="D4" s="34" t="s">
        <v>2</v>
      </c>
      <c r="E4" s="35" t="s">
        <v>52</v>
      </c>
      <c r="G4" s="51"/>
      <c r="H4" s="52"/>
      <c r="I4" s="52"/>
      <c r="J4" s="52"/>
      <c r="K4" s="52"/>
      <c r="Q4" s="36" t="s">
        <v>70</v>
      </c>
      <c r="R4" s="37" t="s">
        <v>71</v>
      </c>
      <c r="S4" s="37" t="s">
        <v>72</v>
      </c>
      <c r="T4" s="37" t="s">
        <v>73</v>
      </c>
    </row>
    <row r="5" spans="1:20" x14ac:dyDescent="0.25">
      <c r="A5" s="38" t="s">
        <v>62</v>
      </c>
      <c r="B5" s="28" t="str">
        <f>IF(C16-B16&lt;0,"-",C16-B16)</f>
        <v>-</v>
      </c>
      <c r="C5" s="24">
        <f>IF(F16-G16&lt;0,"NO ESPERAN",F16-G16)</f>
        <v>62.687291715031989</v>
      </c>
      <c r="D5" s="28">
        <f>IF(K15-J15&lt;0,"NO ESPERAN",K15-J15)</f>
        <v>199.11679652205504</v>
      </c>
      <c r="E5" s="24" t="str">
        <f>IF(N16-O16&lt;0,"-",N16-O16)</f>
        <v>-</v>
      </c>
      <c r="G5" s="53"/>
      <c r="H5" s="26"/>
      <c r="I5" s="26"/>
      <c r="J5" s="26"/>
      <c r="K5" s="26"/>
      <c r="Q5" s="38" t="s">
        <v>62</v>
      </c>
      <c r="R5" s="39">
        <v>2.5810185185185198E-3</v>
      </c>
      <c r="S5" s="40">
        <v>125</v>
      </c>
      <c r="T5" s="41">
        <f>S5/(R5*1440)</f>
        <v>33.632286995515678</v>
      </c>
    </row>
    <row r="6" spans="1:20" x14ac:dyDescent="0.25">
      <c r="A6" s="42"/>
      <c r="B6" s="28"/>
      <c r="C6" s="24"/>
      <c r="D6" s="28"/>
      <c r="E6" s="24"/>
      <c r="G6" s="54"/>
      <c r="H6" s="26"/>
      <c r="I6" s="26"/>
      <c r="J6" s="26"/>
      <c r="K6" s="26"/>
      <c r="Q6" s="42" t="s">
        <v>63</v>
      </c>
      <c r="R6" s="39">
        <v>7.2280092592592604E-3</v>
      </c>
      <c r="S6" s="40">
        <v>58</v>
      </c>
      <c r="T6" s="41">
        <f>S6/(R6*1440)</f>
        <v>5.572457966373098</v>
      </c>
    </row>
    <row r="7" spans="1:20" x14ac:dyDescent="0.25">
      <c r="A7" s="42" t="s">
        <v>64</v>
      </c>
      <c r="B7" s="43" t="str">
        <f>IF(C27-B27&lt;0,"-",C27-B27)</f>
        <v>-</v>
      </c>
      <c r="C7" s="44">
        <f>IF(F27-G27&lt;0,"NO ESPERAN",F27-G27)</f>
        <v>236.50088739657895</v>
      </c>
      <c r="D7" s="43">
        <f>IF(K26-J26&lt;0,"NO ESPERAN",K26-J26)</f>
        <v>53.220181256084857</v>
      </c>
      <c r="E7" s="44" t="str">
        <f>IF(N26-O26&lt;0,"-",N26-O26)</f>
        <v>-</v>
      </c>
      <c r="G7" s="54"/>
      <c r="H7" s="26"/>
      <c r="I7" s="26"/>
      <c r="J7" s="26"/>
      <c r="K7" s="26"/>
      <c r="Q7" s="42" t="s">
        <v>64</v>
      </c>
      <c r="R7" s="39">
        <v>3.8252314814814798E-3</v>
      </c>
      <c r="S7" s="40">
        <v>142</v>
      </c>
      <c r="T7" s="41">
        <f>S7/(R7*1440)</f>
        <v>25.779122541603641</v>
      </c>
    </row>
    <row r="9" spans="1:20" ht="11.25" customHeight="1" x14ac:dyDescent="0.25">
      <c r="A9" s="14" t="s">
        <v>66</v>
      </c>
      <c r="B9" s="14"/>
      <c r="C9" s="14"/>
      <c r="D9" s="14"/>
      <c r="E9" s="14"/>
      <c r="F9" s="45"/>
      <c r="G9" s="45"/>
      <c r="H9" s="45"/>
      <c r="I9" s="45"/>
      <c r="J9" s="45"/>
      <c r="K9" s="45"/>
      <c r="L9" s="45"/>
      <c r="M9" s="45"/>
      <c r="N9" s="45"/>
      <c r="O9" s="45"/>
    </row>
    <row r="10" spans="1:20" ht="14.25" customHeight="1" x14ac:dyDescent="0.25">
      <c r="A10" s="10" t="s">
        <v>29</v>
      </c>
      <c r="B10" s="10"/>
      <c r="C10" s="10"/>
      <c r="D10" s="10"/>
      <c r="E10" s="10"/>
      <c r="F10" s="10"/>
      <c r="G10" s="10"/>
      <c r="I10" s="14" t="s">
        <v>60</v>
      </c>
      <c r="J10" s="14"/>
      <c r="K10" s="14"/>
      <c r="L10" s="14"/>
      <c r="M10" s="14"/>
      <c r="N10" s="14"/>
      <c r="O10" s="14"/>
      <c r="T10" s="46"/>
    </row>
    <row r="11" spans="1:20" ht="11.25" customHeight="1" x14ac:dyDescent="0.25">
      <c r="A11" s="9" t="s">
        <v>1</v>
      </c>
      <c r="B11" s="9"/>
      <c r="C11" s="9"/>
      <c r="D11" s="47"/>
      <c r="E11" s="9" t="s">
        <v>51</v>
      </c>
      <c r="F11" s="9"/>
      <c r="G11" s="9"/>
      <c r="I11" s="9" t="s">
        <v>1</v>
      </c>
      <c r="J11" s="9"/>
      <c r="K11" s="9"/>
      <c r="M11" s="9" t="s">
        <v>51</v>
      </c>
      <c r="N11" s="9"/>
      <c r="O11" s="9"/>
    </row>
    <row r="12" spans="1:20" ht="11.25" customHeight="1" x14ac:dyDescent="0.25">
      <c r="A12" s="47" t="s">
        <v>2</v>
      </c>
      <c r="B12" s="47"/>
      <c r="C12" s="47" t="s">
        <v>65</v>
      </c>
      <c r="D12" s="47"/>
      <c r="E12" s="47" t="s">
        <v>52</v>
      </c>
      <c r="F12" s="47"/>
      <c r="G12" s="47" t="s">
        <v>65</v>
      </c>
      <c r="I12" s="47" t="s">
        <v>2</v>
      </c>
      <c r="K12" t="s">
        <v>65</v>
      </c>
      <c r="M12" s="47" t="s">
        <v>52</v>
      </c>
      <c r="O12" t="s">
        <v>0</v>
      </c>
    </row>
    <row r="13" spans="1:20" ht="11.25" customHeight="1" x14ac:dyDescent="0.25">
      <c r="A13" s="47" t="s">
        <v>3</v>
      </c>
      <c r="B13" s="47" t="s">
        <v>28</v>
      </c>
      <c r="C13" s="47" t="s">
        <v>29</v>
      </c>
      <c r="D13" s="47"/>
      <c r="E13" s="47" t="s">
        <v>3</v>
      </c>
      <c r="F13" s="47" t="s">
        <v>29</v>
      </c>
      <c r="G13" s="47" t="s">
        <v>30</v>
      </c>
      <c r="I13" s="47" t="s">
        <v>3</v>
      </c>
      <c r="J13" s="47" t="s">
        <v>12</v>
      </c>
      <c r="K13" s="47" t="s">
        <v>13</v>
      </c>
      <c r="M13" s="47" t="s">
        <v>3</v>
      </c>
      <c r="N13" s="47" t="s">
        <v>13</v>
      </c>
      <c r="O13" s="47" t="s">
        <v>14</v>
      </c>
    </row>
    <row r="14" spans="1:20" ht="11.25" customHeight="1" x14ac:dyDescent="0.25">
      <c r="A14" s="48" t="s">
        <v>33</v>
      </c>
      <c r="B14" s="49"/>
      <c r="C14" s="49"/>
      <c r="D14" s="47"/>
      <c r="E14" s="48">
        <v>5</v>
      </c>
      <c r="F14" s="49"/>
      <c r="G14" s="49"/>
      <c r="I14" s="48">
        <v>5</v>
      </c>
      <c r="J14" s="49"/>
      <c r="K14" s="49"/>
      <c r="M14" s="48">
        <v>5</v>
      </c>
      <c r="N14" s="49"/>
      <c r="O14" s="49"/>
    </row>
    <row r="15" spans="1:20" ht="11.25" customHeight="1" x14ac:dyDescent="0.25">
      <c r="A15" s="48" t="s">
        <v>34</v>
      </c>
      <c r="B15" s="49">
        <v>424.548729756466</v>
      </c>
      <c r="C15" s="49">
        <v>328.20276421919101</v>
      </c>
      <c r="D15" s="47"/>
      <c r="E15" s="48">
        <v>6</v>
      </c>
      <c r="F15" s="49">
        <v>328.20276421919101</v>
      </c>
      <c r="G15" s="49">
        <v>250.83822167009299</v>
      </c>
      <c r="I15" s="48">
        <v>6</v>
      </c>
      <c r="J15" s="49">
        <v>496.27642635528701</v>
      </c>
      <c r="K15" s="49">
        <v>695.39322287734205</v>
      </c>
      <c r="M15" s="48">
        <v>6</v>
      </c>
      <c r="N15" s="49">
        <v>1285.0331277745699</v>
      </c>
      <c r="O15" s="49">
        <v>1350.07722572444</v>
      </c>
    </row>
    <row r="16" spans="1:20" ht="11.25" customHeight="1" x14ac:dyDescent="0.25">
      <c r="A16" s="48" t="s">
        <v>35</v>
      </c>
      <c r="B16" s="49">
        <v>296.64816910383399</v>
      </c>
      <c r="C16" s="49">
        <v>229.063291243896</v>
      </c>
      <c r="D16" s="47"/>
      <c r="E16" s="48">
        <v>7</v>
      </c>
      <c r="F16" s="49">
        <v>229.063291243896</v>
      </c>
      <c r="G16" s="49">
        <v>166.37599952886401</v>
      </c>
      <c r="I16" s="48">
        <v>7</v>
      </c>
      <c r="J16" s="49">
        <v>404.59519304601798</v>
      </c>
      <c r="K16" s="49">
        <v>546.066693754722</v>
      </c>
      <c r="M16" s="48">
        <v>7</v>
      </c>
      <c r="N16" s="49">
        <v>895.58572682947204</v>
      </c>
      <c r="O16" s="49">
        <v>917.07435520279398</v>
      </c>
    </row>
    <row r="17" spans="1:15" ht="11.25" customHeight="1" x14ac:dyDescent="0.25">
      <c r="A17" s="48" t="s">
        <v>36</v>
      </c>
      <c r="B17" s="49">
        <v>208.23287058127099</v>
      </c>
      <c r="C17" s="49">
        <v>184.292050692381</v>
      </c>
      <c r="D17" s="47"/>
      <c r="E17" s="48">
        <v>8</v>
      </c>
      <c r="F17" s="49">
        <v>184.292050692381</v>
      </c>
      <c r="G17" s="49">
        <v>120.67977728178001</v>
      </c>
      <c r="I17" s="48">
        <v>8</v>
      </c>
      <c r="J17" s="49">
        <v>291.54438632611698</v>
      </c>
      <c r="K17" s="49">
        <v>376.61049973237402</v>
      </c>
      <c r="M17" s="48">
        <v>8</v>
      </c>
      <c r="N17" s="49">
        <v>661.06144528906202</v>
      </c>
      <c r="O17" s="49">
        <v>711.65206706200399</v>
      </c>
    </row>
    <row r="18" spans="1:15" ht="11.25" customHeight="1" x14ac:dyDescent="0.25">
      <c r="A18" s="48" t="s">
        <v>37</v>
      </c>
      <c r="B18" s="49"/>
      <c r="C18" s="49"/>
      <c r="D18" s="47"/>
      <c r="E18" s="48">
        <v>9</v>
      </c>
      <c r="F18" s="49"/>
      <c r="G18" s="49"/>
      <c r="I18" s="48">
        <v>9</v>
      </c>
      <c r="J18" s="49"/>
      <c r="K18" s="49"/>
      <c r="M18" s="48">
        <v>9</v>
      </c>
      <c r="N18" s="49"/>
      <c r="O18" s="49"/>
    </row>
    <row r="19" spans="1:15" ht="11.25" customHeight="1" x14ac:dyDescent="0.25">
      <c r="A19" s="48" t="s">
        <v>38</v>
      </c>
      <c r="B19" s="49"/>
      <c r="C19" s="49"/>
      <c r="D19" s="47"/>
      <c r="E19" s="48">
        <v>10</v>
      </c>
      <c r="F19" s="49"/>
      <c r="G19" s="49"/>
      <c r="I19" s="48">
        <v>10</v>
      </c>
      <c r="J19" s="49"/>
      <c r="K19" s="49"/>
      <c r="M19" s="48">
        <v>10</v>
      </c>
      <c r="N19" s="49"/>
      <c r="O19" s="49"/>
    </row>
    <row r="20" spans="1:15" ht="11.25" customHeight="1" x14ac:dyDescent="0.25">
      <c r="A20" s="48" t="s">
        <v>39</v>
      </c>
      <c r="B20" s="49"/>
      <c r="C20" s="49"/>
      <c r="D20" s="47"/>
      <c r="E20" s="48">
        <v>11</v>
      </c>
      <c r="F20" s="49"/>
      <c r="G20" s="49"/>
      <c r="I20" s="48">
        <v>11</v>
      </c>
      <c r="J20" s="49"/>
      <c r="K20" s="49"/>
      <c r="M20" s="48">
        <v>11</v>
      </c>
      <c r="N20" s="49"/>
      <c r="O20" s="49"/>
    </row>
    <row r="21" spans="1:15" ht="11.25" customHeight="1" x14ac:dyDescent="0.25">
      <c r="A21" s="48" t="s">
        <v>40</v>
      </c>
      <c r="B21" s="49"/>
      <c r="C21" s="49"/>
      <c r="D21" s="47"/>
      <c r="E21" s="48">
        <v>12</v>
      </c>
      <c r="F21" s="49"/>
      <c r="G21" s="49"/>
      <c r="I21" s="48">
        <v>12</v>
      </c>
      <c r="J21" s="49"/>
      <c r="K21" s="49"/>
      <c r="M21" s="48">
        <v>12</v>
      </c>
      <c r="N21" s="49"/>
      <c r="O21" s="49"/>
    </row>
    <row r="22" spans="1:15" ht="11.25" customHeight="1" x14ac:dyDescent="0.25">
      <c r="A22" s="48" t="s">
        <v>41</v>
      </c>
      <c r="B22" s="49"/>
      <c r="C22" s="49"/>
      <c r="D22" s="47"/>
      <c r="E22" s="48">
        <v>13</v>
      </c>
      <c r="F22" s="49"/>
      <c r="G22" s="49"/>
      <c r="I22" s="48">
        <v>13</v>
      </c>
      <c r="J22" s="49"/>
      <c r="K22" s="49"/>
      <c r="M22" s="48">
        <v>13</v>
      </c>
      <c r="N22" s="49"/>
      <c r="O22" s="49"/>
    </row>
    <row r="23" spans="1:15" ht="11.25" customHeight="1" x14ac:dyDescent="0.25">
      <c r="A23" s="48" t="s">
        <v>42</v>
      </c>
      <c r="B23" s="49"/>
      <c r="C23" s="49"/>
      <c r="D23" s="47"/>
      <c r="E23" s="48">
        <v>14</v>
      </c>
      <c r="F23" s="49"/>
      <c r="G23" s="49"/>
      <c r="I23" s="48">
        <v>14</v>
      </c>
      <c r="J23" s="49"/>
      <c r="K23" s="49"/>
      <c r="M23" s="48">
        <v>14</v>
      </c>
      <c r="N23" s="49"/>
      <c r="O23" s="49"/>
    </row>
    <row r="24" spans="1:15" ht="11.25" customHeight="1" x14ac:dyDescent="0.25">
      <c r="A24" s="48" t="s">
        <v>43</v>
      </c>
      <c r="B24" s="49"/>
      <c r="C24" s="49"/>
      <c r="D24" s="47"/>
      <c r="E24" s="48">
        <v>15</v>
      </c>
      <c r="F24" s="49"/>
      <c r="G24" s="49"/>
      <c r="I24" s="48">
        <v>15</v>
      </c>
      <c r="J24" s="49"/>
      <c r="K24" s="49"/>
      <c r="M24" s="48">
        <v>15</v>
      </c>
      <c r="N24" s="49"/>
      <c r="O24" s="49"/>
    </row>
    <row r="25" spans="1:15" ht="11.25" customHeight="1" x14ac:dyDescent="0.25">
      <c r="A25" s="48" t="s">
        <v>44</v>
      </c>
      <c r="B25" s="49">
        <v>670.39582487026496</v>
      </c>
      <c r="C25" s="49">
        <v>621.56913800346103</v>
      </c>
      <c r="D25" s="47"/>
      <c r="E25" s="48">
        <v>16</v>
      </c>
      <c r="F25" s="49">
        <v>621.56913800346103</v>
      </c>
      <c r="G25" s="49">
        <v>466.46647102552498</v>
      </c>
      <c r="I25" s="48">
        <v>16</v>
      </c>
      <c r="J25" s="49">
        <v>723.04583407303903</v>
      </c>
      <c r="K25" s="49">
        <v>731.99202892650999</v>
      </c>
      <c r="M25" s="48">
        <v>16</v>
      </c>
      <c r="N25" s="49">
        <v>499.44997809549301</v>
      </c>
      <c r="O25" s="49">
        <v>611.58879731010597</v>
      </c>
    </row>
    <row r="26" spans="1:15" ht="11.25" customHeight="1" x14ac:dyDescent="0.25">
      <c r="A26" s="48" t="s">
        <v>45</v>
      </c>
      <c r="B26" s="49">
        <v>1023.89118951336</v>
      </c>
      <c r="C26" s="49">
        <v>948.96049448629606</v>
      </c>
      <c r="D26" s="47"/>
      <c r="E26" s="48">
        <v>17</v>
      </c>
      <c r="F26" s="49">
        <v>948.96049448629606</v>
      </c>
      <c r="G26" s="49">
        <v>701.69936918606197</v>
      </c>
      <c r="I26" s="48">
        <v>17</v>
      </c>
      <c r="J26" s="49">
        <v>998.81279469972503</v>
      </c>
      <c r="K26" s="49">
        <v>1052.0329759558099</v>
      </c>
      <c r="M26" s="48">
        <v>17</v>
      </c>
      <c r="N26" s="49">
        <v>876.09448077609602</v>
      </c>
      <c r="O26" s="49">
        <v>1127.2434824883801</v>
      </c>
    </row>
    <row r="27" spans="1:15" ht="11.25" customHeight="1" x14ac:dyDescent="0.25">
      <c r="A27" s="48" t="s">
        <v>46</v>
      </c>
      <c r="B27" s="49">
        <v>982.24626329668399</v>
      </c>
      <c r="C27" s="49">
        <v>891.55203304541999</v>
      </c>
      <c r="D27" s="47"/>
      <c r="E27" s="48">
        <v>18</v>
      </c>
      <c r="F27" s="49">
        <v>891.55203304541999</v>
      </c>
      <c r="G27" s="49">
        <v>655.05114564884104</v>
      </c>
      <c r="I27" s="48">
        <v>18</v>
      </c>
      <c r="J27" s="49">
        <v>864.176666798724</v>
      </c>
      <c r="K27" s="49">
        <v>965.24959788372905</v>
      </c>
      <c r="M27" s="48">
        <v>18</v>
      </c>
      <c r="N27" s="49">
        <v>494.01592991047602</v>
      </c>
      <c r="O27" s="49">
        <v>629.89517518303603</v>
      </c>
    </row>
    <row r="28" spans="1:15" ht="11.25" customHeight="1" x14ac:dyDescent="0.25">
      <c r="A28" s="48" t="s">
        <v>47</v>
      </c>
      <c r="B28" s="49">
        <v>580.048467148246</v>
      </c>
      <c r="C28" s="49">
        <v>525.12406978058596</v>
      </c>
      <c r="D28" s="47"/>
      <c r="E28" s="48">
        <v>19</v>
      </c>
      <c r="F28" s="49">
        <v>525.12406978058596</v>
      </c>
      <c r="G28" s="49">
        <v>361.31527512006301</v>
      </c>
      <c r="I28" s="48">
        <v>19</v>
      </c>
      <c r="J28" s="49">
        <v>535.347228190534</v>
      </c>
      <c r="K28" s="49">
        <v>612.42131157756501</v>
      </c>
      <c r="M28" s="48">
        <v>19</v>
      </c>
      <c r="N28" s="49">
        <v>272.98452026544402</v>
      </c>
      <c r="O28" s="49">
        <v>335.942792845361</v>
      </c>
    </row>
    <row r="29" spans="1:15" ht="11.25" customHeight="1" x14ac:dyDescent="0.25">
      <c r="A29" s="48" t="s">
        <v>48</v>
      </c>
      <c r="B29" s="49"/>
      <c r="C29" s="49"/>
      <c r="D29" s="47"/>
      <c r="E29" s="48">
        <v>20</v>
      </c>
      <c r="F29" s="49"/>
      <c r="G29" s="49"/>
      <c r="I29" s="48">
        <v>20</v>
      </c>
      <c r="J29" s="49"/>
      <c r="K29" s="49"/>
      <c r="M29" s="48">
        <v>20</v>
      </c>
      <c r="N29" s="49"/>
      <c r="O29" s="49"/>
    </row>
    <row r="30" spans="1:15" ht="11.25" customHeight="1" x14ac:dyDescent="0.25">
      <c r="A30" s="48" t="s">
        <v>49</v>
      </c>
      <c r="B30" s="49"/>
      <c r="C30" s="49"/>
      <c r="D30" s="47"/>
      <c r="E30" s="48">
        <v>21</v>
      </c>
      <c r="F30" s="49"/>
      <c r="G30" s="49"/>
      <c r="I30" s="48">
        <v>21</v>
      </c>
      <c r="J30" s="49"/>
      <c r="K30" s="49"/>
      <c r="M30" s="48">
        <v>21</v>
      </c>
      <c r="N30" s="49"/>
      <c r="O30" s="49"/>
    </row>
    <row r="31" spans="1:15" ht="11.25" customHeight="1" x14ac:dyDescent="0.25">
      <c r="A31" s="48" t="s">
        <v>50</v>
      </c>
      <c r="B31" s="49"/>
      <c r="C31" s="49"/>
      <c r="D31" s="47"/>
      <c r="E31" s="48">
        <v>22</v>
      </c>
      <c r="F31" s="49"/>
      <c r="G31" s="49"/>
      <c r="I31" s="48">
        <v>22</v>
      </c>
      <c r="J31" s="49"/>
      <c r="K31" s="49"/>
      <c r="M31" s="48">
        <v>22</v>
      </c>
      <c r="N31" s="49"/>
      <c r="O31" s="49"/>
    </row>
    <row r="32" spans="1:15" ht="11.25" customHeight="1" x14ac:dyDescent="0.25"/>
    <row r="33" spans="1:15" s="17" customFormat="1" x14ac:dyDescent="0.25"/>
    <row r="34" spans="1:15" s="17" customFormat="1" ht="12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s="17" customFormat="1" ht="12.75" customHeight="1" x14ac:dyDescent="0.25">
      <c r="A35" s="6"/>
      <c r="B35" s="6"/>
      <c r="C35" s="6"/>
      <c r="D35" s="6"/>
      <c r="E35" s="6"/>
      <c r="F35" s="6"/>
      <c r="G35" s="6"/>
      <c r="I35" s="6"/>
      <c r="J35" s="6"/>
      <c r="K35" s="6"/>
      <c r="L35" s="6"/>
      <c r="M35" s="6"/>
      <c r="N35" s="6"/>
      <c r="O35" s="6"/>
    </row>
    <row r="36" spans="1:15" s="17" customFormat="1" ht="12.75" customHeight="1" x14ac:dyDescent="0.25">
      <c r="A36" s="7"/>
      <c r="B36" s="7"/>
      <c r="C36" s="7"/>
      <c r="D36" s="55"/>
      <c r="E36" s="7"/>
      <c r="F36" s="7"/>
      <c r="G36" s="7"/>
      <c r="I36" s="7"/>
      <c r="J36" s="7"/>
      <c r="K36" s="7"/>
      <c r="M36" s="7"/>
      <c r="N36" s="7"/>
      <c r="O36" s="7"/>
    </row>
    <row r="37" spans="1:15" s="17" customFormat="1" ht="12.75" customHeight="1" x14ac:dyDescent="0.25">
      <c r="A37" s="55"/>
      <c r="B37" s="55"/>
      <c r="C37" s="55"/>
      <c r="D37" s="55"/>
      <c r="E37" s="55"/>
      <c r="F37" s="55"/>
      <c r="G37" s="55"/>
      <c r="I37" s="55"/>
      <c r="M37" s="55"/>
    </row>
    <row r="38" spans="1:15" s="17" customFormat="1" ht="12.75" customHeight="1" x14ac:dyDescent="0.25">
      <c r="A38" s="55"/>
      <c r="B38" s="55"/>
      <c r="C38" s="55"/>
      <c r="D38" s="55"/>
      <c r="E38" s="55"/>
      <c r="F38" s="55"/>
      <c r="G38" s="55"/>
      <c r="I38" s="55"/>
      <c r="J38" s="55"/>
      <c r="K38" s="55"/>
      <c r="M38" s="55"/>
      <c r="N38" s="55"/>
      <c r="O38" s="55"/>
    </row>
    <row r="39" spans="1:15" s="17" customFormat="1" ht="12.75" customHeight="1" x14ac:dyDescent="0.25">
      <c r="A39" s="56"/>
      <c r="B39" s="57"/>
      <c r="C39" s="57"/>
      <c r="D39" s="55"/>
      <c r="E39" s="56"/>
      <c r="F39" s="57"/>
      <c r="G39" s="57"/>
      <c r="I39" s="56"/>
      <c r="J39" s="57"/>
      <c r="K39" s="57"/>
      <c r="M39" s="55"/>
      <c r="N39" s="57"/>
      <c r="O39" s="57"/>
    </row>
    <row r="40" spans="1:15" s="17" customFormat="1" ht="12.75" customHeight="1" x14ac:dyDescent="0.25">
      <c r="A40" s="56"/>
      <c r="B40" s="57"/>
      <c r="C40" s="57"/>
      <c r="D40" s="55"/>
      <c r="E40" s="56"/>
      <c r="F40" s="57"/>
      <c r="G40" s="57"/>
      <c r="I40" s="56"/>
      <c r="J40" s="57"/>
      <c r="K40" s="57"/>
      <c r="M40" s="55"/>
      <c r="N40" s="57"/>
      <c r="O40" s="57"/>
    </row>
    <row r="41" spans="1:15" s="17" customFormat="1" ht="12.75" customHeight="1" x14ac:dyDescent="0.25">
      <c r="A41" s="56"/>
      <c r="B41" s="57"/>
      <c r="C41" s="57"/>
      <c r="D41" s="55"/>
      <c r="E41" s="56"/>
      <c r="F41" s="57"/>
      <c r="G41" s="57"/>
      <c r="I41" s="56"/>
      <c r="J41" s="57"/>
      <c r="K41" s="57"/>
      <c r="M41" s="55"/>
      <c r="N41" s="57"/>
      <c r="O41" s="57"/>
    </row>
    <row r="42" spans="1:15" s="17" customFormat="1" ht="12.75" customHeight="1" x14ac:dyDescent="0.25">
      <c r="A42" s="56"/>
      <c r="B42" s="57"/>
      <c r="C42" s="57"/>
      <c r="D42" s="55"/>
      <c r="E42" s="56"/>
      <c r="F42" s="57"/>
      <c r="G42" s="57"/>
      <c r="I42" s="56"/>
      <c r="J42" s="57"/>
      <c r="K42" s="57"/>
      <c r="M42" s="55"/>
      <c r="N42" s="57"/>
      <c r="O42" s="57"/>
    </row>
    <row r="43" spans="1:15" s="17" customFormat="1" ht="12.75" customHeight="1" x14ac:dyDescent="0.25">
      <c r="A43" s="56"/>
      <c r="B43" s="57"/>
      <c r="C43" s="57"/>
      <c r="D43" s="55"/>
      <c r="E43" s="56"/>
      <c r="F43" s="57"/>
      <c r="G43" s="57"/>
      <c r="I43" s="56"/>
      <c r="J43" s="57"/>
      <c r="K43" s="57"/>
      <c r="M43" s="55"/>
      <c r="N43" s="57"/>
      <c r="O43" s="57"/>
    </row>
    <row r="44" spans="1:15" s="17" customFormat="1" ht="12.75" customHeight="1" x14ac:dyDescent="0.25">
      <c r="A44" s="56"/>
      <c r="B44" s="57"/>
      <c r="C44" s="57"/>
      <c r="D44" s="55"/>
      <c r="E44" s="56"/>
      <c r="F44" s="57"/>
      <c r="G44" s="57"/>
      <c r="I44" s="56"/>
      <c r="J44" s="57"/>
      <c r="K44" s="57"/>
      <c r="M44" s="55"/>
      <c r="N44" s="57"/>
      <c r="O44" s="57"/>
    </row>
    <row r="45" spans="1:15" s="17" customFormat="1" ht="12.75" customHeight="1" x14ac:dyDescent="0.25">
      <c r="A45" s="56"/>
      <c r="B45" s="57"/>
      <c r="C45" s="57"/>
      <c r="D45" s="55"/>
      <c r="E45" s="56"/>
      <c r="F45" s="57"/>
      <c r="G45" s="57"/>
      <c r="I45" s="56"/>
      <c r="J45" s="57"/>
      <c r="K45" s="57"/>
      <c r="M45" s="55"/>
      <c r="N45" s="57"/>
      <c r="O45" s="57"/>
    </row>
    <row r="46" spans="1:15" s="17" customFormat="1" ht="12.75" customHeight="1" x14ac:dyDescent="0.25">
      <c r="A46" s="56"/>
      <c r="B46" s="57"/>
      <c r="C46" s="57"/>
      <c r="D46" s="55"/>
      <c r="E46" s="56"/>
      <c r="F46" s="57"/>
      <c r="G46" s="57"/>
      <c r="I46" s="56"/>
      <c r="J46" s="57"/>
      <c r="K46" s="57"/>
      <c r="M46" s="55"/>
      <c r="N46" s="57"/>
      <c r="O46" s="57"/>
    </row>
    <row r="47" spans="1:15" s="17" customFormat="1" ht="12.75" customHeight="1" x14ac:dyDescent="0.25">
      <c r="A47" s="56"/>
      <c r="B47" s="57"/>
      <c r="C47" s="57"/>
      <c r="D47" s="55"/>
      <c r="E47" s="56"/>
      <c r="F47" s="57"/>
      <c r="G47" s="57"/>
      <c r="I47" s="56"/>
      <c r="J47" s="57"/>
      <c r="K47" s="57"/>
      <c r="M47" s="55"/>
      <c r="N47" s="57"/>
      <c r="O47" s="57"/>
    </row>
    <row r="48" spans="1:15" s="17" customFormat="1" ht="12.75" customHeight="1" x14ac:dyDescent="0.25">
      <c r="A48" s="56"/>
      <c r="B48" s="57"/>
      <c r="C48" s="57"/>
      <c r="D48" s="55"/>
      <c r="E48" s="56"/>
      <c r="F48" s="57"/>
      <c r="G48" s="57"/>
      <c r="I48" s="56"/>
      <c r="J48" s="57"/>
      <c r="K48" s="57"/>
      <c r="M48" s="55"/>
      <c r="N48" s="57"/>
      <c r="O48" s="57"/>
    </row>
    <row r="49" spans="1:15" s="17" customFormat="1" ht="12.75" customHeight="1" x14ac:dyDescent="0.25">
      <c r="A49" s="56"/>
      <c r="B49" s="57"/>
      <c r="C49" s="57"/>
      <c r="D49" s="55"/>
      <c r="E49" s="56"/>
      <c r="F49" s="57"/>
      <c r="G49" s="57"/>
      <c r="I49" s="56"/>
      <c r="J49" s="57"/>
      <c r="K49" s="57"/>
      <c r="M49" s="55"/>
      <c r="N49" s="57"/>
      <c r="O49" s="57"/>
    </row>
    <row r="50" spans="1:15" s="17" customFormat="1" ht="12.75" customHeight="1" x14ac:dyDescent="0.25">
      <c r="A50" s="56"/>
      <c r="B50" s="57"/>
      <c r="C50" s="57"/>
      <c r="D50" s="55"/>
      <c r="E50" s="56"/>
      <c r="F50" s="57"/>
      <c r="G50" s="57"/>
      <c r="I50" s="56"/>
      <c r="J50" s="57"/>
      <c r="K50" s="57"/>
      <c r="M50" s="55"/>
      <c r="N50" s="57"/>
      <c r="O50" s="57"/>
    </row>
    <row r="51" spans="1:15" s="17" customFormat="1" ht="12.75" customHeight="1" x14ac:dyDescent="0.25">
      <c r="A51" s="56"/>
      <c r="B51" s="57"/>
      <c r="C51" s="57"/>
      <c r="D51" s="55"/>
      <c r="E51" s="56"/>
      <c r="F51" s="57"/>
      <c r="G51" s="57"/>
      <c r="I51" s="56"/>
      <c r="J51" s="57"/>
      <c r="K51" s="57"/>
      <c r="M51" s="55"/>
      <c r="N51" s="57"/>
      <c r="O51" s="57"/>
    </row>
    <row r="52" spans="1:15" s="17" customFormat="1" ht="12.75" customHeight="1" x14ac:dyDescent="0.25">
      <c r="A52" s="56"/>
      <c r="B52" s="57"/>
      <c r="C52" s="57"/>
      <c r="D52" s="55"/>
      <c r="E52" s="56"/>
      <c r="F52" s="57"/>
      <c r="G52" s="57"/>
      <c r="I52" s="56"/>
      <c r="J52" s="57"/>
      <c r="K52" s="57"/>
      <c r="M52" s="55"/>
      <c r="N52" s="57"/>
      <c r="O52" s="57"/>
    </row>
    <row r="53" spans="1:15" s="17" customFormat="1" ht="12.75" customHeight="1" x14ac:dyDescent="0.25">
      <c r="A53" s="56"/>
      <c r="B53" s="57"/>
      <c r="C53" s="57"/>
      <c r="D53" s="55"/>
      <c r="E53" s="56"/>
      <c r="F53" s="57"/>
      <c r="G53" s="57"/>
      <c r="I53" s="56"/>
      <c r="J53" s="57"/>
      <c r="K53" s="57"/>
      <c r="M53" s="55"/>
      <c r="N53" s="57"/>
      <c r="O53" s="57"/>
    </row>
    <row r="54" spans="1:15" s="17" customFormat="1" ht="12.75" customHeight="1" x14ac:dyDescent="0.25">
      <c r="A54" s="56"/>
      <c r="B54" s="57"/>
      <c r="C54" s="57"/>
      <c r="D54" s="55"/>
      <c r="E54" s="56"/>
      <c r="F54" s="57"/>
      <c r="G54" s="57"/>
      <c r="I54" s="56"/>
      <c r="J54" s="57"/>
      <c r="K54" s="57"/>
      <c r="M54" s="55"/>
      <c r="N54" s="57"/>
      <c r="O54" s="57"/>
    </row>
    <row r="55" spans="1:15" s="17" customFormat="1" x14ac:dyDescent="0.25">
      <c r="A55" s="55"/>
      <c r="B55" s="57"/>
      <c r="C55" s="57"/>
      <c r="D55" s="55"/>
      <c r="E55" s="55"/>
      <c r="F55" s="57"/>
      <c r="G55" s="57"/>
      <c r="I55" s="55"/>
      <c r="J55" s="57"/>
      <c r="K55" s="57"/>
      <c r="M55" s="55"/>
      <c r="N55" s="57"/>
      <c r="O55" s="57"/>
    </row>
    <row r="56" spans="1:15" x14ac:dyDescent="0.25">
      <c r="A56" s="47"/>
      <c r="B56" s="49"/>
      <c r="C56" s="49"/>
      <c r="D56" s="47"/>
      <c r="E56" s="47"/>
      <c r="F56" s="49"/>
      <c r="G56" s="49"/>
      <c r="I56" s="47"/>
      <c r="J56" s="49"/>
      <c r="K56" s="49"/>
      <c r="M56" s="47"/>
      <c r="N56" s="49"/>
      <c r="O56" s="49"/>
    </row>
  </sheetData>
  <mergeCells count="20">
    <mergeCell ref="A34:O34"/>
    <mergeCell ref="A35:G35"/>
    <mergeCell ref="I35:O35"/>
    <mergeCell ref="A36:C36"/>
    <mergeCell ref="E36:G36"/>
    <mergeCell ref="I36:K36"/>
    <mergeCell ref="M36:O36"/>
    <mergeCell ref="A9:E9"/>
    <mergeCell ref="A10:G10"/>
    <mergeCell ref="I10:O10"/>
    <mergeCell ref="A11:C11"/>
    <mergeCell ref="E11:G11"/>
    <mergeCell ref="I11:K11"/>
    <mergeCell ref="M11:O11"/>
    <mergeCell ref="A1:E1"/>
    <mergeCell ref="G1:K1"/>
    <mergeCell ref="B3:C3"/>
    <mergeCell ref="D3:E3"/>
    <mergeCell ref="H3:I3"/>
    <mergeCell ref="J3:K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3"/>
  <sheetViews>
    <sheetView zoomScaleNormal="100" workbookViewId="0">
      <selection activeCell="C5" sqref="C5"/>
    </sheetView>
  </sheetViews>
  <sheetFormatPr defaultColWidth="11.42578125" defaultRowHeight="15" x14ac:dyDescent="0.25"/>
  <cols>
    <col min="1" max="1" width="11.42578125" style="58"/>
    <col min="2" max="2" width="17" style="58" customWidth="1"/>
    <col min="3" max="3" width="12.5703125" style="59" customWidth="1"/>
    <col min="4" max="4" width="15.28515625" style="59" customWidth="1"/>
    <col min="5" max="6" width="9.7109375" style="58" customWidth="1"/>
    <col min="7" max="7" width="20.42578125" style="58" customWidth="1"/>
    <col min="8" max="8" width="24.140625" style="58" customWidth="1"/>
    <col min="9" max="9" width="11.42578125" style="58"/>
    <col min="10" max="10" width="18.85546875" style="58" customWidth="1"/>
    <col min="11" max="1024" width="11.42578125" style="58"/>
  </cols>
  <sheetData>
    <row r="1" spans="1:9" x14ac:dyDescent="0.25">
      <c r="A1" s="5" t="s">
        <v>76</v>
      </c>
      <c r="B1" s="5"/>
      <c r="C1" s="5"/>
      <c r="D1" s="5"/>
      <c r="E1" s="5"/>
      <c r="F1" s="60"/>
      <c r="G1" s="4" t="s">
        <v>77</v>
      </c>
      <c r="H1" s="4"/>
      <c r="I1" s="4"/>
    </row>
    <row r="2" spans="1:9" s="62" customFormat="1" ht="15" customHeight="1" x14ac:dyDescent="0.25">
      <c r="A2" s="3" t="s">
        <v>78</v>
      </c>
      <c r="B2" s="3"/>
      <c r="C2" s="3"/>
      <c r="D2" s="3"/>
      <c r="E2" s="3"/>
      <c r="F2" s="61"/>
      <c r="G2" s="2" t="s">
        <v>79</v>
      </c>
      <c r="H2" s="2"/>
      <c r="I2" s="2"/>
    </row>
    <row r="3" spans="1:9" x14ac:dyDescent="0.25">
      <c r="A3" s="63" t="s">
        <v>80</v>
      </c>
      <c r="B3" s="64" t="s">
        <v>57</v>
      </c>
      <c r="C3" s="65" t="s">
        <v>81</v>
      </c>
      <c r="D3" s="65" t="s">
        <v>82</v>
      </c>
      <c r="E3" s="66" t="s">
        <v>83</v>
      </c>
      <c r="F3" s="66" t="s">
        <v>84</v>
      </c>
      <c r="G3" s="67" t="s">
        <v>85</v>
      </c>
      <c r="H3" s="67" t="s">
        <v>86</v>
      </c>
      <c r="I3" s="68" t="s">
        <v>83</v>
      </c>
    </row>
    <row r="4" spans="1:9" x14ac:dyDescent="0.25">
      <c r="A4" s="69" t="s">
        <v>0</v>
      </c>
      <c r="B4" s="70" t="s">
        <v>87</v>
      </c>
      <c r="C4" s="71">
        <v>3.54166666666667E-3</v>
      </c>
      <c r="D4" s="71">
        <v>3.54166666666667E-3</v>
      </c>
      <c r="E4" s="39">
        <f>+AVERAGE(C4:D4)</f>
        <v>3.54166666666667E-3</v>
      </c>
      <c r="F4" s="72">
        <v>26</v>
      </c>
      <c r="G4" s="73">
        <v>3.1828703703703702E-3</v>
      </c>
      <c r="H4" s="73">
        <v>4.5601851851851897E-3</v>
      </c>
      <c r="I4" s="74">
        <f>+AVERAGE(G4:H4)</f>
        <v>3.8715277777777802E-3</v>
      </c>
    </row>
    <row r="5" spans="1:9" x14ac:dyDescent="0.25">
      <c r="A5" s="69"/>
      <c r="B5" s="75" t="s">
        <v>88</v>
      </c>
      <c r="C5" s="71">
        <v>4.6296296296296302E-3</v>
      </c>
      <c r="D5" s="71">
        <v>4.6874999999999998E-3</v>
      </c>
      <c r="E5" s="39">
        <f>+AVERAGE(C5:D5)</f>
        <v>4.658564814814815E-3</v>
      </c>
      <c r="F5" s="72">
        <v>19</v>
      </c>
      <c r="G5" s="73">
        <v>6.37731481481482E-3</v>
      </c>
      <c r="H5" s="73">
        <v>6.7129629629629596E-3</v>
      </c>
      <c r="I5" s="74">
        <f>+AVERAGE(G5:H5)</f>
        <v>6.5451388888888903E-3</v>
      </c>
    </row>
    <row r="6" spans="1:9" x14ac:dyDescent="0.25">
      <c r="A6" s="69"/>
      <c r="B6" s="75" t="s">
        <v>89</v>
      </c>
      <c r="C6" s="71">
        <v>3.6458333333333299E-3</v>
      </c>
      <c r="D6" s="71">
        <v>3.6458333333333299E-3</v>
      </c>
      <c r="E6" s="39">
        <f>+AVERAGE(C6:D6)</f>
        <v>3.6458333333333299E-3</v>
      </c>
      <c r="F6" s="72">
        <v>26</v>
      </c>
      <c r="G6" s="73">
        <v>3.81944444444444E-3</v>
      </c>
      <c r="H6" s="73">
        <v>3.9583333333333302E-3</v>
      </c>
      <c r="I6" s="74">
        <f>+AVERAGE(G6:H6)</f>
        <v>3.8888888888888853E-3</v>
      </c>
    </row>
    <row r="7" spans="1:9" x14ac:dyDescent="0.25">
      <c r="A7" s="76"/>
      <c r="B7" s="77"/>
      <c r="C7" s="78"/>
      <c r="D7" s="78"/>
      <c r="E7" s="77"/>
      <c r="F7" s="77"/>
      <c r="G7" s="77"/>
      <c r="H7" s="77"/>
      <c r="I7" s="79"/>
    </row>
    <row r="8" spans="1:9" s="62" customFormat="1" ht="15" customHeight="1" x14ac:dyDescent="0.25">
      <c r="A8" s="80"/>
      <c r="B8" s="1" t="s">
        <v>90</v>
      </c>
      <c r="C8" s="1"/>
      <c r="D8" s="1"/>
      <c r="E8" s="1"/>
      <c r="F8" s="81"/>
      <c r="G8" s="2" t="s">
        <v>91</v>
      </c>
      <c r="H8" s="2"/>
      <c r="I8" s="2"/>
    </row>
    <row r="9" spans="1:9" x14ac:dyDescent="0.25">
      <c r="A9" s="66" t="s">
        <v>80</v>
      </c>
      <c r="B9" s="64" t="s">
        <v>57</v>
      </c>
      <c r="C9" s="65" t="s">
        <v>81</v>
      </c>
      <c r="D9" s="65" t="s">
        <v>82</v>
      </c>
      <c r="E9" s="66" t="s">
        <v>83</v>
      </c>
      <c r="F9" s="66" t="s">
        <v>84</v>
      </c>
      <c r="G9" s="67" t="s">
        <v>85</v>
      </c>
      <c r="H9" s="67" t="s">
        <v>86</v>
      </c>
      <c r="I9" s="68" t="s">
        <v>83</v>
      </c>
    </row>
    <row r="10" spans="1:9" x14ac:dyDescent="0.25">
      <c r="A10" s="40" t="s">
        <v>0</v>
      </c>
      <c r="B10" s="70" t="s">
        <v>87</v>
      </c>
      <c r="C10" s="39">
        <v>2.4537037037037001E-3</v>
      </c>
      <c r="D10" s="39">
        <v>2.70833333333333E-3</v>
      </c>
      <c r="E10" s="39">
        <f>+AVERAGE(C10:D10)</f>
        <v>2.581018518518515E-3</v>
      </c>
      <c r="F10" s="72">
        <v>32</v>
      </c>
      <c r="G10" s="73">
        <v>2.5810185185185198E-3</v>
      </c>
      <c r="H10" s="73">
        <v>2.9513888888888901E-3</v>
      </c>
      <c r="I10" s="74">
        <f>+AVERAGE(G10:H10)</f>
        <v>2.7662037037037047E-3</v>
      </c>
    </row>
    <row r="11" spans="1:9" x14ac:dyDescent="0.25">
      <c r="A11" s="40"/>
      <c r="B11" s="75" t="s">
        <v>88</v>
      </c>
      <c r="C11" s="39">
        <v>7.0138888888888898E-3</v>
      </c>
      <c r="D11" s="39">
        <v>7.4421296296296301E-3</v>
      </c>
      <c r="E11" s="39">
        <f>+AVERAGE(C11:D11)</f>
        <v>7.2280092592592604E-3</v>
      </c>
      <c r="F11" s="72">
        <v>12</v>
      </c>
      <c r="G11" s="73">
        <v>6.7708333333333301E-3</v>
      </c>
      <c r="H11" s="73">
        <v>7.5231481481481503E-3</v>
      </c>
      <c r="I11" s="74">
        <f>+AVERAGE(G11:H11)</f>
        <v>7.1469907407407402E-3</v>
      </c>
    </row>
    <row r="12" spans="1:9" x14ac:dyDescent="0.25">
      <c r="A12" s="40"/>
      <c r="B12" s="75" t="s">
        <v>89</v>
      </c>
      <c r="C12" s="39">
        <v>4.65277777777778E-3</v>
      </c>
      <c r="D12" s="39">
        <v>2.9976851851851801E-3</v>
      </c>
      <c r="E12" s="39">
        <f>+AVERAGE(C12:D12)</f>
        <v>3.8252314814814798E-3</v>
      </c>
      <c r="F12" s="72">
        <v>33</v>
      </c>
      <c r="G12" s="73">
        <v>3.76157407407407E-3</v>
      </c>
      <c r="H12" s="73">
        <v>3.0787037037036998E-3</v>
      </c>
      <c r="I12" s="74">
        <f>+AVERAGE(G12:H12)</f>
        <v>3.4201388888888849E-3</v>
      </c>
    </row>
    <row r="13" spans="1:9" x14ac:dyDescent="0.25">
      <c r="A13" s="82"/>
      <c r="B13" s="83"/>
      <c r="C13" s="84"/>
      <c r="D13" s="84"/>
      <c r="E13" s="83"/>
      <c r="F13" s="83"/>
      <c r="G13" s="83"/>
      <c r="H13" s="83"/>
      <c r="I13" s="85"/>
    </row>
    <row r="15" spans="1:9" ht="15" customHeight="1" x14ac:dyDescent="0.25">
      <c r="A15" s="3" t="s">
        <v>92</v>
      </c>
      <c r="B15" s="3"/>
      <c r="C15" s="3"/>
      <c r="D15" s="3"/>
      <c r="E15" s="3"/>
      <c r="F15" s="86"/>
    </row>
    <row r="16" spans="1:9" x14ac:dyDescent="0.25">
      <c r="A16" s="63" t="s">
        <v>80</v>
      </c>
      <c r="B16" s="64" t="s">
        <v>57</v>
      </c>
      <c r="C16" s="65" t="s">
        <v>81</v>
      </c>
      <c r="D16" s="65" t="s">
        <v>82</v>
      </c>
      <c r="E16" s="66" t="s">
        <v>83</v>
      </c>
      <c r="F16" s="66" t="s">
        <v>84</v>
      </c>
    </row>
    <row r="17" spans="1:10" x14ac:dyDescent="0.25">
      <c r="A17" s="69" t="s">
        <v>0</v>
      </c>
      <c r="B17" s="70" t="s">
        <v>87</v>
      </c>
      <c r="C17" s="71">
        <v>2.1990740740740699E-3</v>
      </c>
      <c r="D17" s="71">
        <v>2.1990740740740699E-3</v>
      </c>
      <c r="E17" s="39">
        <f>+AVERAGE(C17:D17)</f>
        <v>2.1990740740740699E-3</v>
      </c>
      <c r="F17" s="72">
        <v>38</v>
      </c>
    </row>
    <row r="18" spans="1:10" x14ac:dyDescent="0.25">
      <c r="A18" s="69"/>
      <c r="B18" s="75" t="s">
        <v>88</v>
      </c>
      <c r="C18" s="71">
        <v>4.3402777777777797E-3</v>
      </c>
      <c r="D18" s="71">
        <v>4.3402777777777797E-3</v>
      </c>
      <c r="E18" s="39">
        <f>+AVERAGE(C18:D18)</f>
        <v>4.3402777777777797E-3</v>
      </c>
      <c r="F18" s="72">
        <v>19</v>
      </c>
    </row>
    <row r="19" spans="1:10" x14ac:dyDescent="0.25">
      <c r="A19" s="69"/>
      <c r="B19" s="75" t="s">
        <v>89</v>
      </c>
      <c r="C19" s="71">
        <v>3.81944444444444E-3</v>
      </c>
      <c r="D19" s="71">
        <v>2.8587962962962998E-3</v>
      </c>
      <c r="E19" s="39">
        <f>+AVERAGE(C19:D19)</f>
        <v>3.3391203703703699E-3</v>
      </c>
      <c r="F19" s="72">
        <v>38</v>
      </c>
    </row>
    <row r="22" spans="1:10" x14ac:dyDescent="0.25">
      <c r="B22" s="87"/>
      <c r="C22" s="88"/>
      <c r="D22" s="88"/>
      <c r="E22" s="87"/>
      <c r="F22" s="87"/>
      <c r="G22" s="87"/>
      <c r="H22" s="87"/>
      <c r="I22" s="87"/>
      <c r="J22" s="87"/>
    </row>
    <row r="23" spans="1:10" x14ac:dyDescent="0.25">
      <c r="B23" s="87"/>
      <c r="C23" s="88"/>
      <c r="D23" s="88"/>
      <c r="E23" s="87"/>
      <c r="F23" s="87"/>
      <c r="G23" s="87"/>
      <c r="H23" s="88"/>
      <c r="I23" s="87"/>
      <c r="J23" s="87"/>
    </row>
    <row r="24" spans="1:10" x14ac:dyDescent="0.25">
      <c r="B24" s="89"/>
      <c r="C24" s="87"/>
      <c r="D24" s="89"/>
      <c r="E24" s="87"/>
      <c r="F24" s="87"/>
      <c r="G24" s="87"/>
      <c r="H24" s="87"/>
      <c r="I24" s="87"/>
      <c r="J24" s="87"/>
    </row>
    <row r="25" spans="1:10" x14ac:dyDescent="0.25">
      <c r="B25" s="87"/>
      <c r="C25" s="87"/>
      <c r="D25" s="89"/>
      <c r="E25" s="87"/>
      <c r="F25" s="87"/>
      <c r="G25" s="87"/>
      <c r="H25" s="87"/>
      <c r="I25" s="87"/>
      <c r="J25" s="87"/>
    </row>
    <row r="26" spans="1:10" x14ac:dyDescent="0.25">
      <c r="B26" s="87"/>
      <c r="C26" s="87"/>
      <c r="D26" s="89"/>
      <c r="E26" s="87"/>
      <c r="F26" s="87"/>
      <c r="G26" s="87"/>
      <c r="H26" s="87"/>
      <c r="I26" s="87"/>
      <c r="J26" s="87"/>
    </row>
    <row r="27" spans="1:10" x14ac:dyDescent="0.25">
      <c r="B27" s="87"/>
      <c r="C27" s="88"/>
      <c r="D27" s="88"/>
      <c r="E27" s="87"/>
      <c r="F27" s="87"/>
      <c r="G27" s="87"/>
      <c r="H27" s="87"/>
      <c r="I27" s="87"/>
      <c r="J27" s="87"/>
    </row>
    <row r="28" spans="1:10" x14ac:dyDescent="0.25">
      <c r="B28" s="90"/>
      <c r="C28" s="88"/>
      <c r="D28" s="91"/>
      <c r="E28" s="91"/>
      <c r="F28" s="88"/>
      <c r="G28" s="87"/>
      <c r="H28" s="87"/>
      <c r="I28" s="87"/>
      <c r="J28" s="87"/>
    </row>
    <row r="29" spans="1:10" x14ac:dyDescent="0.25">
      <c r="B29" s="87"/>
      <c r="C29" s="88"/>
      <c r="D29" s="88"/>
      <c r="E29" s="87"/>
      <c r="F29" s="87"/>
      <c r="G29" s="87"/>
      <c r="H29" s="88"/>
      <c r="I29" s="87"/>
      <c r="J29" s="87"/>
    </row>
    <row r="30" spans="1:10" x14ac:dyDescent="0.25">
      <c r="B30" s="89"/>
      <c r="C30" s="88"/>
      <c r="D30" s="88"/>
      <c r="E30" s="87"/>
      <c r="F30" s="87"/>
      <c r="G30" s="87"/>
      <c r="H30" s="87"/>
      <c r="I30" s="87"/>
      <c r="J30" s="87"/>
    </row>
    <row r="31" spans="1:10" x14ac:dyDescent="0.25">
      <c r="B31" s="87"/>
      <c r="C31" s="88"/>
      <c r="D31" s="88"/>
      <c r="E31" s="87"/>
      <c r="F31" s="87"/>
      <c r="G31" s="87"/>
      <c r="H31" s="87"/>
      <c r="I31" s="87"/>
      <c r="J31" s="87"/>
    </row>
    <row r="32" spans="1:10" x14ac:dyDescent="0.25">
      <c r="B32" s="87"/>
      <c r="C32" s="88"/>
      <c r="D32" s="88"/>
      <c r="E32" s="87"/>
      <c r="F32" s="87"/>
      <c r="G32" s="87"/>
      <c r="H32" s="87"/>
      <c r="I32" s="87"/>
      <c r="J32" s="87"/>
    </row>
    <row r="33" spans="2:10" x14ac:dyDescent="0.25">
      <c r="B33" s="87"/>
      <c r="C33" s="88"/>
      <c r="D33" s="88"/>
      <c r="E33" s="87"/>
      <c r="F33" s="87"/>
      <c r="G33" s="87"/>
      <c r="H33" s="87"/>
      <c r="I33" s="87"/>
      <c r="J33" s="87"/>
    </row>
  </sheetData>
  <mergeCells count="8">
    <mergeCell ref="A15:E15"/>
    <mergeCell ref="D28:E28"/>
    <mergeCell ref="A1:E1"/>
    <mergeCell ref="G1:I1"/>
    <mergeCell ref="A2:E2"/>
    <mergeCell ref="G2:I2"/>
    <mergeCell ref="B8:E8"/>
    <mergeCell ref="G8:I8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E6B6-155E-4B86-8813-C9833820802D}">
  <sheetPr>
    <outlinePr summaryBelow="0" summaryRight="0"/>
  </sheetPr>
  <dimension ref="B3:S33"/>
  <sheetViews>
    <sheetView tabSelected="1" topLeftCell="D9" zoomScale="108" workbookViewId="0">
      <selection activeCell="S20" sqref="S20:S32"/>
    </sheetView>
  </sheetViews>
  <sheetFormatPr defaultColWidth="14.42578125" defaultRowHeight="15" customHeight="1" x14ac:dyDescent="0.2"/>
  <cols>
    <col min="1" max="17" width="14.42578125" style="92"/>
    <col min="18" max="18" width="15.85546875" style="92" bestFit="1" customWidth="1"/>
    <col min="19" max="16384" width="14.42578125" style="92"/>
  </cols>
  <sheetData>
    <row r="3" spans="2:17" ht="15" customHeight="1" x14ac:dyDescent="0.2">
      <c r="B3" s="103" t="s">
        <v>51</v>
      </c>
      <c r="C3" s="101"/>
      <c r="D3" s="101"/>
      <c r="I3" s="104" t="s">
        <v>51</v>
      </c>
    </row>
    <row r="4" spans="2:17" x14ac:dyDescent="0.25">
      <c r="B4" s="102" t="s">
        <v>52</v>
      </c>
      <c r="C4" s="101"/>
      <c r="D4" s="98" t="s">
        <v>0</v>
      </c>
      <c r="I4" s="98" t="s">
        <v>52</v>
      </c>
      <c r="K4" s="98" t="s">
        <v>0</v>
      </c>
      <c r="L4" s="96">
        <f>0.7</f>
        <v>0.7</v>
      </c>
    </row>
    <row r="5" spans="2:17" ht="15" customHeight="1" x14ac:dyDescent="0.25">
      <c r="B5" s="98" t="s">
        <v>3</v>
      </c>
      <c r="C5" s="98" t="s">
        <v>29</v>
      </c>
      <c r="D5" s="98" t="s">
        <v>30</v>
      </c>
      <c r="E5" s="46" t="s">
        <v>31</v>
      </c>
      <c r="F5" s="46" t="s">
        <v>32</v>
      </c>
      <c r="I5" s="98" t="s">
        <v>3</v>
      </c>
      <c r="J5" s="98" t="s">
        <v>29</v>
      </c>
      <c r="K5" s="98" t="s">
        <v>30</v>
      </c>
      <c r="L5" s="46" t="s">
        <v>31</v>
      </c>
      <c r="M5" s="46" t="s">
        <v>32</v>
      </c>
    </row>
    <row r="6" spans="2:17" x14ac:dyDescent="0.25">
      <c r="B6" s="98">
        <v>4</v>
      </c>
      <c r="C6" s="97">
        <v>200</v>
      </c>
      <c r="D6" s="97">
        <v>200</v>
      </c>
      <c r="E6" s="46">
        <v>200</v>
      </c>
      <c r="F6" s="46">
        <v>150</v>
      </c>
      <c r="I6" s="94"/>
    </row>
    <row r="7" spans="2:17" ht="15.75" x14ac:dyDescent="0.25">
      <c r="B7" s="98">
        <v>5</v>
      </c>
      <c r="C7" s="46">
        <f>+'PASAJEROS T31'!AA3</f>
        <v>299.18931368020799</v>
      </c>
      <c r="D7" s="46">
        <f>+'PASAJEROS T31'!AB3</f>
        <v>284.05021285918099</v>
      </c>
      <c r="E7" s="46">
        <f>+'PASAJEROS T31'!AC3</f>
        <v>225.36404194600399</v>
      </c>
      <c r="F7" s="46">
        <f>+'PASAJEROS T31'!AD3</f>
        <v>168.87096379787701</v>
      </c>
      <c r="I7" s="94">
        <v>0.20833333333333334</v>
      </c>
      <c r="J7" s="93">
        <f>C7-J8</f>
        <v>72.783936283257844</v>
      </c>
      <c r="K7" s="93">
        <f>D7-K8</f>
        <v>73.342498812344473</v>
      </c>
      <c r="L7" s="93">
        <f>E7-L8</f>
        <v>72.282032502335994</v>
      </c>
      <c r="M7" s="93">
        <f>F7-M8</f>
        <v>56.075815659072262</v>
      </c>
      <c r="O7" s="100" t="s">
        <v>96</v>
      </c>
    </row>
    <row r="8" spans="2:17" ht="15.75" x14ac:dyDescent="0.25">
      <c r="B8" s="98">
        <v>6</v>
      </c>
      <c r="C8" s="46">
        <f>+'PASAJEROS T31'!AA4</f>
        <v>888.75724491040705</v>
      </c>
      <c r="D8" s="46">
        <f>+'PASAJEROS T31'!AB4</f>
        <v>820.83655436142703</v>
      </c>
      <c r="E8" s="46">
        <f>+'PASAJEROS T31'!AC4</f>
        <v>605.09805092284398</v>
      </c>
      <c r="F8" s="46">
        <f>+'PASAJEROS T31'!AD4</f>
        <v>431.03053611983103</v>
      </c>
      <c r="I8" s="94">
        <v>0.22916666666666666</v>
      </c>
      <c r="J8" s="93">
        <f>(C7*C8*$L$4)/(C6+C8*$L$4)</f>
        <v>226.40537739695014</v>
      </c>
      <c r="K8" s="93">
        <f>(D7*D8*$L$4)/(D6+D8*$L$4)</f>
        <v>210.70771404683651</v>
      </c>
      <c r="L8" s="93">
        <f>(E7*E8*$L$4)/(E6+E8*$L$4)</f>
        <v>153.082009443668</v>
      </c>
      <c r="M8" s="93">
        <f>(F7*F8*$L$4)/(F6+F8*$L$4)</f>
        <v>112.79514813880475</v>
      </c>
      <c r="O8" s="100" t="s">
        <v>95</v>
      </c>
    </row>
    <row r="9" spans="2:17" ht="15.75" x14ac:dyDescent="0.25">
      <c r="B9" s="98">
        <v>7</v>
      </c>
      <c r="C9" s="46">
        <f>+'PASAJEROS T31'!AA5</f>
        <v>668.85701612431501</v>
      </c>
      <c r="D9" s="46">
        <f>+'PASAJEROS T31'!AB5</f>
        <v>611.77592429610297</v>
      </c>
      <c r="E9" s="46">
        <f>+'PASAJEROS T31'!AC5</f>
        <v>466.81982545822098</v>
      </c>
      <c r="F9" s="46">
        <f>+'PASAJEROS T31'!AD5</f>
        <v>350.16763174623298</v>
      </c>
      <c r="I9" s="94">
        <v>0.25</v>
      </c>
      <c r="J9" s="93">
        <f>C8-J10</f>
        <v>289.68886751417256</v>
      </c>
      <c r="K9" s="93">
        <f>D8-K10</f>
        <v>270.68841207951914</v>
      </c>
      <c r="L9" s="93">
        <f>E8-L10</f>
        <v>193.03634279404537</v>
      </c>
      <c r="M9" s="93">
        <f>F8-M10</f>
        <v>135.83810144464201</v>
      </c>
      <c r="O9" s="99" t="s">
        <v>94</v>
      </c>
    </row>
    <row r="10" spans="2:17" x14ac:dyDescent="0.25">
      <c r="B10" s="98">
        <v>8</v>
      </c>
      <c r="C10" s="46">
        <f>+'PASAJEROS T31'!AA6</f>
        <v>361.04535164869202</v>
      </c>
      <c r="D10" s="46">
        <f>+'PASAJEROS T31'!AB6</f>
        <v>334.24607854118301</v>
      </c>
      <c r="E10" s="46">
        <f>+'PASAJEROS T31'!AC6</f>
        <v>261.80216987505702</v>
      </c>
      <c r="F10" s="46">
        <f>+'PASAJEROS T31'!AD6</f>
        <v>169.599330540149</v>
      </c>
      <c r="I10" s="94">
        <v>0.27083333333333331</v>
      </c>
      <c r="J10" s="93">
        <f>(C8*C9*$L$4)/(J8+C9*$L$4)</f>
        <v>599.0683773962345</v>
      </c>
      <c r="K10" s="93">
        <f>(D8*D9*$L$4)/(K8+D9*$L$4)</f>
        <v>550.14814228190789</v>
      </c>
      <c r="L10" s="93">
        <f>(E8*E9*$L$4)/(L8+E9*$L$4)</f>
        <v>412.06170812879861</v>
      </c>
      <c r="M10" s="93">
        <f>(F8*F9*$L$4)/(M8+F9*$L$4)</f>
        <v>295.19243467518902</v>
      </c>
    </row>
    <row r="11" spans="2:17" x14ac:dyDescent="0.25">
      <c r="B11" s="98">
        <v>9</v>
      </c>
      <c r="C11" s="46">
        <f>+'PASAJEROS T31'!AA7</f>
        <v>288.917405420271</v>
      </c>
      <c r="D11" s="46">
        <f>+'PASAJEROS T31'!AB7</f>
        <v>272.65059167474601</v>
      </c>
      <c r="E11" s="46">
        <f>+'PASAJEROS T31'!AC7</f>
        <v>205.773498263634</v>
      </c>
      <c r="F11" s="46">
        <f>+'PASAJEROS T31'!AD7</f>
        <v>111.324869376797</v>
      </c>
      <c r="I11" s="94">
        <v>0.29166666666666669</v>
      </c>
      <c r="J11" s="93">
        <f>C9-J12</f>
        <v>470.40505898213826</v>
      </c>
      <c r="K11" s="93">
        <f>D9-K12</f>
        <v>429.22922222157507</v>
      </c>
      <c r="L11" s="93">
        <f>E9-L12</f>
        <v>323.11619290027306</v>
      </c>
      <c r="M11" s="93">
        <f>F9-M12</f>
        <v>249.73145073633003</v>
      </c>
    </row>
    <row r="12" spans="2:17" x14ac:dyDescent="0.25">
      <c r="B12" s="98">
        <v>10</v>
      </c>
      <c r="C12" s="46">
        <f>+'PASAJEROS T31'!AA8</f>
        <v>206.16806166039501</v>
      </c>
      <c r="D12" s="46">
        <f>+'PASAJEROS T31'!AB8</f>
        <v>187.26362783426299</v>
      </c>
      <c r="E12" s="46">
        <f>+'PASAJEROS T31'!AC8</f>
        <v>144.76876034299499</v>
      </c>
      <c r="F12" s="46">
        <f>+'PASAJEROS T31'!AD8</f>
        <v>72.369913204674305</v>
      </c>
      <c r="I12" s="94">
        <v>0.3125</v>
      </c>
      <c r="J12" s="93">
        <f>(C9*C10*$L$4)/(J10+C10*$L$4)</f>
        <v>198.45195714217672</v>
      </c>
      <c r="K12" s="93">
        <f>(D9*D10*$L$4)/(K10+D10*$L$4)</f>
        <v>182.5467020745279</v>
      </c>
      <c r="L12" s="93">
        <f>(E9*E10*$L$4)/(L10+E10*$L$4)</f>
        <v>143.70363255794794</v>
      </c>
      <c r="M12" s="93">
        <f>(F9*F10*$L$4)/(M10+F10*$L$4)</f>
        <v>100.43618100990295</v>
      </c>
      <c r="O12" s="96" t="s">
        <v>93</v>
      </c>
    </row>
    <row r="13" spans="2:17" x14ac:dyDescent="0.25">
      <c r="B13" s="98">
        <v>11</v>
      </c>
      <c r="C13" s="46">
        <f>+'PASAJEROS T31'!AA9</f>
        <v>177.28981499955299</v>
      </c>
      <c r="D13" s="46">
        <f>+'PASAJEROS T31'!AB9</f>
        <v>154.17155234999501</v>
      </c>
      <c r="E13" s="46">
        <f>+'PASAJEROS T31'!AC9</f>
        <v>124.853185204794</v>
      </c>
      <c r="F13" s="46">
        <f>+'PASAJEROS T31'!AD9</f>
        <v>69.973672687465793</v>
      </c>
      <c r="I13" s="94">
        <v>0.33333333333333331</v>
      </c>
      <c r="J13" s="93">
        <f>C10-J14</f>
        <v>178.8150844540225</v>
      </c>
      <c r="K13" s="93">
        <f>D10-K14</f>
        <v>163.40432114396538</v>
      </c>
      <c r="L13" s="93">
        <f>E10-L14</f>
        <v>130.74740547109042</v>
      </c>
      <c r="M13" s="93">
        <f>F10-M14</f>
        <v>95.501044254629548</v>
      </c>
    </row>
    <row r="14" spans="2:17" x14ac:dyDescent="0.25">
      <c r="B14" s="98">
        <v>12</v>
      </c>
      <c r="C14" s="46">
        <f>+'PASAJEROS T31'!AA10</f>
        <v>231.56591076359899</v>
      </c>
      <c r="D14" s="46">
        <f>+'PASAJEROS T31'!AB10</f>
        <v>195.36559060852099</v>
      </c>
      <c r="E14" s="46">
        <f>+'PASAJEROS T31'!AC10</f>
        <v>152.84866904240999</v>
      </c>
      <c r="F14" s="46">
        <f>+'PASAJEROS T31'!AD10</f>
        <v>82.237204487457305</v>
      </c>
      <c r="I14" s="94">
        <v>0.35416666666666669</v>
      </c>
      <c r="J14" s="93">
        <f>(C10*C11*$L$4)/(J12+C11*$L$4)</f>
        <v>182.23026719466952</v>
      </c>
      <c r="K14" s="93">
        <f>(D10*D11*$L$4)/(K12+D11*$L$4)</f>
        <v>170.84175739721763</v>
      </c>
      <c r="L14" s="93">
        <f>(E10*E11*$L$4)/(L12+E11*$L$4)</f>
        <v>131.0547644039666</v>
      </c>
      <c r="M14" s="93">
        <f>(F10*F11*$L$4)/(M12+F11*$L$4)</f>
        <v>74.09828628551945</v>
      </c>
      <c r="O14" s="96">
        <v>5</v>
      </c>
    </row>
    <row r="15" spans="2:17" x14ac:dyDescent="0.25">
      <c r="I15" s="94">
        <v>0.375</v>
      </c>
      <c r="J15" s="93">
        <f>C11-J16</f>
        <v>161.23054019661632</v>
      </c>
      <c r="K15" s="93">
        <f>D11-K16</f>
        <v>154.27641354284742</v>
      </c>
      <c r="L15" s="93">
        <f>E11-L16</f>
        <v>116.04312233701624</v>
      </c>
      <c r="M15" s="93">
        <f>F11-M16</f>
        <v>66.120274852347222</v>
      </c>
      <c r="O15" s="96">
        <v>5</v>
      </c>
      <c r="Q15" s="95">
        <f>(O14*O15)/(O14+2)</f>
        <v>3.5714285714285716</v>
      </c>
    </row>
    <row r="16" spans="2:17" x14ac:dyDescent="0.25">
      <c r="I16" s="94">
        <v>0.39583333333333331</v>
      </c>
      <c r="J16" s="93">
        <f>(C11*C12*$L$4)/(J14+C12*$L$4)</f>
        <v>127.68686522365468</v>
      </c>
      <c r="K16" s="93">
        <f>(D11*D12*$L$4)/(K14+D12*$L$4)</f>
        <v>118.37417813189857</v>
      </c>
      <c r="L16" s="93">
        <f>(E11*E12*$L$4)/(L14+E12*$L$4)</f>
        <v>89.730375926617754</v>
      </c>
      <c r="M16" s="93">
        <f>(F11*F12*$L$4)/(M14+F12*$L$4)</f>
        <v>45.204594524449774</v>
      </c>
    </row>
    <row r="17" spans="9:19" x14ac:dyDescent="0.25">
      <c r="I17" s="94">
        <v>0.41666666666666669</v>
      </c>
      <c r="J17" s="93">
        <f>C12-J18</f>
        <v>104.55133695989092</v>
      </c>
      <c r="K17" s="93">
        <f>D12-K18</f>
        <v>97.957312620067356</v>
      </c>
      <c r="L17" s="93">
        <f>E12-L18</f>
        <v>73.33783599798997</v>
      </c>
      <c r="M17" s="93">
        <f>F12-M18</f>
        <v>34.733897150353485</v>
      </c>
    </row>
    <row r="18" spans="9:19" x14ac:dyDescent="0.25">
      <c r="I18" s="94">
        <v>0.4375</v>
      </c>
      <c r="J18" s="93">
        <f>(C12*C13*$L$4)/(J16+C13*$L$4)</f>
        <v>101.61672470050409</v>
      </c>
      <c r="K18" s="93">
        <f>(D12*D13*$L$4)/(K16+D13*$L$4)</f>
        <v>89.306315214195635</v>
      </c>
      <c r="L18" s="93">
        <f>(E12*E13*$L$4)/(L16+E13*$L$4)</f>
        <v>71.430924345005025</v>
      </c>
      <c r="M18" s="93">
        <f>(F12*F13*$L$4)/(M16+F13*$L$4)</f>
        <v>37.63601605432082</v>
      </c>
      <c r="Q18" s="105" t="s">
        <v>97</v>
      </c>
    </row>
    <row r="19" spans="9:19" x14ac:dyDescent="0.25">
      <c r="I19" s="94">
        <v>0.45833333333333331</v>
      </c>
      <c r="J19" s="93">
        <f>C13-J20</f>
        <v>68.315250800915408</v>
      </c>
      <c r="K19" s="93">
        <f>D13-K20</f>
        <v>60.905766231062117</v>
      </c>
      <c r="L19" s="93">
        <f>E13-L20</f>
        <v>49.983908043962799</v>
      </c>
      <c r="M19" s="93">
        <f>F13-M20</f>
        <v>27.662534727700532</v>
      </c>
      <c r="P19" s="92" t="s">
        <v>29</v>
      </c>
      <c r="Q19" s="92" t="s">
        <v>30</v>
      </c>
      <c r="R19" s="92" t="s">
        <v>31</v>
      </c>
      <c r="S19" s="92" t="s">
        <v>32</v>
      </c>
    </row>
    <row r="20" spans="9:19" x14ac:dyDescent="0.25">
      <c r="I20" s="94">
        <v>0.47916666666666669</v>
      </c>
      <c r="J20" s="93">
        <f>(C13*C14*$L$4)/(J18+C14*$L$4)</f>
        <v>108.97456419863758</v>
      </c>
      <c r="K20" s="93">
        <f>(D13*D14*$L$4)/(K18+D14*$L$4)</f>
        <v>93.265786118932894</v>
      </c>
      <c r="L20" s="93">
        <f>(E13*E14*$L$4)/(L18+E14*$L$4)</f>
        <v>74.869277160831203</v>
      </c>
      <c r="M20" s="93">
        <f>(F13*F14*$L$4)/(M18+F14*$L$4)</f>
        <v>42.311137959765261</v>
      </c>
      <c r="O20" s="94">
        <v>0.20833333333333334</v>
      </c>
      <c r="P20" s="106">
        <f>+ROUND(J7,0)</f>
        <v>73</v>
      </c>
      <c r="Q20" s="106">
        <f t="shared" ref="Q20:S20" si="0">+ROUND(K7,0)</f>
        <v>73</v>
      </c>
      <c r="R20" s="106">
        <f t="shared" si="0"/>
        <v>72</v>
      </c>
      <c r="S20" s="106">
        <f t="shared" si="0"/>
        <v>56</v>
      </c>
    </row>
    <row r="21" spans="9:19" ht="15" customHeight="1" x14ac:dyDescent="0.25">
      <c r="O21" s="94">
        <v>0.22916666666666666</v>
      </c>
      <c r="P21" s="106">
        <f t="shared" ref="P21:P33" si="1">+ROUND(J8,0)</f>
        <v>226</v>
      </c>
      <c r="Q21" s="106">
        <f t="shared" ref="Q21:Q33" si="2">+ROUND(K8,0)</f>
        <v>211</v>
      </c>
      <c r="R21" s="106">
        <f t="shared" ref="R21:R33" si="3">+ROUND(L8,0)</f>
        <v>153</v>
      </c>
      <c r="S21" s="106">
        <f t="shared" ref="S21:S33" si="4">+ROUND(M8,0)</f>
        <v>113</v>
      </c>
    </row>
    <row r="22" spans="9:19" ht="15" customHeight="1" x14ac:dyDescent="0.25">
      <c r="O22" s="94">
        <v>0.25</v>
      </c>
      <c r="P22" s="106">
        <f t="shared" si="1"/>
        <v>290</v>
      </c>
      <c r="Q22" s="106">
        <f t="shared" si="2"/>
        <v>271</v>
      </c>
      <c r="R22" s="106">
        <f t="shared" si="3"/>
        <v>193</v>
      </c>
      <c r="S22" s="106">
        <f t="shared" si="4"/>
        <v>136</v>
      </c>
    </row>
    <row r="23" spans="9:19" ht="15" customHeight="1" x14ac:dyDescent="0.25">
      <c r="O23" s="94">
        <v>0.27083333333333331</v>
      </c>
      <c r="P23" s="106">
        <f t="shared" si="1"/>
        <v>599</v>
      </c>
      <c r="Q23" s="106">
        <f t="shared" si="2"/>
        <v>550</v>
      </c>
      <c r="R23" s="106">
        <f t="shared" si="3"/>
        <v>412</v>
      </c>
      <c r="S23" s="106">
        <f t="shared" si="4"/>
        <v>295</v>
      </c>
    </row>
    <row r="24" spans="9:19" ht="15" customHeight="1" x14ac:dyDescent="0.25">
      <c r="O24" s="94">
        <v>0.29166666666666669</v>
      </c>
      <c r="P24" s="106">
        <f t="shared" si="1"/>
        <v>470</v>
      </c>
      <c r="Q24" s="106">
        <f t="shared" si="2"/>
        <v>429</v>
      </c>
      <c r="R24" s="106">
        <f t="shared" si="3"/>
        <v>323</v>
      </c>
      <c r="S24" s="106">
        <f t="shared" si="4"/>
        <v>250</v>
      </c>
    </row>
    <row r="25" spans="9:19" ht="15" customHeight="1" x14ac:dyDescent="0.25">
      <c r="O25" s="94">
        <v>0.3125</v>
      </c>
      <c r="P25" s="106">
        <f t="shared" si="1"/>
        <v>198</v>
      </c>
      <c r="Q25" s="106">
        <f t="shared" si="2"/>
        <v>183</v>
      </c>
      <c r="R25" s="106">
        <f t="shared" si="3"/>
        <v>144</v>
      </c>
      <c r="S25" s="106">
        <f t="shared" si="4"/>
        <v>100</v>
      </c>
    </row>
    <row r="26" spans="9:19" ht="15" customHeight="1" x14ac:dyDescent="0.25">
      <c r="O26" s="94">
        <v>0.33333333333333331</v>
      </c>
      <c r="P26" s="106">
        <f t="shared" si="1"/>
        <v>179</v>
      </c>
      <c r="Q26" s="106">
        <f t="shared" si="2"/>
        <v>163</v>
      </c>
      <c r="R26" s="106">
        <f t="shared" si="3"/>
        <v>131</v>
      </c>
      <c r="S26" s="106">
        <f t="shared" si="4"/>
        <v>96</v>
      </c>
    </row>
    <row r="27" spans="9:19" ht="15" customHeight="1" x14ac:dyDescent="0.25">
      <c r="O27" s="94">
        <v>0.35416666666666669</v>
      </c>
      <c r="P27" s="106">
        <f t="shared" si="1"/>
        <v>182</v>
      </c>
      <c r="Q27" s="106">
        <f t="shared" si="2"/>
        <v>171</v>
      </c>
      <c r="R27" s="106">
        <f t="shared" si="3"/>
        <v>131</v>
      </c>
      <c r="S27" s="106">
        <f t="shared" si="4"/>
        <v>74</v>
      </c>
    </row>
    <row r="28" spans="9:19" ht="15" customHeight="1" x14ac:dyDescent="0.25">
      <c r="O28" s="94">
        <v>0.375</v>
      </c>
      <c r="P28" s="106">
        <f t="shared" si="1"/>
        <v>161</v>
      </c>
      <c r="Q28" s="106">
        <f t="shared" si="2"/>
        <v>154</v>
      </c>
      <c r="R28" s="106">
        <f t="shared" si="3"/>
        <v>116</v>
      </c>
      <c r="S28" s="106">
        <f t="shared" si="4"/>
        <v>66</v>
      </c>
    </row>
    <row r="29" spans="9:19" ht="15" customHeight="1" x14ac:dyDescent="0.25">
      <c r="O29" s="94">
        <v>0.39583333333333331</v>
      </c>
      <c r="P29" s="106">
        <f t="shared" si="1"/>
        <v>128</v>
      </c>
      <c r="Q29" s="106">
        <f t="shared" si="2"/>
        <v>118</v>
      </c>
      <c r="R29" s="106">
        <f t="shared" si="3"/>
        <v>90</v>
      </c>
      <c r="S29" s="106">
        <f t="shared" si="4"/>
        <v>45</v>
      </c>
    </row>
    <row r="30" spans="9:19" ht="15" customHeight="1" x14ac:dyDescent="0.25">
      <c r="O30" s="94">
        <v>0.41666666666666669</v>
      </c>
      <c r="P30" s="106">
        <f t="shared" si="1"/>
        <v>105</v>
      </c>
      <c r="Q30" s="106">
        <f t="shared" si="2"/>
        <v>98</v>
      </c>
      <c r="R30" s="106">
        <f t="shared" si="3"/>
        <v>73</v>
      </c>
      <c r="S30" s="106">
        <f t="shared" si="4"/>
        <v>35</v>
      </c>
    </row>
    <row r="31" spans="9:19" ht="15" customHeight="1" x14ac:dyDescent="0.25">
      <c r="O31" s="94">
        <v>0.4375</v>
      </c>
      <c r="P31" s="106">
        <f t="shared" si="1"/>
        <v>102</v>
      </c>
      <c r="Q31" s="106">
        <f t="shared" si="2"/>
        <v>89</v>
      </c>
      <c r="R31" s="106">
        <f t="shared" si="3"/>
        <v>71</v>
      </c>
      <c r="S31" s="106">
        <f t="shared" si="4"/>
        <v>38</v>
      </c>
    </row>
    <row r="32" spans="9:19" ht="15" customHeight="1" x14ac:dyDescent="0.25">
      <c r="O32" s="94">
        <v>0.45833333333333331</v>
      </c>
      <c r="P32" s="106">
        <f t="shared" si="1"/>
        <v>68</v>
      </c>
      <c r="Q32" s="106">
        <f t="shared" si="2"/>
        <v>61</v>
      </c>
      <c r="R32" s="106">
        <f t="shared" si="3"/>
        <v>50</v>
      </c>
      <c r="S32" s="106">
        <f t="shared" si="4"/>
        <v>28</v>
      </c>
    </row>
    <row r="33" spans="15:19" ht="15" customHeight="1" x14ac:dyDescent="0.25">
      <c r="O33" s="94"/>
      <c r="P33" s="106"/>
      <c r="Q33" s="106"/>
      <c r="R33" s="106"/>
      <c r="S33" s="106"/>
    </row>
  </sheetData>
  <mergeCells count="2">
    <mergeCell ref="B3:D3"/>
    <mergeCell ref="B4: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PASAJEROS T31</vt:lpstr>
      <vt:lpstr>PASAJEROS ESPERAN T31</vt:lpstr>
      <vt:lpstr>PASAJEROS ESPERAN E31 </vt:lpstr>
      <vt:lpstr>PSO-T31</vt:lpstr>
      <vt:lpstr>DIT-PAS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emarin</dc:creator>
  <dc:description/>
  <cp:lastModifiedBy>Felipe Rivera</cp:lastModifiedBy>
  <cp:revision>1</cp:revision>
  <dcterms:created xsi:type="dcterms:W3CDTF">2020-11-30T15:22:41Z</dcterms:created>
  <dcterms:modified xsi:type="dcterms:W3CDTF">2021-03-14T09:30:24Z</dcterms:modified>
  <dc:language>es-CO</dc:language>
</cp:coreProperties>
</file>