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书和资料\物理实验I\"/>
    </mc:Choice>
  </mc:AlternateContent>
  <xr:revisionPtr revIDLastSave="0" documentId="13_ncr:1_{E2D5FC9D-7FD0-4406-AB80-256542388DED}" xr6:coauthVersionLast="45" xr6:coauthVersionMax="45" xr10:uidLastSave="{00000000-0000-0000-0000-000000000000}"/>
  <bookViews>
    <workbookView xWindow="-120" yWindow="-120" windowWidth="29040" windowHeight="15840" xr2:uid="{9C5F12C0-7986-49C5-B028-30959FD69C97}"/>
  </bookViews>
  <sheets>
    <sheet name="Sheet1" sheetId="1" r:id="rId1"/>
    <sheet name="t分布临界值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E5" i="2" s="1"/>
  <c r="H1" i="2"/>
  <c r="H4" i="2" s="1"/>
  <c r="B3" i="2"/>
  <c r="C3" i="2"/>
  <c r="D3" i="2"/>
  <c r="E3" i="2"/>
  <c r="F3" i="2"/>
  <c r="G3" i="2"/>
  <c r="B4" i="2"/>
  <c r="C4" i="2"/>
  <c r="D4" i="2"/>
  <c r="F4" i="2"/>
  <c r="G4" i="2"/>
  <c r="B5" i="2"/>
  <c r="C5" i="2"/>
  <c r="D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F21" i="2"/>
  <c r="G21" i="2"/>
  <c r="B22" i="2"/>
  <c r="C22" i="2"/>
  <c r="D22" i="2"/>
  <c r="E22" i="2"/>
  <c r="F22" i="2"/>
  <c r="G22" i="2"/>
  <c r="C2" i="2"/>
  <c r="D2" i="2"/>
  <c r="E2" i="2"/>
  <c r="F2" i="2"/>
  <c r="G2" i="2"/>
  <c r="B2" i="2"/>
  <c r="D6" i="1"/>
  <c r="D5" i="1"/>
  <c r="D9" i="1" s="1"/>
  <c r="D17" i="1" l="1"/>
  <c r="E4" i="2"/>
  <c r="E21" i="2"/>
  <c r="E17" i="2"/>
  <c r="E13" i="2"/>
  <c r="E9" i="2"/>
  <c r="H2" i="2"/>
  <c r="H19" i="2"/>
  <c r="H15" i="2"/>
  <c r="H11" i="2"/>
  <c r="H7" i="2"/>
  <c r="H3" i="2"/>
  <c r="H18" i="2"/>
  <c r="H10" i="2"/>
  <c r="H17" i="2"/>
  <c r="H9" i="2"/>
  <c r="H16" i="2"/>
  <c r="H8" i="2"/>
  <c r="H14" i="2"/>
  <c r="H21" i="2"/>
  <c r="H5" i="2"/>
  <c r="H22" i="2"/>
  <c r="H6" i="2"/>
  <c r="H13" i="2"/>
  <c r="H20" i="2"/>
  <c r="H12" i="2"/>
  <c r="D4" i="1"/>
  <c r="D10" i="1"/>
  <c r="K16" i="1" l="1"/>
  <c r="K17" i="1"/>
  <c r="D7" i="1"/>
  <c r="K18" i="1"/>
  <c r="K19" i="1"/>
  <c r="K20" i="1"/>
  <c r="G9" i="1" l="1"/>
  <c r="D12" i="1"/>
  <c r="D14" i="1" s="1"/>
  <c r="D15" i="1" s="1"/>
  <c r="D16" i="1" s="1"/>
  <c r="F17" i="1" s="1"/>
  <c r="D8" i="1"/>
  <c r="D18" i="1" l="1"/>
</calcChain>
</file>

<file path=xl/sharedStrings.xml><?xml version="1.0" encoding="utf-8"?>
<sst xmlns="http://schemas.openxmlformats.org/spreadsheetml/2006/main" count="63" uniqueCount="61">
  <si>
    <t>自变量</t>
    <phoneticPr fontId="1" type="noConversion"/>
  </si>
  <si>
    <t>因变量</t>
    <phoneticPr fontId="1" type="noConversion"/>
  </si>
  <si>
    <t>数据点个数</t>
    <phoneticPr fontId="1" type="noConversion"/>
  </si>
  <si>
    <t>平均数</t>
    <phoneticPr fontId="1" type="noConversion"/>
  </si>
  <si>
    <t>坏值（在3σ之外的）个数</t>
    <phoneticPr fontId="1" type="noConversion"/>
  </si>
  <si>
    <t>最多管20个数据点</t>
    <phoneticPr fontId="1" type="noConversion"/>
  </si>
  <si>
    <t>平均值的标准偏差</t>
    <phoneticPr fontId="1" type="noConversion"/>
  </si>
  <si>
    <t>坏值会被自动以红色底色标出</t>
    <phoneticPr fontId="1" type="noConversion"/>
  </si>
  <si>
    <t>题目问σ写这个</t>
    <phoneticPr fontId="1" type="noConversion"/>
  </si>
  <si>
    <t>标准偏差</t>
    <phoneticPr fontId="1" type="noConversion"/>
  </si>
  <si>
    <t>实验结果的表达：x=</t>
    <phoneticPr fontId="1" type="noConversion"/>
  </si>
  <si>
    <t>±</t>
    <phoneticPr fontId="1" type="noConversion"/>
  </si>
  <si>
    <t>2*</t>
    <phoneticPr fontId="1" type="noConversion"/>
  </si>
  <si>
    <t>直接测量量的不确定度的评定与表示</t>
    <phoneticPr fontId="1" type="noConversion"/>
  </si>
  <si>
    <t>t分布tp值，k=2</t>
    <phoneticPr fontId="1" type="noConversion"/>
  </si>
  <si>
    <t>tp</t>
    <phoneticPr fontId="1" type="noConversion"/>
  </si>
  <si>
    <t>A类不确定度uA</t>
    <phoneticPr fontId="1" type="noConversion"/>
  </si>
  <si>
    <t>①游标卡尺，仪器示值误差一律取卡尺分度值。</t>
  </si>
  <si>
    <t>②螺旋测微计，量程在0—25mm及25—50mm的一级千分尺的仪器 示值误差均为0.004mm。</t>
  </si>
  <si>
    <t>④电表的示值误差=量程×准确度等级%。</t>
  </si>
  <si>
    <t>⑤数字式仪表，示值误差取其末位数最小分度的一个单位。</t>
  </si>
  <si>
    <t>⑥仪器示值误差或准确度等级未知，可取其最小分度值的一半为示值误差（限）。</t>
  </si>
  <si>
    <t>⑦电阻箱、电桥等，使用仪器给出的专用公式计算示值误差。</t>
  </si>
  <si>
    <t>常见仪器误差Δins</t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</si>
  <si>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charset val="134"/>
        <scheme val="minor"/>
      </rPr>
      <t>ins（手动填写）</t>
    </r>
    <phoneticPr fontId="1" type="noConversion"/>
  </si>
  <si>
    <t>↑k</t>
    <phoneticPr fontId="1" type="noConversion"/>
  </si>
  <si>
    <t>（此处写单位）</t>
    <phoneticPr fontId="1" type="noConversion"/>
  </si>
  <si>
    <t>B类不确定度uB</t>
    <phoneticPr fontId="1" type="noConversion"/>
  </si>
  <si>
    <t>标准不确定度uP(1σ)</t>
    <phoneticPr fontId="1" type="noConversion"/>
  </si>
  <si>
    <t>（P=0.683）</t>
    <phoneticPr fontId="1" type="noConversion"/>
  </si>
  <si>
    <t>扩展不确定度uP(2σ)</t>
    <phoneticPr fontId="1" type="noConversion"/>
  </si>
  <si>
    <t>（P=0.950）</t>
    <phoneticPr fontId="1" type="noConversion"/>
  </si>
  <si>
    <t>多次测量的结果表示：x=</t>
    <phoneticPr fontId="1" type="noConversion"/>
  </si>
  <si>
    <t>（P(2σ)=0.950）</t>
    <phoneticPr fontId="1" type="noConversion"/>
  </si>
  <si>
    <t>E(x平均)</t>
    <phoneticPr fontId="1" type="noConversion"/>
  </si>
  <si>
    <t>间接测量量的不确定度的评定与表示</t>
    <phoneticPr fontId="1" type="noConversion"/>
  </si>
  <si>
    <t>法1：将直接测量量挨个套入公式计算，然后复制到左边，按直接测量量进行操作（推荐）</t>
    <phoneticPr fontId="1" type="noConversion"/>
  </si>
  <si>
    <t>法2：利用传递公式，先求平均再计算（需要求偏导，Excel显然算不了，不做了）</t>
    <phoneticPr fontId="1" type="noConversion"/>
  </si>
  <si>
    <t>逐差法</t>
    <phoneticPr fontId="1" type="noConversion"/>
  </si>
  <si>
    <t>隔项逐差法（又称组差法）→所测应变量的数据项（偶数组）从中间一分为二，然后两组的对应项相减</t>
    <phoneticPr fontId="1" type="noConversion"/>
  </si>
  <si>
    <t>仅适用于函数y与自变量x呈线性关系，自变量x 作连续、等间距变化</t>
    <phoneticPr fontId="1" type="noConversion"/>
  </si>
  <si>
    <t>算了不写了，这个自己拉公式算应该比我写VBA简单</t>
  </si>
  <si>
    <t>最小二乘法拟合直线</t>
    <phoneticPr fontId="1" type="noConversion"/>
  </si>
  <si>
    <t>拟合斜率</t>
    <phoneticPr fontId="1" type="noConversion"/>
  </si>
  <si>
    <t>引用计算</t>
    <phoneticPr fontId="1" type="noConversion"/>
  </si>
  <si>
    <t>区域，不要动</t>
    <phoneticPr fontId="1" type="noConversion"/>
  </si>
  <si>
    <t>拟合截距</t>
    <phoneticPr fontId="1" type="noConversion"/>
  </si>
  <si>
    <t>相关系数</t>
    <phoneticPr fontId="1" type="noConversion"/>
  </si>
  <si>
    <t>上面这些都是示例数据</t>
    <phoneticPr fontId="1" type="noConversion"/>
  </si>
  <si>
    <t>自己替换</t>
    <phoneticPr fontId="1" type="noConversion"/>
  </si>
  <si>
    <t>转载请保留原作信息</t>
    <phoneticPr fontId="1" type="noConversion"/>
  </si>
  <si>
    <t>2020.9.13 v1.0</t>
    <phoneticPr fontId="1" type="noConversion"/>
  </si>
  <si>
    <t>可以随意分发，但请</t>
    <phoneticPr fontId="1" type="noConversion"/>
  </si>
  <si>
    <t>保留原作者信息和之前的</t>
    <phoneticPr fontId="1" type="noConversion"/>
  </si>
  <si>
    <t>不提供任何担保</t>
    <phoneticPr fontId="1" type="noConversion"/>
  </si>
  <si>
    <t>修改者信息，并且以相同协议分发，任何代码不得设置不可见</t>
    <phoneticPr fontId="1" type="noConversion"/>
  </si>
  <si>
    <t>作者：洛水天依</t>
    <phoneticPr fontId="1" type="noConversion"/>
  </si>
  <si>
    <t>③天平的示值误差，约定为天平最小分度值的一半。</t>
    <phoneticPr fontId="1" type="noConversion"/>
  </si>
  <si>
    <t>GitHub仓库地址：https://github.com/Rigil-Kentaurus/Something</t>
    <phoneticPr fontId="1" type="noConversion"/>
  </si>
  <si>
    <t>有问题直接找我或者到GitHub写Issue都可以。</t>
    <phoneticPr fontId="1" type="noConversion"/>
  </si>
  <si>
    <t>遵守AGPLv3协议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</si>
</sst>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线性回归图表，单位自己写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因变量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7762116594437"/>
                  <c:y val="-3.4277582772033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1.02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5.25</c:v>
                </c:pt>
                <c:pt idx="5">
                  <c:v>5.99</c:v>
                </c:pt>
                <c:pt idx="6">
                  <c:v>7.0019999999999998</c:v>
                </c:pt>
                <c:pt idx="7">
                  <c:v>8.0399999999999991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1-4399-92FB-8A7F6BE88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1181064"/>
        <c:axId val="1171183688"/>
      </c:scatterChart>
      <c:valAx>
        <c:axId val="11711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r>
                  <a:rPr lang="zh-CN" altLang="en-US"/>
                  <a:t>轴，记得写单位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183688"/>
        <c:crosses val="autoZero"/>
        <c:crossBetween val="midCat"/>
      </c:valAx>
      <c:valAx>
        <c:axId val="11711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r>
                  <a:rPr lang="zh-CN" altLang="en-US"/>
                  <a:t>轴，记得写单位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1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20</xdr:row>
      <xdr:rowOff>43837</xdr:rowOff>
    </xdr:from>
    <xdr:to>
      <xdr:col>7</xdr:col>
      <xdr:colOff>809625</xdr:colOff>
      <xdr:row>24</xdr:row>
      <xdr:rowOff>161924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82F5859-1B2E-4D49-9A26-3B8B1F81D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663337"/>
          <a:ext cx="5534025" cy="8419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6</xdr:col>
      <xdr:colOff>28575</xdr:colOff>
      <xdr:row>29</xdr:row>
      <xdr:rowOff>174752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283DAF3-5BB9-4E8F-98F9-922213DFA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4705350"/>
          <a:ext cx="3752850" cy="717677"/>
        </a:xfrm>
        <a:prstGeom prst="rect">
          <a:avLst/>
        </a:prstGeom>
      </xdr:spPr>
    </xdr:pic>
    <xdr:clientData/>
  </xdr:twoCellAnchor>
  <xdr:twoCellAnchor>
    <xdr:from>
      <xdr:col>9</xdr:col>
      <xdr:colOff>138112</xdr:colOff>
      <xdr:row>20</xdr:row>
      <xdr:rowOff>114300</xdr:rowOff>
    </xdr:from>
    <xdr:to>
      <xdr:col>15</xdr:col>
      <xdr:colOff>590550</xdr:colOff>
      <xdr:row>38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FCF334D-4030-4652-9634-30BF864B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38AF-A488-4E2F-ACA8-E2D5F0ED636D}">
  <dimension ref="A1:K35"/>
  <sheetViews>
    <sheetView tabSelected="1" workbookViewId="0">
      <selection activeCell="H35" sqref="H35"/>
    </sheetView>
  </sheetViews>
  <sheetFormatPr defaultRowHeight="14.25" x14ac:dyDescent="0.2"/>
  <cols>
    <col min="1" max="1" width="18.5" style="1" customWidth="1"/>
    <col min="2" max="2" width="9" style="1"/>
    <col min="3" max="3" width="23" style="1" customWidth="1"/>
    <col min="4" max="5" width="9" style="1"/>
    <col min="6" max="6" width="7.875" style="1" customWidth="1"/>
    <col min="7" max="7" width="13.375" style="1" customWidth="1"/>
    <col min="8" max="8" width="12.875" style="1" customWidth="1"/>
    <col min="9" max="9" width="9" style="1"/>
    <col min="10" max="10" width="15.375" style="1" customWidth="1"/>
    <col min="11" max="13" width="9" style="1"/>
    <col min="14" max="14" width="13.625" style="1" customWidth="1"/>
    <col min="15" max="16384" width="9" style="1"/>
  </cols>
  <sheetData>
    <row r="1" spans="1:11" x14ac:dyDescent="0.2">
      <c r="A1" s="1" t="s">
        <v>0</v>
      </c>
      <c r="B1" s="1" t="s">
        <v>1</v>
      </c>
      <c r="I1" s="1" t="s">
        <v>14</v>
      </c>
      <c r="J1" s="1" t="s">
        <v>23</v>
      </c>
    </row>
    <row r="2" spans="1:11" x14ac:dyDescent="0.2">
      <c r="A2" s="1">
        <v>1</v>
      </c>
      <c r="B2" s="1">
        <v>1.02</v>
      </c>
      <c r="C2" s="1" t="s">
        <v>5</v>
      </c>
      <c r="I2" s="1">
        <v>12.706</v>
      </c>
      <c r="J2" s="1" t="s">
        <v>17</v>
      </c>
    </row>
    <row r="3" spans="1:11" x14ac:dyDescent="0.2">
      <c r="A3" s="1">
        <v>2</v>
      </c>
      <c r="B3" s="1">
        <v>2</v>
      </c>
      <c r="I3" s="1">
        <v>4.3029999999999999</v>
      </c>
      <c r="J3" s="1" t="s">
        <v>18</v>
      </c>
    </row>
    <row r="4" spans="1:11" x14ac:dyDescent="0.2">
      <c r="A4" s="1">
        <v>3</v>
      </c>
      <c r="B4" s="1">
        <v>3</v>
      </c>
      <c r="C4" s="1" t="s">
        <v>2</v>
      </c>
      <c r="D4" s="1">
        <f>COUNTIF(B:B,"&gt;0")</f>
        <v>10</v>
      </c>
      <c r="I4" s="1">
        <v>3.1819999999999999</v>
      </c>
      <c r="J4" s="1" t="s">
        <v>57</v>
      </c>
    </row>
    <row r="5" spans="1:11" x14ac:dyDescent="0.2">
      <c r="A5" s="1">
        <v>4</v>
      </c>
      <c r="B5" s="1">
        <v>4</v>
      </c>
      <c r="C5" s="1" t="s">
        <v>3</v>
      </c>
      <c r="D5" s="1">
        <f>AVERAGE(B2:B21)</f>
        <v>5.5301999999999989</v>
      </c>
      <c r="I5" s="1">
        <v>2.7759999999999998</v>
      </c>
      <c r="J5" s="1" t="s">
        <v>19</v>
      </c>
    </row>
    <row r="6" spans="1:11" x14ac:dyDescent="0.2">
      <c r="A6" s="1">
        <v>5</v>
      </c>
      <c r="B6" s="1">
        <v>5.25</v>
      </c>
      <c r="C6" s="1" t="s">
        <v>9</v>
      </c>
      <c r="D6" s="1">
        <f>STDEV(B2:B21)</f>
        <v>3.0243729120449285</v>
      </c>
      <c r="I6" s="1">
        <v>2.5710000000000002</v>
      </c>
      <c r="J6" s="1" t="s">
        <v>20</v>
      </c>
    </row>
    <row r="7" spans="1:11" x14ac:dyDescent="0.2">
      <c r="A7" s="1">
        <v>6</v>
      </c>
      <c r="B7" s="1">
        <v>5.99</v>
      </c>
      <c r="C7" s="1" t="s">
        <v>6</v>
      </c>
      <c r="D7" s="1">
        <f>$D$6/SQRT($D$4)</f>
        <v>0.95639068957780637</v>
      </c>
      <c r="E7" s="1" t="s">
        <v>8</v>
      </c>
      <c r="I7" s="1">
        <v>2.4470000000000001</v>
      </c>
      <c r="J7" s="1" t="s">
        <v>21</v>
      </c>
    </row>
    <row r="8" spans="1:11" x14ac:dyDescent="0.2">
      <c r="A8" s="1">
        <v>7</v>
      </c>
      <c r="B8" s="1">
        <v>7.0019999999999998</v>
      </c>
      <c r="C8" s="1" t="s">
        <v>4</v>
      </c>
      <c r="D8" s="1">
        <f>COUNTIF(B2:B11,"&gt;"&amp;($D$5+3*$D$7))+COUNTIF(B2:B11,"&lt;"&amp;($D$5-3*$D$7))</f>
        <v>4</v>
      </c>
      <c r="E8" s="1" t="s">
        <v>7</v>
      </c>
      <c r="I8" s="1">
        <v>2.3650000000000002</v>
      </c>
      <c r="J8" s="1" t="s">
        <v>22</v>
      </c>
    </row>
    <row r="9" spans="1:11" x14ac:dyDescent="0.2">
      <c r="A9" s="1">
        <v>8</v>
      </c>
      <c r="B9" s="1">
        <v>8.0399999999999991</v>
      </c>
      <c r="C9" s="1" t="s">
        <v>10</v>
      </c>
      <c r="D9" s="2">
        <f>$D$5</f>
        <v>5.5301999999999989</v>
      </c>
      <c r="E9" s="1" t="s">
        <v>11</v>
      </c>
      <c r="F9" s="1" t="s">
        <v>12</v>
      </c>
      <c r="G9" s="2">
        <f>$D$7</f>
        <v>0.95639068957780637</v>
      </c>
      <c r="H9" s="1" t="s">
        <v>26</v>
      </c>
      <c r="I9" s="1">
        <v>2.306</v>
      </c>
    </row>
    <row r="10" spans="1:11" x14ac:dyDescent="0.2">
      <c r="A10" s="1">
        <v>9</v>
      </c>
      <c r="B10" s="1">
        <v>9</v>
      </c>
      <c r="C10" s="1" t="s">
        <v>15</v>
      </c>
      <c r="D10" s="1">
        <f ca="1">INDIRECT(ADDRESS($D$4+1,COLUMN($I$1)))</f>
        <v>2.2280000000000002</v>
      </c>
      <c r="F10" s="1" t="s">
        <v>25</v>
      </c>
      <c r="I10" s="1">
        <v>2.262</v>
      </c>
      <c r="J10" s="1" t="s">
        <v>38</v>
      </c>
    </row>
    <row r="11" spans="1:11" x14ac:dyDescent="0.2">
      <c r="A11" s="1">
        <v>10</v>
      </c>
      <c r="B11" s="1">
        <v>10</v>
      </c>
      <c r="C11" s="1" t="s">
        <v>13</v>
      </c>
      <c r="I11" s="1">
        <v>2.2280000000000002</v>
      </c>
      <c r="J11" s="1" t="s">
        <v>39</v>
      </c>
    </row>
    <row r="12" spans="1:11" x14ac:dyDescent="0.2">
      <c r="C12" s="1" t="s">
        <v>16</v>
      </c>
      <c r="D12" s="2">
        <f ca="1">$D$7*$D$10</f>
        <v>2.1308384563793528</v>
      </c>
      <c r="I12" s="1">
        <v>2.2010000000000001</v>
      </c>
      <c r="J12" s="1" t="s">
        <v>40</v>
      </c>
    </row>
    <row r="13" spans="1:11" x14ac:dyDescent="0.2">
      <c r="C13" s="1" t="s">
        <v>24</v>
      </c>
      <c r="D13" s="1">
        <v>2.0999999999999999E-3</v>
      </c>
      <c r="I13" s="1">
        <v>2.1789999999999998</v>
      </c>
      <c r="J13" s="1" t="s">
        <v>41</v>
      </c>
    </row>
    <row r="14" spans="1:11" x14ac:dyDescent="0.2">
      <c r="C14" s="1" t="s">
        <v>27</v>
      </c>
      <c r="D14" s="2">
        <f ca="1">$D$12/SQRT($D$4)</f>
        <v>0.67383028480361007</v>
      </c>
      <c r="I14" s="1">
        <v>2.16</v>
      </c>
    </row>
    <row r="15" spans="1:11" x14ac:dyDescent="0.2">
      <c r="C15" s="1" t="s">
        <v>28</v>
      </c>
      <c r="D15" s="2">
        <f ca="1">SQRT($D$12^2+$D$14^2)</f>
        <v>2.2348422270718928</v>
      </c>
      <c r="E15" s="1" t="s">
        <v>29</v>
      </c>
      <c r="I15" s="1">
        <v>2.145</v>
      </c>
      <c r="J15" s="1" t="s">
        <v>42</v>
      </c>
    </row>
    <row r="16" spans="1:11" x14ac:dyDescent="0.2">
      <c r="C16" s="1" t="s">
        <v>30</v>
      </c>
      <c r="D16" s="2">
        <f ca="1">$D$15*2</f>
        <v>4.4696844541437857</v>
      </c>
      <c r="E16" s="1" t="s">
        <v>31</v>
      </c>
      <c r="I16" s="1">
        <v>2.1309999999999998</v>
      </c>
      <c r="J16" s="1" t="s">
        <v>44</v>
      </c>
      <c r="K16" s="1" t="str">
        <f>"$B$2:"&amp;ADDRESS($D$4+1,COLUMN($B$1),1,1)</f>
        <v>$B$2:$B$11</v>
      </c>
    </row>
    <row r="17" spans="1:11" x14ac:dyDescent="0.2">
      <c r="C17" s="1" t="s">
        <v>32</v>
      </c>
      <c r="D17" s="2">
        <f>$D$5</f>
        <v>5.5301999999999989</v>
      </c>
      <c r="E17" s="1" t="s">
        <v>11</v>
      </c>
      <c r="F17" s="2">
        <f ca="1">$D$16</f>
        <v>4.4696844541437857</v>
      </c>
      <c r="G17" s="1" t="s">
        <v>26</v>
      </c>
      <c r="H17" s="1" t="s">
        <v>33</v>
      </c>
      <c r="I17" s="1">
        <v>2.12</v>
      </c>
      <c r="J17" s="1" t="s">
        <v>45</v>
      </c>
      <c r="K17" s="1" t="str">
        <f>"$A$2:"&amp;ADDRESS($D$4+1,COLUMN($A$1),1,1)</f>
        <v>$A$2:$A$11</v>
      </c>
    </row>
    <row r="18" spans="1:11" x14ac:dyDescent="0.2">
      <c r="C18" s="1" t="s">
        <v>34</v>
      </c>
      <c r="D18" s="3">
        <f ca="1">$D$16/$D$5</f>
        <v>0.80823197246822653</v>
      </c>
      <c r="I18" s="1">
        <v>2.11</v>
      </c>
      <c r="J18" s="1" t="s">
        <v>43</v>
      </c>
      <c r="K18" s="1">
        <f ca="1">SLOPE(INDIRECT(K16),INDIRECT(K17))</f>
        <v>0.99858181818181813</v>
      </c>
    </row>
    <row r="19" spans="1:11" x14ac:dyDescent="0.2">
      <c r="C19" s="1" t="s">
        <v>35</v>
      </c>
      <c r="I19" s="1">
        <v>2.101</v>
      </c>
      <c r="J19" s="1" t="s">
        <v>46</v>
      </c>
      <c r="K19" s="1">
        <f ca="1">INTERCEPT(INDIRECT(K16),INDIRECT(K17))</f>
        <v>3.7999999999999368E-2</v>
      </c>
    </row>
    <row r="20" spans="1:11" x14ac:dyDescent="0.2">
      <c r="C20" s="1" t="s">
        <v>36</v>
      </c>
      <c r="I20" s="1">
        <v>2.093</v>
      </c>
      <c r="J20" s="1" t="s">
        <v>47</v>
      </c>
      <c r="K20" s="1">
        <f ca="1">CORREL(INDIRECT(K16),INDIRECT(K17))</f>
        <v>0.99966395789772444</v>
      </c>
    </row>
    <row r="21" spans="1:11" x14ac:dyDescent="0.2">
      <c r="I21" s="1">
        <v>2.0859999999999999</v>
      </c>
    </row>
    <row r="22" spans="1:11" x14ac:dyDescent="0.2">
      <c r="A22" s="1" t="s">
        <v>48</v>
      </c>
    </row>
    <row r="23" spans="1:11" x14ac:dyDescent="0.2">
      <c r="A23" s="1" t="s">
        <v>49</v>
      </c>
    </row>
    <row r="26" spans="1:11" x14ac:dyDescent="0.2">
      <c r="A26" s="4" t="s">
        <v>56</v>
      </c>
      <c r="C26" s="1" t="s">
        <v>37</v>
      </c>
    </row>
    <row r="27" spans="1:11" x14ac:dyDescent="0.2">
      <c r="A27" s="4" t="s">
        <v>50</v>
      </c>
    </row>
    <row r="28" spans="1:11" x14ac:dyDescent="0.2">
      <c r="A28" s="4" t="s">
        <v>60</v>
      </c>
    </row>
    <row r="29" spans="1:11" x14ac:dyDescent="0.2">
      <c r="A29" s="4" t="s">
        <v>52</v>
      </c>
    </row>
    <row r="30" spans="1:11" x14ac:dyDescent="0.2">
      <c r="A30" s="4" t="s">
        <v>53</v>
      </c>
    </row>
    <row r="31" spans="1:11" x14ac:dyDescent="0.2">
      <c r="A31" s="4" t="s">
        <v>55</v>
      </c>
    </row>
    <row r="32" spans="1:11" x14ac:dyDescent="0.2">
      <c r="A32" s="4" t="s">
        <v>54</v>
      </c>
    </row>
    <row r="33" spans="1:1" x14ac:dyDescent="0.2">
      <c r="A33" s="4" t="s">
        <v>51</v>
      </c>
    </row>
    <row r="34" spans="1:1" x14ac:dyDescent="0.2">
      <c r="A34" s="4" t="s">
        <v>58</v>
      </c>
    </row>
    <row r="35" spans="1:1" x14ac:dyDescent="0.2">
      <c r="A35" s="4" t="s">
        <v>59</v>
      </c>
    </row>
  </sheetData>
  <sheetProtection algorithmName="SHA-512" hashValue="lgrK0GL+2tSJ7YRTjHASv6i5mtmNtusPKW4DeQ55hAgsBfT3Rm9adJfwPKkXD3PWlPK/DeJ/oKxxgcSsLeXfEA==" saltValue="lhQEHWPF7gDLiTBDhd8CAw==" spinCount="100000" sheet="1" formatCells="0" formatColumns="0" formatRows="0" insertColumns="0" insertRows="0" insertHyperlinks="0" sort="0" autoFilter="0" pivotTables="0"/>
  <sortState xmlns:xlrd2="http://schemas.microsoft.com/office/spreadsheetml/2017/richdata2" ref="B2:B11">
    <sortCondition ref="B2:B11"/>
  </sortState>
  <phoneticPr fontId="1" type="noConversion"/>
  <conditionalFormatting sqref="B12:B21">
    <cfRule type="containsBlanks" priority="4" stopIfTrue="1">
      <formula>LEN(TRIM(B12))=0</formula>
    </cfRule>
    <cfRule type="cellIs" dxfId="0" priority="5" operator="notBetween">
      <formula>$D$5-3*$D$7</formula>
      <formula>$D$5+3*$D$7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D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FED4-3AAC-41F3-976B-E6EE207C1C05}">
  <dimension ref="A1:H22"/>
  <sheetViews>
    <sheetView workbookViewId="0">
      <selection activeCell="E1" sqref="E1"/>
    </sheetView>
  </sheetViews>
  <sheetFormatPr defaultRowHeight="14.25" x14ac:dyDescent="0.2"/>
  <sheetData>
    <row r="1" spans="1:8" x14ac:dyDescent="0.2">
      <c r="B1">
        <v>80</v>
      </c>
      <c r="C1">
        <v>85</v>
      </c>
      <c r="D1">
        <v>90</v>
      </c>
      <c r="E1">
        <f>100*(_xlfn.NORM.S.DIST(2,TRUE)-_xlfn.NORM.S.DIST(-2,TRUE))</f>
        <v>95.449973610364154</v>
      </c>
      <c r="F1">
        <v>98</v>
      </c>
      <c r="G1">
        <v>99</v>
      </c>
      <c r="H1">
        <f>100*(_xlfn.NORM.S.DIST(3,TRUE)-_xlfn.NORM.S.DIST(-3,TRUE))</f>
        <v>99.730020393673982</v>
      </c>
    </row>
    <row r="2" spans="1:8" x14ac:dyDescent="0.2">
      <c r="A2">
        <v>1</v>
      </c>
      <c r="B2">
        <f>ABS(TINV(1-B$1/100,$A2))</f>
        <v>3.0776835371752544</v>
      </c>
      <c r="C2">
        <f t="shared" ref="C2:H17" si="0">ABS(TINV(1-C$1/100,$A2))</f>
        <v>4.1652997700904173</v>
      </c>
      <c r="D2">
        <f t="shared" si="0"/>
        <v>6.3137515146750447</v>
      </c>
      <c r="E2">
        <f t="shared" si="0"/>
        <v>13.967730199244546</v>
      </c>
      <c r="F2">
        <f t="shared" si="0"/>
        <v>31.820515953773928</v>
      </c>
      <c r="G2">
        <f>ABS(TINV(1-G$1/100,$A2))</f>
        <v>63.656741162871526</v>
      </c>
      <c r="H2">
        <f>ABS(TINV(1-H$1/100,$A2))</f>
        <v>235.80149796046652</v>
      </c>
    </row>
    <row r="3" spans="1:8" x14ac:dyDescent="0.2">
      <c r="A3">
        <v>2</v>
      </c>
      <c r="B3">
        <f t="shared" ref="B3:H22" si="1">ABS(TINV(1-B$1/100,$A3))</f>
        <v>1.8856180831641269</v>
      </c>
      <c r="C3">
        <f t="shared" si="0"/>
        <v>2.2819305877276821</v>
      </c>
      <c r="D3">
        <f t="shared" si="0"/>
        <v>2.9199855803537269</v>
      </c>
      <c r="E3">
        <f t="shared" si="0"/>
        <v>4.5265366874301654</v>
      </c>
      <c r="F3">
        <f t="shared" si="0"/>
        <v>6.9645567342832715</v>
      </c>
      <c r="G3">
        <f t="shared" si="0"/>
        <v>9.9248432009182892</v>
      </c>
      <c r="H3">
        <f t="shared" si="0"/>
        <v>19.206744211508521</v>
      </c>
    </row>
    <row r="4" spans="1:8" x14ac:dyDescent="0.2">
      <c r="A4">
        <v>3</v>
      </c>
      <c r="B4">
        <f t="shared" si="1"/>
        <v>1.63774435369621</v>
      </c>
      <c r="C4">
        <f t="shared" si="0"/>
        <v>1.9243196567275631</v>
      </c>
      <c r="D4">
        <f t="shared" si="0"/>
        <v>2.3533634348018242</v>
      </c>
      <c r="E4">
        <f t="shared" si="0"/>
        <v>3.3068221750056517</v>
      </c>
      <c r="F4">
        <f t="shared" si="0"/>
        <v>4.5407028585681317</v>
      </c>
      <c r="G4">
        <f t="shared" si="0"/>
        <v>5.8409093097333553</v>
      </c>
      <c r="H4">
        <f t="shared" si="0"/>
        <v>9.2189404587002333</v>
      </c>
    </row>
    <row r="5" spans="1:8" x14ac:dyDescent="0.2">
      <c r="A5">
        <v>4</v>
      </c>
      <c r="B5">
        <f t="shared" si="1"/>
        <v>1.5332062740589445</v>
      </c>
      <c r="C5">
        <f t="shared" si="0"/>
        <v>1.7781921643757583</v>
      </c>
      <c r="D5">
        <f t="shared" si="0"/>
        <v>2.1318467863266504</v>
      </c>
      <c r="E5">
        <f t="shared" si="0"/>
        <v>2.8693094146288272</v>
      </c>
      <c r="F5">
        <f t="shared" si="0"/>
        <v>3.7469473879791959</v>
      </c>
      <c r="G5">
        <f t="shared" si="0"/>
        <v>4.6040948713499921</v>
      </c>
      <c r="H5">
        <f t="shared" si="0"/>
        <v>6.6202059668158553</v>
      </c>
    </row>
    <row r="6" spans="1:8" x14ac:dyDescent="0.2">
      <c r="A6">
        <v>5</v>
      </c>
      <c r="B6">
        <f t="shared" si="1"/>
        <v>1.4758840488244818</v>
      </c>
      <c r="C6">
        <f t="shared" si="0"/>
        <v>1.6993625659455667</v>
      </c>
      <c r="D6">
        <f t="shared" si="0"/>
        <v>2.0150483733330233</v>
      </c>
      <c r="E6">
        <f t="shared" si="0"/>
        <v>2.6486494307027031</v>
      </c>
      <c r="F6">
        <f t="shared" si="0"/>
        <v>3.3649299989072183</v>
      </c>
      <c r="G6">
        <f t="shared" si="0"/>
        <v>4.0321429835552269</v>
      </c>
      <c r="H6">
        <f t="shared" si="0"/>
        <v>5.5070797124692836</v>
      </c>
    </row>
    <row r="7" spans="1:8" x14ac:dyDescent="0.2">
      <c r="A7">
        <v>6</v>
      </c>
      <c r="B7">
        <f t="shared" si="1"/>
        <v>1.4397557472651481</v>
      </c>
      <c r="C7">
        <f t="shared" si="0"/>
        <v>1.6501731537642959</v>
      </c>
      <c r="D7">
        <f t="shared" si="0"/>
        <v>1.9431802805153033</v>
      </c>
      <c r="E7">
        <f t="shared" si="0"/>
        <v>2.5165240556531181</v>
      </c>
      <c r="F7">
        <f t="shared" si="0"/>
        <v>3.1426684032909824</v>
      </c>
      <c r="G7">
        <f t="shared" si="0"/>
        <v>3.7074280213247786</v>
      </c>
      <c r="H7">
        <f t="shared" si="0"/>
        <v>4.9040646736483513</v>
      </c>
    </row>
    <row r="8" spans="1:8" x14ac:dyDescent="0.2">
      <c r="A8">
        <v>7</v>
      </c>
      <c r="B8">
        <f t="shared" si="1"/>
        <v>1.4149239276505086</v>
      </c>
      <c r="C8">
        <f t="shared" si="0"/>
        <v>1.616591737355316</v>
      </c>
      <c r="D8">
        <f t="shared" si="0"/>
        <v>1.8945786050900073</v>
      </c>
      <c r="E8">
        <f t="shared" si="0"/>
        <v>2.4288051304035685</v>
      </c>
      <c r="F8">
        <f t="shared" si="0"/>
        <v>2.9979515668685282</v>
      </c>
      <c r="G8">
        <f t="shared" si="0"/>
        <v>3.4994832973504928</v>
      </c>
      <c r="H8">
        <f t="shared" si="0"/>
        <v>4.5299736787334215</v>
      </c>
    </row>
    <row r="9" spans="1:8" x14ac:dyDescent="0.2">
      <c r="A9">
        <v>8</v>
      </c>
      <c r="B9">
        <f t="shared" si="1"/>
        <v>1.3968153097438649</v>
      </c>
      <c r="C9">
        <f t="shared" si="0"/>
        <v>1.5922214398805019</v>
      </c>
      <c r="D9">
        <f t="shared" si="0"/>
        <v>1.8595480375308981</v>
      </c>
      <c r="E9">
        <f t="shared" si="0"/>
        <v>2.3664157840419842</v>
      </c>
      <c r="F9">
        <f t="shared" si="0"/>
        <v>2.896459447709621</v>
      </c>
      <c r="G9">
        <f t="shared" si="0"/>
        <v>3.3553873313333948</v>
      </c>
      <c r="H9">
        <f t="shared" si="0"/>
        <v>4.2766325433737515</v>
      </c>
    </row>
    <row r="10" spans="1:8" x14ac:dyDescent="0.2">
      <c r="A10">
        <v>9</v>
      </c>
      <c r="B10">
        <f t="shared" si="1"/>
        <v>1.3830287383966327</v>
      </c>
      <c r="C10">
        <f t="shared" si="0"/>
        <v>1.5737357850268654</v>
      </c>
      <c r="D10">
        <f t="shared" si="0"/>
        <v>1.8331129326562374</v>
      </c>
      <c r="E10">
        <f t="shared" si="0"/>
        <v>2.3198058982591432</v>
      </c>
      <c r="F10">
        <f t="shared" si="0"/>
        <v>2.8214379250258079</v>
      </c>
      <c r="G10">
        <f t="shared" si="0"/>
        <v>3.2498355415921263</v>
      </c>
      <c r="H10">
        <f t="shared" si="0"/>
        <v>4.0942553062092637</v>
      </c>
    </row>
    <row r="11" spans="1:8" x14ac:dyDescent="0.2">
      <c r="A11">
        <v>10</v>
      </c>
      <c r="B11">
        <f t="shared" si="1"/>
        <v>1.3721836411103363</v>
      </c>
      <c r="C11">
        <f t="shared" si="0"/>
        <v>1.5592359332426982</v>
      </c>
      <c r="D11">
        <f t="shared" si="0"/>
        <v>1.812461122811676</v>
      </c>
      <c r="E11">
        <f t="shared" si="0"/>
        <v>2.2836782024779305</v>
      </c>
      <c r="F11">
        <f t="shared" si="0"/>
        <v>2.7637694581126957</v>
      </c>
      <c r="G11">
        <f t="shared" si="0"/>
        <v>3.1692726726169509</v>
      </c>
      <c r="H11">
        <f t="shared" si="0"/>
        <v>3.9569366600027465</v>
      </c>
    </row>
    <row r="12" spans="1:8" x14ac:dyDescent="0.2">
      <c r="A12">
        <v>11</v>
      </c>
      <c r="B12">
        <f t="shared" si="1"/>
        <v>1.3634303180205409</v>
      </c>
      <c r="C12">
        <f t="shared" si="0"/>
        <v>1.5475597662749407</v>
      </c>
      <c r="D12">
        <f t="shared" si="0"/>
        <v>1.7958848187040437</v>
      </c>
      <c r="E12">
        <f t="shared" si="0"/>
        <v>2.2548626967799046</v>
      </c>
      <c r="F12">
        <f t="shared" si="0"/>
        <v>2.7180791838138609</v>
      </c>
      <c r="G12">
        <f t="shared" si="0"/>
        <v>3.10580651553928</v>
      </c>
      <c r="H12">
        <f t="shared" si="0"/>
        <v>3.849936428158482</v>
      </c>
    </row>
    <row r="13" spans="1:8" x14ac:dyDescent="0.2">
      <c r="A13">
        <v>12</v>
      </c>
      <c r="B13">
        <f t="shared" si="1"/>
        <v>1.3562173340232055</v>
      </c>
      <c r="C13">
        <f t="shared" si="0"/>
        <v>1.5379564945301241</v>
      </c>
      <c r="D13">
        <f t="shared" si="0"/>
        <v>1.7822875556493201</v>
      </c>
      <c r="E13">
        <f t="shared" si="0"/>
        <v>2.2313480940240495</v>
      </c>
      <c r="F13">
        <f t="shared" si="0"/>
        <v>2.6809979931209136</v>
      </c>
      <c r="G13">
        <f t="shared" si="0"/>
        <v>3.0545395893929017</v>
      </c>
      <c r="H13">
        <f t="shared" si="0"/>
        <v>3.7642766812646693</v>
      </c>
    </row>
    <row r="14" spans="1:8" x14ac:dyDescent="0.2">
      <c r="A14">
        <v>13</v>
      </c>
      <c r="B14">
        <f t="shared" si="1"/>
        <v>1.3501712887800554</v>
      </c>
      <c r="C14">
        <f t="shared" si="0"/>
        <v>1.5299196062455493</v>
      </c>
      <c r="D14">
        <f t="shared" si="0"/>
        <v>1.7709333959868738</v>
      </c>
      <c r="E14">
        <f t="shared" si="0"/>
        <v>2.2117975433526174</v>
      </c>
      <c r="F14">
        <f t="shared" si="0"/>
        <v>2.6503088379121915</v>
      </c>
      <c r="G14">
        <f t="shared" si="0"/>
        <v>3.0122758387165782</v>
      </c>
      <c r="H14">
        <f t="shared" si="0"/>
        <v>3.6941884190665886</v>
      </c>
    </row>
    <row r="15" spans="1:8" x14ac:dyDescent="0.2">
      <c r="A15">
        <v>14</v>
      </c>
      <c r="B15">
        <f t="shared" si="1"/>
        <v>1.3450303744546506</v>
      </c>
      <c r="C15">
        <f t="shared" si="0"/>
        <v>1.5230950609257901</v>
      </c>
      <c r="D15">
        <f t="shared" si="0"/>
        <v>1.761310135774893</v>
      </c>
      <c r="E15">
        <f t="shared" si="0"/>
        <v>2.1952881909318083</v>
      </c>
      <c r="F15">
        <f t="shared" si="0"/>
        <v>2.6244940675900517</v>
      </c>
      <c r="G15">
        <f t="shared" si="0"/>
        <v>2.9768427343708344</v>
      </c>
      <c r="H15">
        <f t="shared" si="0"/>
        <v>3.6358009634953263</v>
      </c>
    </row>
    <row r="16" spans="1:8" x14ac:dyDescent="0.2">
      <c r="A16">
        <v>15</v>
      </c>
      <c r="B16">
        <f t="shared" si="1"/>
        <v>1.3406056078504547</v>
      </c>
      <c r="C16">
        <f t="shared" si="0"/>
        <v>1.5172279685227534</v>
      </c>
      <c r="D16">
        <f t="shared" si="0"/>
        <v>1.7530503556925723</v>
      </c>
      <c r="E16">
        <f t="shared" si="0"/>
        <v>2.1811626350751729</v>
      </c>
      <c r="F16">
        <f t="shared" si="0"/>
        <v>2.6024802950111217</v>
      </c>
      <c r="G16">
        <f t="shared" si="0"/>
        <v>2.9467128834752367</v>
      </c>
      <c r="H16">
        <f t="shared" si="0"/>
        <v>3.586423226344948</v>
      </c>
    </row>
    <row r="17" spans="1:8" x14ac:dyDescent="0.2">
      <c r="A17">
        <v>16</v>
      </c>
      <c r="B17">
        <f t="shared" si="1"/>
        <v>1.3367571673273158</v>
      </c>
      <c r="C17">
        <f t="shared" si="0"/>
        <v>1.5121301704294186</v>
      </c>
      <c r="D17">
        <f t="shared" si="0"/>
        <v>1.7458836762762506</v>
      </c>
      <c r="E17">
        <f t="shared" si="0"/>
        <v>2.1689399911863831</v>
      </c>
      <c r="F17">
        <f t="shared" si="0"/>
        <v>2.5834871852759917</v>
      </c>
      <c r="G17">
        <f t="shared" si="0"/>
        <v>2.9207816224250998</v>
      </c>
      <c r="H17">
        <f t="shared" si="0"/>
        <v>3.5441276124204926</v>
      </c>
    </row>
    <row r="18" spans="1:8" x14ac:dyDescent="0.2">
      <c r="A18">
        <v>17</v>
      </c>
      <c r="B18">
        <f t="shared" si="1"/>
        <v>1.3333793897216262</v>
      </c>
      <c r="C18">
        <f t="shared" si="1"/>
        <v>1.5076597536647087</v>
      </c>
      <c r="D18">
        <f t="shared" si="1"/>
        <v>1.7396067260750732</v>
      </c>
      <c r="E18">
        <f t="shared" si="1"/>
        <v>2.1582604329091821</v>
      </c>
      <c r="F18">
        <f t="shared" si="1"/>
        <v>2.5669339837247178</v>
      </c>
      <c r="G18">
        <f t="shared" si="1"/>
        <v>2.8982305196774178</v>
      </c>
      <c r="H18">
        <f t="shared" si="1"/>
        <v>3.5074979850522285</v>
      </c>
    </row>
    <row r="19" spans="1:8" x14ac:dyDescent="0.2">
      <c r="A19">
        <v>18</v>
      </c>
      <c r="B19">
        <f t="shared" si="1"/>
        <v>1.3303909435699099</v>
      </c>
      <c r="C19">
        <f t="shared" si="1"/>
        <v>1.5037076719569291</v>
      </c>
      <c r="D19">
        <f t="shared" si="1"/>
        <v>1.7340636066175394</v>
      </c>
      <c r="E19">
        <f t="shared" si="1"/>
        <v>2.1488493882329402</v>
      </c>
      <c r="F19">
        <f t="shared" si="1"/>
        <v>2.552379630182251</v>
      </c>
      <c r="G19">
        <f t="shared" si="1"/>
        <v>2.8784404727386073</v>
      </c>
      <c r="H19">
        <f t="shared" si="1"/>
        <v>3.4754710430958839</v>
      </c>
    </row>
    <row r="20" spans="1:8" x14ac:dyDescent="0.2">
      <c r="A20">
        <v>19</v>
      </c>
      <c r="B20">
        <f t="shared" si="1"/>
        <v>1.3277282090267981</v>
      </c>
      <c r="C20">
        <f t="shared" si="1"/>
        <v>1.5001887555994777</v>
      </c>
      <c r="D20">
        <f t="shared" si="1"/>
        <v>1.7291328115213698</v>
      </c>
      <c r="E20">
        <f t="shared" si="1"/>
        <v>2.1404937230531984</v>
      </c>
      <c r="F20">
        <f t="shared" si="1"/>
        <v>2.5394831906239612</v>
      </c>
      <c r="G20">
        <f t="shared" si="1"/>
        <v>2.860934606464979</v>
      </c>
      <c r="H20">
        <f t="shared" si="1"/>
        <v>3.4472331506037119</v>
      </c>
    </row>
    <row r="21" spans="1:8" x14ac:dyDescent="0.2">
      <c r="A21">
        <v>20</v>
      </c>
      <c r="B21">
        <f t="shared" si="1"/>
        <v>1.3253407069850465</v>
      </c>
      <c r="C21">
        <f t="shared" si="1"/>
        <v>1.4970355181049479</v>
      </c>
      <c r="D21">
        <f t="shared" si="1"/>
        <v>1.7247182429207881</v>
      </c>
      <c r="E21">
        <f t="shared" si="1"/>
        <v>2.1330254804541875</v>
      </c>
      <c r="F21">
        <f t="shared" si="1"/>
        <v>2.5279770027415722</v>
      </c>
      <c r="G21">
        <f t="shared" si="1"/>
        <v>2.8453397097861086</v>
      </c>
      <c r="H21">
        <f t="shared" si="1"/>
        <v>3.4221512911272813</v>
      </c>
    </row>
    <row r="22" spans="1:8" x14ac:dyDescent="0.2">
      <c r="A22">
        <v>21</v>
      </c>
      <c r="B22">
        <f t="shared" si="1"/>
        <v>1.3231878738651732</v>
      </c>
      <c r="C22">
        <f t="shared" si="1"/>
        <v>1.4941937949331039</v>
      </c>
      <c r="D22">
        <f t="shared" si="1"/>
        <v>1.7207429028118781</v>
      </c>
      <c r="E22">
        <f t="shared" si="1"/>
        <v>2.1263105213802969</v>
      </c>
      <c r="F22">
        <f t="shared" si="1"/>
        <v>2.5176480160447414</v>
      </c>
      <c r="G22">
        <f t="shared" si="1"/>
        <v>2.8313595580230499</v>
      </c>
      <c r="H22">
        <f t="shared" si="1"/>
        <v>3.3997256899991379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t分布临界值表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洛水天依</dc:creator>
  <dcterms:created xsi:type="dcterms:W3CDTF">2020-09-12T13:48:29Z</dcterms:created>
  <dcterms:modified xsi:type="dcterms:W3CDTF">2020-09-13T05:24:58Z</dcterms:modified>
  <cp:version>1.0</cp:version>
</cp:coreProperties>
</file>