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igob.BORJAS-PC\Desktop\plantillas\excel\trabajados\"/>
    </mc:Choice>
  </mc:AlternateContent>
  <xr:revisionPtr revIDLastSave="0" documentId="13_ncr:1_{074ADFC1-BF6F-4A15-A025-553C0C057B20}" xr6:coauthVersionLast="47" xr6:coauthVersionMax="47" xr10:uidLastSave="{00000000-0000-0000-0000-000000000000}"/>
  <bookViews>
    <workbookView xWindow="-120" yWindow="-120" windowWidth="24240" windowHeight="13020" activeTab="5" xr2:uid="{A8C5637A-85FB-4745-9674-7E682423226A}"/>
  </bookViews>
  <sheets>
    <sheet name="Inicio" sheetId="3" r:id="rId1"/>
    <sheet name="1" sheetId="4" r:id="rId2"/>
    <sheet name="2" sheetId="5" r:id="rId3"/>
    <sheet name="3" sheetId="6" r:id="rId4"/>
    <sheet name="4" sheetId="7" r:id="rId5"/>
    <sheet name="5"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34" i="8" l="1"/>
  <c r="AE48" i="8"/>
  <c r="S14" i="8"/>
  <c r="AD36" i="8"/>
  <c r="AD37" i="8"/>
  <c r="AD38" i="8"/>
  <c r="AD39" i="8"/>
  <c r="AE39" i="8" s="1"/>
  <c r="AD40" i="8"/>
  <c r="AD41" i="8"/>
  <c r="AE41" i="8" s="1"/>
  <c r="AD42" i="8"/>
  <c r="AD43" i="8"/>
  <c r="AE43" i="8" s="1"/>
  <c r="AD44" i="8"/>
  <c r="AD35" i="8"/>
  <c r="AE35" i="8" s="1"/>
  <c r="AC45" i="8"/>
  <c r="AE44" i="8"/>
  <c r="AE42" i="8"/>
  <c r="AE40" i="8"/>
  <c r="AE38" i="8"/>
  <c r="AE37" i="8"/>
  <c r="AE36" i="8"/>
  <c r="T32" i="8"/>
  <c r="U26" i="8"/>
  <c r="T26" i="8"/>
  <c r="R26" i="8"/>
  <c r="I38" i="8"/>
  <c r="I39" i="8"/>
  <c r="I40" i="8"/>
  <c r="I41" i="8"/>
  <c r="I42" i="8"/>
  <c r="I43" i="8"/>
  <c r="I44" i="8"/>
  <c r="I45" i="8"/>
  <c r="I46" i="8"/>
  <c r="I47" i="8"/>
  <c r="I48" i="8"/>
  <c r="I49" i="8"/>
  <c r="I50" i="8"/>
  <c r="I51" i="8"/>
  <c r="H37" i="8"/>
  <c r="H39" i="8"/>
  <c r="H40" i="8"/>
  <c r="H41" i="8"/>
  <c r="H42" i="8"/>
  <c r="H43" i="8"/>
  <c r="H44" i="8"/>
  <c r="H45" i="8"/>
  <c r="H46" i="8"/>
  <c r="H47" i="8"/>
  <c r="H48" i="8"/>
  <c r="H49" i="8"/>
  <c r="H50" i="8"/>
  <c r="H51" i="8"/>
  <c r="N43" i="8"/>
  <c r="N42" i="8"/>
  <c r="N38" i="8"/>
  <c r="M39" i="8"/>
  <c r="M37" i="8"/>
  <c r="B19" i="8"/>
  <c r="G52" i="8"/>
  <c r="H38" i="8"/>
  <c r="D36" i="8"/>
  <c r="B31" i="8"/>
  <c r="D31" i="8" s="1"/>
  <c r="F31" i="8" s="1"/>
  <c r="B33" i="6"/>
  <c r="B41" i="6"/>
  <c r="B37" i="6"/>
  <c r="B35" i="6"/>
  <c r="B43" i="6" s="1"/>
  <c r="D26" i="6"/>
  <c r="B21" i="6"/>
  <c r="D21" i="6" s="1"/>
  <c r="E21" i="6" s="1"/>
  <c r="N37" i="5"/>
  <c r="N43" i="5"/>
  <c r="O41" i="5"/>
  <c r="N41" i="5"/>
  <c r="N39" i="5"/>
  <c r="P31" i="5"/>
  <c r="Q26" i="5"/>
  <c r="P26" i="5"/>
  <c r="N26" i="5"/>
  <c r="P16" i="5"/>
  <c r="B36" i="5"/>
  <c r="C34" i="5"/>
  <c r="B34" i="5"/>
  <c r="B32" i="5"/>
  <c r="D27" i="5"/>
  <c r="B21" i="5"/>
  <c r="D21" i="5" s="1"/>
  <c r="F21" i="5" s="1"/>
  <c r="B41" i="4"/>
  <c r="W51" i="4"/>
  <c r="W55" i="4"/>
  <c r="W58" i="4"/>
  <c r="AC70" i="4"/>
  <c r="AC68" i="4"/>
  <c r="AE68" i="4"/>
  <c r="AD55" i="4"/>
  <c r="AD56" i="4"/>
  <c r="AD57" i="4"/>
  <c r="AD58" i="4"/>
  <c r="AE58" i="4" s="1"/>
  <c r="AD59" i="4"/>
  <c r="AD60" i="4"/>
  <c r="AD61" i="4"/>
  <c r="AD62" i="4"/>
  <c r="AE62" i="4" s="1"/>
  <c r="AD63" i="4"/>
  <c r="AD64" i="4"/>
  <c r="AD65" i="4"/>
  <c r="AD66" i="4"/>
  <c r="AE66" i="4" s="1"/>
  <c r="AD67" i="4"/>
  <c r="AE55" i="4"/>
  <c r="AE56" i="4"/>
  <c r="AE57" i="4"/>
  <c r="AE59" i="4"/>
  <c r="AE60" i="4"/>
  <c r="AE61" i="4"/>
  <c r="AE63" i="4"/>
  <c r="AE64" i="4"/>
  <c r="AE65" i="4"/>
  <c r="AE67" i="4"/>
  <c r="AE54" i="4"/>
  <c r="AD54" i="4"/>
  <c r="AC67" i="4"/>
  <c r="AC55" i="4"/>
  <c r="AC56" i="4"/>
  <c r="AC57" i="4"/>
  <c r="AC58" i="4"/>
  <c r="AC59" i="4"/>
  <c r="AC60" i="4"/>
  <c r="AC61" i="4"/>
  <c r="AC62" i="4"/>
  <c r="AC63" i="4"/>
  <c r="AC64" i="4"/>
  <c r="AC65" i="4"/>
  <c r="AC66" i="4"/>
  <c r="AC54" i="4"/>
  <c r="W53" i="4"/>
  <c r="W42" i="4"/>
  <c r="X44" i="4" s="1"/>
  <c r="W35" i="4"/>
  <c r="Y35" i="4" s="1"/>
  <c r="AA35" i="4" s="1"/>
  <c r="X30" i="4"/>
  <c r="X29" i="4"/>
  <c r="B47" i="4"/>
  <c r="K62" i="4"/>
  <c r="L59" i="4"/>
  <c r="N59" i="4"/>
  <c r="N48" i="4"/>
  <c r="N49" i="4"/>
  <c r="N50" i="4"/>
  <c r="N51" i="4"/>
  <c r="N52" i="4"/>
  <c r="N53" i="4"/>
  <c r="N54" i="4"/>
  <c r="N55" i="4"/>
  <c r="N56" i="4"/>
  <c r="N57" i="4"/>
  <c r="N58" i="4"/>
  <c r="M48" i="4"/>
  <c r="M49" i="4"/>
  <c r="M50" i="4"/>
  <c r="M51" i="4"/>
  <c r="M52" i="4"/>
  <c r="M53" i="4"/>
  <c r="M54" i="4"/>
  <c r="M55" i="4"/>
  <c r="M56" i="4"/>
  <c r="M57" i="4"/>
  <c r="M58" i="4"/>
  <c r="N47" i="4"/>
  <c r="M47" i="4"/>
  <c r="B45" i="4"/>
  <c r="B43" i="4"/>
  <c r="B29" i="4"/>
  <c r="J22" i="4"/>
  <c r="F22" i="4"/>
  <c r="B22" i="4"/>
  <c r="D17" i="4"/>
  <c r="D16" i="4"/>
  <c r="AE45" i="8" l="1"/>
  <c r="I37" i="8"/>
  <c r="I52" i="8" s="1"/>
  <c r="F55" i="8" s="1"/>
  <c r="B3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rigoberto borjas</author>
  </authors>
  <commentList>
    <comment ref="F31" authorId="0" shapeId="0" xr:uid="{5050FB25-8772-45E6-9EC7-CED45C92DCB0}">
      <text>
        <r>
          <rPr>
            <b/>
            <sz val="9"/>
            <color indexed="81"/>
            <rFont val="Tahoma"/>
            <charset val="1"/>
          </rPr>
          <t>rigoberto borjas:</t>
        </r>
        <r>
          <rPr>
            <sz val="9"/>
            <color indexed="81"/>
            <rFont val="Tahoma"/>
            <charset val="1"/>
          </rPr>
          <t xml:space="preserve">
</t>
        </r>
      </text>
    </comment>
  </commentList>
</comments>
</file>

<file path=xl/sharedStrings.xml><?xml version="1.0" encoding="utf-8"?>
<sst xmlns="http://schemas.openxmlformats.org/spreadsheetml/2006/main" count="175" uniqueCount="94">
  <si>
    <t>PASO 1: Establecer Hipótesis Nula y Alternativa</t>
  </si>
  <si>
    <t>PASO 2: Seleccionar e nivel de significancia o desconfianza de la Hipótesis Nula, es decir la probabilidad de rechazarla cuando esta sea verdadera.</t>
  </si>
  <si>
    <t>PASO 3: Limitar el área de rechazo con el área de aceptación mediante su valor critico (limite inferior y superior de su intervalo)</t>
  </si>
  <si>
    <t>PASO 4: Identificar el valor estadístico de prueba de hipótesis, el cual es representado a partir de la información de la muestra para determinar si la Ho se rechaza o acepta.</t>
  </si>
  <si>
    <t>∞ =</t>
  </si>
  <si>
    <t>t</t>
  </si>
  <si>
    <t>x</t>
  </si>
  <si>
    <t>media x</t>
  </si>
  <si>
    <t>La longitud que deben tener las barras de seguridad en el trancado de las maquinas de un fabrica debe ser de 43 centímetros para que se considere un trancado seguro, el gerente e operaciones quiere verificar si su planta se puede considerar realmente segura y pueda ser certificada con este requerimiento y para ello decide solicitar al supervisor de seguridad industrial que muestree 12 de las barras de seguridad de las maquinas elegidas al azar y utilizar un nivel de significancia del 5%, obteniendo los siguientes resultados en su muestra:</t>
  </si>
  <si>
    <t>significacia</t>
  </si>
  <si>
    <t>Longitud Por barra</t>
  </si>
  <si>
    <t>Ho</t>
  </si>
  <si>
    <t>H1</t>
  </si>
  <si>
    <t>(µ) =</t>
  </si>
  <si>
    <t>(µ) ≠</t>
  </si>
  <si>
    <t>longitud</t>
  </si>
  <si>
    <t>cm</t>
  </si>
  <si>
    <t>/</t>
  </si>
  <si>
    <t>.=.</t>
  </si>
  <si>
    <t>n – 1 (tamaño de la muestra menos 1)</t>
  </si>
  <si>
    <t>n=</t>
  </si>
  <si>
    <t>grados de libertad</t>
  </si>
  <si>
    <t>area combinada de ambos extremos</t>
  </si>
  <si>
    <t>t=</t>
  </si>
  <si>
    <t>x=</t>
  </si>
  <si>
    <t>µ =</t>
  </si>
  <si>
    <t>x - media x)^2</t>
  </si>
  <si>
    <t>desviacion =</t>
  </si>
  <si>
    <t>La siguiente tabla presenta la de transacciones que lleva a cabo una agencia bancaria durante dos semanas al azar en horario regular, con lo que se pretende probar si en efecto la cantidad se considera dentro del parámetro normal que permita al banco mantener su misma eficiencia de 300 transacciones diarias</t>
  </si>
  <si>
    <t>Lunes</t>
  </si>
  <si>
    <t>Martes</t>
  </si>
  <si>
    <t>Miércoles</t>
  </si>
  <si>
    <t>Jueves</t>
  </si>
  <si>
    <t>Viernes</t>
  </si>
  <si>
    <t>Sábado</t>
  </si>
  <si>
    <t>Domingo</t>
  </si>
  <si>
    <t>N.S.</t>
  </si>
  <si>
    <t>Ho:</t>
  </si>
  <si>
    <t>H1:</t>
  </si>
  <si>
    <t xml:space="preserve"> (µ) =</t>
  </si>
  <si>
    <t>transacciones</t>
  </si>
  <si>
    <t>/ 2</t>
  </si>
  <si>
    <t>area combinada de extremos</t>
  </si>
  <si>
    <t>El director de la policía de transito de una ciudad del país recibe muchas denuncias en el sentido de que los accidentes de transito son ocasionados, en un 80%, por conductores de taxis y buses, por lo que inmediatamente ordena una investigación en la cual se toma una muestra de 40 accidentes al azar y resulto que 27 fueron ocasionados por estos conductores.</t>
  </si>
  <si>
    <t>N. S.</t>
  </si>
  <si>
    <t>(p) =</t>
  </si>
  <si>
    <t>/2=</t>
  </si>
  <si>
    <t>z =</t>
  </si>
  <si>
    <t>p =</t>
  </si>
  <si>
    <t>pHo =</t>
  </si>
  <si>
    <t>ocacionados</t>
  </si>
  <si>
    <t>n =</t>
  </si>
  <si>
    <t>El profesor de esta asignatura sostiene que la proporción de estudiantes de la carrera de Contaduría Pública cada periodo es de un 40% y para probarlo decide tomar como muestra a las secciones del PAC I-2021, que se distribuyó de la siguiente manera:</t>
  </si>
  <si>
    <t>Carrera</t>
  </si>
  <si>
    <t>Administración de Empresas</t>
  </si>
  <si>
    <t>Contaduría Pública</t>
  </si>
  <si>
    <t>Informática administrativa</t>
  </si>
  <si>
    <t>Comercio electrónico</t>
  </si>
  <si>
    <t>total =</t>
  </si>
  <si>
    <t>/ 2 =</t>
  </si>
  <si>
    <t>Pho =</t>
  </si>
  <si>
    <t>op =</t>
  </si>
  <si>
    <t>x =</t>
  </si>
  <si>
    <t>Prueba de hipótesis de proporciones
poblacionales</t>
  </si>
  <si>
    <t>Prueba de hipótesis de diferencia entre
proporciones</t>
  </si>
  <si>
    <t>Una cadena de hoteles grande intenta decidir si debe convertir más de sus cuartos en habitaciones de no fumar. El año pasado, en una muestra aleatoria de 27 huéspedes, 13 pidieron cuartos de no fumar. Este año, 14 huéspedes en una muestra de 32 prefirieron que no se fumara en su habitación.</t>
  </si>
  <si>
    <t>N.S =</t>
  </si>
  <si>
    <t>(p1) =</t>
  </si>
  <si>
    <t>(p1) ≠</t>
  </si>
  <si>
    <t>a la proporcion de éxito de la muestra 2 (p2)</t>
  </si>
  <si>
    <t>Z =</t>
  </si>
  <si>
    <t>P1 =</t>
  </si>
  <si>
    <t>P2 =</t>
  </si>
  <si>
    <t>Ox1-x2</t>
  </si>
  <si>
    <t>Op1-p2 =</t>
  </si>
  <si>
    <t>pq =</t>
  </si>
  <si>
    <t>n2 =</t>
  </si>
  <si>
    <t>n3 =</t>
  </si>
  <si>
    <t>n4 =</t>
  </si>
  <si>
    <t>Manufacturera Global S. A. históricamente ha manejado que el tiempo medio que los trabajadores tardan en tomar su almuerzo y vuelven a su puesto de trabajo es de 45 minutos</t>
  </si>
  <si>
    <t>Una muestra de 15 trabajadores revela las siguientes cantidades de minutos de tardanza de los empleados en almorzar:</t>
  </si>
  <si>
    <t>PASO 2: Seleccionar e nivel de significancia o desconfianza de la Hipótesis Nula, es decir la probabilidad de rechazarla cuando esta sea verdadera para determinar el valor de aceptación en nuestra tabla Z.</t>
  </si>
  <si>
    <t xml:space="preserve">∞ = </t>
  </si>
  <si>
    <t>Y en base a esa muestra se busca determinar si en efecto ese es el promedio que tardan en regresar a sus puestos de trabajo, los empleados luego de tomar su almuerzo considerando un N. S. del 7%</t>
  </si>
  <si>
    <t xml:space="preserve">N.S </t>
  </si>
  <si>
    <t>/2 =</t>
  </si>
  <si>
    <t>Desviacion estandar</t>
  </si>
  <si>
    <t>ox=</t>
  </si>
  <si>
    <t>x -media x)^2</t>
  </si>
  <si>
    <t>El departamento de servicio al cliente de un banco recibe en promedio 60 quejas al mes de parte de sus cliente, el gerente general preocupado por esta situación quiere establecer si esta cifra es confiable o no y para ello decide llevar a cabo un estudio que consiste en tomar una muestra aleatoria de 10 meses de distintos años pasados, los que se detallan así:</t>
  </si>
  <si>
    <t>Mes</t>
  </si>
  <si>
    <t>Quejas</t>
  </si>
  <si>
    <t>N.S=</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</si>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</sst>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7" x14ac:knownFonts="1">
    <font>
      <sz val="11"/>
      <color theme="1"/>
      <name val="Calibri"/>
      <family val="2"/>
      <scheme val="minor"/>
    </font>
    <font>
      <sz val="11"/>
      <color theme="1"/>
      <name val="Calibri"/>
      <family val="2"/>
      <scheme val="minor"/>
    </font>
    <font>
      <sz val="11"/>
      <color theme="1"/>
      <name val="Calibri"/>
      <family val="2"/>
    </font>
    <font>
      <sz val="18"/>
      <color theme="1"/>
      <name val="Calibri"/>
      <family val="2"/>
      <scheme val="minor"/>
    </font>
    <font>
      <sz val="20"/>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5">
    <xf numFmtId="0" fontId="0" fillId="0" borderId="0" xfId="0"/>
    <xf numFmtId="10" fontId="0" fillId="0" borderId="0" xfId="0" applyNumberFormat="1"/>
    <xf numFmtId="9" fontId="0" fillId="0" borderId="0" xfId="0" applyNumberFormat="1"/>
    <xf numFmtId="0" fontId="0" fillId="0" borderId="0" xfId="0" applyAlignment="1">
      <alignment horizontal="center"/>
    </xf>
    <xf numFmtId="0" fontId="0" fillId="0" borderId="0" xfId="0" applyAlignment="1">
      <alignment vertical="center" wrapText="1"/>
    </xf>
    <xf numFmtId="9" fontId="0" fillId="0" borderId="0" xfId="0" applyNumberFormat="1" applyAlignment="1">
      <alignment vertical="center" wrapText="1"/>
    </xf>
    <xf numFmtId="0" fontId="0" fillId="0" borderId="0" xfId="0" applyAlignment="1"/>
    <xf numFmtId="0" fontId="2" fillId="0" borderId="0" xfId="0" applyFont="1" applyAlignment="1">
      <alignment horizontal="center"/>
    </xf>
    <xf numFmtId="2" fontId="0" fillId="0" borderId="0" xfId="0" applyNumberFormat="1"/>
    <xf numFmtId="0" fontId="0" fillId="2" borderId="0" xfId="0" applyFill="1"/>
    <xf numFmtId="164" fontId="0" fillId="0" borderId="0" xfId="0" applyNumberFormat="1"/>
    <xf numFmtId="9" fontId="0" fillId="0" borderId="0" xfId="1"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10" fontId="0" fillId="0" borderId="0" xfId="1" applyNumberFormat="1" applyFont="1"/>
    <xf numFmtId="43" fontId="0" fillId="0" borderId="0" xfId="2" applyFont="1"/>
    <xf numFmtId="43" fontId="0" fillId="0" borderId="0" xfId="0" applyNumberFormat="1"/>
    <xf numFmtId="9" fontId="0" fillId="0" borderId="0" xfId="0" applyNumberFormat="1" applyAlignment="1">
      <alignment horizontal="lef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center" vertical="center" wrapText="1"/>
    </xf>
    <xf numFmtId="10" fontId="0" fillId="0" borderId="0" xfId="1" applyNumberFormat="1" applyFont="1" applyAlignment="1">
      <alignment horizontal="center"/>
    </xf>
    <xf numFmtId="0" fontId="3" fillId="0" borderId="0" xfId="0" applyFont="1" applyAlignment="1">
      <alignment horizontal="center" vertical="center"/>
    </xf>
    <xf numFmtId="0" fontId="4" fillId="0" borderId="0" xfId="0" applyFont="1" applyAlignment="1">
      <alignment horizontal="center"/>
    </xf>
  </cellXfs>
  <cellStyles count="3">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3'!A1"/><Relationship Id="rId2" Type="http://schemas.openxmlformats.org/officeDocument/2006/relationships/hyperlink" Target="#'2'!A1"/><Relationship Id="rId1" Type="http://schemas.openxmlformats.org/officeDocument/2006/relationships/hyperlink" Target="#'1'!A1"/><Relationship Id="rId5" Type="http://schemas.openxmlformats.org/officeDocument/2006/relationships/hyperlink" Target="#'5'!A1"/><Relationship Id="rId4" Type="http://schemas.openxmlformats.org/officeDocument/2006/relationships/hyperlink" Target="#'4'!A1"/></Relationships>
</file>

<file path=xl/drawings/drawing1.xml><?xml version="1.0" encoding="utf-8"?>
<xdr:wsDr xmlns:xdr="http://schemas.openxmlformats.org/drawingml/2006/spreadsheetDrawing" xmlns:a="http://schemas.openxmlformats.org/drawingml/2006/main">
  <xdr:twoCellAnchor>
    <xdr:from>
      <xdr:col>6</xdr:col>
      <xdr:colOff>66675</xdr:colOff>
      <xdr:row>0</xdr:row>
      <xdr:rowOff>66675</xdr:rowOff>
    </xdr:from>
    <xdr:to>
      <xdr:col>12</xdr:col>
      <xdr:colOff>419100</xdr:colOff>
      <xdr:row>5</xdr:row>
      <xdr:rowOff>171450</xdr:rowOff>
    </xdr:to>
    <xdr:sp macro="" textlink="">
      <xdr:nvSpPr>
        <xdr:cNvPr id="2" name="Rectángulo 1">
          <a:extLst>
            <a:ext uri="{FF2B5EF4-FFF2-40B4-BE49-F238E27FC236}">
              <a16:creationId xmlns:a16="http://schemas.microsoft.com/office/drawing/2014/main" id="{5DA9C41D-85A3-4261-6400-AA78F494D472}"/>
            </a:ext>
          </a:extLst>
        </xdr:cNvPr>
        <xdr:cNvSpPr/>
      </xdr:nvSpPr>
      <xdr:spPr>
        <a:xfrm>
          <a:off x="4638675" y="66675"/>
          <a:ext cx="4924425" cy="1057275"/>
        </a:xfrm>
        <a:prstGeom prst="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ctr"/>
          <a:r>
            <a:rPr lang="es-HN" sz="6000"/>
            <a:t>unidad 1</a:t>
          </a:r>
        </a:p>
      </xdr:txBody>
    </xdr:sp>
    <xdr:clientData/>
  </xdr:twoCellAnchor>
  <xdr:twoCellAnchor>
    <xdr:from>
      <xdr:col>6</xdr:col>
      <xdr:colOff>66675</xdr:colOff>
      <xdr:row>6</xdr:row>
      <xdr:rowOff>38098</xdr:rowOff>
    </xdr:from>
    <xdr:to>
      <xdr:col>12</xdr:col>
      <xdr:colOff>419100</xdr:colOff>
      <xdr:row>44</xdr:row>
      <xdr:rowOff>38100</xdr:rowOff>
    </xdr:to>
    <xdr:sp macro="" textlink="">
      <xdr:nvSpPr>
        <xdr:cNvPr id="3" name="Rectángulo 2">
          <a:extLst>
            <a:ext uri="{FF2B5EF4-FFF2-40B4-BE49-F238E27FC236}">
              <a16:creationId xmlns:a16="http://schemas.microsoft.com/office/drawing/2014/main" id="{8A01DB2A-E656-475A-BB19-78E94C3FCFBC}"/>
            </a:ext>
          </a:extLst>
        </xdr:cNvPr>
        <xdr:cNvSpPr/>
      </xdr:nvSpPr>
      <xdr:spPr>
        <a:xfrm>
          <a:off x="4638675" y="1181098"/>
          <a:ext cx="4924425" cy="7239002"/>
        </a:xfrm>
        <a:prstGeom prst="rect">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ctr"/>
          <a:r>
            <a:rPr lang="es-HN" sz="2000"/>
            <a:t>Tipos de prueba de hipótesis de una muestra</a:t>
          </a:r>
        </a:p>
      </xdr:txBody>
    </xdr:sp>
    <xdr:clientData/>
  </xdr:twoCellAnchor>
  <xdr:twoCellAnchor>
    <xdr:from>
      <xdr:col>6</xdr:col>
      <xdr:colOff>200025</xdr:colOff>
      <xdr:row>8</xdr:row>
      <xdr:rowOff>57150</xdr:rowOff>
    </xdr:from>
    <xdr:to>
      <xdr:col>12</xdr:col>
      <xdr:colOff>247650</xdr:colOff>
      <xdr:row>12</xdr:row>
      <xdr:rowOff>152400</xdr:rowOff>
    </xdr:to>
    <xdr:sp macro="" textlink="">
      <xdr:nvSpPr>
        <xdr:cNvPr id="4" name="Rectángulo 3">
          <a:hlinkClick xmlns:r="http://schemas.openxmlformats.org/officeDocument/2006/relationships" r:id="rId1"/>
          <a:extLst>
            <a:ext uri="{FF2B5EF4-FFF2-40B4-BE49-F238E27FC236}">
              <a16:creationId xmlns:a16="http://schemas.microsoft.com/office/drawing/2014/main" id="{D997F13A-2032-1D71-C8CC-F39E92FA48D7}"/>
            </a:ext>
          </a:extLst>
        </xdr:cNvPr>
        <xdr:cNvSpPr/>
      </xdr:nvSpPr>
      <xdr:spPr>
        <a:xfrm>
          <a:off x="4772025" y="1581150"/>
          <a:ext cx="4619625" cy="85725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HN" sz="2400"/>
            <a:t>1. Pruebas de hipótesis de medias cuando no se conoce la desviación </a:t>
          </a:r>
        </a:p>
      </xdr:txBody>
    </xdr:sp>
    <xdr:clientData/>
  </xdr:twoCellAnchor>
  <xdr:twoCellAnchor>
    <xdr:from>
      <xdr:col>6</xdr:col>
      <xdr:colOff>190500</xdr:colOff>
      <xdr:row>13</xdr:row>
      <xdr:rowOff>47625</xdr:rowOff>
    </xdr:from>
    <xdr:to>
      <xdr:col>12</xdr:col>
      <xdr:colOff>238125</xdr:colOff>
      <xdr:row>17</xdr:row>
      <xdr:rowOff>142875</xdr:rowOff>
    </xdr:to>
    <xdr:sp macro="" textlink="">
      <xdr:nvSpPr>
        <xdr:cNvPr id="5" name="Rectángulo 4">
          <a:hlinkClick xmlns:r="http://schemas.openxmlformats.org/officeDocument/2006/relationships" r:id="rId2"/>
          <a:extLst>
            <a:ext uri="{FF2B5EF4-FFF2-40B4-BE49-F238E27FC236}">
              <a16:creationId xmlns:a16="http://schemas.microsoft.com/office/drawing/2014/main" id="{9053AFBB-9244-42B0-9C2A-D2B796D0CF2D}"/>
            </a:ext>
          </a:extLst>
        </xdr:cNvPr>
        <xdr:cNvSpPr/>
      </xdr:nvSpPr>
      <xdr:spPr>
        <a:xfrm>
          <a:off x="4762500" y="2524125"/>
          <a:ext cx="4619625" cy="85725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HN" sz="2400"/>
            <a:t>2. Prueba de hipótesis para proporciones poblacionales</a:t>
          </a:r>
        </a:p>
      </xdr:txBody>
    </xdr:sp>
    <xdr:clientData/>
  </xdr:twoCellAnchor>
  <xdr:twoCellAnchor>
    <xdr:from>
      <xdr:col>6</xdr:col>
      <xdr:colOff>190500</xdr:colOff>
      <xdr:row>18</xdr:row>
      <xdr:rowOff>38100</xdr:rowOff>
    </xdr:from>
    <xdr:to>
      <xdr:col>12</xdr:col>
      <xdr:colOff>238125</xdr:colOff>
      <xdr:row>25</xdr:row>
      <xdr:rowOff>0</xdr:rowOff>
    </xdr:to>
    <xdr:sp macro="" textlink="">
      <xdr:nvSpPr>
        <xdr:cNvPr id="6" name="Rectángulo 5">
          <a:hlinkClick xmlns:r="http://schemas.openxmlformats.org/officeDocument/2006/relationships" r:id="rId3"/>
          <a:extLst>
            <a:ext uri="{FF2B5EF4-FFF2-40B4-BE49-F238E27FC236}">
              <a16:creationId xmlns:a16="http://schemas.microsoft.com/office/drawing/2014/main" id="{085651DF-CEAF-4291-BF96-7197D910AD8E}"/>
            </a:ext>
          </a:extLst>
        </xdr:cNvPr>
        <xdr:cNvSpPr/>
      </xdr:nvSpPr>
      <xdr:spPr>
        <a:xfrm>
          <a:off x="4762500" y="3467100"/>
          <a:ext cx="4619625" cy="129540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HN" sz="2400"/>
            <a:t>3. Prueba de hipótesis para medias en su variable original no estandarizada</a:t>
          </a:r>
        </a:p>
      </xdr:txBody>
    </xdr:sp>
    <xdr:clientData/>
  </xdr:twoCellAnchor>
  <xdr:twoCellAnchor>
    <xdr:from>
      <xdr:col>6</xdr:col>
      <xdr:colOff>180975</xdr:colOff>
      <xdr:row>25</xdr:row>
      <xdr:rowOff>95249</xdr:rowOff>
    </xdr:from>
    <xdr:to>
      <xdr:col>12</xdr:col>
      <xdr:colOff>228600</xdr:colOff>
      <xdr:row>30</xdr:row>
      <xdr:rowOff>76200</xdr:rowOff>
    </xdr:to>
    <xdr:sp macro="" textlink="">
      <xdr:nvSpPr>
        <xdr:cNvPr id="7" name="Rectángulo 6">
          <a:hlinkClick xmlns:r="http://schemas.openxmlformats.org/officeDocument/2006/relationships" r:id="rId3"/>
          <a:extLst>
            <a:ext uri="{FF2B5EF4-FFF2-40B4-BE49-F238E27FC236}">
              <a16:creationId xmlns:a16="http://schemas.microsoft.com/office/drawing/2014/main" id="{18A4AFB2-A626-47D8-920F-B19E46563D2A}"/>
            </a:ext>
          </a:extLst>
        </xdr:cNvPr>
        <xdr:cNvSpPr/>
      </xdr:nvSpPr>
      <xdr:spPr>
        <a:xfrm>
          <a:off x="4752975" y="4857749"/>
          <a:ext cx="4619625" cy="933451"/>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HN" sz="2400"/>
            <a:t>4. Prueba de hipótesis de diferencia entre proporciones</a:t>
          </a:r>
        </a:p>
      </xdr:txBody>
    </xdr:sp>
    <xdr:clientData/>
  </xdr:twoCellAnchor>
  <xdr:twoCellAnchor>
    <xdr:from>
      <xdr:col>6</xdr:col>
      <xdr:colOff>171450</xdr:colOff>
      <xdr:row>30</xdr:row>
      <xdr:rowOff>142873</xdr:rowOff>
    </xdr:from>
    <xdr:to>
      <xdr:col>12</xdr:col>
      <xdr:colOff>219075</xdr:colOff>
      <xdr:row>35</xdr:row>
      <xdr:rowOff>123824</xdr:rowOff>
    </xdr:to>
    <xdr:sp macro="" textlink="">
      <xdr:nvSpPr>
        <xdr:cNvPr id="8" name="Rectángulo 7">
          <a:hlinkClick xmlns:r="http://schemas.openxmlformats.org/officeDocument/2006/relationships" r:id="rId4"/>
          <a:extLst>
            <a:ext uri="{FF2B5EF4-FFF2-40B4-BE49-F238E27FC236}">
              <a16:creationId xmlns:a16="http://schemas.microsoft.com/office/drawing/2014/main" id="{6C76CB7B-272D-4F19-8455-B143E6A3B212}"/>
            </a:ext>
          </a:extLst>
        </xdr:cNvPr>
        <xdr:cNvSpPr/>
      </xdr:nvSpPr>
      <xdr:spPr>
        <a:xfrm>
          <a:off x="4743450" y="5857873"/>
          <a:ext cx="4619625" cy="933451"/>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HN" sz="2400"/>
            <a:t>5. Prueba de hipótesis de diferencia entre medias muestrales</a:t>
          </a:r>
        </a:p>
      </xdr:txBody>
    </xdr:sp>
    <xdr:clientData/>
  </xdr:twoCellAnchor>
  <xdr:twoCellAnchor>
    <xdr:from>
      <xdr:col>6</xdr:col>
      <xdr:colOff>171450</xdr:colOff>
      <xdr:row>36</xdr:row>
      <xdr:rowOff>9523</xdr:rowOff>
    </xdr:from>
    <xdr:to>
      <xdr:col>12</xdr:col>
      <xdr:colOff>219075</xdr:colOff>
      <xdr:row>42</xdr:row>
      <xdr:rowOff>123825</xdr:rowOff>
    </xdr:to>
    <xdr:sp macro="" textlink="">
      <xdr:nvSpPr>
        <xdr:cNvPr id="9" name="Rectángulo 8">
          <a:hlinkClick xmlns:r="http://schemas.openxmlformats.org/officeDocument/2006/relationships" r:id="rId5"/>
          <a:extLst>
            <a:ext uri="{FF2B5EF4-FFF2-40B4-BE49-F238E27FC236}">
              <a16:creationId xmlns:a16="http://schemas.microsoft.com/office/drawing/2014/main" id="{5D3AD2FE-A36B-41C6-9BEB-4CCD6E4033DF}"/>
            </a:ext>
          </a:extLst>
        </xdr:cNvPr>
        <xdr:cNvSpPr/>
      </xdr:nvSpPr>
      <xdr:spPr>
        <a:xfrm>
          <a:off x="4743450" y="6867523"/>
          <a:ext cx="4619625" cy="1257302"/>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HN" sz="2400"/>
            <a:t>6. Prueba de hipótesis en la escala de la variable original (No estandarizada) </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285750</xdr:colOff>
      <xdr:row>46</xdr:row>
      <xdr:rowOff>23812</xdr:rowOff>
    </xdr:from>
    <xdr:ext cx="318805" cy="17222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67703DB-DC44-9856-B47F-51F429F4291E}"/>
                </a:ext>
              </a:extLst>
            </xdr:cNvPr>
            <xdr:cNvSpPr txBox="1"/>
          </xdr:nvSpPr>
          <xdr:spPr>
            <a:xfrm>
              <a:off x="285750" y="8786812"/>
              <a:ext cx="3188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HN" sz="1100" i="1">
                            <a:latin typeface="Cambria Math" panose="02040503050406030204" pitchFamily="18" charset="0"/>
                          </a:rPr>
                        </m:ctrlPr>
                      </m:sSubPr>
                      <m:e>
                        <m:r>
                          <a:rPr lang="es-HN" sz="110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𝑥</m:t>
                        </m:r>
                      </m:sub>
                    </m:sSub>
                    <m:r>
                      <a:rPr lang="en-US" sz="1100" b="0" i="1">
                        <a:latin typeface="Cambria Math" panose="02040503050406030204" pitchFamily="18" charset="0"/>
                      </a:rPr>
                      <m:t>=</m:t>
                    </m:r>
                  </m:oMath>
                </m:oMathPara>
              </a14:m>
              <a:endParaRPr lang="es-HN" sz="1100"/>
            </a:p>
          </xdr:txBody>
        </xdr:sp>
      </mc:Choice>
      <mc:Fallback xmlns="">
        <xdr:sp macro="" textlink="">
          <xdr:nvSpPr>
            <xdr:cNvPr id="2" name="CuadroTexto 1">
              <a:extLst>
                <a:ext uri="{FF2B5EF4-FFF2-40B4-BE49-F238E27FC236}">
                  <a16:creationId xmlns:a16="http://schemas.microsoft.com/office/drawing/2014/main" id="{E67703DB-DC44-9856-B47F-51F429F4291E}"/>
                </a:ext>
              </a:extLst>
            </xdr:cNvPr>
            <xdr:cNvSpPr txBox="1"/>
          </xdr:nvSpPr>
          <xdr:spPr>
            <a:xfrm>
              <a:off x="285750" y="8786812"/>
              <a:ext cx="3188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HN" sz="110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𝑥=</a:t>
              </a:r>
              <a:endParaRPr lang="es-HN" sz="1100"/>
            </a:p>
          </xdr:txBody>
        </xdr:sp>
      </mc:Fallback>
    </mc:AlternateContent>
    <xdr:clientData/>
  </xdr:oneCellAnchor>
  <xdr:oneCellAnchor>
    <xdr:from>
      <xdr:col>21</xdr:col>
      <xdr:colOff>0</xdr:colOff>
      <xdr:row>57</xdr:row>
      <xdr:rowOff>0</xdr:rowOff>
    </xdr:from>
    <xdr:ext cx="318805" cy="17222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5F599AEF-9B69-4DA8-9D08-7A73F1B176F9}"/>
                </a:ext>
              </a:extLst>
            </xdr:cNvPr>
            <xdr:cNvSpPr txBox="1"/>
          </xdr:nvSpPr>
          <xdr:spPr>
            <a:xfrm>
              <a:off x="8924925" y="9334500"/>
              <a:ext cx="3188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HN" sz="1100" i="1">
                            <a:latin typeface="Cambria Math" panose="02040503050406030204" pitchFamily="18" charset="0"/>
                          </a:rPr>
                        </m:ctrlPr>
                      </m:sSubPr>
                      <m:e>
                        <m:r>
                          <a:rPr lang="es-HN" sz="110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𝑥</m:t>
                        </m:r>
                      </m:sub>
                    </m:sSub>
                    <m:r>
                      <a:rPr lang="en-US" sz="1100" b="0" i="1">
                        <a:latin typeface="Cambria Math" panose="02040503050406030204" pitchFamily="18" charset="0"/>
                      </a:rPr>
                      <m:t>=</m:t>
                    </m:r>
                  </m:oMath>
                </m:oMathPara>
              </a14:m>
              <a:endParaRPr lang="es-HN" sz="1100"/>
            </a:p>
          </xdr:txBody>
        </xdr:sp>
      </mc:Choice>
      <mc:Fallback xmlns="">
        <xdr:sp macro="" textlink="">
          <xdr:nvSpPr>
            <xdr:cNvPr id="3" name="CuadroTexto 2">
              <a:extLst>
                <a:ext uri="{FF2B5EF4-FFF2-40B4-BE49-F238E27FC236}">
                  <a16:creationId xmlns:a16="http://schemas.microsoft.com/office/drawing/2014/main" id="{5F599AEF-9B69-4DA8-9D08-7A73F1B176F9}"/>
                </a:ext>
              </a:extLst>
            </xdr:cNvPr>
            <xdr:cNvSpPr txBox="1"/>
          </xdr:nvSpPr>
          <xdr:spPr>
            <a:xfrm>
              <a:off x="8924925" y="9334500"/>
              <a:ext cx="3188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HN" sz="110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𝑥=</a:t>
              </a:r>
              <a:endParaRPr lang="es-HN"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35</xdr:row>
      <xdr:rowOff>0</xdr:rowOff>
    </xdr:from>
    <xdr:ext cx="318805" cy="17222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20D7A67-C096-4D0B-85B1-2DB9F79D41D8}"/>
                </a:ext>
              </a:extLst>
            </xdr:cNvPr>
            <xdr:cNvSpPr txBox="1"/>
          </xdr:nvSpPr>
          <xdr:spPr>
            <a:xfrm>
              <a:off x="0" y="6286500"/>
              <a:ext cx="3188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HN" sz="1100" i="1">
                            <a:latin typeface="Cambria Math" panose="02040503050406030204" pitchFamily="18" charset="0"/>
                          </a:rPr>
                        </m:ctrlPr>
                      </m:sSubPr>
                      <m:e>
                        <m:r>
                          <a:rPr lang="es-HN" sz="110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rPr>
                          <m:t>𝑥</m:t>
                        </m:r>
                      </m:sub>
                    </m:sSub>
                    <m:r>
                      <a:rPr lang="en-US" sz="1100" b="0" i="1">
                        <a:latin typeface="Cambria Math" panose="02040503050406030204" pitchFamily="18" charset="0"/>
                      </a:rPr>
                      <m:t>=</m:t>
                    </m:r>
                  </m:oMath>
                </m:oMathPara>
              </a14:m>
              <a:endParaRPr lang="es-HN" sz="1100"/>
            </a:p>
          </xdr:txBody>
        </xdr:sp>
      </mc:Choice>
      <mc:Fallback xmlns="">
        <xdr:sp macro="" textlink="">
          <xdr:nvSpPr>
            <xdr:cNvPr id="2" name="CuadroTexto 1">
              <a:extLst>
                <a:ext uri="{FF2B5EF4-FFF2-40B4-BE49-F238E27FC236}">
                  <a16:creationId xmlns:a16="http://schemas.microsoft.com/office/drawing/2014/main" id="{E20D7A67-C096-4D0B-85B1-2DB9F79D41D8}"/>
                </a:ext>
              </a:extLst>
            </xdr:cNvPr>
            <xdr:cNvSpPr txBox="1"/>
          </xdr:nvSpPr>
          <xdr:spPr>
            <a:xfrm>
              <a:off x="0" y="6286500"/>
              <a:ext cx="3188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HN" sz="1100" i="0">
                  <a:latin typeface="Cambria Math" panose="02040503050406030204" pitchFamily="18" charset="0"/>
                  <a:ea typeface="Cambria Math" panose="02040503050406030204" pitchFamily="18" charset="0"/>
                </a:rPr>
                <a:t>𝜎_</a:t>
              </a:r>
              <a:r>
                <a:rPr lang="en-US" sz="1100" b="0" i="0">
                  <a:latin typeface="Cambria Math" panose="02040503050406030204" pitchFamily="18" charset="0"/>
                </a:rPr>
                <a:t>𝑥=</a:t>
              </a:r>
              <a:endParaRPr lang="es-HN"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C32A-25C5-4F66-AB7B-5CD817C9C09B}">
  <dimension ref="A1"/>
  <sheetViews>
    <sheetView topLeftCell="A19" workbookViewId="0">
      <selection activeCell="P6" sqref="P6"/>
    </sheetView>
  </sheetViews>
  <sheetFormatPr baseColWidth="10" defaultRowHeight="15" x14ac:dyDescent="0.25"/>
  <sheetData/>
  <dataValidations xWindow="299" yWindow="345" count="1">
    <dataValidation errorStyle="information" allowBlank="1" showInputMessage="1" showErrorMessage="1" errorTitle="creador" error="R.Borjas V" promptTitle="creador" prompt="ig:rigobertoborjas3" sqref="A1:XFD1048576" xr:uid="{9737E889-3F9C-44AC-9F86-9150D3F18268}"/>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CAFED-8C7D-4A26-B241-224850FACB49}">
  <dimension ref="A3:AG70"/>
  <sheetViews>
    <sheetView zoomScale="115" zoomScaleNormal="115" workbookViewId="0"/>
  </sheetViews>
  <sheetFormatPr baseColWidth="10" defaultRowHeight="15" x14ac:dyDescent="0.25"/>
  <cols>
    <col min="2" max="2" width="14" bestFit="1" customWidth="1"/>
    <col min="3" max="10" width="3.42578125" bestFit="1" customWidth="1"/>
    <col min="11" max="11" width="5" bestFit="1" customWidth="1"/>
    <col min="12" max="12" width="4.42578125" bestFit="1" customWidth="1"/>
    <col min="13" max="13" width="8" bestFit="1" customWidth="1"/>
    <col min="20" max="20" width="3.85546875" customWidth="1"/>
    <col min="21" max="21" width="2.28515625" style="9" customWidth="1"/>
    <col min="22" max="22" width="13" bestFit="1" customWidth="1"/>
    <col min="23" max="23" width="7.140625" bestFit="1" customWidth="1"/>
    <col min="24" max="24" width="4.42578125" bestFit="1" customWidth="1"/>
    <col min="25" max="25" width="9.7109375" bestFit="1" customWidth="1"/>
    <col min="26" max="26" width="4" bestFit="1" customWidth="1"/>
    <col min="27" max="27" width="7.85546875" bestFit="1" customWidth="1"/>
    <col min="28" max="28" width="4" bestFit="1" customWidth="1"/>
    <col min="29" max="29" width="9" bestFit="1" customWidth="1"/>
    <col min="30" max="30" width="8" bestFit="1" customWidth="1"/>
    <col min="31" max="31" width="13.28515625" bestFit="1" customWidth="1"/>
  </cols>
  <sheetData>
    <row r="3" spans="1:33" ht="15" customHeight="1" x14ac:dyDescent="0.25">
      <c r="B3" s="29" t="s">
        <v>8</v>
      </c>
      <c r="C3" s="29"/>
      <c r="D3" s="29"/>
      <c r="E3" s="29"/>
      <c r="F3" s="29"/>
      <c r="G3" s="29"/>
      <c r="H3" s="29"/>
      <c r="I3" s="29"/>
      <c r="J3" s="29"/>
      <c r="K3" s="29"/>
      <c r="L3" s="29"/>
      <c r="M3" s="29"/>
      <c r="N3" s="29"/>
      <c r="O3" s="29"/>
      <c r="P3" s="29"/>
      <c r="Q3" s="29"/>
      <c r="R3" s="29"/>
      <c r="S3" s="29"/>
      <c r="W3" s="29" t="s">
        <v>28</v>
      </c>
      <c r="X3" s="29"/>
      <c r="Y3" s="29"/>
      <c r="Z3" s="29"/>
      <c r="AA3" s="29"/>
      <c r="AB3" s="29"/>
      <c r="AC3" s="29"/>
      <c r="AD3" s="29"/>
      <c r="AE3" s="29"/>
      <c r="AF3" s="29"/>
      <c r="AG3" s="29"/>
    </row>
    <row r="4" spans="1:33" x14ac:dyDescent="0.25">
      <c r="B4" s="29"/>
      <c r="C4" s="29"/>
      <c r="D4" s="29"/>
      <c r="E4" s="29"/>
      <c r="F4" s="29"/>
      <c r="G4" s="29"/>
      <c r="H4" s="29"/>
      <c r="I4" s="29"/>
      <c r="J4" s="29"/>
      <c r="K4" s="29"/>
      <c r="L4" s="29"/>
      <c r="M4" s="29"/>
      <c r="N4" s="29"/>
      <c r="O4" s="29"/>
      <c r="P4" s="29"/>
      <c r="Q4" s="29"/>
      <c r="R4" s="29"/>
      <c r="S4" s="29"/>
      <c r="W4" s="29"/>
      <c r="X4" s="29"/>
      <c r="Y4" s="29"/>
      <c r="Z4" s="29"/>
      <c r="AA4" s="29"/>
      <c r="AB4" s="29"/>
      <c r="AC4" s="29"/>
      <c r="AD4" s="29"/>
      <c r="AE4" s="29"/>
      <c r="AF4" s="29"/>
      <c r="AG4" s="29"/>
    </row>
    <row r="5" spans="1:33" x14ac:dyDescent="0.25">
      <c r="B5" s="29"/>
      <c r="C5" s="29"/>
      <c r="D5" s="29"/>
      <c r="E5" s="29"/>
      <c r="F5" s="29"/>
      <c r="G5" s="29"/>
      <c r="H5" s="29"/>
      <c r="I5" s="29"/>
      <c r="J5" s="29"/>
      <c r="K5" s="29"/>
      <c r="L5" s="29"/>
      <c r="M5" s="29"/>
      <c r="N5" s="29"/>
      <c r="O5" s="29"/>
      <c r="P5" s="29"/>
      <c r="Q5" s="29"/>
      <c r="R5" s="29"/>
      <c r="S5" s="29"/>
      <c r="W5" s="29"/>
      <c r="X5" s="29"/>
      <c r="Y5" s="29"/>
      <c r="Z5" s="29"/>
      <c r="AA5" s="29"/>
      <c r="AB5" s="29"/>
      <c r="AC5" s="29"/>
      <c r="AD5" s="29"/>
      <c r="AE5" s="29"/>
      <c r="AF5" s="29"/>
      <c r="AG5" s="29"/>
    </row>
    <row r="6" spans="1:33" x14ac:dyDescent="0.25">
      <c r="B6" s="29"/>
      <c r="C6" s="29"/>
      <c r="D6" s="29"/>
      <c r="E6" s="29"/>
      <c r="F6" s="29"/>
      <c r="G6" s="29"/>
      <c r="H6" s="29"/>
      <c r="I6" s="29"/>
      <c r="J6" s="29"/>
      <c r="K6" s="29"/>
      <c r="L6" s="29"/>
      <c r="M6" s="29"/>
      <c r="N6" s="29"/>
      <c r="O6" s="29"/>
      <c r="P6" s="29"/>
      <c r="Q6" s="29"/>
      <c r="R6" s="29"/>
      <c r="S6" s="29"/>
      <c r="W6" s="29"/>
      <c r="X6" s="29"/>
      <c r="Y6" s="29"/>
      <c r="Z6" s="29"/>
      <c r="AA6" s="29"/>
      <c r="AB6" s="29"/>
      <c r="AC6" s="29"/>
      <c r="AD6" s="29"/>
      <c r="AE6" s="29"/>
      <c r="AF6" s="29"/>
      <c r="AG6" s="29"/>
    </row>
    <row r="7" spans="1:33" x14ac:dyDescent="0.25">
      <c r="B7" s="29"/>
      <c r="C7" s="29"/>
      <c r="D7" s="29"/>
      <c r="E7" s="29"/>
      <c r="F7" s="29"/>
      <c r="G7" s="29"/>
      <c r="H7" s="29"/>
      <c r="I7" s="29"/>
      <c r="J7" s="29"/>
      <c r="K7" s="29"/>
      <c r="L7" s="29"/>
      <c r="M7" s="29"/>
      <c r="N7" s="29"/>
      <c r="O7" s="29"/>
      <c r="P7" s="29"/>
      <c r="Q7" s="29"/>
      <c r="R7" s="29"/>
      <c r="S7" s="29"/>
      <c r="W7" s="29"/>
      <c r="X7" s="29"/>
      <c r="Y7" s="29"/>
      <c r="Z7" s="29"/>
      <c r="AA7" s="29"/>
      <c r="AB7" s="29"/>
      <c r="AC7" s="29"/>
      <c r="AD7" s="29"/>
      <c r="AE7" s="29"/>
      <c r="AF7" s="29"/>
      <c r="AG7" s="29"/>
    </row>
    <row r="8" spans="1:33" x14ac:dyDescent="0.25">
      <c r="B8" s="4"/>
      <c r="C8" s="4"/>
      <c r="D8" s="4"/>
      <c r="E8" s="4"/>
      <c r="F8" s="4"/>
      <c r="G8" s="4"/>
      <c r="H8" s="4"/>
      <c r="I8" s="4"/>
      <c r="J8" s="4"/>
      <c r="K8" s="4"/>
      <c r="L8" s="4"/>
      <c r="W8" t="s">
        <v>29</v>
      </c>
      <c r="X8">
        <v>295</v>
      </c>
    </row>
    <row r="9" spans="1:33" x14ac:dyDescent="0.25">
      <c r="A9" t="s">
        <v>9</v>
      </c>
      <c r="B9" s="5">
        <v>0.05</v>
      </c>
      <c r="C9" s="4"/>
      <c r="D9" s="4"/>
      <c r="E9" s="4"/>
      <c r="F9" s="4"/>
      <c r="G9" s="4"/>
      <c r="H9" s="4"/>
      <c r="I9" s="4"/>
      <c r="J9" s="4"/>
      <c r="K9" s="4"/>
      <c r="L9" s="4"/>
      <c r="W9" t="s">
        <v>30</v>
      </c>
      <c r="X9">
        <v>278</v>
      </c>
    </row>
    <row r="10" spans="1:33" x14ac:dyDescent="0.25">
      <c r="A10" t="s">
        <v>15</v>
      </c>
      <c r="B10" s="4">
        <v>43</v>
      </c>
      <c r="C10" s="31" t="s">
        <v>16</v>
      </c>
      <c r="D10" s="31"/>
      <c r="E10" s="4"/>
      <c r="F10" s="4"/>
      <c r="G10" s="4"/>
      <c r="H10" s="4"/>
      <c r="I10" s="4"/>
      <c r="J10" s="4"/>
      <c r="K10" s="4"/>
      <c r="L10" s="4"/>
      <c r="W10" t="s">
        <v>31</v>
      </c>
      <c r="X10">
        <v>293</v>
      </c>
    </row>
    <row r="11" spans="1:33" x14ac:dyDescent="0.25">
      <c r="B11" s="4"/>
      <c r="C11" s="4"/>
      <c r="D11" s="4"/>
      <c r="E11" s="4"/>
      <c r="F11" s="4"/>
      <c r="G11" s="4"/>
      <c r="H11" s="4"/>
      <c r="I11" s="4"/>
      <c r="J11" s="4"/>
      <c r="K11" s="4"/>
      <c r="L11" s="4"/>
      <c r="W11" t="s">
        <v>32</v>
      </c>
      <c r="X11">
        <v>288</v>
      </c>
    </row>
    <row r="12" spans="1:33" x14ac:dyDescent="0.25">
      <c r="A12" s="25" t="s">
        <v>10</v>
      </c>
      <c r="B12" s="4">
        <v>42</v>
      </c>
      <c r="C12" s="4">
        <v>39</v>
      </c>
      <c r="D12" s="4">
        <v>45</v>
      </c>
      <c r="E12" s="4">
        <v>43</v>
      </c>
      <c r="F12" s="4">
        <v>40</v>
      </c>
      <c r="G12" s="4">
        <v>39</v>
      </c>
      <c r="H12" s="4">
        <v>41</v>
      </c>
      <c r="I12" s="4">
        <v>40</v>
      </c>
      <c r="J12" s="4">
        <v>42</v>
      </c>
      <c r="K12" s="4">
        <v>44</v>
      </c>
      <c r="L12" s="4">
        <v>43</v>
      </c>
      <c r="M12" s="4">
        <v>37</v>
      </c>
      <c r="W12" t="s">
        <v>33</v>
      </c>
      <c r="X12">
        <v>328</v>
      </c>
    </row>
    <row r="13" spans="1:33" x14ac:dyDescent="0.25">
      <c r="A13" s="25"/>
      <c r="W13" t="s">
        <v>34</v>
      </c>
      <c r="X13">
        <v>343</v>
      </c>
    </row>
    <row r="14" spans="1:33" x14ac:dyDescent="0.25">
      <c r="W14" t="s">
        <v>35</v>
      </c>
      <c r="X14">
        <v>315</v>
      </c>
    </row>
    <row r="15" spans="1:33" x14ac:dyDescent="0.25">
      <c r="A15" s="27" t="s">
        <v>0</v>
      </c>
      <c r="B15" s="27"/>
      <c r="C15" s="27"/>
      <c r="D15" s="27"/>
      <c r="E15" s="27"/>
      <c r="F15" s="27"/>
      <c r="G15" s="27"/>
      <c r="H15" s="27"/>
      <c r="I15" s="27"/>
      <c r="J15" s="27"/>
      <c r="K15" s="27"/>
      <c r="W15" t="s">
        <v>29</v>
      </c>
      <c r="X15">
        <v>334</v>
      </c>
    </row>
    <row r="16" spans="1:33" x14ac:dyDescent="0.25">
      <c r="A16" t="s">
        <v>11</v>
      </c>
      <c r="B16" s="27" t="s">
        <v>13</v>
      </c>
      <c r="C16" s="27"/>
      <c r="D16">
        <f>$B$10</f>
        <v>43</v>
      </c>
      <c r="W16" t="s">
        <v>30</v>
      </c>
      <c r="X16">
        <v>304</v>
      </c>
    </row>
    <row r="17" spans="1:33" x14ac:dyDescent="0.25">
      <c r="A17" t="s">
        <v>12</v>
      </c>
      <c r="B17" s="27" t="s">
        <v>14</v>
      </c>
      <c r="C17" s="27"/>
      <c r="D17">
        <f>$B$10</f>
        <v>43</v>
      </c>
      <c r="W17" t="s">
        <v>31</v>
      </c>
      <c r="X17">
        <v>241</v>
      </c>
    </row>
    <row r="18" spans="1:33" x14ac:dyDescent="0.25">
      <c r="W18" t="s">
        <v>32</v>
      </c>
      <c r="X18">
        <v>336</v>
      </c>
    </row>
    <row r="19" spans="1:33" x14ac:dyDescent="0.25">
      <c r="A19" s="28" t="s">
        <v>1</v>
      </c>
      <c r="B19" s="28"/>
      <c r="C19" s="28"/>
      <c r="D19" s="28"/>
      <c r="E19" s="28"/>
      <c r="F19" s="28"/>
      <c r="G19" s="28"/>
      <c r="H19" s="28"/>
      <c r="I19" s="28"/>
      <c r="J19" s="28"/>
      <c r="K19" s="28"/>
      <c r="L19" s="28"/>
      <c r="M19" s="28"/>
      <c r="N19" s="28"/>
      <c r="O19" s="28"/>
      <c r="P19" s="28"/>
      <c r="Q19" s="28"/>
      <c r="R19" s="28"/>
      <c r="S19" s="28"/>
      <c r="W19" t="s">
        <v>33</v>
      </c>
      <c r="X19">
        <v>277</v>
      </c>
    </row>
    <row r="20" spans="1:33" x14ac:dyDescent="0.25">
      <c r="A20" s="28"/>
      <c r="B20" s="28"/>
      <c r="C20" s="28"/>
      <c r="D20" s="28"/>
      <c r="E20" s="28"/>
      <c r="F20" s="28"/>
      <c r="G20" s="28"/>
      <c r="H20" s="28"/>
      <c r="I20" s="28"/>
      <c r="J20" s="28"/>
      <c r="K20" s="28"/>
      <c r="L20" s="28"/>
      <c r="M20" s="28"/>
      <c r="N20" s="28"/>
      <c r="O20" s="28"/>
      <c r="P20" s="28"/>
      <c r="Q20" s="28"/>
      <c r="R20" s="28"/>
      <c r="S20" s="28"/>
      <c r="W20" t="s">
        <v>34</v>
      </c>
      <c r="X20">
        <v>268</v>
      </c>
    </row>
    <row r="21" spans="1:33" x14ac:dyDescent="0.25">
      <c r="W21" t="s">
        <v>35</v>
      </c>
      <c r="X21">
        <v>259</v>
      </c>
    </row>
    <row r="22" spans="1:33" x14ac:dyDescent="0.25">
      <c r="A22" t="s">
        <v>4</v>
      </c>
      <c r="B22" s="1">
        <f>100%-B9</f>
        <v>0.95</v>
      </c>
      <c r="C22" t="s">
        <v>17</v>
      </c>
      <c r="D22">
        <v>2</v>
      </c>
      <c r="E22" t="s">
        <v>18</v>
      </c>
      <c r="F22" s="27">
        <f>B22/2</f>
        <v>0.47499999999999998</v>
      </c>
      <c r="G22" s="27"/>
      <c r="H22" s="27"/>
      <c r="J22" s="32">
        <f>F22</f>
        <v>0.47499999999999998</v>
      </c>
      <c r="K22" s="32"/>
      <c r="L22" s="32"/>
    </row>
    <row r="24" spans="1:33" ht="15" customHeight="1" x14ac:dyDescent="0.25">
      <c r="A24" s="30" t="s">
        <v>2</v>
      </c>
      <c r="B24" s="30"/>
      <c r="C24" s="30"/>
      <c r="D24" s="30"/>
      <c r="E24" s="30"/>
      <c r="F24" s="30"/>
      <c r="G24" s="30"/>
      <c r="H24" s="30"/>
      <c r="I24" s="30"/>
      <c r="J24" s="30"/>
      <c r="K24" s="30"/>
      <c r="L24" s="30"/>
      <c r="M24" s="30"/>
      <c r="N24" s="30"/>
      <c r="O24" s="30"/>
      <c r="P24" s="30"/>
      <c r="Q24" s="30"/>
      <c r="R24" s="30"/>
      <c r="S24" s="30"/>
      <c r="V24" t="s">
        <v>36</v>
      </c>
      <c r="W24" s="2">
        <v>0.1</v>
      </c>
    </row>
    <row r="25" spans="1:33" x14ac:dyDescent="0.25">
      <c r="A25" t="s">
        <v>19</v>
      </c>
      <c r="V25" t="s">
        <v>40</v>
      </c>
      <c r="W25">
        <v>300</v>
      </c>
    </row>
    <row r="27" spans="1:33" x14ac:dyDescent="0.25">
      <c r="A27" t="s">
        <v>20</v>
      </c>
      <c r="B27">
        <v>12</v>
      </c>
      <c r="V27" s="30" t="s">
        <v>0</v>
      </c>
      <c r="W27" s="30"/>
      <c r="X27" s="30"/>
      <c r="Y27" s="30"/>
      <c r="Z27" s="30"/>
      <c r="AA27" s="30"/>
      <c r="AB27" s="30"/>
      <c r="AC27" s="30"/>
      <c r="AD27" s="30"/>
      <c r="AE27" s="30"/>
      <c r="AF27" s="30"/>
      <c r="AG27" s="30"/>
    </row>
    <row r="29" spans="1:33" ht="15" customHeight="1" x14ac:dyDescent="0.25">
      <c r="A29" t="s">
        <v>20</v>
      </c>
      <c r="B29">
        <f>B27-1</f>
        <v>11</v>
      </c>
      <c r="V29" t="s">
        <v>37</v>
      </c>
      <c r="W29" t="s">
        <v>39</v>
      </c>
      <c r="X29">
        <f>W25</f>
        <v>300</v>
      </c>
    </row>
    <row r="30" spans="1:33" x14ac:dyDescent="0.25">
      <c r="V30" t="s">
        <v>38</v>
      </c>
      <c r="W30" t="s">
        <v>39</v>
      </c>
      <c r="X30">
        <f>W25</f>
        <v>300</v>
      </c>
    </row>
    <row r="31" spans="1:33" x14ac:dyDescent="0.25">
      <c r="A31" s="25" t="s">
        <v>21</v>
      </c>
      <c r="B31" s="26">
        <v>11</v>
      </c>
    </row>
    <row r="32" spans="1:33" x14ac:dyDescent="0.25">
      <c r="A32" s="25"/>
      <c r="B32" s="26"/>
      <c r="E32" s="26">
        <v>2.2010000000000001</v>
      </c>
      <c r="F32" s="26"/>
      <c r="G32" s="26"/>
      <c r="V32" s="25" t="s">
        <v>1</v>
      </c>
      <c r="W32" s="25"/>
      <c r="X32" s="25"/>
      <c r="Y32" s="25"/>
      <c r="Z32" s="25"/>
      <c r="AA32" s="25"/>
      <c r="AB32" s="25"/>
      <c r="AC32" s="25"/>
      <c r="AD32" s="25"/>
      <c r="AE32" s="25"/>
      <c r="AF32" s="25"/>
      <c r="AG32" s="25"/>
    </row>
    <row r="33" spans="1:33" x14ac:dyDescent="0.25">
      <c r="A33" s="25" t="s">
        <v>22</v>
      </c>
      <c r="B33" s="26">
        <v>0.05</v>
      </c>
      <c r="E33" s="26"/>
      <c r="F33" s="26"/>
      <c r="G33" s="26"/>
      <c r="V33" s="25"/>
      <c r="W33" s="25"/>
      <c r="X33" s="25"/>
      <c r="Y33" s="25"/>
      <c r="Z33" s="25"/>
      <c r="AA33" s="25"/>
      <c r="AB33" s="25"/>
      <c r="AC33" s="25"/>
      <c r="AD33" s="25"/>
      <c r="AE33" s="25"/>
      <c r="AF33" s="25"/>
      <c r="AG33" s="25"/>
    </row>
    <row r="34" spans="1:33" x14ac:dyDescent="0.25">
      <c r="A34" s="25"/>
      <c r="B34" s="26"/>
    </row>
    <row r="35" spans="1:33" x14ac:dyDescent="0.25">
      <c r="A35" s="25"/>
      <c r="B35" s="26"/>
      <c r="V35" t="s">
        <v>4</v>
      </c>
      <c r="W35" s="10">
        <f>100%-W24</f>
        <v>0.9</v>
      </c>
      <c r="X35" t="s">
        <v>41</v>
      </c>
      <c r="Y35">
        <f>W35/2</f>
        <v>0.45</v>
      </c>
      <c r="AA35" s="11">
        <f>Y35</f>
        <v>0.45</v>
      </c>
    </row>
    <row r="37" spans="1:33" ht="15" customHeight="1" x14ac:dyDescent="0.25">
      <c r="V37" s="12" t="s">
        <v>2</v>
      </c>
      <c r="W37" s="12"/>
      <c r="X37" s="12"/>
      <c r="Y37" s="12"/>
      <c r="Z37" s="12"/>
      <c r="AA37" s="12"/>
      <c r="AB37" s="12"/>
      <c r="AC37" s="12"/>
      <c r="AD37" s="12"/>
      <c r="AE37" s="12"/>
      <c r="AF37" s="12"/>
      <c r="AG37" s="12"/>
    </row>
    <row r="38" spans="1:33" x14ac:dyDescent="0.25">
      <c r="A38" s="28" t="s">
        <v>3</v>
      </c>
      <c r="B38" s="28"/>
      <c r="C38" s="28"/>
      <c r="D38" s="28"/>
      <c r="E38" s="28"/>
      <c r="F38" s="28"/>
      <c r="G38" s="28"/>
      <c r="H38" s="28"/>
      <c r="I38" s="28"/>
      <c r="J38" s="28"/>
      <c r="K38" s="28"/>
      <c r="L38" s="28"/>
      <c r="M38" s="28"/>
      <c r="N38" s="28"/>
      <c r="O38" s="28"/>
      <c r="P38" s="28"/>
      <c r="Q38" s="28"/>
      <c r="R38" s="28"/>
      <c r="S38" s="28"/>
      <c r="V38" s="12"/>
      <c r="W38" s="12"/>
      <c r="X38" s="12"/>
      <c r="Y38" s="12"/>
      <c r="Z38" s="12"/>
      <c r="AA38" s="12"/>
      <c r="AB38" s="12"/>
      <c r="AC38" s="12"/>
      <c r="AD38" s="12"/>
      <c r="AE38" s="12"/>
      <c r="AF38" s="12"/>
      <c r="AG38" s="12"/>
    </row>
    <row r="39" spans="1:33" x14ac:dyDescent="0.25">
      <c r="A39" s="28"/>
      <c r="B39" s="28"/>
      <c r="C39" s="28"/>
      <c r="D39" s="28"/>
      <c r="E39" s="28"/>
      <c r="F39" s="28"/>
      <c r="G39" s="28"/>
      <c r="H39" s="28"/>
      <c r="I39" s="28"/>
      <c r="J39" s="28"/>
      <c r="K39" s="28"/>
      <c r="L39" s="28"/>
      <c r="M39" s="28"/>
      <c r="N39" s="28"/>
      <c r="O39" s="28"/>
      <c r="P39" s="28"/>
      <c r="Q39" s="28"/>
      <c r="R39" s="28"/>
      <c r="S39" s="28"/>
      <c r="V39" t="s">
        <v>19</v>
      </c>
    </row>
    <row r="40" spans="1:33" ht="15" customHeight="1" x14ac:dyDescent="0.25"/>
    <row r="41" spans="1:33" x14ac:dyDescent="0.25">
      <c r="A41" s="3" t="s">
        <v>23</v>
      </c>
      <c r="B41">
        <f>(B43-B45)/B47</f>
        <v>-2.5902786661795156</v>
      </c>
      <c r="V41" t="s">
        <v>20</v>
      </c>
      <c r="W41">
        <v>14</v>
      </c>
    </row>
    <row r="42" spans="1:33" x14ac:dyDescent="0.25">
      <c r="A42" s="3"/>
      <c r="V42" t="s">
        <v>20</v>
      </c>
      <c r="W42">
        <f>W41-1</f>
        <v>13</v>
      </c>
    </row>
    <row r="43" spans="1:33" x14ac:dyDescent="0.25">
      <c r="A43" s="3" t="s">
        <v>24</v>
      </c>
      <c r="B43">
        <f>SUM(B12:M12)/B27</f>
        <v>41.25</v>
      </c>
    </row>
    <row r="44" spans="1:33" x14ac:dyDescent="0.25">
      <c r="A44" s="3"/>
      <c r="V44" s="13" t="s">
        <v>21</v>
      </c>
      <c r="W44" s="13"/>
      <c r="X44">
        <f>W42</f>
        <v>13</v>
      </c>
      <c r="Z44" s="14">
        <v>1.7709999999999999</v>
      </c>
      <c r="AA44" s="14"/>
    </row>
    <row r="45" spans="1:33" x14ac:dyDescent="0.25">
      <c r="A45" s="7" t="s">
        <v>25</v>
      </c>
      <c r="B45">
        <f>D16</f>
        <v>43</v>
      </c>
      <c r="V45" s="25" t="s">
        <v>42</v>
      </c>
      <c r="W45" s="25"/>
      <c r="X45">
        <v>10</v>
      </c>
      <c r="Z45" s="14"/>
      <c r="AA45" s="14"/>
    </row>
    <row r="46" spans="1:33" x14ac:dyDescent="0.25">
      <c r="L46" t="s">
        <v>6</v>
      </c>
      <c r="M46" t="s">
        <v>7</v>
      </c>
      <c r="N46" t="s">
        <v>26</v>
      </c>
      <c r="V46" s="25"/>
      <c r="W46" s="25"/>
    </row>
    <row r="47" spans="1:33" x14ac:dyDescent="0.25">
      <c r="B47" s="8">
        <f>K62/SQRT(B27)</f>
        <v>0.67560298544292563</v>
      </c>
      <c r="L47" s="4">
        <v>42</v>
      </c>
      <c r="M47">
        <f>$B$43</f>
        <v>41.25</v>
      </c>
      <c r="N47">
        <f>(L47-M47)^2</f>
        <v>0.5625</v>
      </c>
    </row>
    <row r="48" spans="1:33" x14ac:dyDescent="0.25">
      <c r="L48" s="4">
        <v>39</v>
      </c>
      <c r="M48">
        <f t="shared" ref="M48:M58" si="0">$B$43</f>
        <v>41.25</v>
      </c>
      <c r="N48">
        <f t="shared" ref="N48:N58" si="1">(L48-M48)^2</f>
        <v>5.0625</v>
      </c>
      <c r="V48" s="25" t="s">
        <v>3</v>
      </c>
      <c r="W48" s="25"/>
      <c r="X48" s="25"/>
      <c r="Y48" s="25"/>
      <c r="Z48" s="25"/>
      <c r="AA48" s="25"/>
      <c r="AB48" s="25"/>
      <c r="AC48" s="25"/>
      <c r="AD48" s="25"/>
      <c r="AE48" s="25"/>
      <c r="AF48" s="25"/>
      <c r="AG48" s="25"/>
    </row>
    <row r="49" spans="7:33" x14ac:dyDescent="0.25">
      <c r="L49" s="4">
        <v>45</v>
      </c>
      <c r="M49">
        <f t="shared" si="0"/>
        <v>41.25</v>
      </c>
      <c r="N49">
        <f t="shared" si="1"/>
        <v>14.0625</v>
      </c>
      <c r="V49" s="25"/>
      <c r="W49" s="25"/>
      <c r="X49" s="25"/>
      <c r="Y49" s="25"/>
      <c r="Z49" s="25"/>
      <c r="AA49" s="25"/>
      <c r="AB49" s="25"/>
      <c r="AC49" s="25"/>
      <c r="AD49" s="25"/>
      <c r="AE49" s="25"/>
      <c r="AF49" s="25"/>
      <c r="AG49" s="25"/>
    </row>
    <row r="50" spans="7:33" x14ac:dyDescent="0.25">
      <c r="L50" s="4">
        <v>43</v>
      </c>
      <c r="M50">
        <f t="shared" si="0"/>
        <v>41.25</v>
      </c>
      <c r="N50">
        <f t="shared" si="1"/>
        <v>3.0625</v>
      </c>
    </row>
    <row r="51" spans="7:33" x14ac:dyDescent="0.25">
      <c r="L51" s="4">
        <v>40</v>
      </c>
      <c r="M51">
        <f t="shared" si="0"/>
        <v>41.25</v>
      </c>
      <c r="N51">
        <f t="shared" si="1"/>
        <v>1.5625</v>
      </c>
      <c r="V51" t="s">
        <v>5</v>
      </c>
      <c r="W51">
        <f>(W53-W55)/W58</f>
        <v>-0.3516506728089514</v>
      </c>
    </row>
    <row r="52" spans="7:33" x14ac:dyDescent="0.25">
      <c r="L52" s="4">
        <v>39</v>
      </c>
      <c r="M52">
        <f t="shared" si="0"/>
        <v>41.25</v>
      </c>
      <c r="N52">
        <f t="shared" si="1"/>
        <v>5.0625</v>
      </c>
    </row>
    <row r="53" spans="7:33" x14ac:dyDescent="0.25">
      <c r="L53" s="4">
        <v>41</v>
      </c>
      <c r="M53">
        <f t="shared" si="0"/>
        <v>41.25</v>
      </c>
      <c r="N53">
        <f t="shared" si="1"/>
        <v>6.25E-2</v>
      </c>
      <c r="V53" t="s">
        <v>6</v>
      </c>
      <c r="W53">
        <f>SUM(X8:X21)/W41</f>
        <v>297.07142857142856</v>
      </c>
      <c r="AC53" t="s">
        <v>6</v>
      </c>
      <c r="AD53" t="s">
        <v>7</v>
      </c>
      <c r="AE53" t="s">
        <v>26</v>
      </c>
    </row>
    <row r="54" spans="7:33" x14ac:dyDescent="0.25">
      <c r="L54" s="4">
        <v>40</v>
      </c>
      <c r="M54">
        <f t="shared" si="0"/>
        <v>41.25</v>
      </c>
      <c r="N54">
        <f t="shared" si="1"/>
        <v>1.5625</v>
      </c>
      <c r="AC54">
        <f>X8</f>
        <v>295</v>
      </c>
      <c r="AD54">
        <f>$W$53</f>
        <v>297.07142857142856</v>
      </c>
      <c r="AE54">
        <f>(AC54-AD54)^2</f>
        <v>4.2908163265305452</v>
      </c>
    </row>
    <row r="55" spans="7:33" x14ac:dyDescent="0.25">
      <c r="L55" s="4">
        <v>42</v>
      </c>
      <c r="M55">
        <f t="shared" si="0"/>
        <v>41.25</v>
      </c>
      <c r="N55">
        <f t="shared" si="1"/>
        <v>0.5625</v>
      </c>
      <c r="V55" t="s">
        <v>25</v>
      </c>
      <c r="W55">
        <f>X29</f>
        <v>300</v>
      </c>
      <c r="AC55">
        <f t="shared" ref="AC55:AC66" si="2">X9</f>
        <v>278</v>
      </c>
      <c r="AD55">
        <f t="shared" ref="AD55:AD67" si="3">$W$53</f>
        <v>297.07142857142856</v>
      </c>
      <c r="AE55">
        <f t="shared" ref="AE55:AE67" si="4">(AC55-AD55)^2</f>
        <v>363.71938775510142</v>
      </c>
    </row>
    <row r="56" spans="7:33" x14ac:dyDescent="0.25">
      <c r="L56" s="4">
        <v>44</v>
      </c>
      <c r="M56">
        <f t="shared" si="0"/>
        <v>41.25</v>
      </c>
      <c r="N56">
        <f t="shared" si="1"/>
        <v>7.5625</v>
      </c>
      <c r="AC56">
        <f t="shared" si="2"/>
        <v>293</v>
      </c>
      <c r="AD56">
        <f t="shared" si="3"/>
        <v>297.07142857142856</v>
      </c>
      <c r="AE56">
        <f t="shared" si="4"/>
        <v>16.576530612244767</v>
      </c>
    </row>
    <row r="57" spans="7:33" x14ac:dyDescent="0.25">
      <c r="L57" s="4">
        <v>43</v>
      </c>
      <c r="M57">
        <f t="shared" si="0"/>
        <v>41.25</v>
      </c>
      <c r="N57">
        <f t="shared" si="1"/>
        <v>3.0625</v>
      </c>
      <c r="AC57">
        <f t="shared" si="2"/>
        <v>288</v>
      </c>
      <c r="AD57">
        <f t="shared" si="3"/>
        <v>297.07142857142856</v>
      </c>
      <c r="AE57">
        <f t="shared" si="4"/>
        <v>82.290816326530319</v>
      </c>
    </row>
    <row r="58" spans="7:33" x14ac:dyDescent="0.25">
      <c r="L58" s="4">
        <v>37</v>
      </c>
      <c r="M58">
        <f t="shared" si="0"/>
        <v>41.25</v>
      </c>
      <c r="N58">
        <f t="shared" si="1"/>
        <v>18.0625</v>
      </c>
      <c r="W58">
        <f>AC70/SQRT(W41)</f>
        <v>8.3280700280716111</v>
      </c>
      <c r="AC58">
        <f t="shared" si="2"/>
        <v>328</v>
      </c>
      <c r="AD58">
        <f t="shared" si="3"/>
        <v>297.07142857142856</v>
      </c>
      <c r="AE58">
        <f t="shared" si="4"/>
        <v>956.57653061224585</v>
      </c>
    </row>
    <row r="59" spans="7:33" x14ac:dyDescent="0.25">
      <c r="L59">
        <f>SUM(L47:L58)</f>
        <v>495</v>
      </c>
      <c r="N59">
        <f>SUM(N47:N58)</f>
        <v>60.25</v>
      </c>
      <c r="AC59">
        <f t="shared" si="2"/>
        <v>343</v>
      </c>
      <c r="AD59">
        <f t="shared" si="3"/>
        <v>297.07142857142856</v>
      </c>
      <c r="AE59">
        <f t="shared" si="4"/>
        <v>2109.4336734693893</v>
      </c>
    </row>
    <row r="60" spans="7:33" x14ac:dyDescent="0.25">
      <c r="AC60">
        <f t="shared" si="2"/>
        <v>315</v>
      </c>
      <c r="AD60">
        <f t="shared" si="3"/>
        <v>297.07142857142856</v>
      </c>
      <c r="AE60">
        <f t="shared" si="4"/>
        <v>321.43367346938834</v>
      </c>
    </row>
    <row r="61" spans="7:33" x14ac:dyDescent="0.25">
      <c r="AC61">
        <f t="shared" si="2"/>
        <v>334</v>
      </c>
      <c r="AD61">
        <f t="shared" si="3"/>
        <v>297.07142857142856</v>
      </c>
      <c r="AE61">
        <f t="shared" si="4"/>
        <v>1363.7193877551033</v>
      </c>
    </row>
    <row r="62" spans="7:33" x14ac:dyDescent="0.25">
      <c r="G62" s="27" t="s">
        <v>27</v>
      </c>
      <c r="H62" s="27"/>
      <c r="I62" s="27"/>
      <c r="J62" s="27"/>
      <c r="K62" s="8">
        <f>SQRT((N59)/(B29))</f>
        <v>2.3403573930647275</v>
      </c>
      <c r="AC62">
        <f t="shared" si="2"/>
        <v>304</v>
      </c>
      <c r="AD62">
        <f t="shared" si="3"/>
        <v>297.07142857142856</v>
      </c>
      <c r="AE62">
        <f t="shared" si="4"/>
        <v>48.005102040816553</v>
      </c>
    </row>
    <row r="63" spans="7:33" x14ac:dyDescent="0.25">
      <c r="AC63">
        <f t="shared" si="2"/>
        <v>241</v>
      </c>
      <c r="AD63">
        <f t="shared" si="3"/>
        <v>297.07142857142856</v>
      </c>
      <c r="AE63">
        <f t="shared" si="4"/>
        <v>3144.0051020408146</v>
      </c>
    </row>
    <row r="64" spans="7:33" x14ac:dyDescent="0.25">
      <c r="AC64">
        <f t="shared" si="2"/>
        <v>336</v>
      </c>
      <c r="AD64">
        <f t="shared" si="3"/>
        <v>297.07142857142856</v>
      </c>
      <c r="AE64">
        <f t="shared" si="4"/>
        <v>1515.4336734693891</v>
      </c>
    </row>
    <row r="65" spans="27:31" x14ac:dyDescent="0.25">
      <c r="AC65">
        <f t="shared" si="2"/>
        <v>277</v>
      </c>
      <c r="AD65">
        <f t="shared" si="3"/>
        <v>297.07142857142856</v>
      </c>
      <c r="AE65">
        <f t="shared" si="4"/>
        <v>402.86224489795853</v>
      </c>
    </row>
    <row r="66" spans="27:31" x14ac:dyDescent="0.25">
      <c r="AC66">
        <f t="shared" si="2"/>
        <v>268</v>
      </c>
      <c r="AD66">
        <f t="shared" si="3"/>
        <v>297.07142857142856</v>
      </c>
      <c r="AE66">
        <f t="shared" si="4"/>
        <v>845.14795918367247</v>
      </c>
    </row>
    <row r="67" spans="27:31" x14ac:dyDescent="0.25">
      <c r="AC67">
        <f>X21</f>
        <v>259</v>
      </c>
      <c r="AD67">
        <f t="shared" si="3"/>
        <v>297.07142857142856</v>
      </c>
      <c r="AE67">
        <f t="shared" si="4"/>
        <v>1449.4336734693866</v>
      </c>
    </row>
    <row r="68" spans="27:31" x14ac:dyDescent="0.25">
      <c r="AC68">
        <f>SUM(AC54:AC67)</f>
        <v>4159</v>
      </c>
      <c r="AE68">
        <f>SUM(AE54:AE67)</f>
        <v>12622.928571428572</v>
      </c>
    </row>
    <row r="69" spans="27:31" x14ac:dyDescent="0.25">
      <c r="AC69" s="6"/>
      <c r="AD69" s="6"/>
    </row>
    <row r="70" spans="27:31" x14ac:dyDescent="0.25">
      <c r="AA70" s="27" t="s">
        <v>27</v>
      </c>
      <c r="AB70" s="27"/>
      <c r="AC70">
        <f>SQRT((AE68)/(W42))</f>
        <v>31.160784738104809</v>
      </c>
    </row>
  </sheetData>
  <mergeCells count="23">
    <mergeCell ref="W3:AG7"/>
    <mergeCell ref="V27:AG27"/>
    <mergeCell ref="A24:S24"/>
    <mergeCell ref="A31:A32"/>
    <mergeCell ref="B31:B32"/>
    <mergeCell ref="E32:G33"/>
    <mergeCell ref="A15:K15"/>
    <mergeCell ref="B16:C16"/>
    <mergeCell ref="B17:C17"/>
    <mergeCell ref="C10:D10"/>
    <mergeCell ref="A19:S20"/>
    <mergeCell ref="F22:H22"/>
    <mergeCell ref="J22:L22"/>
    <mergeCell ref="A12:A13"/>
    <mergeCell ref="B3:S7"/>
    <mergeCell ref="V32:AG33"/>
    <mergeCell ref="A33:A35"/>
    <mergeCell ref="B33:B35"/>
    <mergeCell ref="V45:W46"/>
    <mergeCell ref="V48:AG49"/>
    <mergeCell ref="AA70:AB70"/>
    <mergeCell ref="A38:S39"/>
    <mergeCell ref="G62:J62"/>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9FBB-5852-46E7-A2BC-D06112BE2CBF}">
  <dimension ref="A1:U43"/>
  <sheetViews>
    <sheetView workbookViewId="0">
      <selection sqref="A1:L2"/>
    </sheetView>
  </sheetViews>
  <sheetFormatPr baseColWidth="10" defaultRowHeight="15" x14ac:dyDescent="0.25"/>
  <cols>
    <col min="2" max="2" width="7.140625" bestFit="1" customWidth="1"/>
    <col min="3" max="3" width="6.140625" bestFit="1" customWidth="1"/>
    <col min="11" max="11" width="3" customWidth="1"/>
    <col min="12" max="12" width="3.5703125" style="9" customWidth="1"/>
    <col min="14" max="14" width="11.7109375" customWidth="1"/>
    <col min="15" max="15" width="15.28515625" customWidth="1"/>
  </cols>
  <sheetData>
    <row r="1" spans="1:21" ht="15" customHeight="1" x14ac:dyDescent="0.25">
      <c r="A1" s="33" t="s">
        <v>63</v>
      </c>
      <c r="B1" s="33"/>
      <c r="C1" s="33"/>
      <c r="D1" s="33"/>
      <c r="E1" s="33"/>
      <c r="F1" s="33"/>
      <c r="G1" s="33"/>
      <c r="H1" s="33"/>
      <c r="I1" s="33"/>
      <c r="J1" s="33"/>
      <c r="K1" s="33"/>
      <c r="L1" s="33"/>
      <c r="M1" s="34" t="s">
        <v>63</v>
      </c>
      <c r="N1" s="34"/>
      <c r="O1" s="34"/>
      <c r="P1" s="34"/>
      <c r="Q1" s="34"/>
      <c r="R1" s="34"/>
      <c r="S1" s="34"/>
      <c r="T1" s="34"/>
      <c r="U1" s="34"/>
    </row>
    <row r="2" spans="1:21" ht="15" customHeight="1" x14ac:dyDescent="0.25">
      <c r="A2" s="33"/>
      <c r="B2" s="33"/>
      <c r="C2" s="33"/>
      <c r="D2" s="33"/>
      <c r="E2" s="33"/>
      <c r="F2" s="33"/>
      <c r="G2" s="33"/>
      <c r="H2" s="33"/>
      <c r="I2" s="33"/>
      <c r="J2" s="33"/>
      <c r="K2" s="33"/>
      <c r="L2" s="33"/>
      <c r="M2" s="34"/>
      <c r="N2" s="34"/>
      <c r="O2" s="34"/>
      <c r="P2" s="34"/>
      <c r="Q2" s="34"/>
      <c r="R2" s="34"/>
      <c r="S2" s="34"/>
      <c r="T2" s="34"/>
      <c r="U2" s="34"/>
    </row>
    <row r="3" spans="1:21" ht="15" customHeight="1" x14ac:dyDescent="0.25">
      <c r="B3" s="28" t="s">
        <v>43</v>
      </c>
      <c r="C3" s="28"/>
      <c r="D3" s="28"/>
      <c r="E3" s="28"/>
      <c r="F3" s="28"/>
      <c r="G3" s="28"/>
      <c r="H3" s="28"/>
      <c r="I3" s="28"/>
      <c r="J3" s="28"/>
      <c r="N3" s="28" t="s">
        <v>52</v>
      </c>
      <c r="O3" s="28"/>
      <c r="P3" s="28"/>
      <c r="Q3" s="28"/>
      <c r="R3" s="28"/>
      <c r="S3" s="28"/>
      <c r="T3" s="28"/>
    </row>
    <row r="4" spans="1:21" x14ac:dyDescent="0.25">
      <c r="B4" s="28"/>
      <c r="C4" s="28"/>
      <c r="D4" s="28"/>
      <c r="E4" s="28"/>
      <c r="F4" s="28"/>
      <c r="G4" s="28"/>
      <c r="H4" s="28"/>
      <c r="I4" s="28"/>
      <c r="J4" s="28"/>
      <c r="N4" s="28"/>
      <c r="O4" s="28"/>
      <c r="P4" s="28"/>
      <c r="Q4" s="28"/>
      <c r="R4" s="28"/>
      <c r="S4" s="28"/>
      <c r="T4" s="28"/>
    </row>
    <row r="5" spans="1:21" x14ac:dyDescent="0.25">
      <c r="B5" s="28"/>
      <c r="C5" s="28"/>
      <c r="D5" s="28"/>
      <c r="E5" s="28"/>
      <c r="F5" s="28"/>
      <c r="G5" s="28"/>
      <c r="H5" s="28"/>
      <c r="I5" s="28"/>
      <c r="J5" s="28"/>
      <c r="N5" s="28"/>
      <c r="O5" s="28"/>
      <c r="P5" s="28"/>
      <c r="Q5" s="28"/>
      <c r="R5" s="28"/>
      <c r="S5" s="28"/>
      <c r="T5" s="28"/>
    </row>
    <row r="6" spans="1:21" x14ac:dyDescent="0.25">
      <c r="B6" s="28"/>
      <c r="C6" s="28"/>
      <c r="D6" s="28"/>
      <c r="E6" s="28"/>
      <c r="F6" s="28"/>
      <c r="G6" s="28"/>
      <c r="H6" s="28"/>
      <c r="I6" s="28"/>
      <c r="J6" s="28"/>
    </row>
    <row r="7" spans="1:21" x14ac:dyDescent="0.25">
      <c r="N7" t="s">
        <v>44</v>
      </c>
      <c r="O7" s="2">
        <v>0.04</v>
      </c>
    </row>
    <row r="9" spans="1:21" x14ac:dyDescent="0.25">
      <c r="A9" t="s">
        <v>44</v>
      </c>
      <c r="B9" s="2">
        <v>7.0000000000000007E-2</v>
      </c>
    </row>
    <row r="10" spans="1:21" x14ac:dyDescent="0.25">
      <c r="A10" t="s">
        <v>51</v>
      </c>
      <c r="B10" s="16">
        <v>40</v>
      </c>
    </row>
    <row r="11" spans="1:21" x14ac:dyDescent="0.25">
      <c r="A11" t="s">
        <v>50</v>
      </c>
      <c r="B11" s="16">
        <v>27</v>
      </c>
      <c r="N11" s="27" t="s">
        <v>53</v>
      </c>
      <c r="O11" s="27"/>
    </row>
    <row r="12" spans="1:21" x14ac:dyDescent="0.25">
      <c r="N12" s="30" t="s">
        <v>54</v>
      </c>
      <c r="O12" s="30"/>
      <c r="P12">
        <v>18</v>
      </c>
      <c r="R12">
        <v>25</v>
      </c>
    </row>
    <row r="13" spans="1:21" x14ac:dyDescent="0.25">
      <c r="A13" s="30" t="s">
        <v>0</v>
      </c>
      <c r="B13" s="30"/>
      <c r="C13" s="30"/>
      <c r="D13" s="30"/>
      <c r="E13" s="30"/>
      <c r="F13" s="30"/>
      <c r="G13" s="30"/>
      <c r="H13" s="30"/>
      <c r="I13" s="30"/>
      <c r="J13" s="30"/>
      <c r="N13" s="30" t="s">
        <v>55</v>
      </c>
      <c r="O13" s="30"/>
      <c r="P13">
        <v>25</v>
      </c>
      <c r="R13">
        <v>18</v>
      </c>
    </row>
    <row r="14" spans="1:21" x14ac:dyDescent="0.25">
      <c r="N14" s="30" t="s">
        <v>56</v>
      </c>
      <c r="O14" s="30"/>
      <c r="P14">
        <v>16</v>
      </c>
      <c r="R14">
        <v>16</v>
      </c>
    </row>
    <row r="15" spans="1:21" x14ac:dyDescent="0.25">
      <c r="A15" t="s">
        <v>37</v>
      </c>
      <c r="B15" t="s">
        <v>45</v>
      </c>
      <c r="C15" s="2">
        <v>0.8</v>
      </c>
      <c r="N15" s="30" t="s">
        <v>57</v>
      </c>
      <c r="O15" s="30"/>
      <c r="P15">
        <v>1</v>
      </c>
      <c r="R15">
        <v>1</v>
      </c>
    </row>
    <row r="16" spans="1:21" x14ac:dyDescent="0.25">
      <c r="A16" t="s">
        <v>38</v>
      </c>
      <c r="B16" t="s">
        <v>45</v>
      </c>
      <c r="C16" s="2">
        <v>0.8</v>
      </c>
      <c r="O16" t="s">
        <v>58</v>
      </c>
      <c r="P16">
        <f>SUM(P12:P15)</f>
        <v>60</v>
      </c>
    </row>
    <row r="18" spans="1:20" x14ac:dyDescent="0.25">
      <c r="A18" s="28" t="s">
        <v>1</v>
      </c>
      <c r="B18" s="28"/>
      <c r="C18" s="28"/>
      <c r="D18" s="28"/>
      <c r="E18" s="28"/>
      <c r="F18" s="28"/>
      <c r="G18" s="28"/>
      <c r="H18" s="28"/>
      <c r="I18" s="28"/>
      <c r="J18" s="28"/>
      <c r="M18" t="s">
        <v>0</v>
      </c>
    </row>
    <row r="19" spans="1:20" x14ac:dyDescent="0.25">
      <c r="A19" s="28"/>
      <c r="B19" s="28"/>
      <c r="C19" s="28"/>
      <c r="D19" s="28"/>
      <c r="E19" s="28"/>
      <c r="F19" s="28"/>
      <c r="G19" s="28"/>
      <c r="H19" s="28"/>
      <c r="I19" s="28"/>
      <c r="J19" s="28"/>
    </row>
    <row r="20" spans="1:20" x14ac:dyDescent="0.25">
      <c r="M20" t="s">
        <v>37</v>
      </c>
      <c r="N20" t="s">
        <v>45</v>
      </c>
      <c r="O20" s="2">
        <v>0.4</v>
      </c>
    </row>
    <row r="21" spans="1:20" x14ac:dyDescent="0.25">
      <c r="A21" t="s">
        <v>4</v>
      </c>
      <c r="B21" s="1">
        <f>100%-B9</f>
        <v>0.92999999999999994</v>
      </c>
      <c r="C21" t="s">
        <v>46</v>
      </c>
      <c r="D21">
        <f>B21/2</f>
        <v>0.46499999999999997</v>
      </c>
      <c r="F21" s="15">
        <f>D21</f>
        <v>0.46499999999999997</v>
      </c>
      <c r="M21" t="s">
        <v>38</v>
      </c>
      <c r="N21" t="s">
        <v>45</v>
      </c>
      <c r="O21" s="2">
        <v>0.4</v>
      </c>
    </row>
    <row r="23" spans="1:20" x14ac:dyDescent="0.25">
      <c r="M23" s="28" t="s">
        <v>1</v>
      </c>
      <c r="N23" s="28"/>
      <c r="O23" s="28"/>
      <c r="P23" s="28"/>
      <c r="Q23" s="28"/>
      <c r="R23" s="28"/>
      <c r="S23" s="28"/>
      <c r="T23" s="28"/>
    </row>
    <row r="24" spans="1:20" x14ac:dyDescent="0.25">
      <c r="A24" s="28" t="s">
        <v>2</v>
      </c>
      <c r="B24" s="28"/>
      <c r="C24" s="28"/>
      <c r="D24" s="28"/>
      <c r="E24" s="28"/>
      <c r="F24" s="28"/>
      <c r="G24" s="28"/>
      <c r="H24" s="28"/>
      <c r="I24" s="28"/>
      <c r="J24" s="28"/>
      <c r="M24" s="28"/>
      <c r="N24" s="28"/>
      <c r="O24" s="28"/>
      <c r="P24" s="28"/>
      <c r="Q24" s="28"/>
      <c r="R24" s="28"/>
      <c r="S24" s="28"/>
      <c r="T24" s="28"/>
    </row>
    <row r="25" spans="1:20" x14ac:dyDescent="0.25">
      <c r="A25" s="28"/>
      <c r="B25" s="28"/>
      <c r="C25" s="28"/>
      <c r="D25" s="28"/>
      <c r="E25" s="28"/>
      <c r="F25" s="28"/>
      <c r="G25" s="28"/>
      <c r="H25" s="28"/>
      <c r="I25" s="28"/>
      <c r="J25" s="28"/>
    </row>
    <row r="26" spans="1:20" x14ac:dyDescent="0.25">
      <c r="M26" t="s">
        <v>4</v>
      </c>
      <c r="N26" s="1">
        <f>100%-O7</f>
        <v>0.96</v>
      </c>
      <c r="O26" t="s">
        <v>59</v>
      </c>
      <c r="P26">
        <f>N26/2</f>
        <v>0.48</v>
      </c>
      <c r="Q26" s="11">
        <f>P26</f>
        <v>0.48</v>
      </c>
    </row>
    <row r="27" spans="1:20" x14ac:dyDescent="0.25">
      <c r="A27" t="s">
        <v>47</v>
      </c>
      <c r="B27">
        <v>1.8</v>
      </c>
      <c r="C27" s="8">
        <v>0.01</v>
      </c>
      <c r="D27" s="8">
        <f>B27+C27</f>
        <v>1.81</v>
      </c>
    </row>
    <row r="28" spans="1:20" x14ac:dyDescent="0.25">
      <c r="M28" s="28" t="s">
        <v>2</v>
      </c>
      <c r="N28" s="28"/>
      <c r="O28" s="28"/>
      <c r="P28" s="28"/>
      <c r="Q28" s="28"/>
      <c r="R28" s="28"/>
      <c r="S28" s="28"/>
      <c r="T28" s="28"/>
    </row>
    <row r="29" spans="1:20" x14ac:dyDescent="0.25">
      <c r="M29" s="28"/>
      <c r="N29" s="28"/>
      <c r="O29" s="28"/>
      <c r="P29" s="28"/>
      <c r="Q29" s="28"/>
      <c r="R29" s="28"/>
      <c r="S29" s="28"/>
      <c r="T29" s="28"/>
    </row>
    <row r="30" spans="1:20" x14ac:dyDescent="0.25">
      <c r="A30" t="s">
        <v>47</v>
      </c>
    </row>
    <row r="31" spans="1:20" x14ac:dyDescent="0.25">
      <c r="M31" t="s">
        <v>47</v>
      </c>
      <c r="N31">
        <v>2</v>
      </c>
      <c r="O31">
        <v>0.05</v>
      </c>
      <c r="P31">
        <f>N31+O31</f>
        <v>2.0499999999999998</v>
      </c>
    </row>
    <row r="32" spans="1:20" x14ac:dyDescent="0.25">
      <c r="A32" t="s">
        <v>48</v>
      </c>
      <c r="B32">
        <f>B11/B10</f>
        <v>0.67500000000000004</v>
      </c>
    </row>
    <row r="34" spans="1:20" x14ac:dyDescent="0.25">
      <c r="A34" t="s">
        <v>49</v>
      </c>
      <c r="B34" s="16">
        <f>C15</f>
        <v>0.8</v>
      </c>
      <c r="C34" s="16">
        <f>100%-C15</f>
        <v>0.19999999999999996</v>
      </c>
      <c r="M34" s="28" t="s">
        <v>3</v>
      </c>
      <c r="N34" s="28"/>
      <c r="O34" s="28"/>
      <c r="P34" s="28"/>
      <c r="Q34" s="28"/>
      <c r="R34" s="28"/>
      <c r="S34" s="28"/>
      <c r="T34" s="28"/>
    </row>
    <row r="35" spans="1:20" x14ac:dyDescent="0.25">
      <c r="M35" s="28"/>
      <c r="N35" s="28"/>
      <c r="O35" s="28"/>
      <c r="P35" s="28"/>
      <c r="Q35" s="28"/>
      <c r="R35" s="28"/>
      <c r="S35" s="28"/>
      <c r="T35" s="28"/>
    </row>
    <row r="36" spans="1:20" x14ac:dyDescent="0.25">
      <c r="B36">
        <f>SQRT((B34*C34)/B10)</f>
        <v>6.3245553203367583E-2</v>
      </c>
      <c r="M36" t="s">
        <v>62</v>
      </c>
    </row>
    <row r="37" spans="1:20" x14ac:dyDescent="0.25">
      <c r="M37" t="s">
        <v>47</v>
      </c>
      <c r="N37" s="17">
        <f>(N39-N41)/N43</f>
        <v>2.0412414523193148</v>
      </c>
    </row>
    <row r="39" spans="1:20" x14ac:dyDescent="0.25">
      <c r="M39" t="s">
        <v>48</v>
      </c>
      <c r="N39">
        <f>R12/P16</f>
        <v>0.41666666666666669</v>
      </c>
    </row>
    <row r="41" spans="1:20" x14ac:dyDescent="0.25">
      <c r="M41" t="s">
        <v>60</v>
      </c>
      <c r="N41" s="16">
        <f>O20</f>
        <v>0.4</v>
      </c>
      <c r="O41" s="16">
        <f>100%-O20</f>
        <v>0.6</v>
      </c>
    </row>
    <row r="43" spans="1:20" x14ac:dyDescent="0.25">
      <c r="M43" t="s">
        <v>61</v>
      </c>
      <c r="N43">
        <f>SQRT(N41*O41)/P16</f>
        <v>8.1649658092772595E-3</v>
      </c>
    </row>
  </sheetData>
  <sortState xmlns:xlrd2="http://schemas.microsoft.com/office/spreadsheetml/2017/richdata2" ref="R12:R15">
    <sortCondition descending="1" ref="R12:R15"/>
  </sortState>
  <mergeCells count="15">
    <mergeCell ref="N15:O15"/>
    <mergeCell ref="M23:T24"/>
    <mergeCell ref="M28:T29"/>
    <mergeCell ref="M34:T35"/>
    <mergeCell ref="A1:L2"/>
    <mergeCell ref="M1:U2"/>
    <mergeCell ref="B3:J6"/>
    <mergeCell ref="A13:J13"/>
    <mergeCell ref="A18:J19"/>
    <mergeCell ref="A24:J25"/>
    <mergeCell ref="N3:T5"/>
    <mergeCell ref="N11:O11"/>
    <mergeCell ref="N12:O12"/>
    <mergeCell ref="N13:O13"/>
    <mergeCell ref="N14:O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42FC-EC74-4D55-90D4-8F23F948A859}">
  <dimension ref="A1:I43"/>
  <sheetViews>
    <sheetView workbookViewId="0">
      <selection sqref="A1:I2"/>
    </sheetView>
  </sheetViews>
  <sheetFormatPr baseColWidth="10" defaultRowHeight="15" x14ac:dyDescent="0.25"/>
  <cols>
    <col min="2" max="2" width="11.85546875" bestFit="1" customWidth="1"/>
  </cols>
  <sheetData>
    <row r="1" spans="1:9" x14ac:dyDescent="0.25">
      <c r="A1" s="33" t="s">
        <v>64</v>
      </c>
      <c r="B1" s="33"/>
      <c r="C1" s="33"/>
      <c r="D1" s="33"/>
      <c r="E1" s="33"/>
      <c r="F1" s="33"/>
      <c r="G1" s="33"/>
      <c r="H1" s="33"/>
      <c r="I1" s="33"/>
    </row>
    <row r="2" spans="1:9" x14ac:dyDescent="0.25">
      <c r="A2" s="33"/>
      <c r="B2" s="33"/>
      <c r="C2" s="33"/>
      <c r="D2" s="33"/>
      <c r="E2" s="33"/>
      <c r="F2" s="33"/>
      <c r="G2" s="33"/>
      <c r="H2" s="33"/>
      <c r="I2" s="33"/>
    </row>
    <row r="4" spans="1:9" x14ac:dyDescent="0.25">
      <c r="B4" s="29" t="s">
        <v>65</v>
      </c>
      <c r="C4" s="29"/>
      <c r="D4" s="29"/>
      <c r="E4" s="29"/>
      <c r="F4" s="29"/>
      <c r="G4" s="29"/>
      <c r="H4" s="29"/>
      <c r="I4" s="29"/>
    </row>
    <row r="5" spans="1:9" x14ac:dyDescent="0.25">
      <c r="B5" s="29"/>
      <c r="C5" s="29"/>
      <c r="D5" s="29"/>
      <c r="E5" s="29"/>
      <c r="F5" s="29"/>
      <c r="G5" s="29"/>
      <c r="H5" s="29"/>
      <c r="I5" s="29"/>
    </row>
    <row r="6" spans="1:9" x14ac:dyDescent="0.25">
      <c r="B6" s="29"/>
      <c r="C6" s="29"/>
      <c r="D6" s="29"/>
      <c r="E6" s="29"/>
      <c r="F6" s="29"/>
      <c r="G6" s="29"/>
      <c r="H6" s="29"/>
      <c r="I6" s="29"/>
    </row>
    <row r="7" spans="1:9" x14ac:dyDescent="0.25">
      <c r="B7" s="29"/>
      <c r="C7" s="29"/>
      <c r="D7" s="29"/>
      <c r="E7" s="29"/>
      <c r="F7" s="29"/>
      <c r="G7" s="29"/>
      <c r="H7" s="29"/>
      <c r="I7" s="29"/>
    </row>
    <row r="8" spans="1:9" x14ac:dyDescent="0.25">
      <c r="B8" t="s">
        <v>66</v>
      </c>
      <c r="C8">
        <v>0.08</v>
      </c>
    </row>
    <row r="9" spans="1:9" x14ac:dyDescent="0.25">
      <c r="B9" t="s">
        <v>51</v>
      </c>
      <c r="C9">
        <v>27</v>
      </c>
      <c r="D9" t="s">
        <v>77</v>
      </c>
      <c r="E9">
        <v>14</v>
      </c>
    </row>
    <row r="10" spans="1:9" x14ac:dyDescent="0.25">
      <c r="B10" t="s">
        <v>76</v>
      </c>
      <c r="C10">
        <v>13</v>
      </c>
      <c r="D10" t="s">
        <v>78</v>
      </c>
      <c r="E10">
        <v>32</v>
      </c>
    </row>
    <row r="12" spans="1:9" x14ac:dyDescent="0.25">
      <c r="A12" t="s">
        <v>0</v>
      </c>
    </row>
    <row r="14" spans="1:9" x14ac:dyDescent="0.25">
      <c r="A14" t="s">
        <v>37</v>
      </c>
      <c r="B14" t="s">
        <v>67</v>
      </c>
      <c r="C14" t="s">
        <v>69</v>
      </c>
    </row>
    <row r="15" spans="1:9" x14ac:dyDescent="0.25">
      <c r="A15" t="s">
        <v>38</v>
      </c>
      <c r="B15" t="s">
        <v>68</v>
      </c>
      <c r="C15" t="s">
        <v>69</v>
      </c>
    </row>
    <row r="18" spans="1:8" x14ac:dyDescent="0.25">
      <c r="A18" s="28" t="s">
        <v>1</v>
      </c>
      <c r="B18" s="28"/>
      <c r="C18" s="28"/>
      <c r="D18" s="28"/>
      <c r="E18" s="28"/>
      <c r="F18" s="28"/>
      <c r="G18" s="28"/>
      <c r="H18" s="28"/>
    </row>
    <row r="19" spans="1:8" x14ac:dyDescent="0.25">
      <c r="A19" s="28"/>
      <c r="B19" s="28"/>
      <c r="C19" s="28"/>
      <c r="D19" s="28"/>
      <c r="E19" s="28"/>
      <c r="F19" s="28"/>
      <c r="G19" s="28"/>
      <c r="H19" s="28"/>
    </row>
    <row r="21" spans="1:8" x14ac:dyDescent="0.25">
      <c r="A21" t="s">
        <v>4</v>
      </c>
      <c r="B21" s="1">
        <f>100%-C8</f>
        <v>0.92</v>
      </c>
      <c r="C21" t="s">
        <v>59</v>
      </c>
      <c r="D21">
        <f>B21/2</f>
        <v>0.46</v>
      </c>
      <c r="E21" s="11">
        <f>D21</f>
        <v>0.46</v>
      </c>
    </row>
    <row r="23" spans="1:8" x14ac:dyDescent="0.25">
      <c r="A23" s="28" t="s">
        <v>2</v>
      </c>
      <c r="B23" s="28"/>
      <c r="C23" s="28"/>
      <c r="D23" s="28"/>
      <c r="E23" s="28"/>
      <c r="F23" s="28"/>
      <c r="G23" s="28"/>
      <c r="H23" s="28"/>
    </row>
    <row r="24" spans="1:8" x14ac:dyDescent="0.25">
      <c r="A24" s="28"/>
      <c r="B24" s="28"/>
      <c r="C24" s="28"/>
      <c r="D24" s="28"/>
      <c r="E24" s="28"/>
      <c r="F24" s="28"/>
      <c r="G24" s="28"/>
      <c r="H24" s="28"/>
    </row>
    <row r="26" spans="1:8" x14ac:dyDescent="0.25">
      <c r="A26" t="s">
        <v>70</v>
      </c>
      <c r="B26">
        <v>1.7</v>
      </c>
      <c r="C26">
        <v>0.05</v>
      </c>
      <c r="D26">
        <f>B26+C26</f>
        <v>1.75</v>
      </c>
    </row>
    <row r="29" spans="1:8" x14ac:dyDescent="0.25">
      <c r="A29" s="28" t="s">
        <v>3</v>
      </c>
      <c r="B29" s="28"/>
      <c r="C29" s="28"/>
      <c r="D29" s="28"/>
      <c r="E29" s="28"/>
      <c r="F29" s="28"/>
      <c r="G29" s="28"/>
      <c r="H29" s="28"/>
    </row>
    <row r="30" spans="1:8" x14ac:dyDescent="0.25">
      <c r="A30" s="28"/>
      <c r="B30" s="28"/>
      <c r="C30" s="28"/>
      <c r="D30" s="28"/>
      <c r="E30" s="28"/>
      <c r="F30" s="28"/>
      <c r="G30" s="28"/>
      <c r="H30" s="28"/>
    </row>
    <row r="33" spans="1:2" x14ac:dyDescent="0.25">
      <c r="A33" t="s">
        <v>47</v>
      </c>
      <c r="B33">
        <f>((B35-B37)-0)/B41</f>
        <v>0.24829177740801095</v>
      </c>
    </row>
    <row r="35" spans="1:2" x14ac:dyDescent="0.25">
      <c r="A35" t="s">
        <v>71</v>
      </c>
      <c r="B35">
        <f>C10/C9</f>
        <v>0.48148148148148145</v>
      </c>
    </row>
    <row r="37" spans="1:2" x14ac:dyDescent="0.25">
      <c r="A37" t="s">
        <v>72</v>
      </c>
      <c r="B37">
        <f>E9/E10</f>
        <v>0.4375</v>
      </c>
    </row>
    <row r="39" spans="1:2" x14ac:dyDescent="0.25">
      <c r="A39" t="s">
        <v>73</v>
      </c>
      <c r="B39">
        <v>0</v>
      </c>
    </row>
    <row r="41" spans="1:2" x14ac:dyDescent="0.25">
      <c r="A41" t="s">
        <v>74</v>
      </c>
      <c r="B41">
        <f>SQRT(B43*((1/C9)+(1/E10)))</f>
        <v>0.17713627869846013</v>
      </c>
    </row>
    <row r="43" spans="1:2" x14ac:dyDescent="0.25">
      <c r="A43" t="s">
        <v>75</v>
      </c>
      <c r="B43">
        <f>(B35+B37)/2</f>
        <v>0.4594907407407407</v>
      </c>
    </row>
  </sheetData>
  <mergeCells count="5">
    <mergeCell ref="A1:I2"/>
    <mergeCell ref="B4:I7"/>
    <mergeCell ref="A18:H19"/>
    <mergeCell ref="A23:H24"/>
    <mergeCell ref="A29:H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A036-1099-4B4A-B01C-ADDD5F291D6A}">
  <dimension ref="A1"/>
  <sheetViews>
    <sheetView workbookViewId="0"/>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EB16-F341-4473-A0D4-0A6E308A9463}">
  <dimension ref="A3:AF55"/>
  <sheetViews>
    <sheetView tabSelected="1" workbookViewId="0">
      <selection activeCell="K11" sqref="K11"/>
    </sheetView>
  </sheetViews>
  <sheetFormatPr baseColWidth="10" defaultRowHeight="15" x14ac:dyDescent="0.25"/>
  <cols>
    <col min="2" max="2" width="7.140625" bestFit="1" customWidth="1"/>
    <col min="3" max="3" width="5" bestFit="1" customWidth="1"/>
    <col min="4" max="4" width="6" bestFit="1" customWidth="1"/>
    <col min="5" max="5" width="3" bestFit="1" customWidth="1"/>
    <col min="6" max="6" width="7.85546875" bestFit="1" customWidth="1"/>
    <col min="7" max="7" width="4" bestFit="1" customWidth="1"/>
    <col min="8" max="8" width="12" bestFit="1" customWidth="1"/>
    <col min="9" max="9" width="12.85546875" bestFit="1" customWidth="1"/>
    <col min="10" max="11" width="3" bestFit="1" customWidth="1"/>
    <col min="15" max="15" width="2.42578125" customWidth="1"/>
    <col min="16" max="16" width="2.85546875" style="9" customWidth="1"/>
    <col min="19" max="19" width="5" bestFit="1" customWidth="1"/>
    <col min="20" max="20" width="6" bestFit="1" customWidth="1"/>
    <col min="21" max="21" width="7.140625" bestFit="1" customWidth="1"/>
    <col min="22" max="28" width="3" bestFit="1" customWidth="1"/>
  </cols>
  <sheetData>
    <row r="3" spans="1:32" ht="15" customHeight="1" x14ac:dyDescent="0.25">
      <c r="B3" s="28" t="s">
        <v>79</v>
      </c>
      <c r="C3" s="28"/>
      <c r="D3" s="28"/>
      <c r="E3" s="28"/>
      <c r="F3" s="28"/>
      <c r="G3" s="28"/>
      <c r="H3" s="28"/>
      <c r="I3" s="28"/>
      <c r="J3" s="28"/>
      <c r="K3" s="28"/>
      <c r="L3" s="28"/>
      <c r="M3" s="28"/>
      <c r="N3" s="28"/>
      <c r="R3" s="29" t="s">
        <v>89</v>
      </c>
      <c r="S3" s="29"/>
      <c r="T3" s="29"/>
      <c r="U3" s="29"/>
      <c r="V3" s="29"/>
      <c r="W3" s="29"/>
      <c r="X3" s="29"/>
      <c r="Y3" s="29"/>
      <c r="Z3" s="29"/>
      <c r="AA3" s="29"/>
      <c r="AB3" s="29"/>
      <c r="AC3" s="29"/>
      <c r="AD3" s="29"/>
      <c r="AE3" s="29"/>
      <c r="AF3" s="29"/>
    </row>
    <row r="4" spans="1:32" x14ac:dyDescent="0.25">
      <c r="B4" s="28"/>
      <c r="C4" s="28"/>
      <c r="D4" s="28"/>
      <c r="E4" s="28"/>
      <c r="F4" s="28"/>
      <c r="G4" s="28"/>
      <c r="H4" s="28"/>
      <c r="I4" s="28"/>
      <c r="J4" s="28"/>
      <c r="K4" s="28"/>
      <c r="L4" s="28"/>
      <c r="M4" s="28"/>
      <c r="N4" s="28"/>
      <c r="R4" s="29"/>
      <c r="S4" s="29"/>
      <c r="T4" s="29"/>
      <c r="U4" s="29"/>
      <c r="V4" s="29"/>
      <c r="W4" s="29"/>
      <c r="X4" s="29"/>
      <c r="Y4" s="29"/>
      <c r="Z4" s="29"/>
      <c r="AA4" s="29"/>
      <c r="AB4" s="29"/>
      <c r="AC4" s="29"/>
      <c r="AD4" s="29"/>
      <c r="AE4" s="29"/>
      <c r="AF4" s="29"/>
    </row>
    <row r="5" spans="1:32" x14ac:dyDescent="0.25">
      <c r="B5" s="28"/>
      <c r="C5" s="28"/>
      <c r="D5" s="28"/>
      <c r="E5" s="28"/>
      <c r="F5" s="28"/>
      <c r="G5" s="28"/>
      <c r="H5" s="28"/>
      <c r="I5" s="28"/>
      <c r="J5" s="28"/>
      <c r="K5" s="28"/>
      <c r="L5" s="28"/>
      <c r="M5" s="28"/>
      <c r="N5" s="28"/>
      <c r="R5" s="29"/>
      <c r="S5" s="29"/>
      <c r="T5" s="29"/>
      <c r="U5" s="29"/>
      <c r="V5" s="29"/>
      <c r="W5" s="29"/>
      <c r="X5" s="29"/>
      <c r="Y5" s="29"/>
      <c r="Z5" s="29"/>
      <c r="AA5" s="29"/>
      <c r="AB5" s="29"/>
      <c r="AC5" s="29"/>
      <c r="AD5" s="29"/>
      <c r="AE5" s="29"/>
      <c r="AF5" s="29"/>
    </row>
    <row r="6" spans="1:32" x14ac:dyDescent="0.25">
      <c r="B6" s="28" t="s">
        <v>83</v>
      </c>
      <c r="C6" s="28"/>
      <c r="D6" s="28"/>
      <c r="E6" s="28"/>
      <c r="F6" s="28"/>
      <c r="G6" s="28"/>
      <c r="H6" s="28"/>
      <c r="I6" s="28"/>
      <c r="J6" s="28"/>
      <c r="K6" s="28"/>
      <c r="L6" s="28"/>
      <c r="M6" s="28"/>
      <c r="N6" s="28"/>
      <c r="R6" s="29"/>
      <c r="S6" s="29"/>
      <c r="T6" s="29"/>
      <c r="U6" s="29"/>
      <c r="V6" s="29"/>
      <c r="W6" s="29"/>
      <c r="X6" s="29"/>
      <c r="Y6" s="29"/>
      <c r="Z6" s="29"/>
      <c r="AA6" s="29"/>
      <c r="AB6" s="29"/>
      <c r="AC6" s="29"/>
      <c r="AD6" s="29"/>
      <c r="AE6" s="29"/>
      <c r="AF6" s="29"/>
    </row>
    <row r="7" spans="1:32" x14ac:dyDescent="0.25">
      <c r="B7" s="28"/>
      <c r="C7" s="28"/>
      <c r="D7" s="28"/>
      <c r="E7" s="28"/>
      <c r="F7" s="28"/>
      <c r="G7" s="28"/>
      <c r="H7" s="28"/>
      <c r="I7" s="28"/>
      <c r="J7" s="28"/>
      <c r="K7" s="28"/>
      <c r="L7" s="28"/>
      <c r="M7" s="28"/>
      <c r="N7" s="28"/>
      <c r="R7" s="29"/>
      <c r="S7" s="29"/>
      <c r="T7" s="29"/>
      <c r="U7" s="29"/>
      <c r="V7" s="29"/>
      <c r="W7" s="29"/>
      <c r="X7" s="29"/>
      <c r="Y7" s="29"/>
      <c r="Z7" s="29"/>
      <c r="AA7" s="29"/>
      <c r="AB7" s="29"/>
      <c r="AC7" s="29"/>
      <c r="AD7" s="29"/>
      <c r="AE7" s="29"/>
      <c r="AF7" s="29"/>
    </row>
    <row r="8" spans="1:32" x14ac:dyDescent="0.25">
      <c r="B8" s="28"/>
      <c r="C8" s="28"/>
      <c r="D8" s="28"/>
      <c r="E8" s="28"/>
      <c r="F8" s="28"/>
      <c r="G8" s="28"/>
      <c r="H8" s="28"/>
      <c r="I8" s="28"/>
      <c r="J8" s="28"/>
      <c r="K8" s="28"/>
      <c r="L8" s="28"/>
      <c r="M8" s="28"/>
      <c r="N8" s="28"/>
    </row>
    <row r="9" spans="1:32" x14ac:dyDescent="0.25">
      <c r="B9" s="12" t="s">
        <v>84</v>
      </c>
      <c r="C9" s="18">
        <v>7.0000000000000007E-2</v>
      </c>
      <c r="D9" s="12"/>
      <c r="E9" s="12"/>
      <c r="F9" s="12"/>
      <c r="G9" s="12"/>
      <c r="H9" s="12"/>
      <c r="I9" s="12"/>
      <c r="J9" s="12"/>
      <c r="K9" s="12"/>
      <c r="L9" s="12"/>
      <c r="M9" s="12"/>
      <c r="N9" s="12"/>
      <c r="R9" t="s">
        <v>90</v>
      </c>
      <c r="S9">
        <v>1</v>
      </c>
      <c r="T9">
        <v>2</v>
      </c>
      <c r="U9">
        <v>3</v>
      </c>
      <c r="V9">
        <v>4</v>
      </c>
      <c r="W9">
        <v>5</v>
      </c>
      <c r="X9">
        <v>6</v>
      </c>
      <c r="Y9">
        <v>7</v>
      </c>
      <c r="Z9">
        <v>8</v>
      </c>
      <c r="AA9">
        <v>9</v>
      </c>
      <c r="AB9">
        <v>10</v>
      </c>
    </row>
    <row r="10" spans="1:32" x14ac:dyDescent="0.25">
      <c r="B10" s="12"/>
      <c r="C10" s="12"/>
      <c r="D10" s="12"/>
      <c r="E10" s="12"/>
      <c r="F10" s="12"/>
      <c r="G10" s="12"/>
      <c r="H10" s="12"/>
      <c r="I10" s="12"/>
      <c r="J10" s="12"/>
      <c r="K10" s="12"/>
      <c r="L10" s="12"/>
      <c r="M10" s="12"/>
      <c r="N10" s="12"/>
      <c r="R10" t="s">
        <v>91</v>
      </c>
      <c r="S10">
        <v>56</v>
      </c>
      <c r="T10">
        <v>48</v>
      </c>
      <c r="U10">
        <v>58</v>
      </c>
      <c r="V10">
        <v>49</v>
      </c>
      <c r="W10">
        <v>34</v>
      </c>
      <c r="X10">
        <v>67</v>
      </c>
      <c r="Y10">
        <v>29</v>
      </c>
      <c r="Z10">
        <v>51</v>
      </c>
      <c r="AA10">
        <v>64</v>
      </c>
      <c r="AB10">
        <v>62</v>
      </c>
    </row>
    <row r="11" spans="1:32" x14ac:dyDescent="0.25">
      <c r="B11" s="12"/>
      <c r="C11" s="12"/>
      <c r="D11" s="12"/>
      <c r="E11" s="12"/>
      <c r="F11" s="12"/>
      <c r="G11" s="12"/>
      <c r="H11" s="12"/>
      <c r="I11" s="12"/>
      <c r="J11" s="12"/>
      <c r="K11" s="12"/>
      <c r="L11" s="12"/>
      <c r="M11" s="12"/>
      <c r="N11" s="12"/>
    </row>
    <row r="12" spans="1:32" x14ac:dyDescent="0.25">
      <c r="B12" s="12"/>
      <c r="C12" s="12"/>
      <c r="D12" s="12"/>
      <c r="E12" s="12"/>
      <c r="F12" s="12"/>
      <c r="G12" s="12"/>
      <c r="H12" s="12"/>
      <c r="I12" s="12"/>
      <c r="J12" s="12"/>
      <c r="K12" s="12"/>
      <c r="L12" s="12"/>
      <c r="M12" s="12"/>
      <c r="N12" s="12"/>
    </row>
    <row r="13" spans="1:32" x14ac:dyDescent="0.25">
      <c r="R13" t="s">
        <v>92</v>
      </c>
      <c r="S13" s="2">
        <v>0.03</v>
      </c>
    </row>
    <row r="14" spans="1:32" ht="15" customHeight="1" x14ac:dyDescent="0.25">
      <c r="A14" s="28" t="s">
        <v>80</v>
      </c>
      <c r="B14" s="28"/>
      <c r="C14" s="28"/>
      <c r="D14" s="28"/>
      <c r="E14" s="28"/>
      <c r="F14" s="28"/>
      <c r="G14" s="28"/>
      <c r="H14" s="28"/>
      <c r="I14" s="28"/>
      <c r="J14" s="28"/>
      <c r="K14" s="28"/>
      <c r="L14" s="28"/>
      <c r="M14" s="28"/>
      <c r="N14" s="28"/>
      <c r="R14" t="s">
        <v>51</v>
      </c>
      <c r="S14">
        <f>COUNT(S9:AB9)</f>
        <v>10</v>
      </c>
    </row>
    <row r="15" spans="1:32" x14ac:dyDescent="0.25">
      <c r="A15" s="28"/>
      <c r="B15" s="28"/>
      <c r="C15" s="28"/>
      <c r="D15" s="28"/>
      <c r="E15" s="28"/>
      <c r="F15" s="28"/>
      <c r="G15" s="28"/>
      <c r="H15" s="28"/>
      <c r="I15" s="28"/>
      <c r="J15" s="28"/>
      <c r="K15" s="28"/>
      <c r="L15" s="28"/>
      <c r="M15" s="28"/>
      <c r="N15" s="28"/>
    </row>
    <row r="16" spans="1:32" x14ac:dyDescent="0.25">
      <c r="Q16" s="30" t="s">
        <v>0</v>
      </c>
      <c r="R16" s="30"/>
      <c r="S16" s="30"/>
      <c r="T16" s="30"/>
      <c r="U16" s="30"/>
      <c r="V16" s="30"/>
      <c r="W16" s="30"/>
      <c r="X16" s="30"/>
      <c r="Y16" s="30"/>
      <c r="Z16" s="30"/>
      <c r="AA16" s="30"/>
      <c r="AB16" s="30"/>
    </row>
    <row r="17" spans="1:32" x14ac:dyDescent="0.25">
      <c r="B17" s="19">
        <v>39</v>
      </c>
      <c r="C17" s="20">
        <v>48</v>
      </c>
      <c r="D17" s="20">
        <v>58</v>
      </c>
      <c r="E17" s="20">
        <v>43</v>
      </c>
      <c r="F17" s="20">
        <v>48</v>
      </c>
      <c r="G17" s="20">
        <v>31</v>
      </c>
      <c r="H17" s="20">
        <v>45</v>
      </c>
      <c r="I17" s="20">
        <v>44</v>
      </c>
      <c r="J17" s="20">
        <v>40</v>
      </c>
      <c r="K17" s="21">
        <v>47</v>
      </c>
    </row>
    <row r="18" spans="1:32" x14ac:dyDescent="0.25">
      <c r="B18" s="22">
        <v>43</v>
      </c>
      <c r="C18" s="23">
        <v>33</v>
      </c>
      <c r="D18" s="23">
        <v>46</v>
      </c>
      <c r="E18" s="23">
        <v>41</v>
      </c>
      <c r="F18" s="23">
        <v>30</v>
      </c>
      <c r="G18" s="23"/>
      <c r="H18" s="23"/>
      <c r="I18" s="23"/>
      <c r="J18" s="23"/>
      <c r="K18" s="24"/>
      <c r="Q18" t="s">
        <v>37</v>
      </c>
      <c r="R18" t="s">
        <v>13</v>
      </c>
      <c r="S18">
        <v>60</v>
      </c>
    </row>
    <row r="19" spans="1:32" x14ac:dyDescent="0.25">
      <c r="B19">
        <f>COUNT(B17:K18)</f>
        <v>15</v>
      </c>
      <c r="Q19" t="s">
        <v>38</v>
      </c>
      <c r="R19" t="s">
        <v>14</v>
      </c>
      <c r="S19">
        <v>60</v>
      </c>
    </row>
    <row r="21" spans="1:32" x14ac:dyDescent="0.25">
      <c r="B21" s="30" t="s">
        <v>0</v>
      </c>
      <c r="C21" s="30"/>
      <c r="D21" s="30"/>
      <c r="E21" s="30"/>
      <c r="F21" s="30"/>
      <c r="G21" s="30"/>
      <c r="H21" s="30"/>
      <c r="I21" s="30"/>
      <c r="J21" s="30"/>
      <c r="K21" s="30"/>
      <c r="L21" s="30"/>
      <c r="M21" s="30"/>
      <c r="N21" s="30"/>
      <c r="Q21" s="29" t="s">
        <v>81</v>
      </c>
      <c r="R21" s="29"/>
      <c r="S21" s="29"/>
      <c r="T21" s="29"/>
      <c r="U21" s="29"/>
      <c r="V21" s="29"/>
      <c r="W21" s="29"/>
      <c r="X21" s="29"/>
      <c r="Y21" s="29"/>
      <c r="Z21" s="29"/>
      <c r="AA21" s="29"/>
      <c r="AB21" s="29"/>
      <c r="AC21" s="29"/>
      <c r="AD21" s="29"/>
      <c r="AE21" s="29"/>
      <c r="AF21" s="29"/>
    </row>
    <row r="22" spans="1:32" x14ac:dyDescent="0.25">
      <c r="Q22" s="29"/>
      <c r="R22" s="29"/>
      <c r="S22" s="29"/>
      <c r="T22" s="29"/>
      <c r="U22" s="29"/>
      <c r="V22" s="29"/>
      <c r="W22" s="29"/>
      <c r="X22" s="29"/>
      <c r="Y22" s="29"/>
      <c r="Z22" s="29"/>
      <c r="AA22" s="29"/>
      <c r="AB22" s="29"/>
      <c r="AC22" s="29"/>
      <c r="AD22" s="29"/>
      <c r="AE22" s="29"/>
      <c r="AF22" s="29"/>
    </row>
    <row r="23" spans="1:32" x14ac:dyDescent="0.25">
      <c r="A23" t="s">
        <v>37</v>
      </c>
      <c r="B23" t="s">
        <v>13</v>
      </c>
      <c r="C23">
        <v>45</v>
      </c>
      <c r="Q23" s="29"/>
      <c r="R23" s="29"/>
      <c r="S23" s="29"/>
      <c r="T23" s="29"/>
      <c r="U23" s="29"/>
      <c r="V23" s="29"/>
      <c r="W23" s="29"/>
      <c r="X23" s="29"/>
      <c r="Y23" s="29"/>
      <c r="Z23" s="29"/>
      <c r="AA23" s="29"/>
      <c r="AB23" s="29"/>
      <c r="AC23" s="29"/>
      <c r="AD23" s="29"/>
      <c r="AE23" s="29"/>
      <c r="AF23" s="29"/>
    </row>
    <row r="24" spans="1:32" x14ac:dyDescent="0.25">
      <c r="A24" t="s">
        <v>38</v>
      </c>
      <c r="B24" t="s">
        <v>14</v>
      </c>
      <c r="C24">
        <v>45</v>
      </c>
    </row>
    <row r="26" spans="1:32" ht="15" customHeight="1" x14ac:dyDescent="0.25">
      <c r="A26" s="28" t="s">
        <v>81</v>
      </c>
      <c r="B26" s="28"/>
      <c r="C26" s="28"/>
      <c r="D26" s="28"/>
      <c r="E26" s="28"/>
      <c r="F26" s="28"/>
      <c r="G26" s="28"/>
      <c r="H26" s="28"/>
      <c r="I26" s="28"/>
      <c r="J26" s="28"/>
      <c r="K26" s="28"/>
      <c r="L26" s="28"/>
      <c r="M26" s="28"/>
      <c r="N26" s="28"/>
      <c r="Q26" t="s">
        <v>4</v>
      </c>
      <c r="R26" s="1">
        <f>100%-S13</f>
        <v>0.97</v>
      </c>
      <c r="S26" t="s">
        <v>93</v>
      </c>
      <c r="T26">
        <f>R26/2</f>
        <v>0.48499999999999999</v>
      </c>
      <c r="U26" s="15">
        <f>T26</f>
        <v>0.48499999999999999</v>
      </c>
    </row>
    <row r="27" spans="1:32" x14ac:dyDescent="0.25">
      <c r="A27" s="28"/>
      <c r="B27" s="28"/>
      <c r="C27" s="28"/>
      <c r="D27" s="28"/>
      <c r="E27" s="28"/>
      <c r="F27" s="28"/>
      <c r="G27" s="28"/>
      <c r="H27" s="28"/>
      <c r="I27" s="28"/>
      <c r="J27" s="28"/>
      <c r="K27" s="28"/>
      <c r="L27" s="28"/>
      <c r="M27" s="28"/>
      <c r="N27" s="28"/>
    </row>
    <row r="28" spans="1:32" x14ac:dyDescent="0.25">
      <c r="A28" s="28"/>
      <c r="B28" s="28"/>
      <c r="C28" s="28"/>
      <c r="D28" s="28"/>
      <c r="E28" s="28"/>
      <c r="F28" s="28"/>
      <c r="G28" s="28"/>
      <c r="H28" s="28"/>
      <c r="I28" s="28"/>
      <c r="J28" s="28"/>
      <c r="K28" s="28"/>
      <c r="L28" s="28"/>
      <c r="M28" s="28"/>
      <c r="N28" s="28"/>
    </row>
    <row r="29" spans="1:32" x14ac:dyDescent="0.25">
      <c r="Q29" s="29" t="s">
        <v>2</v>
      </c>
      <c r="R29" s="29"/>
      <c r="S29" s="29"/>
      <c r="T29" s="29"/>
      <c r="U29" s="29"/>
      <c r="V29" s="29"/>
      <c r="W29" s="29"/>
      <c r="X29" s="29"/>
      <c r="Y29" s="29"/>
      <c r="Z29" s="29"/>
      <c r="AA29" s="29"/>
      <c r="AB29" s="29"/>
      <c r="AC29" s="29"/>
      <c r="AD29" s="29"/>
      <c r="AE29" s="29"/>
      <c r="AF29" s="29"/>
    </row>
    <row r="30" spans="1:32" x14ac:dyDescent="0.25">
      <c r="Q30" s="29"/>
      <c r="R30" s="29"/>
      <c r="S30" s="29"/>
      <c r="T30" s="29"/>
      <c r="U30" s="29"/>
      <c r="V30" s="29"/>
      <c r="W30" s="29"/>
      <c r="X30" s="29"/>
      <c r="Y30" s="29"/>
      <c r="Z30" s="29"/>
      <c r="AA30" s="29"/>
      <c r="AB30" s="29"/>
      <c r="AC30" s="29"/>
      <c r="AD30" s="29"/>
      <c r="AE30" s="29"/>
      <c r="AF30" s="29"/>
    </row>
    <row r="31" spans="1:32" x14ac:dyDescent="0.25">
      <c r="A31" t="s">
        <v>82</v>
      </c>
      <c r="B31" s="1">
        <f>100%-C9</f>
        <v>0.92999999999999994</v>
      </c>
      <c r="C31" t="s">
        <v>85</v>
      </c>
      <c r="D31">
        <f>B31/2</f>
        <v>0.46499999999999997</v>
      </c>
      <c r="F31" s="15">
        <f>D31</f>
        <v>0.46499999999999997</v>
      </c>
    </row>
    <row r="32" spans="1:32" x14ac:dyDescent="0.25">
      <c r="Q32" t="s">
        <v>70</v>
      </c>
      <c r="R32">
        <v>2.1</v>
      </c>
      <c r="S32">
        <v>7.0000000000000007E-2</v>
      </c>
      <c r="T32">
        <f>S32+R32</f>
        <v>2.17</v>
      </c>
    </row>
    <row r="33" spans="1:31" x14ac:dyDescent="0.25">
      <c r="A33" s="28" t="s">
        <v>2</v>
      </c>
      <c r="B33" s="28"/>
      <c r="C33" s="28"/>
      <c r="D33" s="28"/>
      <c r="E33" s="28"/>
      <c r="F33" s="28"/>
      <c r="G33" s="28"/>
      <c r="H33" s="28"/>
      <c r="I33" s="28"/>
      <c r="J33" s="28"/>
      <c r="K33" s="28"/>
      <c r="L33" s="28"/>
      <c r="M33" s="28"/>
      <c r="N33" s="28"/>
    </row>
    <row r="34" spans="1:31" x14ac:dyDescent="0.25">
      <c r="A34" s="28"/>
      <c r="B34" s="28"/>
      <c r="C34" s="28"/>
      <c r="D34" s="28"/>
      <c r="E34" s="28"/>
      <c r="F34" s="28"/>
      <c r="G34" s="28"/>
      <c r="H34" s="28"/>
      <c r="I34" s="28"/>
      <c r="J34" s="28"/>
      <c r="K34" s="28"/>
      <c r="L34" s="28"/>
      <c r="M34" s="28"/>
      <c r="N34" s="28"/>
      <c r="Q34" t="s">
        <v>87</v>
      </c>
      <c r="R34">
        <f>AE48/SQRT(S14)</f>
        <v>3.9434897123120667</v>
      </c>
      <c r="AC34" t="s">
        <v>6</v>
      </c>
      <c r="AD34" t="s">
        <v>7</v>
      </c>
      <c r="AE34" t="s">
        <v>88</v>
      </c>
    </row>
    <row r="35" spans="1:31" x14ac:dyDescent="0.25">
      <c r="AC35">
        <v>56</v>
      </c>
      <c r="AD35">
        <f>AVERAGE($AC$35:$AC$44)</f>
        <v>51.8</v>
      </c>
      <c r="AE35">
        <f>(AC35-AD35)^2</f>
        <v>17.640000000000025</v>
      </c>
    </row>
    <row r="36" spans="1:31" x14ac:dyDescent="0.25">
      <c r="A36" t="s">
        <v>70</v>
      </c>
      <c r="B36">
        <v>1.8</v>
      </c>
      <c r="C36">
        <v>0.01</v>
      </c>
      <c r="D36">
        <f>B36+C36</f>
        <v>1.81</v>
      </c>
      <c r="G36" t="s">
        <v>6</v>
      </c>
      <c r="H36" t="s">
        <v>7</v>
      </c>
      <c r="I36" t="s">
        <v>88</v>
      </c>
      <c r="AC36">
        <v>48</v>
      </c>
      <c r="AD36">
        <f t="shared" ref="AD36:AD44" si="0">AVERAGE($AC$35:$AC$44)</f>
        <v>51.8</v>
      </c>
      <c r="AE36">
        <f t="shared" ref="AE36:AE44" si="1">(AC36-AD36)^2</f>
        <v>14.439999999999978</v>
      </c>
    </row>
    <row r="37" spans="1:31" x14ac:dyDescent="0.25">
      <c r="G37" s="19">
        <v>39</v>
      </c>
      <c r="H37">
        <f t="shared" ref="H37:H51" si="2">SUM($G$37:$G$51)/COUNT($G$37:$G$51)</f>
        <v>42.4</v>
      </c>
      <c r="I37">
        <f>(G37-H37)^2</f>
        <v>11.55999999999999</v>
      </c>
      <c r="M37" s="8">
        <f>SQRT(14.8/4)</f>
        <v>1.9235384061671346</v>
      </c>
      <c r="N37" s="8"/>
      <c r="AC37">
        <v>58</v>
      </c>
      <c r="AD37">
        <f t="shared" si="0"/>
        <v>51.8</v>
      </c>
      <c r="AE37">
        <f t="shared" si="1"/>
        <v>38.440000000000033</v>
      </c>
    </row>
    <row r="38" spans="1:31" x14ac:dyDescent="0.25">
      <c r="G38" s="20">
        <v>48</v>
      </c>
      <c r="H38">
        <f t="shared" si="2"/>
        <v>42.4</v>
      </c>
      <c r="I38">
        <f t="shared" ref="I38:I51" si="3">(G38-H38)^2</f>
        <v>31.360000000000017</v>
      </c>
      <c r="N38" s="8">
        <f>M37/M39</f>
        <v>0.86023252670426265</v>
      </c>
      <c r="AC38">
        <v>49</v>
      </c>
      <c r="AD38">
        <f t="shared" si="0"/>
        <v>51.8</v>
      </c>
      <c r="AE38">
        <f t="shared" si="1"/>
        <v>7.8399999999999839</v>
      </c>
    </row>
    <row r="39" spans="1:31" x14ac:dyDescent="0.25">
      <c r="A39" t="s">
        <v>87</v>
      </c>
      <c r="B39">
        <f>F55/SQRT(B19)</f>
        <v>1.8792095602748971</v>
      </c>
      <c r="G39" s="20">
        <v>58</v>
      </c>
      <c r="H39">
        <f t="shared" si="2"/>
        <v>42.4</v>
      </c>
      <c r="I39">
        <f t="shared" si="3"/>
        <v>243.36000000000004</v>
      </c>
      <c r="M39" s="8">
        <f>SQRT(5)</f>
        <v>2.2360679774997898</v>
      </c>
      <c r="N39" s="8"/>
      <c r="AC39">
        <v>34</v>
      </c>
      <c r="AD39">
        <f t="shared" si="0"/>
        <v>51.8</v>
      </c>
      <c r="AE39">
        <f t="shared" si="1"/>
        <v>316.83999999999992</v>
      </c>
    </row>
    <row r="40" spans="1:31" x14ac:dyDescent="0.25">
      <c r="G40" s="20">
        <v>43</v>
      </c>
      <c r="H40">
        <f t="shared" si="2"/>
        <v>42.4</v>
      </c>
      <c r="I40">
        <f t="shared" si="3"/>
        <v>0.36000000000000171</v>
      </c>
      <c r="N40" s="8"/>
      <c r="AC40">
        <v>67</v>
      </c>
      <c r="AD40">
        <f t="shared" si="0"/>
        <v>51.8</v>
      </c>
      <c r="AE40">
        <f t="shared" si="1"/>
        <v>231.04000000000008</v>
      </c>
    </row>
    <row r="41" spans="1:31" x14ac:dyDescent="0.25">
      <c r="G41" s="20">
        <v>48</v>
      </c>
      <c r="H41">
        <f t="shared" si="2"/>
        <v>42.4</v>
      </c>
      <c r="I41">
        <f t="shared" si="3"/>
        <v>31.360000000000017</v>
      </c>
      <c r="N41" s="8"/>
      <c r="AC41">
        <v>29</v>
      </c>
      <c r="AD41">
        <f t="shared" si="0"/>
        <v>51.8</v>
      </c>
      <c r="AE41">
        <f t="shared" si="1"/>
        <v>519.83999999999992</v>
      </c>
    </row>
    <row r="42" spans="1:31" x14ac:dyDescent="0.25">
      <c r="G42" s="20">
        <v>31</v>
      </c>
      <c r="H42">
        <f t="shared" si="2"/>
        <v>42.4</v>
      </c>
      <c r="I42">
        <f t="shared" si="3"/>
        <v>129.95999999999998</v>
      </c>
      <c r="N42" s="8">
        <f>20-1.64*(0.86)</f>
        <v>18.589600000000001</v>
      </c>
      <c r="AC42">
        <v>51</v>
      </c>
      <c r="AD42">
        <f t="shared" si="0"/>
        <v>51.8</v>
      </c>
      <c r="AE42">
        <f t="shared" si="1"/>
        <v>0.63999999999999546</v>
      </c>
    </row>
    <row r="43" spans="1:31" x14ac:dyDescent="0.25">
      <c r="G43" s="20">
        <v>45</v>
      </c>
      <c r="H43">
        <f t="shared" si="2"/>
        <v>42.4</v>
      </c>
      <c r="I43">
        <f t="shared" si="3"/>
        <v>6.7600000000000078</v>
      </c>
      <c r="N43" s="8">
        <f>20+1.64*(0.86)</f>
        <v>21.410399999999999</v>
      </c>
      <c r="AC43">
        <v>64</v>
      </c>
      <c r="AD43">
        <f t="shared" si="0"/>
        <v>51.8</v>
      </c>
      <c r="AE43">
        <f t="shared" si="1"/>
        <v>148.84000000000006</v>
      </c>
    </row>
    <row r="44" spans="1:31" x14ac:dyDescent="0.25">
      <c r="G44" s="20">
        <v>44</v>
      </c>
      <c r="H44">
        <f t="shared" si="2"/>
        <v>42.4</v>
      </c>
      <c r="I44">
        <f t="shared" si="3"/>
        <v>2.5600000000000045</v>
      </c>
      <c r="AC44">
        <v>62</v>
      </c>
      <c r="AD44">
        <f t="shared" si="0"/>
        <v>51.8</v>
      </c>
      <c r="AE44">
        <f t="shared" si="1"/>
        <v>104.04000000000006</v>
      </c>
    </row>
    <row r="45" spans="1:31" x14ac:dyDescent="0.25">
      <c r="G45" s="20">
        <v>40</v>
      </c>
      <c r="H45">
        <f t="shared" si="2"/>
        <v>42.4</v>
      </c>
      <c r="I45">
        <f t="shared" si="3"/>
        <v>5.7599999999999936</v>
      </c>
      <c r="AC45">
        <f>SUM(AC35:AC44)</f>
        <v>518</v>
      </c>
      <c r="AE45">
        <f>SUM(AE35:AE44)</f>
        <v>1399.6000000000001</v>
      </c>
    </row>
    <row r="46" spans="1:31" x14ac:dyDescent="0.25">
      <c r="G46" s="21">
        <v>47</v>
      </c>
      <c r="H46">
        <f t="shared" si="2"/>
        <v>42.4</v>
      </c>
      <c r="I46">
        <f t="shared" si="3"/>
        <v>21.160000000000014</v>
      </c>
      <c r="AC46" s="23"/>
    </row>
    <row r="47" spans="1:31" x14ac:dyDescent="0.25">
      <c r="G47" s="22">
        <v>43</v>
      </c>
      <c r="H47">
        <f t="shared" si="2"/>
        <v>42.4</v>
      </c>
      <c r="I47">
        <f t="shared" si="3"/>
        <v>0.36000000000000171</v>
      </c>
      <c r="AC47" s="23"/>
    </row>
    <row r="48" spans="1:31" x14ac:dyDescent="0.25">
      <c r="G48" s="23">
        <v>33</v>
      </c>
      <c r="H48">
        <f t="shared" si="2"/>
        <v>42.4</v>
      </c>
      <c r="I48">
        <f t="shared" si="3"/>
        <v>88.359999999999971</v>
      </c>
      <c r="AC48" t="s">
        <v>86</v>
      </c>
      <c r="AE48">
        <f>SQRT(AE45/(S14-1))</f>
        <v>12.470409420348279</v>
      </c>
    </row>
    <row r="49" spans="2:29" x14ac:dyDescent="0.25">
      <c r="G49" s="23">
        <v>46</v>
      </c>
      <c r="H49">
        <f t="shared" si="2"/>
        <v>42.4</v>
      </c>
      <c r="I49">
        <f t="shared" si="3"/>
        <v>12.96000000000001</v>
      </c>
      <c r="AC49" s="23"/>
    </row>
    <row r="50" spans="2:29" x14ac:dyDescent="0.25">
      <c r="G50" s="23">
        <v>41</v>
      </c>
      <c r="H50">
        <f t="shared" si="2"/>
        <v>42.4</v>
      </c>
      <c r="I50">
        <f t="shared" si="3"/>
        <v>1.959999999999996</v>
      </c>
    </row>
    <row r="51" spans="2:29" x14ac:dyDescent="0.25">
      <c r="G51" s="23">
        <v>30</v>
      </c>
      <c r="H51">
        <f t="shared" si="2"/>
        <v>42.4</v>
      </c>
      <c r="I51">
        <f t="shared" si="3"/>
        <v>153.75999999999996</v>
      </c>
    </row>
    <row r="52" spans="2:29" x14ac:dyDescent="0.25">
      <c r="G52">
        <f>SUM(G37:G51)</f>
        <v>636</v>
      </c>
      <c r="I52">
        <f>SUM(I37:I51)</f>
        <v>741.60000000000014</v>
      </c>
    </row>
    <row r="55" spans="2:29" x14ac:dyDescent="0.25">
      <c r="B55" t="s">
        <v>86</v>
      </c>
      <c r="F55">
        <f>SQRT(I52/(B19-1))</f>
        <v>7.2781473309784399</v>
      </c>
    </row>
  </sheetData>
  <mergeCells count="10">
    <mergeCell ref="A33:N34"/>
    <mergeCell ref="B3:N5"/>
    <mergeCell ref="B21:N21"/>
    <mergeCell ref="R3:AF7"/>
    <mergeCell ref="Q16:AB16"/>
    <mergeCell ref="Q21:AF23"/>
    <mergeCell ref="Q29:AF30"/>
    <mergeCell ref="A14:N15"/>
    <mergeCell ref="A26:N28"/>
    <mergeCell ref="B6:N8"/>
  </mergeCells>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Inicio</vt: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rigoberto borjas</dc:creator>
  <cp:lastModifiedBy>rigoberto borjas</cp:lastModifiedBy>
  <dcterms:created xsi:type="dcterms:W3CDTF">2022-06-05T15:10:00Z</dcterms:created>
  <dcterms:modified xsi:type="dcterms:W3CDTF">2022-07-16T00:03:39Z</dcterms:modified>
</cp:coreProperties>
</file>