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F09B1385-02D3-4083-8242-CD133B8EED05}" xr6:coauthVersionLast="47" xr6:coauthVersionMax="47" xr10:uidLastSave="{00000000-0000-0000-0000-000000000000}"/>
  <bookViews>
    <workbookView xWindow="-120" yWindow="-120" windowWidth="19440" windowHeight="11640" activeTab="4" xr2:uid="{C6E91D5C-2D9F-4F55-AE35-1DFD67727BF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5" l="1"/>
  <c r="I11" i="5"/>
  <c r="I10" i="5"/>
  <c r="I9" i="5"/>
  <c r="I8" i="5"/>
  <c r="I21" i="5" s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G32" i="4"/>
  <c r="G30" i="4"/>
  <c r="G28" i="4"/>
  <c r="G26" i="4"/>
  <c r="G18" i="4"/>
  <c r="G17" i="4"/>
  <c r="G16" i="4"/>
  <c r="G11" i="4"/>
  <c r="G10" i="4"/>
  <c r="G9" i="4"/>
  <c r="G8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D37" i="3"/>
  <c r="D35" i="3"/>
  <c r="D33" i="3"/>
  <c r="D31" i="3"/>
  <c r="D30" i="3"/>
  <c r="D29" i="3"/>
  <c r="D28" i="3"/>
  <c r="I13" i="5" l="1"/>
  <c r="I15" i="5"/>
  <c r="I14" i="5"/>
  <c r="C19" i="5"/>
  <c r="I23" i="5"/>
  <c r="I28" i="5" s="1"/>
  <c r="I22" i="5"/>
  <c r="I26" i="5" s="1"/>
  <c r="C35" i="2"/>
  <c r="D34" i="2"/>
  <c r="I18" i="5" l="1"/>
  <c r="D58" i="1"/>
  <c r="D60" i="1"/>
  <c r="D54" i="1"/>
  <c r="D53" i="1"/>
  <c r="D51" i="1"/>
  <c r="D44" i="1"/>
  <c r="D40" i="1"/>
  <c r="D39" i="1"/>
  <c r="D38" i="1"/>
  <c r="D37" i="1"/>
  <c r="D36" i="1"/>
</calcChain>
</file>

<file path=xl/sharedStrings.xml><?xml version="1.0" encoding="utf-8"?>
<sst xmlns="http://schemas.openxmlformats.org/spreadsheetml/2006/main" count="233" uniqueCount="154">
  <si>
    <t>outcome</t>
  </si>
  <si>
    <t>H</t>
  </si>
  <si>
    <t>T</t>
  </si>
  <si>
    <t>code</t>
  </si>
  <si>
    <t>runs</t>
  </si>
  <si>
    <t>cases</t>
  </si>
  <si>
    <t>no of observation</t>
  </si>
  <si>
    <t>no of head</t>
  </si>
  <si>
    <t>no of tail</t>
  </si>
  <si>
    <t>no of runs</t>
  </si>
  <si>
    <t>mean</t>
  </si>
  <si>
    <t>μ</t>
  </si>
  <si>
    <t>variance</t>
  </si>
  <si>
    <t>test hypothesis</t>
  </si>
  <si>
    <t>Null Hypothesis</t>
  </si>
  <si>
    <t>Alternative hypothesis</t>
  </si>
  <si>
    <t>z statistic</t>
  </si>
  <si>
    <t>test statitic</t>
  </si>
  <si>
    <t>level of significance</t>
  </si>
  <si>
    <t>tabulated z for two tailed test</t>
  </si>
  <si>
    <t>p value</t>
  </si>
  <si>
    <t>symbol</t>
  </si>
  <si>
    <t>value</t>
  </si>
  <si>
    <t>formula</t>
  </si>
  <si>
    <t>n</t>
  </si>
  <si>
    <t>n1</t>
  </si>
  <si>
    <t>n2</t>
  </si>
  <si>
    <t>R</t>
  </si>
  <si>
    <t>E®</t>
  </si>
  <si>
    <t>σ </t>
  </si>
  <si>
    <t>V®</t>
  </si>
  <si>
    <t>H0:sample observation is random.</t>
  </si>
  <si>
    <t>H1:sample observation isnot random.</t>
  </si>
  <si>
    <t>z</t>
  </si>
  <si>
    <t>p</t>
  </si>
  <si>
    <t>α</t>
  </si>
  <si>
    <t>Z α/2</t>
  </si>
  <si>
    <t>Decision:</t>
  </si>
  <si>
    <t>Significant approach</t>
  </si>
  <si>
    <t>H0 is rejected</t>
  </si>
  <si>
    <t>p-value approach</t>
  </si>
  <si>
    <t>It is significant</t>
  </si>
  <si>
    <t>RUN TEST</t>
  </si>
  <si>
    <t>Plot no.</t>
  </si>
  <si>
    <t>No of infected plants</t>
  </si>
  <si>
    <t>N</t>
  </si>
  <si>
    <t>No. of infected plants</t>
  </si>
  <si>
    <t>Problem to test</t>
  </si>
  <si>
    <t>H0:The disease infected plants are uiformly distributed over the entire area.</t>
  </si>
  <si>
    <t>H1:The disease infected plants are not uniformly distributed over the entire area.</t>
  </si>
  <si>
    <t>Observed cf(cf0)</t>
  </si>
  <si>
    <t>Observed relative freq(F0)</t>
  </si>
  <si>
    <t>Expected freq (fe)</t>
  </si>
  <si>
    <t>Expected relative freq(Fe)</t>
  </si>
  <si>
    <t>Expecetd cf(cfe)</t>
  </si>
  <si>
    <r>
      <t xml:space="preserve">|F 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-F 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| difference</t>
    </r>
  </si>
  <si>
    <t>Test statistic</t>
  </si>
  <si>
    <r>
      <t xml:space="preserve">D </t>
    </r>
    <r>
      <rPr>
        <vertAlign val="subscript"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>=</t>
    </r>
  </si>
  <si>
    <t>Critical value</t>
  </si>
  <si>
    <t>Let 5% be the level of significance then critical value is</t>
  </si>
  <si>
    <r>
      <t>D</t>
    </r>
    <r>
      <rPr>
        <vertAlign val="subscript"/>
        <sz val="11"/>
        <color theme="1"/>
        <rFont val="Calibri"/>
        <family val="2"/>
        <scheme val="minor"/>
      </rPr>
      <t>(n,</t>
    </r>
    <r>
      <rPr>
        <vertAlign val="subscript"/>
        <sz val="11"/>
        <color theme="1"/>
        <rFont val="Calibri"/>
        <family val="2"/>
      </rPr>
      <t>α)</t>
    </r>
  </si>
  <si>
    <t>decision</t>
  </si>
  <si>
    <t>Kolmogororov Smirnov one sample</t>
  </si>
  <si>
    <r>
      <t>from K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test D table</t>
    </r>
  </si>
  <si>
    <t>There is no reason to reject Null Hypothesis</t>
  </si>
  <si>
    <t>Mann-Whitney U test(Small smaple)</t>
  </si>
  <si>
    <t>Age</t>
  </si>
  <si>
    <t>Gender</t>
  </si>
  <si>
    <t>rank</t>
  </si>
  <si>
    <t>Sample size of male</t>
  </si>
  <si>
    <t>Sample size of female</t>
  </si>
  <si>
    <t>Sum of ranks of male</t>
  </si>
  <si>
    <t>R1</t>
  </si>
  <si>
    <t>R2</t>
  </si>
  <si>
    <t>Sum of ranks of female</t>
  </si>
  <si>
    <r>
      <t>U</t>
    </r>
    <r>
      <rPr>
        <sz val="8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=</t>
    </r>
  </si>
  <si>
    <r>
      <t>U</t>
    </r>
    <r>
      <rPr>
        <sz val="8"/>
        <color theme="1"/>
        <rFont val="Calibri"/>
        <family val="2"/>
        <scheme val="minor"/>
      </rPr>
      <t>2</t>
    </r>
  </si>
  <si>
    <r>
      <t>n1n2-U</t>
    </r>
    <r>
      <rPr>
        <sz val="8"/>
        <color theme="1"/>
        <rFont val="Calibri"/>
        <family val="2"/>
        <scheme val="minor"/>
      </rPr>
      <t>1</t>
    </r>
  </si>
  <si>
    <r>
      <t>U</t>
    </r>
    <r>
      <rPr>
        <sz val="8"/>
        <color theme="1"/>
        <rFont val="Calibri"/>
        <family val="2"/>
        <scheme val="minor"/>
      </rPr>
      <t>0</t>
    </r>
  </si>
  <si>
    <r>
      <t>min{U</t>
    </r>
    <r>
      <rPr>
        <sz val="8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,U</t>
    </r>
    <r>
      <rPr>
        <sz val="8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}</t>
    </r>
  </si>
  <si>
    <r>
      <t>Let Md</t>
    </r>
    <r>
      <rPr>
        <sz val="8"/>
        <color theme="1"/>
        <rFont val="Calibri"/>
        <family val="2"/>
        <scheme val="minor"/>
      </rPr>
      <t xml:space="preserve">1  </t>
    </r>
    <r>
      <rPr>
        <sz val="11"/>
        <color theme="1"/>
        <rFont val="Calibri"/>
        <family val="2"/>
        <scheme val="minor"/>
      </rPr>
      <t>and Md</t>
    </r>
    <r>
      <rPr>
        <sz val="8"/>
        <color theme="1"/>
        <rFont val="Calibri"/>
        <family val="2"/>
        <scheme val="minor"/>
      </rPr>
      <t xml:space="preserve">2  </t>
    </r>
    <r>
      <rPr>
        <sz val="11"/>
        <color theme="1"/>
        <rFont val="Calibri"/>
        <family val="2"/>
        <scheme val="minor"/>
      </rPr>
      <t>be median age of male and female employees respectively.</t>
    </r>
  </si>
  <si>
    <r>
      <t>H0:There is no significant difference between age of male and female employees(Md</t>
    </r>
    <r>
      <rPr>
        <sz val="9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Md</t>
    </r>
    <r>
      <rPr>
        <sz val="8"/>
        <color theme="1"/>
        <rFont val="Calibri"/>
        <family val="2"/>
        <scheme val="minor"/>
      </rPr>
      <t>2)</t>
    </r>
  </si>
  <si>
    <r>
      <t>H1:There is significant difference between age of male and female employee(Md</t>
    </r>
    <r>
      <rPr>
        <sz val="8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</rPr>
      <t>≠ Md</t>
    </r>
    <r>
      <rPr>
        <sz val="8"/>
        <color theme="1"/>
        <rFont val="Calibri"/>
        <family val="2"/>
      </rPr>
      <t>2 )</t>
    </r>
  </si>
  <si>
    <t>U0</t>
  </si>
  <si>
    <t>Critical Value</t>
  </si>
  <si>
    <r>
      <t xml:space="preserve">Let </t>
    </r>
    <r>
      <rPr>
        <sz val="11"/>
        <color theme="1"/>
        <rFont val="Calibri"/>
        <family val="2"/>
      </rPr>
      <t>α=0.10 be the level of significance then critical value is</t>
    </r>
  </si>
  <si>
    <r>
      <t>U</t>
    </r>
    <r>
      <rPr>
        <sz val="8"/>
        <color theme="1"/>
        <rFont val="Calibri"/>
        <family val="2"/>
      </rPr>
      <t>α(n1,n2)</t>
    </r>
  </si>
  <si>
    <t>Tabulated value</t>
  </si>
  <si>
    <t>Decision</t>
  </si>
  <si>
    <r>
      <t>U0=38.5&gt;U</t>
    </r>
    <r>
      <rPr>
        <sz val="9"/>
        <color theme="1"/>
        <rFont val="Calibri"/>
        <family val="2"/>
        <scheme val="minor"/>
      </rPr>
      <t xml:space="preserve">α(n1,n2) </t>
    </r>
    <r>
      <rPr>
        <sz val="10"/>
        <color theme="1"/>
        <rFont val="Calibri"/>
        <family val="2"/>
        <scheme val="minor"/>
      </rPr>
      <t>=</t>
    </r>
  </si>
  <si>
    <t>accept H0 at 0.10 level of significance.</t>
  </si>
  <si>
    <t>Mann-Whitney U test(large smaple)</t>
  </si>
  <si>
    <t>scores</t>
  </si>
  <si>
    <t>Group</t>
  </si>
  <si>
    <t>"=RANK.AVG(A7:A32,A7:A32,1)"</t>
  </si>
  <si>
    <t>sum of ranks of male</t>
  </si>
  <si>
    <t>sum of ranks of female</t>
  </si>
  <si>
    <t>n1-n2-U1</t>
  </si>
  <si>
    <t>U1=(n1*n2)+(n1(n1+1))/2)-R1</t>
  </si>
  <si>
    <t>u2=</t>
  </si>
  <si>
    <t>=COUNTIF(B7:B32,2)</t>
  </si>
  <si>
    <t>=COUNTIF(B7:B32,1)</t>
  </si>
  <si>
    <t>=SUMIF(B7:B33,1,C7:C33)</t>
  </si>
  <si>
    <t>=SUMIF(B7:B32,2,C7:C32)</t>
  </si>
  <si>
    <t>=(G8*G9)+(G8*(G8+1)/2)-G10</t>
  </si>
  <si>
    <t>=G8*G9-G16</t>
  </si>
  <si>
    <t>=MIN(G16,G17)</t>
  </si>
  <si>
    <t>Let Md1 and Md2 be media age of male and female employee respectively.</t>
  </si>
  <si>
    <t>H0: There is no significance difference between age of male and female employee</t>
  </si>
  <si>
    <t>H1: There is significance difference between age of male and female employee.</t>
  </si>
  <si>
    <t xml:space="preserve">mean </t>
  </si>
  <si>
    <t>Standard deviation</t>
  </si>
  <si>
    <t> σ</t>
  </si>
  <si>
    <t>=(G9*G8)/2</t>
  </si>
  <si>
    <t>=SQRT(G8 * G9 * (G8 + G9 + 1) / 12)</t>
  </si>
  <si>
    <t>u0</t>
  </si>
  <si>
    <t>Z</t>
  </si>
  <si>
    <t>=(G18-G26)/G28</t>
  </si>
  <si>
    <t>test statistics</t>
  </si>
  <si>
    <t>Z(α/2)</t>
  </si>
  <si>
    <t>|Z| =0.33 &lt; 1.96, accept H0 at 0.05 level of significance</t>
  </si>
  <si>
    <t>Kruskal Wallis H test</t>
  </si>
  <si>
    <t>Categories</t>
  </si>
  <si>
    <t>=RANK.AVG(B8:B21,B8:B21,1)</t>
  </si>
  <si>
    <t>=SUM(C8:C21)</t>
  </si>
  <si>
    <t>H0:There is no significance difference between median score of threee categories</t>
  </si>
  <si>
    <t>H1: There is significance difference between median socre of three categories</t>
  </si>
  <si>
    <t>formlua</t>
  </si>
  <si>
    <t>no of catogeries</t>
  </si>
  <si>
    <t>no. of catogerirs</t>
  </si>
  <si>
    <t>no. of observation</t>
  </si>
  <si>
    <t xml:space="preserve">sum of rank in </t>
  </si>
  <si>
    <t>for tied observation</t>
  </si>
  <si>
    <t>k</t>
  </si>
  <si>
    <t>n3</t>
  </si>
  <si>
    <t>R3</t>
  </si>
  <si>
    <t>=MAX(A8:A21)</t>
  </si>
  <si>
    <t>=COUNTIF($A$8:$A$21,G12)</t>
  </si>
  <si>
    <t>=COUNTIF($A$8:$A$21,G13)</t>
  </si>
  <si>
    <t>=COUNTIF($A$8:$A$21,G14)</t>
  </si>
  <si>
    <t>=COUNT(A8:A21)</t>
  </si>
  <si>
    <t>=SUMIF($A$8:$A$21,G16,$C$8:$C$21)</t>
  </si>
  <si>
    <t>=SUMIF($A$8:$A$21,G17,$C$8:$C$21)</t>
  </si>
  <si>
    <t>=SUMIF($A$8:$A$21,G18,$C$8:$C$21)</t>
  </si>
  <si>
    <t>degree of fredom</t>
  </si>
  <si>
    <t>k-1</t>
  </si>
  <si>
    <t>critical value</t>
  </si>
  <si>
    <t>=CHISQ.INV(1-I23,I24)</t>
  </si>
  <si>
    <t>=I11-1</t>
  </si>
  <si>
    <t>=CHISQ.DIST(9.98,I24,TRUE)</t>
  </si>
  <si>
    <t>Significant approch</t>
  </si>
  <si>
    <t>=IF(I21&lt;I25,"there is no resaon to reject null hypothesis","Reject Null hypothesis")</t>
  </si>
  <si>
    <t>p value approch</t>
  </si>
  <si>
    <t>=IF(I26&gt;I23,"it is insiignificant","it is significant")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</si>
</sst>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rgb="FFEEF0FF"/>
      <name val="Arial"/>
      <family val="2"/>
    </font>
    <font>
      <sz val="12"/>
      <color rgb="FFEEF0FF"/>
      <name val="Arial"/>
      <family val="2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quotePrefix="1"/>
    <xf numFmtId="0" fontId="1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40</xdr:row>
      <xdr:rowOff>128587</xdr:rowOff>
    </xdr:from>
    <xdr:ext cx="1390650" cy="2917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4FBE7B6-1C2D-49A6-860B-42CF5D4C24E3}"/>
                </a:ext>
              </a:extLst>
            </xdr:cNvPr>
            <xdr:cNvSpPr txBox="1"/>
          </xdr:nvSpPr>
          <xdr:spPr>
            <a:xfrm>
              <a:off x="0" y="7558087"/>
              <a:ext cx="1390650" cy="2917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l-GR" sz="1000" i="1">
                        <a:latin typeface="Cambria Math" panose="02040503050406030204" pitchFamily="18" charset="0"/>
                      </a:rPr>
                      <m:t>𝜇</m:t>
                    </m:r>
                    <m:r>
                      <a:rPr lang="en-US" sz="100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n-US" sz="10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1+</m:t>
                        </m:r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1000" b="0" i="1">
                        <a:latin typeface="Cambria Math" panose="02040503050406030204" pitchFamily="18" charset="0"/>
                      </a:rPr>
                      <m:t>+1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4FBE7B6-1C2D-49A6-860B-42CF5D4C24E3}"/>
                </a:ext>
              </a:extLst>
            </xdr:cNvPr>
            <xdr:cNvSpPr txBox="1"/>
          </xdr:nvSpPr>
          <xdr:spPr>
            <a:xfrm>
              <a:off x="0" y="7558087"/>
              <a:ext cx="1390650" cy="2917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l-GR" sz="1000" i="0">
                  <a:latin typeface="Cambria Math" panose="02040503050406030204" pitchFamily="18" charset="0"/>
                </a:rPr>
                <a:t>𝜇</a:t>
              </a:r>
              <a:r>
                <a:rPr lang="en-US" sz="1000" i="0">
                  <a:latin typeface="Cambria Math" panose="02040503050406030204" pitchFamily="18" charset="0"/>
                </a:rPr>
                <a:t>𝑟</a:t>
              </a:r>
              <a:r>
                <a:rPr lang="en-US" sz="1000" b="0" i="0">
                  <a:latin typeface="Cambria Math" panose="02040503050406030204" pitchFamily="18" charset="0"/>
                </a:rPr>
                <a:t>=2𝑛1𝑛2/(𝑛1+𝑛2)+1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1790699</xdr:colOff>
      <xdr:row>40</xdr:row>
      <xdr:rowOff>52387</xdr:rowOff>
    </xdr:from>
    <xdr:ext cx="2047875" cy="43338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CAFA545-D29A-43BD-B7E3-86A66A01E4CB}"/>
                </a:ext>
              </a:extLst>
            </xdr:cNvPr>
            <xdr:cNvSpPr txBox="1"/>
          </xdr:nvSpPr>
          <xdr:spPr>
            <a:xfrm>
              <a:off x="1790699" y="7481887"/>
              <a:ext cx="2047875" cy="4333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l-GR" sz="105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σ</m:t>
                    </m:r>
                    <m:r>
                      <m:rPr>
                        <m:nor/>
                      </m:rPr>
                      <a:rPr lang="el-GR" sz="105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050" b="0" i="0" baseline="300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</m:t>
                    </m:r>
                    <m:r>
                      <a:rPr lang="en-US" sz="1050" b="0" i="1" baseline="-250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r>
                      <a:rPr lang="en-US" sz="105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05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05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05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05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sz="105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050" b="0" i="1">
                            <a:latin typeface="Cambria Math" panose="02040503050406030204" pitchFamily="18" charset="0"/>
                          </a:rPr>
                          <m:t>2(2</m:t>
                        </m:r>
                        <m:r>
                          <a:rPr lang="en-US" sz="105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05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sz="105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050" b="0" i="1">
                            <a:latin typeface="Cambria Math" panose="02040503050406030204" pitchFamily="18" charset="0"/>
                          </a:rPr>
                          <m:t>2−</m:t>
                        </m:r>
                        <m:r>
                          <a:rPr lang="en-US" sz="105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050" b="0" i="1">
                            <a:latin typeface="Cambria Math" panose="02040503050406030204" pitchFamily="18" charset="0"/>
                          </a:rPr>
                          <m:t>1−</m:t>
                        </m:r>
                        <m:r>
                          <a:rPr lang="en-US" sz="105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050" b="0" i="1">
                            <a:latin typeface="Cambria Math" panose="02040503050406030204" pitchFamily="18" charset="0"/>
                          </a:rPr>
                          <m:t>2)</m:t>
                        </m:r>
                      </m:num>
                      <m:den>
                        <m:r>
                          <a:rPr lang="en-US" sz="1050" b="0" i="0" baseline="0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m:rPr>
                            <m:sty m:val="p"/>
                          </m:rPr>
                          <a:rPr lang="en-US" sz="1050" b="0" i="0" baseline="0">
                            <a:latin typeface="Cambria Math" panose="02040503050406030204" pitchFamily="18" charset="0"/>
                          </a:rPr>
                          <m:t>n</m:t>
                        </m:r>
                        <m:r>
                          <a:rPr lang="en-US" sz="1050" b="0" i="0" baseline="0">
                            <a:latin typeface="Cambria Math" panose="02040503050406030204" pitchFamily="18" charset="0"/>
                          </a:rPr>
                          <m:t>1+</m:t>
                        </m:r>
                        <m:r>
                          <m:rPr>
                            <m:sty m:val="p"/>
                          </m:rPr>
                          <a:rPr lang="en-US" sz="1050" b="0" i="0" baseline="0">
                            <a:latin typeface="Cambria Math" panose="02040503050406030204" pitchFamily="18" charset="0"/>
                          </a:rPr>
                          <m:t>n</m:t>
                        </m:r>
                        <m:r>
                          <a:rPr lang="en-US" sz="1050" b="0" i="0" baseline="0">
                            <a:latin typeface="Cambria Math" panose="02040503050406030204" pitchFamily="18" charset="0"/>
                          </a:rPr>
                          <m:t>2)2  </m:t>
                        </m:r>
                        <m:r>
                          <a:rPr lang="en-US" sz="1050" b="0" i="1" baseline="0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050" b="0" i="1" baseline="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050" b="0" i="1" baseline="0">
                            <a:latin typeface="Cambria Math" panose="02040503050406030204" pitchFamily="18" charset="0"/>
                          </a:rPr>
                          <m:t>1+</m:t>
                        </m:r>
                        <m:r>
                          <a:rPr lang="en-US" sz="1050" b="0" i="1" baseline="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050" b="0" i="1" baseline="0">
                            <a:latin typeface="Cambria Math" panose="02040503050406030204" pitchFamily="18" charset="0"/>
                          </a:rPr>
                          <m:t>2−1)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CAFA545-D29A-43BD-B7E3-86A66A01E4CB}"/>
                </a:ext>
              </a:extLst>
            </xdr:cNvPr>
            <xdr:cNvSpPr txBox="1"/>
          </xdr:nvSpPr>
          <xdr:spPr>
            <a:xfrm>
              <a:off x="1790699" y="7481887"/>
              <a:ext cx="2047875" cy="4333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l-GR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"σ </a:t>
              </a:r>
              <a:r>
                <a:rPr lang="en-US" sz="1050" b="0" i="0" baseline="30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05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𝑟</a:t>
              </a:r>
              <a:r>
                <a:rPr lang="en-US" sz="105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050" i="0">
                  <a:latin typeface="Cambria Math" panose="02040503050406030204" pitchFamily="18" charset="0"/>
                </a:rPr>
                <a:t>(</a:t>
              </a:r>
              <a:r>
                <a:rPr lang="en-US" sz="1050" b="0" i="0">
                  <a:latin typeface="Cambria Math" panose="02040503050406030204" pitchFamily="18" charset="0"/>
                </a:rPr>
                <a:t>2𝑛1𝑛2(2𝑛1𝑛2−𝑛1−𝑛2))/(</a:t>
              </a:r>
              <a:r>
                <a:rPr lang="en-US" sz="1050" b="0" i="0" baseline="0">
                  <a:latin typeface="+mj-lt"/>
                </a:rPr>
                <a:t>(n1+n2)</a:t>
              </a:r>
              <a:r>
                <a:rPr lang="en-US" sz="1050" b="0" i="0" baseline="30000">
                  <a:latin typeface="+mj-lt"/>
                </a:rPr>
                <a:t>2</a:t>
              </a:r>
              <a:r>
                <a:rPr lang="en-US" sz="1050" b="0" i="0" baseline="0">
                  <a:latin typeface="+mj-lt"/>
                </a:rPr>
                <a:t>  </a:t>
              </a:r>
              <a:r>
                <a:rPr lang="en-US" sz="1050" b="0" i="0" baseline="0">
                  <a:latin typeface="Cambria Math" panose="02040503050406030204" pitchFamily="18" charset="0"/>
                </a:rPr>
                <a:t>(𝑛1+𝑛2−1))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323850</xdr:colOff>
      <xdr:row>32</xdr:row>
      <xdr:rowOff>71437</xdr:rowOff>
    </xdr:from>
    <xdr:ext cx="1188480" cy="2468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41105BE-AA3D-47CE-8A1C-2C8BAD270BB6}"/>
                </a:ext>
              </a:extLst>
            </xdr:cNvPr>
            <xdr:cNvSpPr txBox="1"/>
          </xdr:nvSpPr>
          <xdr:spPr>
            <a:xfrm>
              <a:off x="323850" y="6167437"/>
              <a:ext cx="1188480" cy="246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𝑛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1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𝑛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2+</m:t>
                  </m:r>
                  <m:f>
                    <m:f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1(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1+1)</m:t>
                      </m:r>
                    </m:num>
                    <m:den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en-US" sz="1100"/>
                <a:t> -R1</a:t>
              </a: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41105BE-AA3D-47CE-8A1C-2C8BAD270BB6}"/>
                </a:ext>
              </a:extLst>
            </xdr:cNvPr>
            <xdr:cNvSpPr txBox="1"/>
          </xdr:nvSpPr>
          <xdr:spPr>
            <a:xfrm>
              <a:off x="323850" y="6167437"/>
              <a:ext cx="1188480" cy="246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𝑛1𝑛2+</a:t>
              </a:r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𝑛1(𝑛1+1))/2</a:t>
              </a:r>
              <a:r>
                <a:rPr lang="en-US" sz="1100"/>
                <a:t> -R1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1456121</xdr:colOff>
      <xdr:row>24</xdr:row>
      <xdr:rowOff>177799</xdr:rowOff>
    </xdr:from>
    <xdr:ext cx="635000" cy="2053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5042FE2-A0E3-0592-C54E-6008CD45BDC8}"/>
                </a:ext>
              </a:extLst>
            </xdr:cNvPr>
            <xdr:cNvSpPr txBox="1"/>
          </xdr:nvSpPr>
          <xdr:spPr>
            <a:xfrm>
              <a:off x="5277069" y="4644696"/>
              <a:ext cx="635000" cy="205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5042FE2-A0E3-0592-C54E-6008CD45BDC8}"/>
                </a:ext>
              </a:extLst>
            </xdr:cNvPr>
            <xdr:cNvSpPr txBox="1"/>
          </xdr:nvSpPr>
          <xdr:spPr>
            <a:xfrm>
              <a:off x="5277069" y="4644696"/>
              <a:ext cx="635000" cy="205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𝜇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𝑢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F0FB-40B1-4109-84B7-A460DDAD3660}">
  <dimension ref="A1:D60"/>
  <sheetViews>
    <sheetView topLeftCell="A37" workbookViewId="0"/>
  </sheetViews>
  <sheetFormatPr defaultRowHeight="15" x14ac:dyDescent="0.25"/>
  <cols>
    <col min="1" max="1" width="27.7109375" bestFit="1" customWidth="1"/>
    <col min="4" max="4" width="26.42578125" customWidth="1"/>
  </cols>
  <sheetData>
    <row r="1" spans="1:3" x14ac:dyDescent="0.25">
      <c r="A1" t="s">
        <v>42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1</v>
      </c>
      <c r="B3">
        <v>1</v>
      </c>
      <c r="C3">
        <v>1</v>
      </c>
    </row>
    <row r="4" spans="1:3" x14ac:dyDescent="0.25">
      <c r="A4" t="s">
        <v>2</v>
      </c>
      <c r="B4">
        <v>0</v>
      </c>
      <c r="C4">
        <v>2</v>
      </c>
    </row>
    <row r="5" spans="1:3" x14ac:dyDescent="0.25">
      <c r="A5" t="s">
        <v>2</v>
      </c>
      <c r="B5">
        <v>0</v>
      </c>
      <c r="C5">
        <v>2</v>
      </c>
    </row>
    <row r="6" spans="1:3" x14ac:dyDescent="0.25">
      <c r="A6" t="s">
        <v>1</v>
      </c>
      <c r="B6">
        <v>1</v>
      </c>
      <c r="C6">
        <v>3</v>
      </c>
    </row>
    <row r="7" spans="1:3" x14ac:dyDescent="0.25">
      <c r="A7" t="s">
        <v>2</v>
      </c>
      <c r="B7">
        <v>0</v>
      </c>
      <c r="C7">
        <v>4</v>
      </c>
    </row>
    <row r="8" spans="1:3" x14ac:dyDescent="0.25">
      <c r="A8" t="s">
        <v>1</v>
      </c>
      <c r="B8">
        <v>1</v>
      </c>
      <c r="C8">
        <v>5</v>
      </c>
    </row>
    <row r="9" spans="1:3" x14ac:dyDescent="0.25">
      <c r="A9" t="s">
        <v>1</v>
      </c>
      <c r="B9">
        <v>1</v>
      </c>
      <c r="C9">
        <v>5</v>
      </c>
    </row>
    <row r="10" spans="1:3" x14ac:dyDescent="0.25">
      <c r="A10" t="s">
        <v>1</v>
      </c>
      <c r="B10">
        <v>1</v>
      </c>
      <c r="C10">
        <v>5</v>
      </c>
    </row>
    <row r="11" spans="1:3" x14ac:dyDescent="0.25">
      <c r="A11" t="s">
        <v>2</v>
      </c>
      <c r="B11">
        <v>0</v>
      </c>
      <c r="C11">
        <v>6</v>
      </c>
    </row>
    <row r="12" spans="1:3" x14ac:dyDescent="0.25">
      <c r="A12" t="s">
        <v>1</v>
      </c>
      <c r="B12">
        <v>1</v>
      </c>
      <c r="C12">
        <v>7</v>
      </c>
    </row>
    <row r="13" spans="1:3" x14ac:dyDescent="0.25">
      <c r="A13" t="s">
        <v>1</v>
      </c>
      <c r="B13">
        <v>1</v>
      </c>
      <c r="C13">
        <v>7</v>
      </c>
    </row>
    <row r="14" spans="1:3" x14ac:dyDescent="0.25">
      <c r="A14" t="s">
        <v>2</v>
      </c>
      <c r="B14">
        <v>0</v>
      </c>
      <c r="C14">
        <v>8</v>
      </c>
    </row>
    <row r="15" spans="1:3" x14ac:dyDescent="0.25">
      <c r="A15" t="s">
        <v>2</v>
      </c>
      <c r="B15">
        <v>0</v>
      </c>
      <c r="C15">
        <v>8</v>
      </c>
    </row>
    <row r="16" spans="1:3" x14ac:dyDescent="0.25">
      <c r="A16" t="s">
        <v>1</v>
      </c>
      <c r="B16">
        <v>1</v>
      </c>
      <c r="C16">
        <v>9</v>
      </c>
    </row>
    <row r="17" spans="1:3" x14ac:dyDescent="0.25">
      <c r="A17" t="s">
        <v>2</v>
      </c>
      <c r="B17">
        <v>0</v>
      </c>
      <c r="C17">
        <v>10</v>
      </c>
    </row>
    <row r="18" spans="1:3" x14ac:dyDescent="0.25">
      <c r="A18" t="s">
        <v>1</v>
      </c>
      <c r="B18">
        <v>1</v>
      </c>
      <c r="C18">
        <v>11</v>
      </c>
    </row>
    <row r="19" spans="1:3" x14ac:dyDescent="0.25">
      <c r="A19" t="s">
        <v>2</v>
      </c>
      <c r="B19">
        <v>0</v>
      </c>
      <c r="C19">
        <v>12</v>
      </c>
    </row>
    <row r="20" spans="1:3" x14ac:dyDescent="0.25">
      <c r="A20" t="s">
        <v>1</v>
      </c>
      <c r="B20">
        <v>1</v>
      </c>
      <c r="C20">
        <v>13</v>
      </c>
    </row>
    <row r="21" spans="1:3" x14ac:dyDescent="0.25">
      <c r="A21" t="s">
        <v>1</v>
      </c>
      <c r="B21">
        <v>1</v>
      </c>
      <c r="C21">
        <v>13</v>
      </c>
    </row>
    <row r="22" spans="1:3" x14ac:dyDescent="0.25">
      <c r="A22" t="s">
        <v>2</v>
      </c>
      <c r="B22">
        <v>0</v>
      </c>
      <c r="C22">
        <v>14</v>
      </c>
    </row>
    <row r="23" spans="1:3" x14ac:dyDescent="0.25">
      <c r="A23" t="s">
        <v>1</v>
      </c>
      <c r="B23">
        <v>1</v>
      </c>
      <c r="C23">
        <v>15</v>
      </c>
    </row>
    <row r="24" spans="1:3" x14ac:dyDescent="0.25">
      <c r="A24" t="s">
        <v>2</v>
      </c>
      <c r="B24">
        <v>0</v>
      </c>
      <c r="C24">
        <v>16</v>
      </c>
    </row>
    <row r="25" spans="1:3" x14ac:dyDescent="0.25">
      <c r="A25" t="s">
        <v>2</v>
      </c>
      <c r="B25">
        <v>0</v>
      </c>
      <c r="C25">
        <v>16</v>
      </c>
    </row>
    <row r="26" spans="1:3" x14ac:dyDescent="0.25">
      <c r="A26" t="s">
        <v>1</v>
      </c>
      <c r="B26">
        <v>1</v>
      </c>
      <c r="C26">
        <v>17</v>
      </c>
    </row>
    <row r="27" spans="1:3" x14ac:dyDescent="0.25">
      <c r="A27" t="s">
        <v>2</v>
      </c>
      <c r="B27">
        <v>0</v>
      </c>
      <c r="C27">
        <v>18</v>
      </c>
    </row>
    <row r="28" spans="1:3" x14ac:dyDescent="0.25">
      <c r="A28" t="s">
        <v>1</v>
      </c>
      <c r="B28">
        <v>1</v>
      </c>
      <c r="C28">
        <v>19</v>
      </c>
    </row>
    <row r="29" spans="1:3" x14ac:dyDescent="0.25">
      <c r="A29" t="s">
        <v>1</v>
      </c>
      <c r="B29">
        <v>1</v>
      </c>
      <c r="C29">
        <v>19</v>
      </c>
    </row>
    <row r="30" spans="1:3" x14ac:dyDescent="0.25">
      <c r="A30" t="s">
        <v>2</v>
      </c>
      <c r="B30">
        <v>0</v>
      </c>
      <c r="C30">
        <v>20</v>
      </c>
    </row>
    <row r="31" spans="1:3" x14ac:dyDescent="0.25">
      <c r="A31" t="s">
        <v>1</v>
      </c>
      <c r="B31">
        <v>1</v>
      </c>
      <c r="C31">
        <v>21</v>
      </c>
    </row>
    <row r="32" spans="1:3" x14ac:dyDescent="0.25">
      <c r="A32" t="s">
        <v>2</v>
      </c>
      <c r="B32">
        <v>0</v>
      </c>
      <c r="C32">
        <v>22</v>
      </c>
    </row>
    <row r="35" spans="1:4" x14ac:dyDescent="0.25">
      <c r="A35" t="s">
        <v>5</v>
      </c>
      <c r="B35" t="s">
        <v>21</v>
      </c>
      <c r="C35" t="s">
        <v>22</v>
      </c>
      <c r="D35" t="s">
        <v>23</v>
      </c>
    </row>
    <row r="36" spans="1:4" x14ac:dyDescent="0.25">
      <c r="A36" t="s">
        <v>6</v>
      </c>
      <c r="B36" t="s">
        <v>24</v>
      </c>
      <c r="C36">
        <v>30</v>
      </c>
      <c r="D36">
        <f>COUNT(B3:B32)</f>
        <v>30</v>
      </c>
    </row>
    <row r="37" spans="1:4" x14ac:dyDescent="0.25">
      <c r="A37" t="s">
        <v>7</v>
      </c>
      <c r="B37" t="s">
        <v>25</v>
      </c>
      <c r="C37">
        <v>16</v>
      </c>
      <c r="D37">
        <f>COUNTIF(B3:B32,1)</f>
        <v>16</v>
      </c>
    </row>
    <row r="38" spans="1:4" x14ac:dyDescent="0.25">
      <c r="A38" t="s">
        <v>8</v>
      </c>
      <c r="B38" t="s">
        <v>26</v>
      </c>
      <c r="C38">
        <v>14</v>
      </c>
      <c r="D38">
        <f>COUNTIF(B3:B32,0)</f>
        <v>14</v>
      </c>
    </row>
    <row r="39" spans="1:4" x14ac:dyDescent="0.25">
      <c r="A39" t="s">
        <v>9</v>
      </c>
      <c r="B39" t="s">
        <v>27</v>
      </c>
      <c r="C39">
        <v>22</v>
      </c>
      <c r="D39">
        <f>MAX(C3:C32)</f>
        <v>22</v>
      </c>
    </row>
    <row r="40" spans="1:4" x14ac:dyDescent="0.25">
      <c r="A40" t="s">
        <v>10</v>
      </c>
      <c r="B40" t="s">
        <v>28</v>
      </c>
      <c r="C40">
        <v>15.93333</v>
      </c>
      <c r="D40">
        <f>((2*C37*C38)/(C37+C38))+1</f>
        <v>15.933333333333334</v>
      </c>
    </row>
    <row r="41" spans="1:4" ht="11.25" customHeight="1" x14ac:dyDescent="0.25">
      <c r="A41" s="1" t="s">
        <v>11</v>
      </c>
      <c r="B41" s="2" t="s">
        <v>29</v>
      </c>
    </row>
    <row r="44" spans="1:4" x14ac:dyDescent="0.25">
      <c r="A44" t="s">
        <v>12</v>
      </c>
      <c r="B44" t="s">
        <v>30</v>
      </c>
      <c r="C44">
        <v>7.1748659999999997</v>
      </c>
      <c r="D44">
        <f>(2*C37*C38*(2*C37*C38-C37-C38))/(((C37+C38)^2)*(C37+C38-1))</f>
        <v>7.1748659003831419</v>
      </c>
    </row>
    <row r="46" spans="1:4" x14ac:dyDescent="0.25">
      <c r="A46" t="s">
        <v>13</v>
      </c>
    </row>
    <row r="47" spans="1:4" x14ac:dyDescent="0.25">
      <c r="A47" t="s">
        <v>14</v>
      </c>
      <c r="B47" t="s">
        <v>31</v>
      </c>
    </row>
    <row r="48" spans="1:4" x14ac:dyDescent="0.25">
      <c r="A48" t="s">
        <v>15</v>
      </c>
      <c r="B48" t="s">
        <v>32</v>
      </c>
    </row>
    <row r="50" spans="1:4" x14ac:dyDescent="0.25">
      <c r="A50" t="s">
        <v>17</v>
      </c>
    </row>
    <row r="51" spans="1:4" x14ac:dyDescent="0.25">
      <c r="A51" t="s">
        <v>16</v>
      </c>
      <c r="B51" t="s">
        <v>33</v>
      </c>
      <c r="C51">
        <v>2.2648700000000002</v>
      </c>
      <c r="D51">
        <f>(C39-C40)/SQRT(C44)</f>
        <v>2.2648710191105197</v>
      </c>
    </row>
    <row r="52" spans="1:4" x14ac:dyDescent="0.25">
      <c r="A52" t="s">
        <v>18</v>
      </c>
      <c r="B52" s="3" t="s">
        <v>35</v>
      </c>
      <c r="C52">
        <v>0.05</v>
      </c>
    </row>
    <row r="53" spans="1:4" x14ac:dyDescent="0.25">
      <c r="A53" t="s">
        <v>19</v>
      </c>
      <c r="B53" s="3" t="s">
        <v>36</v>
      </c>
      <c r="C53">
        <v>1.959964</v>
      </c>
      <c r="D53">
        <f>NORMSINV(1-C52/2)</f>
        <v>1.9599639845400536</v>
      </c>
    </row>
    <row r="54" spans="1:4" x14ac:dyDescent="0.25">
      <c r="A54" t="s">
        <v>20</v>
      </c>
      <c r="B54" s="3" t="s">
        <v>34</v>
      </c>
      <c r="C54">
        <v>1.176E-2</v>
      </c>
      <c r="D54">
        <f>1-NORMSDIST(C51)</f>
        <v>1.1760329117155854E-2</v>
      </c>
    </row>
    <row r="56" spans="1:4" x14ac:dyDescent="0.25">
      <c r="A56" t="s">
        <v>37</v>
      </c>
    </row>
    <row r="57" spans="1:4" x14ac:dyDescent="0.25">
      <c r="A57" t="s">
        <v>38</v>
      </c>
    </row>
    <row r="58" spans="1:4" x14ac:dyDescent="0.25">
      <c r="A58" t="s">
        <v>39</v>
      </c>
      <c r="D58" t="str">
        <f>IF(ABS(C51)&lt;C53,"There is no reason to reject Null Hypothesis H0","H0 is rejected")</f>
        <v>H0 is rejected</v>
      </c>
    </row>
    <row r="59" spans="1:4" x14ac:dyDescent="0.25">
      <c r="A59" t="s">
        <v>40</v>
      </c>
    </row>
    <row r="60" spans="1:4" x14ac:dyDescent="0.25">
      <c r="A60" t="s">
        <v>41</v>
      </c>
      <c r="D60" t="str">
        <f>IF(C52&lt;C54,"It is insignificant","It is significant")</f>
        <v>It is significant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879E-2275-4EFF-AFB6-EECB6291CD9F}">
  <dimension ref="A1:H44"/>
  <sheetViews>
    <sheetView topLeftCell="A22" workbookViewId="0">
      <selection activeCell="B37" sqref="B37"/>
    </sheetView>
  </sheetViews>
  <sheetFormatPr defaultRowHeight="15" x14ac:dyDescent="0.25"/>
  <cols>
    <col min="1" max="1" width="12.5703125" customWidth="1"/>
    <col min="2" max="2" width="21" customWidth="1"/>
    <col min="3" max="3" width="17.7109375" customWidth="1"/>
    <col min="4" max="4" width="24.85546875" customWidth="1"/>
    <col min="5" max="5" width="17.28515625" bestFit="1" customWidth="1"/>
    <col min="6" max="6" width="17.28515625" customWidth="1"/>
    <col min="7" max="7" width="24.5703125" bestFit="1" customWidth="1"/>
    <col min="8" max="8" width="19.7109375" customWidth="1"/>
  </cols>
  <sheetData>
    <row r="1" spans="1:3" x14ac:dyDescent="0.25">
      <c r="A1" t="s">
        <v>62</v>
      </c>
    </row>
    <row r="4" spans="1:3" x14ac:dyDescent="0.25">
      <c r="A4" t="s">
        <v>43</v>
      </c>
      <c r="B4" t="s">
        <v>45</v>
      </c>
      <c r="C4" t="s">
        <v>46</v>
      </c>
    </row>
    <row r="5" spans="1:3" x14ac:dyDescent="0.25">
      <c r="A5">
        <v>1</v>
      </c>
      <c r="C5">
        <v>8</v>
      </c>
    </row>
    <row r="6" spans="1:3" x14ac:dyDescent="0.25">
      <c r="A6">
        <v>2</v>
      </c>
      <c r="C6">
        <v>10</v>
      </c>
    </row>
    <row r="7" spans="1:3" x14ac:dyDescent="0.25">
      <c r="A7">
        <v>3</v>
      </c>
      <c r="C7">
        <v>9</v>
      </c>
    </row>
    <row r="8" spans="1:3" x14ac:dyDescent="0.25">
      <c r="A8">
        <v>4</v>
      </c>
      <c r="C8">
        <v>12</v>
      </c>
    </row>
    <row r="9" spans="1:3" x14ac:dyDescent="0.25">
      <c r="A9">
        <v>5</v>
      </c>
      <c r="C9">
        <v>15</v>
      </c>
    </row>
    <row r="10" spans="1:3" x14ac:dyDescent="0.25">
      <c r="A10">
        <v>6</v>
      </c>
      <c r="C10">
        <v>7</v>
      </c>
    </row>
    <row r="11" spans="1:3" x14ac:dyDescent="0.25">
      <c r="A11">
        <v>7</v>
      </c>
      <c r="C11">
        <v>5</v>
      </c>
    </row>
    <row r="12" spans="1:3" x14ac:dyDescent="0.25">
      <c r="A12">
        <v>8</v>
      </c>
      <c r="C12">
        <v>12</v>
      </c>
    </row>
    <row r="13" spans="1:3" x14ac:dyDescent="0.25">
      <c r="A13">
        <v>9</v>
      </c>
      <c r="C13">
        <v>13</v>
      </c>
    </row>
    <row r="14" spans="1:3" x14ac:dyDescent="0.25">
      <c r="A14">
        <v>10</v>
      </c>
      <c r="C14">
        <v>9</v>
      </c>
    </row>
    <row r="17" spans="1:8" x14ac:dyDescent="0.25">
      <c r="A17" t="s">
        <v>47</v>
      </c>
    </row>
    <row r="18" spans="1:8" x14ac:dyDescent="0.25">
      <c r="A18" t="s">
        <v>48</v>
      </c>
    </row>
    <row r="19" spans="1:8" x14ac:dyDescent="0.25">
      <c r="A19" t="s">
        <v>49</v>
      </c>
    </row>
    <row r="21" spans="1:8" ht="37.5" customHeight="1" x14ac:dyDescent="0.25">
      <c r="A21" t="s">
        <v>43</v>
      </c>
      <c r="B21" s="4" t="s">
        <v>44</v>
      </c>
      <c r="C21" s="4" t="s">
        <v>50</v>
      </c>
      <c r="D21" s="4" t="s">
        <v>51</v>
      </c>
      <c r="E21" s="4" t="s">
        <v>52</v>
      </c>
      <c r="F21" s="4" t="s">
        <v>54</v>
      </c>
      <c r="G21" s="4" t="s">
        <v>53</v>
      </c>
      <c r="H21" s="4" t="s">
        <v>55</v>
      </c>
    </row>
    <row r="22" spans="1:8" x14ac:dyDescent="0.25">
      <c r="A22">
        <v>2</v>
      </c>
      <c r="B22">
        <v>8</v>
      </c>
      <c r="C22">
        <v>8</v>
      </c>
      <c r="D22">
        <v>0.08</v>
      </c>
      <c r="E22">
        <v>10</v>
      </c>
      <c r="F22">
        <v>10</v>
      </c>
      <c r="G22">
        <v>0.1</v>
      </c>
      <c r="H22">
        <v>0.02</v>
      </c>
    </row>
    <row r="23" spans="1:8" x14ac:dyDescent="0.25">
      <c r="A23">
        <v>2</v>
      </c>
      <c r="B23">
        <v>10</v>
      </c>
      <c r="C23">
        <v>18</v>
      </c>
      <c r="D23">
        <v>0.18</v>
      </c>
      <c r="E23">
        <v>10</v>
      </c>
      <c r="F23">
        <v>20</v>
      </c>
      <c r="G23">
        <v>0.2</v>
      </c>
      <c r="H23">
        <v>0.02</v>
      </c>
    </row>
    <row r="24" spans="1:8" x14ac:dyDescent="0.25">
      <c r="A24">
        <v>3</v>
      </c>
      <c r="B24">
        <v>9</v>
      </c>
      <c r="C24">
        <v>27</v>
      </c>
      <c r="D24">
        <v>0.27</v>
      </c>
      <c r="E24">
        <v>10</v>
      </c>
      <c r="F24">
        <v>30</v>
      </c>
      <c r="G24">
        <v>0.3</v>
      </c>
      <c r="H24">
        <v>0.03</v>
      </c>
    </row>
    <row r="25" spans="1:8" x14ac:dyDescent="0.25">
      <c r="A25">
        <v>4</v>
      </c>
      <c r="B25">
        <v>12</v>
      </c>
      <c r="C25">
        <v>39</v>
      </c>
      <c r="D25">
        <v>0.39</v>
      </c>
      <c r="E25">
        <v>10</v>
      </c>
      <c r="F25">
        <v>40</v>
      </c>
      <c r="G25">
        <v>0.4</v>
      </c>
      <c r="H25">
        <v>0.01</v>
      </c>
    </row>
    <row r="26" spans="1:8" x14ac:dyDescent="0.25">
      <c r="A26">
        <v>5</v>
      </c>
      <c r="B26">
        <v>15</v>
      </c>
      <c r="C26">
        <v>54</v>
      </c>
      <c r="D26">
        <v>0.54</v>
      </c>
      <c r="E26">
        <v>10</v>
      </c>
      <c r="F26">
        <v>50</v>
      </c>
      <c r="G26">
        <v>0.5</v>
      </c>
      <c r="H26">
        <v>0.04</v>
      </c>
    </row>
    <row r="27" spans="1:8" x14ac:dyDescent="0.25">
      <c r="A27">
        <v>6</v>
      </c>
      <c r="B27">
        <v>7</v>
      </c>
      <c r="C27">
        <v>61</v>
      </c>
      <c r="D27">
        <v>0.61</v>
      </c>
      <c r="E27">
        <v>10</v>
      </c>
      <c r="F27">
        <v>60</v>
      </c>
      <c r="G27">
        <v>0.6</v>
      </c>
      <c r="H27">
        <v>0.01</v>
      </c>
    </row>
    <row r="28" spans="1:8" x14ac:dyDescent="0.25">
      <c r="A28">
        <v>7</v>
      </c>
      <c r="B28">
        <v>5</v>
      </c>
      <c r="C28">
        <v>66</v>
      </c>
      <c r="D28">
        <v>0.66</v>
      </c>
      <c r="E28">
        <v>10</v>
      </c>
      <c r="F28">
        <v>70</v>
      </c>
      <c r="G28">
        <v>0.7</v>
      </c>
      <c r="H28">
        <v>0.04</v>
      </c>
    </row>
    <row r="29" spans="1:8" x14ac:dyDescent="0.25">
      <c r="A29">
        <v>8</v>
      </c>
      <c r="B29">
        <v>12</v>
      </c>
      <c r="C29">
        <v>78</v>
      </c>
      <c r="D29">
        <v>0.78</v>
      </c>
      <c r="E29">
        <v>10</v>
      </c>
      <c r="F29">
        <v>80</v>
      </c>
      <c r="G29">
        <v>0.8</v>
      </c>
      <c r="H29">
        <v>0.02</v>
      </c>
    </row>
    <row r="30" spans="1:8" x14ac:dyDescent="0.25">
      <c r="A30">
        <v>9</v>
      </c>
      <c r="B30">
        <v>13</v>
      </c>
      <c r="C30">
        <v>91</v>
      </c>
      <c r="D30">
        <v>0.91</v>
      </c>
      <c r="E30">
        <v>10</v>
      </c>
      <c r="F30">
        <v>90</v>
      </c>
      <c r="G30">
        <v>0.9</v>
      </c>
      <c r="H30">
        <v>0.01</v>
      </c>
    </row>
    <row r="31" spans="1:8" x14ac:dyDescent="0.25">
      <c r="A31">
        <v>10</v>
      </c>
      <c r="B31">
        <v>9</v>
      </c>
      <c r="C31">
        <v>100</v>
      </c>
      <c r="D31">
        <v>1</v>
      </c>
      <c r="E31">
        <v>10</v>
      </c>
      <c r="F31">
        <v>100</v>
      </c>
      <c r="G31">
        <v>1</v>
      </c>
      <c r="H31">
        <v>0</v>
      </c>
    </row>
    <row r="33" spans="1:4" x14ac:dyDescent="0.25">
      <c r="A33" t="s">
        <v>56</v>
      </c>
      <c r="C33" t="s">
        <v>22</v>
      </c>
      <c r="D33" t="s">
        <v>23</v>
      </c>
    </row>
    <row r="34" spans="1:4" ht="18" x14ac:dyDescent="0.35">
      <c r="B34" t="s">
        <v>57</v>
      </c>
      <c r="C34">
        <v>0.04</v>
      </c>
      <c r="D34">
        <f>MAX(H22:H31)</f>
        <v>0.04</v>
      </c>
    </row>
    <row r="35" spans="1:4" x14ac:dyDescent="0.25">
      <c r="B35" t="s">
        <v>24</v>
      </c>
      <c r="C35">
        <f>COUNT(B22:B31)</f>
        <v>10</v>
      </c>
    </row>
    <row r="36" spans="1:4" x14ac:dyDescent="0.25">
      <c r="B36" s="3" t="s">
        <v>35</v>
      </c>
      <c r="C36">
        <v>0.05</v>
      </c>
    </row>
    <row r="37" spans="1:4" x14ac:dyDescent="0.25">
      <c r="A37" t="s">
        <v>58</v>
      </c>
    </row>
    <row r="38" spans="1:4" x14ac:dyDescent="0.25">
      <c r="A38" t="s">
        <v>59</v>
      </c>
    </row>
    <row r="39" spans="1:4" ht="18" x14ac:dyDescent="0.35">
      <c r="B39" t="s">
        <v>60</v>
      </c>
      <c r="C39">
        <v>0.40925</v>
      </c>
      <c r="D39" t="s">
        <v>63</v>
      </c>
    </row>
    <row r="41" spans="1:4" x14ac:dyDescent="0.25">
      <c r="A41" t="s">
        <v>61</v>
      </c>
    </row>
    <row r="43" spans="1:4" x14ac:dyDescent="0.25">
      <c r="A43" t="s">
        <v>38</v>
      </c>
    </row>
    <row r="44" spans="1:4" x14ac:dyDescent="0.25">
      <c r="A4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7C876-E62F-4A6E-BE46-59F0DB8EF29A}">
  <dimension ref="A1:D51"/>
  <sheetViews>
    <sheetView topLeftCell="A29" workbookViewId="0">
      <selection activeCell="C7" sqref="C7"/>
    </sheetView>
  </sheetViews>
  <sheetFormatPr defaultRowHeight="15" x14ac:dyDescent="0.25"/>
  <cols>
    <col min="1" max="1" width="33.85546875" bestFit="1" customWidth="1"/>
    <col min="2" max="2" width="11" bestFit="1" customWidth="1"/>
  </cols>
  <sheetData>
    <row r="1" spans="1:3" x14ac:dyDescent="0.25">
      <c r="A1" t="s">
        <v>65</v>
      </c>
    </row>
    <row r="5" spans="1:3" x14ac:dyDescent="0.25">
      <c r="A5" t="s">
        <v>66</v>
      </c>
      <c r="B5" t="s">
        <v>67</v>
      </c>
      <c r="C5" t="s">
        <v>68</v>
      </c>
    </row>
    <row r="6" spans="1:3" x14ac:dyDescent="0.25">
      <c r="A6">
        <v>24</v>
      </c>
      <c r="B6">
        <v>2</v>
      </c>
      <c r="C6">
        <v>1</v>
      </c>
    </row>
    <row r="7" spans="1:3" x14ac:dyDescent="0.25">
      <c r="A7">
        <v>25</v>
      </c>
      <c r="B7">
        <v>1</v>
      </c>
      <c r="C7">
        <v>2.5</v>
      </c>
    </row>
    <row r="8" spans="1:3" x14ac:dyDescent="0.25">
      <c r="A8">
        <v>25</v>
      </c>
      <c r="B8">
        <v>2</v>
      </c>
      <c r="C8">
        <v>2.5</v>
      </c>
    </row>
    <row r="9" spans="1:3" x14ac:dyDescent="0.25">
      <c r="A9">
        <v>26</v>
      </c>
      <c r="B9">
        <v>1</v>
      </c>
      <c r="C9">
        <v>4.5</v>
      </c>
    </row>
    <row r="10" spans="1:3" x14ac:dyDescent="0.25">
      <c r="A10">
        <v>26</v>
      </c>
      <c r="B10">
        <v>1</v>
      </c>
      <c r="C10">
        <v>4.5</v>
      </c>
    </row>
    <row r="11" spans="1:3" x14ac:dyDescent="0.25">
      <c r="A11">
        <v>28</v>
      </c>
      <c r="B11">
        <v>2</v>
      </c>
      <c r="C11">
        <v>6</v>
      </c>
    </row>
    <row r="12" spans="1:3" x14ac:dyDescent="0.25">
      <c r="A12">
        <v>30</v>
      </c>
      <c r="B12">
        <v>2</v>
      </c>
      <c r="C12">
        <v>7</v>
      </c>
    </row>
    <row r="13" spans="1:3" x14ac:dyDescent="0.25">
      <c r="A13">
        <v>31</v>
      </c>
      <c r="B13">
        <v>2</v>
      </c>
      <c r="C13">
        <v>8</v>
      </c>
    </row>
    <row r="14" spans="1:3" x14ac:dyDescent="0.25">
      <c r="A14">
        <v>32</v>
      </c>
      <c r="B14">
        <v>2</v>
      </c>
      <c r="C14">
        <v>9</v>
      </c>
    </row>
    <row r="15" spans="1:3" x14ac:dyDescent="0.25">
      <c r="A15">
        <v>33</v>
      </c>
      <c r="B15">
        <v>1</v>
      </c>
      <c r="C15">
        <v>10</v>
      </c>
    </row>
    <row r="16" spans="1:3" x14ac:dyDescent="0.25">
      <c r="A16">
        <v>34</v>
      </c>
      <c r="B16">
        <v>2</v>
      </c>
      <c r="C16">
        <v>11</v>
      </c>
    </row>
    <row r="17" spans="1:4" x14ac:dyDescent="0.25">
      <c r="A17">
        <v>35</v>
      </c>
      <c r="B17">
        <v>1</v>
      </c>
      <c r="C17">
        <v>12</v>
      </c>
    </row>
    <row r="18" spans="1:4" x14ac:dyDescent="0.25">
      <c r="A18">
        <v>36</v>
      </c>
      <c r="B18">
        <v>2</v>
      </c>
      <c r="C18">
        <v>13</v>
      </c>
    </row>
    <row r="19" spans="1:4" x14ac:dyDescent="0.25">
      <c r="A19">
        <v>38</v>
      </c>
      <c r="B19">
        <v>1</v>
      </c>
      <c r="C19">
        <v>14</v>
      </c>
    </row>
    <row r="20" spans="1:4" x14ac:dyDescent="0.25">
      <c r="A20">
        <v>40</v>
      </c>
      <c r="B20">
        <v>1</v>
      </c>
      <c r="C20">
        <v>15</v>
      </c>
    </row>
    <row r="21" spans="1:4" x14ac:dyDescent="0.25">
      <c r="A21">
        <v>41</v>
      </c>
      <c r="B21">
        <v>2</v>
      </c>
      <c r="C21">
        <v>16</v>
      </c>
    </row>
    <row r="22" spans="1:4" x14ac:dyDescent="0.25">
      <c r="A22">
        <v>42</v>
      </c>
      <c r="B22">
        <v>1</v>
      </c>
      <c r="C22">
        <v>17</v>
      </c>
    </row>
    <row r="23" spans="1:4" x14ac:dyDescent="0.25">
      <c r="A23">
        <v>43</v>
      </c>
      <c r="B23">
        <v>1</v>
      </c>
      <c r="C23">
        <v>18</v>
      </c>
    </row>
    <row r="24" spans="1:4" x14ac:dyDescent="0.25">
      <c r="A24">
        <v>44</v>
      </c>
      <c r="B24">
        <v>1</v>
      </c>
      <c r="C24">
        <v>19</v>
      </c>
    </row>
    <row r="25" spans="1:4" x14ac:dyDescent="0.25">
      <c r="A25">
        <v>47</v>
      </c>
      <c r="B25">
        <v>2</v>
      </c>
      <c r="C25">
        <v>20</v>
      </c>
    </row>
    <row r="27" spans="1:4" x14ac:dyDescent="0.25">
      <c r="B27" t="s">
        <v>21</v>
      </c>
      <c r="C27" t="s">
        <v>22</v>
      </c>
      <c r="D27" t="s">
        <v>23</v>
      </c>
    </row>
    <row r="28" spans="1:4" x14ac:dyDescent="0.25">
      <c r="A28" t="s">
        <v>69</v>
      </c>
      <c r="B28" t="s">
        <v>25</v>
      </c>
      <c r="C28">
        <v>10</v>
      </c>
      <c r="D28">
        <f>COUNTIF(B6:B25,1)</f>
        <v>10</v>
      </c>
    </row>
    <row r="29" spans="1:4" x14ac:dyDescent="0.25">
      <c r="A29" t="s">
        <v>70</v>
      </c>
      <c r="B29" t="s">
        <v>26</v>
      </c>
      <c r="C29">
        <v>10</v>
      </c>
      <c r="D29">
        <f>COUNTIF(B6:B25,2)</f>
        <v>10</v>
      </c>
    </row>
    <row r="30" spans="1:4" x14ac:dyDescent="0.25">
      <c r="A30" t="s">
        <v>71</v>
      </c>
      <c r="B30" t="s">
        <v>72</v>
      </c>
      <c r="C30">
        <v>116.5</v>
      </c>
      <c r="D30">
        <f>SUMIF(B6:B25,1,C6:C25)</f>
        <v>116.5</v>
      </c>
    </row>
    <row r="31" spans="1:4" x14ac:dyDescent="0.25">
      <c r="A31" t="s">
        <v>74</v>
      </c>
      <c r="B31" t="s">
        <v>73</v>
      </c>
      <c r="C31">
        <v>93.5</v>
      </c>
      <c r="D31">
        <f>SUMIF(B6:B25,2,C6:C25)</f>
        <v>93.5</v>
      </c>
    </row>
    <row r="32" spans="1:4" x14ac:dyDescent="0.25">
      <c r="A32" t="s">
        <v>18</v>
      </c>
      <c r="B32" s="3" t="s">
        <v>35</v>
      </c>
      <c r="C32">
        <v>0.01</v>
      </c>
    </row>
    <row r="33" spans="1:4" ht="30" customHeight="1" x14ac:dyDescent="0.25">
      <c r="A33" s="4" t="s">
        <v>75</v>
      </c>
      <c r="C33">
        <v>38.5</v>
      </c>
      <c r="D33">
        <f>C28*C29+(C28*(C28+1)/2)-C30</f>
        <v>38.5</v>
      </c>
    </row>
    <row r="35" spans="1:4" x14ac:dyDescent="0.25">
      <c r="A35" t="s">
        <v>76</v>
      </c>
      <c r="B35" t="s">
        <v>77</v>
      </c>
      <c r="C35">
        <v>61.5</v>
      </c>
      <c r="D35">
        <f>C28*C29-C33</f>
        <v>61.5</v>
      </c>
    </row>
    <row r="37" spans="1:4" x14ac:dyDescent="0.25">
      <c r="A37" t="s">
        <v>78</v>
      </c>
      <c r="B37" t="s">
        <v>79</v>
      </c>
      <c r="C37">
        <v>38.5</v>
      </c>
      <c r="D37">
        <f>MIN(C33,C35)</f>
        <v>38.5</v>
      </c>
    </row>
    <row r="39" spans="1:4" x14ac:dyDescent="0.25">
      <c r="A39" t="s">
        <v>80</v>
      </c>
    </row>
    <row r="40" spans="1:4" x14ac:dyDescent="0.25">
      <c r="A40" t="s">
        <v>47</v>
      </c>
    </row>
    <row r="41" spans="1:4" x14ac:dyDescent="0.25">
      <c r="A41" t="s">
        <v>81</v>
      </c>
    </row>
    <row r="42" spans="1:4" x14ac:dyDescent="0.25">
      <c r="A42" t="s">
        <v>82</v>
      </c>
    </row>
    <row r="44" spans="1:4" x14ac:dyDescent="0.25">
      <c r="A44" t="s">
        <v>56</v>
      </c>
    </row>
    <row r="45" spans="1:4" x14ac:dyDescent="0.25">
      <c r="A45" t="s">
        <v>83</v>
      </c>
      <c r="B45">
        <v>38.5</v>
      </c>
    </row>
    <row r="46" spans="1:4" x14ac:dyDescent="0.25">
      <c r="A46" t="s">
        <v>84</v>
      </c>
    </row>
    <row r="47" spans="1:4" x14ac:dyDescent="0.25">
      <c r="A47" t="s">
        <v>85</v>
      </c>
    </row>
    <row r="48" spans="1:4" x14ac:dyDescent="0.25">
      <c r="A48" t="s">
        <v>86</v>
      </c>
      <c r="B48">
        <v>27</v>
      </c>
      <c r="C48" t="s">
        <v>87</v>
      </c>
    </row>
    <row r="50" spans="1:3" x14ac:dyDescent="0.25">
      <c r="A50" t="s">
        <v>88</v>
      </c>
    </row>
    <row r="51" spans="1:3" x14ac:dyDescent="0.25">
      <c r="A51" t="s">
        <v>89</v>
      </c>
      <c r="B51">
        <v>27</v>
      </c>
      <c r="C51" t="s">
        <v>90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9F7F-E59B-4DD7-98A2-FC0B49E49110}">
  <dimension ref="A1:H34"/>
  <sheetViews>
    <sheetView topLeftCell="A8" zoomScale="87" zoomScaleNormal="87" workbookViewId="0">
      <selection activeCell="F32" sqref="F32"/>
    </sheetView>
  </sheetViews>
  <sheetFormatPr defaultRowHeight="15" x14ac:dyDescent="0.25"/>
  <cols>
    <col min="3" max="3" width="29.7109375" bestFit="1" customWidth="1"/>
    <col min="5" max="5" width="22" bestFit="1" customWidth="1"/>
    <col min="7" max="7" width="6" customWidth="1"/>
  </cols>
  <sheetData>
    <row r="1" spans="1:8" x14ac:dyDescent="0.25">
      <c r="A1" s="7" t="s">
        <v>91</v>
      </c>
      <c r="B1" s="7"/>
      <c r="C1" s="7"/>
      <c r="D1" s="7"/>
    </row>
    <row r="5" spans="1:8" x14ac:dyDescent="0.25">
      <c r="A5" t="s">
        <v>92</v>
      </c>
      <c r="B5" t="s">
        <v>93</v>
      </c>
      <c r="C5" t="s">
        <v>68</v>
      </c>
    </row>
    <row r="6" spans="1:8" x14ac:dyDescent="0.25">
      <c r="C6" t="s">
        <v>94</v>
      </c>
    </row>
    <row r="7" spans="1:8" x14ac:dyDescent="0.25">
      <c r="A7">
        <v>73</v>
      </c>
      <c r="B7">
        <v>1</v>
      </c>
      <c r="C7">
        <f>_xlfn.RANK.AVG(A7:A32,A7:A32,1)</f>
        <v>18</v>
      </c>
      <c r="F7" t="s">
        <v>21</v>
      </c>
      <c r="G7" t="s">
        <v>22</v>
      </c>
      <c r="H7" t="s">
        <v>23</v>
      </c>
    </row>
    <row r="8" spans="1:8" x14ac:dyDescent="0.25">
      <c r="A8">
        <v>82</v>
      </c>
      <c r="B8">
        <v>1</v>
      </c>
      <c r="C8">
        <f t="shared" ref="C8:C32" si="0">_xlfn.RANK.AVG(A8:A33,A8:A33,1)</f>
        <v>21</v>
      </c>
      <c r="E8" t="s">
        <v>69</v>
      </c>
      <c r="F8" t="s">
        <v>25</v>
      </c>
      <c r="G8">
        <f>COUNTIF(B7:B32,1)</f>
        <v>13</v>
      </c>
      <c r="H8" s="5" t="s">
        <v>101</v>
      </c>
    </row>
    <row r="9" spans="1:8" x14ac:dyDescent="0.25">
      <c r="A9">
        <v>39</v>
      </c>
      <c r="B9">
        <v>1</v>
      </c>
      <c r="C9">
        <f t="shared" si="0"/>
        <v>4</v>
      </c>
      <c r="E9" t="s">
        <v>70</v>
      </c>
      <c r="F9" t="s">
        <v>26</v>
      </c>
      <c r="G9">
        <f>COUNTIF(B7:B32,2)</f>
        <v>13</v>
      </c>
      <c r="H9" s="5" t="s">
        <v>100</v>
      </c>
    </row>
    <row r="10" spans="1:8" x14ac:dyDescent="0.25">
      <c r="A10">
        <v>68</v>
      </c>
      <c r="B10">
        <v>1</v>
      </c>
      <c r="C10">
        <f t="shared" si="0"/>
        <v>15</v>
      </c>
      <c r="E10" t="s">
        <v>95</v>
      </c>
      <c r="F10" t="s">
        <v>72</v>
      </c>
      <c r="G10">
        <f>SUMIF(B7:B33,1,C7:C33)</f>
        <v>182</v>
      </c>
      <c r="H10" s="5" t="s">
        <v>102</v>
      </c>
    </row>
    <row r="11" spans="1:8" x14ac:dyDescent="0.25">
      <c r="A11">
        <v>91</v>
      </c>
      <c r="B11">
        <v>1</v>
      </c>
      <c r="C11">
        <f t="shared" si="0"/>
        <v>22</v>
      </c>
      <c r="E11" t="s">
        <v>96</v>
      </c>
      <c r="F11" t="s">
        <v>73</v>
      </c>
      <c r="G11">
        <f>SUMIF(B7:B32,2,C7:C32)</f>
        <v>45</v>
      </c>
      <c r="H11" s="5" t="s">
        <v>103</v>
      </c>
    </row>
    <row r="12" spans="1:8" x14ac:dyDescent="0.25">
      <c r="A12">
        <v>75</v>
      </c>
      <c r="B12">
        <v>1</v>
      </c>
      <c r="C12">
        <f t="shared" si="0"/>
        <v>17</v>
      </c>
      <c r="E12" t="s">
        <v>18</v>
      </c>
      <c r="F12" t="s">
        <v>35</v>
      </c>
      <c r="G12">
        <v>0.05</v>
      </c>
    </row>
    <row r="13" spans="1:8" x14ac:dyDescent="0.25">
      <c r="A13">
        <v>89</v>
      </c>
      <c r="B13">
        <v>1</v>
      </c>
      <c r="C13">
        <f t="shared" si="0"/>
        <v>20</v>
      </c>
    </row>
    <row r="14" spans="1:8" x14ac:dyDescent="0.25">
      <c r="A14">
        <v>67</v>
      </c>
      <c r="B14">
        <v>1</v>
      </c>
      <c r="C14">
        <f t="shared" si="0"/>
        <v>14</v>
      </c>
    </row>
    <row r="15" spans="1:8" x14ac:dyDescent="0.25">
      <c r="A15">
        <v>50</v>
      </c>
      <c r="B15">
        <v>1</v>
      </c>
      <c r="C15">
        <f t="shared" si="0"/>
        <v>6</v>
      </c>
    </row>
    <row r="16" spans="1:8" x14ac:dyDescent="0.25">
      <c r="A16">
        <v>86</v>
      </c>
      <c r="B16">
        <v>1</v>
      </c>
      <c r="C16">
        <f t="shared" si="0"/>
        <v>16</v>
      </c>
      <c r="E16" s="7" t="s">
        <v>98</v>
      </c>
      <c r="F16" s="7"/>
      <c r="G16">
        <f>(G8*G9)+(G8*(G8+1)/2)-G10</f>
        <v>78</v>
      </c>
      <c r="H16" s="5" t="s">
        <v>104</v>
      </c>
    </row>
    <row r="17" spans="1:8" x14ac:dyDescent="0.25">
      <c r="A17">
        <v>57</v>
      </c>
      <c r="B17">
        <v>1</v>
      </c>
      <c r="C17">
        <f t="shared" si="0"/>
        <v>8</v>
      </c>
      <c r="E17" t="s">
        <v>99</v>
      </c>
      <c r="F17" t="s">
        <v>97</v>
      </c>
      <c r="G17">
        <f>G8*G9-G16</f>
        <v>91</v>
      </c>
      <c r="H17" s="5" t="s">
        <v>105</v>
      </c>
    </row>
    <row r="18" spans="1:8" x14ac:dyDescent="0.25">
      <c r="A18">
        <v>65</v>
      </c>
      <c r="B18">
        <v>1</v>
      </c>
      <c r="C18">
        <f t="shared" si="0"/>
        <v>10</v>
      </c>
      <c r="E18" t="s">
        <v>115</v>
      </c>
      <c r="G18">
        <f>MIN(G16,G17)</f>
        <v>78</v>
      </c>
      <c r="H18" s="5" t="s">
        <v>106</v>
      </c>
    </row>
    <row r="19" spans="1:8" x14ac:dyDescent="0.25">
      <c r="A19">
        <v>70</v>
      </c>
      <c r="B19">
        <v>1</v>
      </c>
      <c r="C19">
        <f t="shared" si="0"/>
        <v>11</v>
      </c>
    </row>
    <row r="20" spans="1:8" x14ac:dyDescent="0.25">
      <c r="A20">
        <v>51</v>
      </c>
      <c r="B20">
        <v>2</v>
      </c>
      <c r="C20">
        <f t="shared" si="0"/>
        <v>6</v>
      </c>
      <c r="E20" t="s">
        <v>107</v>
      </c>
    </row>
    <row r="21" spans="1:8" x14ac:dyDescent="0.25">
      <c r="A21">
        <v>42</v>
      </c>
      <c r="B21">
        <v>2</v>
      </c>
      <c r="C21">
        <f t="shared" si="0"/>
        <v>4</v>
      </c>
      <c r="E21" t="s">
        <v>47</v>
      </c>
    </row>
    <row r="22" spans="1:8" x14ac:dyDescent="0.25">
      <c r="A22">
        <v>36</v>
      </c>
      <c r="B22">
        <v>2</v>
      </c>
      <c r="C22">
        <f t="shared" si="0"/>
        <v>3</v>
      </c>
      <c r="E22" t="s">
        <v>108</v>
      </c>
    </row>
    <row r="23" spans="1:8" x14ac:dyDescent="0.25">
      <c r="A23">
        <v>53</v>
      </c>
      <c r="B23">
        <v>2</v>
      </c>
      <c r="C23">
        <f t="shared" si="0"/>
        <v>4</v>
      </c>
      <c r="E23" t="s">
        <v>109</v>
      </c>
    </row>
    <row r="24" spans="1:8" x14ac:dyDescent="0.25">
      <c r="A24">
        <v>88</v>
      </c>
      <c r="B24">
        <v>2</v>
      </c>
      <c r="C24">
        <f t="shared" si="0"/>
        <v>9</v>
      </c>
    </row>
    <row r="25" spans="1:8" x14ac:dyDescent="0.25">
      <c r="A25">
        <v>59</v>
      </c>
      <c r="B25">
        <v>2</v>
      </c>
      <c r="C25">
        <f t="shared" si="0"/>
        <v>4</v>
      </c>
    </row>
    <row r="26" spans="1:8" x14ac:dyDescent="0.25">
      <c r="A26">
        <v>49</v>
      </c>
      <c r="B26">
        <v>2</v>
      </c>
      <c r="C26">
        <f t="shared" si="0"/>
        <v>3</v>
      </c>
      <c r="E26" t="s">
        <v>110</v>
      </c>
      <c r="G26">
        <f>(G9*G8)/2</f>
        <v>84.5</v>
      </c>
      <c r="H26" s="5" t="s">
        <v>113</v>
      </c>
    </row>
    <row r="27" spans="1:8" x14ac:dyDescent="0.25">
      <c r="A27">
        <v>66</v>
      </c>
      <c r="B27">
        <v>2</v>
      </c>
      <c r="C27">
        <f t="shared" si="0"/>
        <v>4</v>
      </c>
    </row>
    <row r="28" spans="1:8" x14ac:dyDescent="0.25">
      <c r="A28">
        <v>25</v>
      </c>
      <c r="B28">
        <v>2</v>
      </c>
      <c r="C28">
        <f t="shared" si="0"/>
        <v>2</v>
      </c>
      <c r="E28" t="s">
        <v>111</v>
      </c>
      <c r="F28" s="6" t="s">
        <v>112</v>
      </c>
      <c r="G28">
        <f>SQRT(G8 * G9 * (G8 + G9 + 1) / 12)</f>
        <v>19.5</v>
      </c>
      <c r="H28" s="5" t="s">
        <v>114</v>
      </c>
    </row>
    <row r="29" spans="1:8" x14ac:dyDescent="0.25">
      <c r="A29">
        <v>64</v>
      </c>
      <c r="B29">
        <v>2</v>
      </c>
      <c r="C29">
        <f t="shared" si="0"/>
        <v>2</v>
      </c>
    </row>
    <row r="30" spans="1:8" x14ac:dyDescent="0.25">
      <c r="A30">
        <v>18</v>
      </c>
      <c r="B30">
        <v>2</v>
      </c>
      <c r="C30">
        <f t="shared" si="0"/>
        <v>1</v>
      </c>
      <c r="E30" t="s">
        <v>118</v>
      </c>
      <c r="F30" t="s">
        <v>116</v>
      </c>
      <c r="G30">
        <f>(G18-G26)/G28</f>
        <v>-0.33333333333333331</v>
      </c>
      <c r="H30" s="5" t="s">
        <v>117</v>
      </c>
    </row>
    <row r="31" spans="1:8" x14ac:dyDescent="0.25">
      <c r="A31">
        <v>76</v>
      </c>
      <c r="B31">
        <v>2</v>
      </c>
      <c r="C31">
        <f t="shared" si="0"/>
        <v>2</v>
      </c>
    </row>
    <row r="32" spans="1:8" x14ac:dyDescent="0.25">
      <c r="A32">
        <v>74</v>
      </c>
      <c r="B32">
        <v>2</v>
      </c>
      <c r="C32">
        <f t="shared" si="0"/>
        <v>1</v>
      </c>
      <c r="E32" t="s">
        <v>84</v>
      </c>
      <c r="F32" t="s">
        <v>119</v>
      </c>
      <c r="G32">
        <f>NORMSINV(1-G12/2)</f>
        <v>1.9599639845400536</v>
      </c>
    </row>
    <row r="34" spans="5:6" x14ac:dyDescent="0.25">
      <c r="E34" t="s">
        <v>88</v>
      </c>
      <c r="F34" t="s">
        <v>120</v>
      </c>
    </row>
  </sheetData>
  <mergeCells count="2">
    <mergeCell ref="A1:D1"/>
    <mergeCell ref="E16:F1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BF88D-7B3E-4CDD-A697-DC6259CCCAA8}">
  <dimension ref="A1:J28"/>
  <sheetViews>
    <sheetView tabSelected="1" workbookViewId="0">
      <selection activeCell="B2" sqref="B2"/>
    </sheetView>
  </sheetViews>
  <sheetFormatPr defaultRowHeight="15" x14ac:dyDescent="0.25"/>
  <cols>
    <col min="1" max="1" width="19.140625" bestFit="1" customWidth="1"/>
    <col min="6" max="6" width="18.85546875" bestFit="1" customWidth="1"/>
    <col min="7" max="7" width="5.28515625" bestFit="1" customWidth="1"/>
    <col min="9" max="9" width="21.140625" bestFit="1" customWidth="1"/>
  </cols>
  <sheetData>
    <row r="1" spans="1:10" x14ac:dyDescent="0.25">
      <c r="A1" t="s">
        <v>121</v>
      </c>
    </row>
    <row r="3" spans="1:10" x14ac:dyDescent="0.25">
      <c r="A3" t="s">
        <v>122</v>
      </c>
      <c r="B3" t="s">
        <v>92</v>
      </c>
      <c r="C3" t="s">
        <v>68</v>
      </c>
      <c r="H3" t="s">
        <v>118</v>
      </c>
    </row>
    <row r="4" spans="1:10" x14ac:dyDescent="0.25">
      <c r="C4" s="5" t="s">
        <v>123</v>
      </c>
      <c r="H4" t="s">
        <v>125</v>
      </c>
    </row>
    <row r="5" spans="1:10" x14ac:dyDescent="0.25">
      <c r="A5">
        <v>1</v>
      </c>
      <c r="B5">
        <v>67</v>
      </c>
      <c r="C5">
        <f>_xlfn.RANK.AVG(B5:B18,B5:B18,1)</f>
        <v>9</v>
      </c>
      <c r="H5" t="s">
        <v>126</v>
      </c>
    </row>
    <row r="6" spans="1:10" x14ac:dyDescent="0.25">
      <c r="A6">
        <v>1</v>
      </c>
      <c r="B6">
        <v>77</v>
      </c>
      <c r="C6">
        <f t="shared" ref="C6:C18" si="0">_xlfn.RANK.AVG(B6:B19,B6:B19,1)</f>
        <v>12</v>
      </c>
    </row>
    <row r="7" spans="1:10" x14ac:dyDescent="0.25">
      <c r="A7">
        <v>1</v>
      </c>
      <c r="B7">
        <v>79</v>
      </c>
      <c r="C7">
        <f t="shared" si="0"/>
        <v>12</v>
      </c>
      <c r="F7" t="s">
        <v>5</v>
      </c>
      <c r="G7" t="s">
        <v>3</v>
      </c>
      <c r="H7" t="s">
        <v>21</v>
      </c>
      <c r="I7" t="s">
        <v>22</v>
      </c>
      <c r="J7" t="s">
        <v>127</v>
      </c>
    </row>
    <row r="8" spans="1:10" x14ac:dyDescent="0.25">
      <c r="A8">
        <v>1</v>
      </c>
      <c r="B8">
        <v>64</v>
      </c>
      <c r="C8">
        <f t="shared" si="0"/>
        <v>7</v>
      </c>
      <c r="F8" t="s">
        <v>128</v>
      </c>
      <c r="H8" t="s">
        <v>133</v>
      </c>
      <c r="I8">
        <f>MAX(A5:A18)</f>
        <v>3</v>
      </c>
      <c r="J8" s="5" t="s">
        <v>136</v>
      </c>
    </row>
    <row r="9" spans="1:10" x14ac:dyDescent="0.25">
      <c r="A9">
        <v>2</v>
      </c>
      <c r="B9">
        <v>55</v>
      </c>
      <c r="C9">
        <f t="shared" si="0"/>
        <v>3</v>
      </c>
      <c r="F9" t="s">
        <v>129</v>
      </c>
      <c r="G9">
        <v>1</v>
      </c>
      <c r="H9" t="s">
        <v>25</v>
      </c>
      <c r="I9">
        <f>COUNTIF($A$5:$A$18,G9)</f>
        <v>4</v>
      </c>
      <c r="J9" s="5" t="s">
        <v>137</v>
      </c>
    </row>
    <row r="10" spans="1:10" x14ac:dyDescent="0.25">
      <c r="A10">
        <v>2</v>
      </c>
      <c r="B10">
        <v>50</v>
      </c>
      <c r="C10">
        <f t="shared" si="0"/>
        <v>1</v>
      </c>
      <c r="F10" t="s">
        <v>129</v>
      </c>
      <c r="G10">
        <v>2</v>
      </c>
      <c r="H10" t="s">
        <v>26</v>
      </c>
      <c r="I10">
        <f>COUNTIF($A$5:$A$18,G10)</f>
        <v>5</v>
      </c>
      <c r="J10" s="5" t="s">
        <v>138</v>
      </c>
    </row>
    <row r="11" spans="1:10" x14ac:dyDescent="0.25">
      <c r="A11">
        <v>2</v>
      </c>
      <c r="B11">
        <v>58</v>
      </c>
      <c r="C11">
        <f t="shared" si="0"/>
        <v>3</v>
      </c>
      <c r="F11" t="s">
        <v>129</v>
      </c>
      <c r="G11">
        <v>3</v>
      </c>
      <c r="H11" t="s">
        <v>134</v>
      </c>
      <c r="I11">
        <f>COUNTIF($A$5:$A$18,G11)</f>
        <v>5</v>
      </c>
      <c r="J11" s="5" t="s">
        <v>139</v>
      </c>
    </row>
    <row r="12" spans="1:10" x14ac:dyDescent="0.25">
      <c r="A12">
        <v>2</v>
      </c>
      <c r="B12">
        <v>57</v>
      </c>
      <c r="C12">
        <f t="shared" si="0"/>
        <v>2</v>
      </c>
      <c r="F12" t="s">
        <v>130</v>
      </c>
      <c r="H12" t="s">
        <v>24</v>
      </c>
      <c r="I12">
        <f>COUNT(A5:A18)</f>
        <v>14</v>
      </c>
      <c r="J12" s="5" t="s">
        <v>140</v>
      </c>
    </row>
    <row r="13" spans="1:10" x14ac:dyDescent="0.25">
      <c r="A13">
        <v>2</v>
      </c>
      <c r="B13">
        <v>54</v>
      </c>
      <c r="C13">
        <f t="shared" si="0"/>
        <v>1</v>
      </c>
      <c r="F13" t="s">
        <v>131</v>
      </c>
      <c r="G13">
        <v>1</v>
      </c>
      <c r="H13" t="s">
        <v>72</v>
      </c>
      <c r="I13">
        <f>SUMIF($A$5:$A$18,G13,$C$5:$C$18)</f>
        <v>40</v>
      </c>
      <c r="J13" s="5" t="s">
        <v>141</v>
      </c>
    </row>
    <row r="14" spans="1:10" x14ac:dyDescent="0.25">
      <c r="A14">
        <v>3</v>
      </c>
      <c r="B14">
        <v>66</v>
      </c>
      <c r="C14">
        <f t="shared" si="0"/>
        <v>2</v>
      </c>
      <c r="F14" t="s">
        <v>131</v>
      </c>
      <c r="G14">
        <v>2</v>
      </c>
      <c r="H14" t="s">
        <v>73</v>
      </c>
      <c r="I14">
        <f>SUMIF($A$5:$A$18,G14,$C$5:$C$18)</f>
        <v>10</v>
      </c>
      <c r="J14" s="5" t="s">
        <v>142</v>
      </c>
    </row>
    <row r="15" spans="1:10" x14ac:dyDescent="0.25">
      <c r="A15">
        <v>3</v>
      </c>
      <c r="B15">
        <v>70</v>
      </c>
      <c r="C15">
        <f t="shared" si="0"/>
        <v>4</v>
      </c>
      <c r="F15" t="s">
        <v>131</v>
      </c>
      <c r="G15">
        <v>3</v>
      </c>
      <c r="H15" t="s">
        <v>135</v>
      </c>
      <c r="I15">
        <f>SUMIF($A$5:$A$18,G15,$C$5:$C$18)</f>
        <v>11</v>
      </c>
      <c r="J15" s="5" t="s">
        <v>143</v>
      </c>
    </row>
    <row r="16" spans="1:10" x14ac:dyDescent="0.25">
      <c r="A16">
        <v>3</v>
      </c>
      <c r="B16">
        <v>69</v>
      </c>
      <c r="C16">
        <f t="shared" si="0"/>
        <v>3</v>
      </c>
    </row>
    <row r="17" spans="1:10" x14ac:dyDescent="0.25">
      <c r="A17">
        <v>3</v>
      </c>
      <c r="B17">
        <v>62</v>
      </c>
      <c r="C17">
        <f t="shared" si="0"/>
        <v>1</v>
      </c>
      <c r="F17" t="s">
        <v>132</v>
      </c>
    </row>
    <row r="18" spans="1:10" x14ac:dyDescent="0.25">
      <c r="A18">
        <v>3</v>
      </c>
      <c r="B18">
        <v>68</v>
      </c>
      <c r="C18">
        <f t="shared" si="0"/>
        <v>1</v>
      </c>
      <c r="F18" t="s">
        <v>1</v>
      </c>
      <c r="I18">
        <f>((12/I12^2+I12))*((I13^2/I9)+(I14^2/I10)+(I15^2/I12))-3*(I12+1)</f>
        <v>5982.2434402332365</v>
      </c>
    </row>
    <row r="19" spans="1:10" x14ac:dyDescent="0.25">
      <c r="C19">
        <f>SUM(C5:C18)</f>
        <v>61</v>
      </c>
    </row>
    <row r="20" spans="1:10" x14ac:dyDescent="0.25">
      <c r="C20" s="5" t="s">
        <v>124</v>
      </c>
      <c r="F20" t="s">
        <v>18</v>
      </c>
      <c r="H20" t="s">
        <v>35</v>
      </c>
      <c r="I20">
        <v>0.05</v>
      </c>
    </row>
    <row r="21" spans="1:10" x14ac:dyDescent="0.25">
      <c r="F21" t="s">
        <v>144</v>
      </c>
      <c r="H21" t="s">
        <v>145</v>
      </c>
      <c r="I21">
        <f>I8-1</f>
        <v>2</v>
      </c>
      <c r="J21" s="5" t="s">
        <v>148</v>
      </c>
    </row>
    <row r="22" spans="1:10" x14ac:dyDescent="0.25">
      <c r="F22" t="s">
        <v>146</v>
      </c>
      <c r="I22">
        <f>_xlfn.CHISQ.INV(1-I20,I21)</f>
        <v>5.9914645471079799</v>
      </c>
      <c r="J22" s="5" t="s">
        <v>147</v>
      </c>
    </row>
    <row r="23" spans="1:10" x14ac:dyDescent="0.25">
      <c r="F23" t="s">
        <v>20</v>
      </c>
      <c r="I23">
        <f>_xlfn.CHISQ.DIST(9.98,I21,TRUE)</f>
        <v>0.99319433550776948</v>
      </c>
      <c r="J23" s="5" t="s">
        <v>149</v>
      </c>
    </row>
    <row r="25" spans="1:10" x14ac:dyDescent="0.25">
      <c r="F25" t="s">
        <v>88</v>
      </c>
    </row>
    <row r="26" spans="1:10" x14ac:dyDescent="0.25">
      <c r="F26" t="s">
        <v>150</v>
      </c>
      <c r="I26" s="5" t="str">
        <f>IF(9.98&lt;I22,"there is no resaon to reject null hypothesis","Reject Null hypothesis")</f>
        <v>Reject Null hypothesis</v>
      </c>
      <c r="J26" s="5" t="s">
        <v>151</v>
      </c>
    </row>
    <row r="28" spans="1:10" x14ac:dyDescent="0.25">
      <c r="F28" t="s">
        <v>152</v>
      </c>
      <c r="I28" t="str">
        <f>IF(I23&gt;I20,"it is insiignificant","it is significant")</f>
        <v>it is insiignificant</v>
      </c>
      <c r="J28" s="5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Rikesh Acharya</cp:lastModifiedBy>
  <cp:lastPrinted>2025-03-01T16:16:41Z</cp:lastPrinted>
  <dcterms:created xsi:type="dcterms:W3CDTF">2025-02-24T08:32:50Z</dcterms:created>
  <dcterms:modified xsi:type="dcterms:W3CDTF">2025-03-01T16:17:52Z</dcterms:modified>
</cp:coreProperties>
</file>