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7905"/>
  </bookViews>
  <sheets>
    <sheet name="Смет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57" i="1" l="1"/>
  <c r="C23" i="1"/>
  <c r="F23" i="1" s="1"/>
  <c r="C7" i="1" l="1"/>
  <c r="F7" i="1" s="1"/>
  <c r="C11" i="1"/>
  <c r="F11" i="1" s="1"/>
  <c r="C27" i="1"/>
  <c r="F27" i="1" s="1"/>
  <c r="C59" i="1"/>
  <c r="F59" i="1" s="1"/>
  <c r="C63" i="1"/>
  <c r="F63" i="1" s="1"/>
  <c r="C70" i="1"/>
  <c r="F70" i="1" s="1"/>
  <c r="C66" i="1"/>
  <c r="F66" i="1" s="1"/>
  <c r="C62" i="1"/>
  <c r="F62" i="1" s="1"/>
  <c r="C58" i="1"/>
  <c r="F58" i="1" s="1"/>
  <c r="C53" i="1"/>
  <c r="F53" i="1" s="1"/>
  <c r="C47" i="1"/>
  <c r="F47" i="1" s="1"/>
  <c r="C43" i="1"/>
  <c r="F43" i="1" s="1"/>
  <c r="C39" i="1"/>
  <c r="F39" i="1" s="1"/>
  <c r="C35" i="1"/>
  <c r="F35" i="1" s="1"/>
  <c r="C87" i="1"/>
  <c r="F87" i="1" s="1"/>
  <c r="C83" i="1"/>
  <c r="F83" i="1" s="1"/>
  <c r="C79" i="1"/>
  <c r="F79" i="1" s="1"/>
  <c r="C75" i="1"/>
  <c r="F75" i="1" s="1"/>
  <c r="C29" i="1"/>
  <c r="F29" i="1" s="1"/>
  <c r="C25" i="1"/>
  <c r="F25" i="1" s="1"/>
  <c r="C21" i="1"/>
  <c r="F21" i="1" s="1"/>
  <c r="C17" i="1"/>
  <c r="F17" i="1" s="1"/>
  <c r="C13" i="1"/>
  <c r="F13" i="1" s="1"/>
  <c r="C9" i="1"/>
  <c r="F9" i="1" s="1"/>
  <c r="C69" i="1"/>
  <c r="F69" i="1" s="1"/>
  <c r="C65" i="1"/>
  <c r="F65" i="1" s="1"/>
  <c r="C61" i="1"/>
  <c r="F61" i="1" s="1"/>
  <c r="C52" i="1"/>
  <c r="F52" i="1" s="1"/>
  <c r="C46" i="1"/>
  <c r="F46" i="1" s="1"/>
  <c r="C42" i="1"/>
  <c r="F42" i="1" s="1"/>
  <c r="C38" i="1"/>
  <c r="F38" i="1" s="1"/>
  <c r="C34" i="1"/>
  <c r="F34" i="1" s="1"/>
  <c r="C90" i="1"/>
  <c r="F90" i="1" s="1"/>
  <c r="C86" i="1"/>
  <c r="F86" i="1" s="1"/>
  <c r="C82" i="1"/>
  <c r="F82" i="1" s="1"/>
  <c r="C78" i="1"/>
  <c r="F78" i="1" s="1"/>
  <c r="C56" i="1"/>
  <c r="F56" i="1" s="1"/>
  <c r="C28" i="1"/>
  <c r="F28" i="1" s="1"/>
  <c r="C24" i="1"/>
  <c r="F24" i="1" s="1"/>
  <c r="C20" i="1"/>
  <c r="F20" i="1" s="1"/>
  <c r="C16" i="1"/>
  <c r="F16" i="1" s="1"/>
  <c r="C12" i="1"/>
  <c r="F12" i="1" s="1"/>
  <c r="C8" i="1"/>
  <c r="F8" i="1" s="1"/>
  <c r="C72" i="1"/>
  <c r="F72" i="1" s="1"/>
  <c r="C68" i="1"/>
  <c r="F68" i="1" s="1"/>
  <c r="C64" i="1"/>
  <c r="F64" i="1" s="1"/>
  <c r="C60" i="1"/>
  <c r="F60" i="1" s="1"/>
  <c r="C55" i="1"/>
  <c r="C45" i="1"/>
  <c r="F45" i="1" s="1"/>
  <c r="C41" i="1"/>
  <c r="F41" i="1" s="1"/>
  <c r="C37" i="1"/>
  <c r="F37" i="1" s="1"/>
  <c r="C33" i="1"/>
  <c r="F33" i="1" s="1"/>
  <c r="C88" i="1"/>
  <c r="F88" i="1" s="1"/>
  <c r="C84" i="1"/>
  <c r="F84" i="1" s="1"/>
  <c r="C80" i="1"/>
  <c r="F80" i="1" s="1"/>
  <c r="C76" i="1"/>
  <c r="F76" i="1" s="1"/>
  <c r="C26" i="1"/>
  <c r="F26" i="1" s="1"/>
  <c r="C22" i="1"/>
  <c r="F22" i="1" s="1"/>
  <c r="C18" i="1"/>
  <c r="F18" i="1" s="1"/>
  <c r="C14" i="1"/>
  <c r="F14" i="1" s="1"/>
  <c r="C10" i="1"/>
  <c r="F10" i="1" s="1"/>
  <c r="C44" i="1"/>
  <c r="F44" i="1" s="1"/>
  <c r="C77" i="1"/>
  <c r="F77" i="1" s="1"/>
  <c r="C32" i="1"/>
  <c r="F32" i="1" s="1"/>
  <c r="C48" i="1"/>
  <c r="F48" i="1" s="1"/>
  <c r="C81" i="1"/>
  <c r="F81" i="1" s="1"/>
  <c r="C15" i="1"/>
  <c r="F15" i="1" s="1"/>
  <c r="C67" i="1"/>
  <c r="F67" i="1" s="1"/>
  <c r="C36" i="1"/>
  <c r="F36" i="1" s="1"/>
  <c r="C54" i="1"/>
  <c r="F54" i="1" s="1"/>
  <c r="C85" i="1"/>
  <c r="F85" i="1" s="1"/>
  <c r="C19" i="1"/>
  <c r="F19" i="1" s="1"/>
  <c r="C71" i="1"/>
  <c r="F71" i="1" s="1"/>
  <c r="C40" i="1"/>
  <c r="F40" i="1" s="1"/>
  <c r="C89" i="1"/>
  <c r="F89" i="1" s="1"/>
  <c r="F30" i="1" l="1"/>
  <c r="F73" i="1"/>
  <c r="F91" i="1"/>
  <c r="F49" i="1"/>
  <c r="F50" i="1" l="1"/>
</calcChain>
</file>

<file path=xl/sharedStrings.xml><?xml version="1.0" encoding="utf-8"?>
<sst xmlns="http://schemas.openxmlformats.org/spreadsheetml/2006/main" count="179" uniqueCount="99">
  <si>
    <t>Сметный расчет</t>
  </si>
  <si>
    <t>Коэфф.=</t>
  </si>
  <si>
    <t>Цена, руб.</t>
  </si>
  <si>
    <t>Кол-во</t>
  </si>
  <si>
    <t>Ед. изм.</t>
  </si>
  <si>
    <t>Стоимость, руб.</t>
  </si>
  <si>
    <t>комплект</t>
  </si>
  <si>
    <t>м2</t>
  </si>
  <si>
    <t>мп</t>
  </si>
  <si>
    <t>Инженерные работы</t>
  </si>
  <si>
    <t>Сантехнические работы</t>
  </si>
  <si>
    <t>Черновая сантехника</t>
  </si>
  <si>
    <t>Разводка труб водоснабжения</t>
  </si>
  <si>
    <t>точка</t>
  </si>
  <si>
    <t>Разводка труб водоснабжения Rehau</t>
  </si>
  <si>
    <t>Разводка вентиляционных каналов</t>
  </si>
  <si>
    <t>шт</t>
  </si>
  <si>
    <t>Монтаж радиатора отопления с заменой труб</t>
  </si>
  <si>
    <t>Монтаж и сборка коллектора</t>
  </si>
  <si>
    <t>Врезка в стояк ГВС/ХВС с заменой труб</t>
  </si>
  <si>
    <t>Устройство штробы под сан. тех. трубы</t>
  </si>
  <si>
    <t>Разводка фановых труб</t>
  </si>
  <si>
    <t>Расчеканка раструба фановой трубы к унитазу</t>
  </si>
  <si>
    <t xml:space="preserve">Пробивка стены для труб </t>
  </si>
  <si>
    <t>Монтаж инсталляции</t>
  </si>
  <si>
    <t>Монтаж и устройство душевого трапа</t>
  </si>
  <si>
    <t>Монтаж бойлера</t>
  </si>
  <si>
    <t>Монтаж счетчика учета воды</t>
  </si>
  <si>
    <t>Монтаж редуктора давления</t>
  </si>
  <si>
    <t>Монтаж фильтра грубой очистки</t>
  </si>
  <si>
    <t>Монтаж фильтра тонкой очистки (колбы)</t>
  </si>
  <si>
    <t>Монтаж запорных кранов</t>
  </si>
  <si>
    <t>Монтаж i-бокса для душевых леек или гигиенического душа</t>
  </si>
  <si>
    <t xml:space="preserve">Монтаж полотенцесушила (эл.) </t>
  </si>
  <si>
    <t>Монтаж полотенцесушила (вод.) без подгонки труб</t>
  </si>
  <si>
    <t>Монтаж полотенцесушила (вод.) с подгонкой труб</t>
  </si>
  <si>
    <t>Монтаж системы протечки воды</t>
  </si>
  <si>
    <t>Итого по черновой сантехнике:</t>
  </si>
  <si>
    <t>Чистовая сантехника</t>
  </si>
  <si>
    <t>Подключение радиатора отопления (снять/поставить)</t>
  </si>
  <si>
    <t>Монтаж подвесного унитаза, биде</t>
  </si>
  <si>
    <t>Монтаж унитаза</t>
  </si>
  <si>
    <t>Монтаж  душевого ограждения</t>
  </si>
  <si>
    <t>Монтаж ванны (чуг.)</t>
  </si>
  <si>
    <t>Монтаж ванны (ак.)</t>
  </si>
  <si>
    <t>Монтаж ванны</t>
  </si>
  <si>
    <t>Подключение гигиенического душа со смесителем</t>
  </si>
  <si>
    <t>Подключение гигиенического душа без смесителя</t>
  </si>
  <si>
    <t>Монтаж смесителя с душевой лейкой</t>
  </si>
  <si>
    <t>Монтаж смесителя</t>
  </si>
  <si>
    <t>Монтаж раковины с тумбой</t>
  </si>
  <si>
    <t>Монтаж раковины без тумбы</t>
  </si>
  <si>
    <t>Подключение стиральной машины</t>
  </si>
  <si>
    <t>Подключние посудомоечной машины</t>
  </si>
  <si>
    <t xml:space="preserve">Подключение бойлера </t>
  </si>
  <si>
    <t>Подключение раковины на кухне</t>
  </si>
  <si>
    <t>Итого по чистовой сантехнике:</t>
  </si>
  <si>
    <t>Итого по с/т работам:</t>
  </si>
  <si>
    <t>Электромонтажные работы</t>
  </si>
  <si>
    <t>Черновая электрика: подготовка штробы под кабель, заделка штробы, укладка кабеля в штробу ТВ и Интернет кабелей, монтаж подрозеточников, расключение щитка, монтаж встраемого щитка, монтаж автоматов, монтаж точек теплого пола</t>
  </si>
  <si>
    <t>Чистовая электрика: монтаж розеток и выключателей, монтаж осветительных приборов (бра, люстры, встраемые светильники), монтаж вентиляторов, установка датчиков теплого пола</t>
  </si>
  <si>
    <t>Устройство штробы в монолитной стене</t>
  </si>
  <si>
    <t>Устройство штробы в газобетоне</t>
  </si>
  <si>
    <t>Оштукатуривание штроб</t>
  </si>
  <si>
    <t>Прокладка кабеля</t>
  </si>
  <si>
    <t>Устройство штробы для монтажа встроенного электрощитка</t>
  </si>
  <si>
    <t>Монтаж и подключение электрощитка с автоматами</t>
  </si>
  <si>
    <t>Устройство гнезда подрозетника + монтаж подрозетника</t>
  </si>
  <si>
    <t>Демонтаж, расключение распред. коробки</t>
  </si>
  <si>
    <t>Монтаж, подключение распред. коробки</t>
  </si>
  <si>
    <t>Монтаж розетки, выключателя, TV/Internet-розеток</t>
  </si>
  <si>
    <t>Монтаж бра</t>
  </si>
  <si>
    <t xml:space="preserve">Монтаж люстры </t>
  </si>
  <si>
    <t>Монтаж, подключение вентилятора</t>
  </si>
  <si>
    <t>Монтаж потолочного светильника</t>
  </si>
  <si>
    <t>Монтаж трекового светильника</t>
  </si>
  <si>
    <t>Монтаж датчиков теплого пола</t>
  </si>
  <si>
    <t>Монтаж теплого пола</t>
  </si>
  <si>
    <t>Монтаж ДИФ автомата</t>
  </si>
  <si>
    <t>Монтаж УЗО автомата</t>
  </si>
  <si>
    <t>Итого по э/м работам:</t>
  </si>
  <si>
    <t>Прочие работы</t>
  </si>
  <si>
    <t>Откосы (сэндвич-панели)</t>
  </si>
  <si>
    <t>Откосы ГКЛ</t>
  </si>
  <si>
    <t>Откосы (малярный цикл)</t>
  </si>
  <si>
    <t>Монтаж декоративного уголка</t>
  </si>
  <si>
    <t>Монтаж плиточного уголка</t>
  </si>
  <si>
    <t>Установка ревизионного лючка (скрытого монтажа)</t>
  </si>
  <si>
    <t>Монтаж ревизионного лючка (пластик)</t>
  </si>
  <si>
    <t>Монтаж экрана под ванну из ГКЛ</t>
  </si>
  <si>
    <t>Монтаж короба инсталляции</t>
  </si>
  <si>
    <t>Монтаж коробов ГКЛ (зашивка фановых и ГВС/ХВС труб)</t>
  </si>
  <si>
    <t>Монтаж закарнизной ниши</t>
  </si>
  <si>
    <t>Монтаж потолочного карниза</t>
  </si>
  <si>
    <t>Монтаж настенного карниза</t>
  </si>
  <si>
    <t>Монтаж пластиковых подоконников</t>
  </si>
  <si>
    <t>Монтаж стыковочных порогов</t>
  </si>
  <si>
    <t>Монтаж крючков, зеркал, карнизов, различных держателей, обработка герметиком оконных стыков, сан. тех. оборудования и т.п.</t>
  </si>
  <si>
    <t>Итого по прочим работам: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</si>
</sst>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\ &quot;₽&quot;"/>
  </numFmts>
  <fonts count="10" x14ac:knownFonts="1"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6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9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0" borderId="0"/>
    <xf numFmtId="0" fontId="8" fillId="0" borderId="0"/>
    <xf numFmtId="0" fontId="6" fillId="0" borderId="0"/>
  </cellStyleXfs>
  <cellXfs count="3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horizontal="right" vertical="center"/>
    </xf>
    <xf numFmtId="0" fontId="4" fillId="6" borderId="3" xfId="3" applyFont="1" applyFill="1" applyBorder="1" applyAlignment="1">
      <alignment horizontal="left" vertical="center"/>
    </xf>
    <xf numFmtId="1" fontId="4" fillId="6" borderId="3" xfId="3" applyNumberFormat="1" applyFont="1" applyFill="1" applyBorder="1" applyAlignment="1">
      <alignment horizontal="center" vertical="center"/>
    </xf>
    <xf numFmtId="0" fontId="4" fillId="6" borderId="3" xfId="3" applyFont="1" applyFill="1" applyBorder="1" applyAlignment="1">
      <alignment horizontal="center" vertical="center"/>
    </xf>
    <xf numFmtId="0" fontId="3" fillId="0" borderId="3" xfId="3" applyFont="1" applyBorder="1" applyAlignment="1">
      <alignment vertical="center" wrapText="1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3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1" fontId="3" fillId="0" borderId="3" xfId="0" applyNumberFormat="1" applyFont="1" applyBorder="1" applyAlignment="1">
      <alignment vertical="center"/>
    </xf>
    <xf numFmtId="1" fontId="3" fillId="0" borderId="3" xfId="3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4" fillId="6" borderId="3" xfId="3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vertical="center"/>
    </xf>
    <xf numFmtId="166" fontId="4" fillId="6" borderId="3" xfId="3" applyNumberFormat="1" applyFont="1" applyFill="1" applyBorder="1" applyAlignment="1">
      <alignment horizontal="center" vertical="center"/>
    </xf>
    <xf numFmtId="166" fontId="4" fillId="3" borderId="3" xfId="2" applyNumberFormat="1" applyFont="1" applyBorder="1" applyAlignment="1">
      <alignment horizontal="center" vertical="center"/>
    </xf>
    <xf numFmtId="166" fontId="3" fillId="0" borderId="3" xfId="3" applyNumberFormat="1" applyFont="1" applyBorder="1" applyAlignment="1">
      <alignment horizontal="center" vertical="center"/>
    </xf>
    <xf numFmtId="166" fontId="4" fillId="2" borderId="3" xfId="1" applyNumberFormat="1" applyFont="1" applyBorder="1" applyAlignment="1">
      <alignment horizontal="center" vertical="center"/>
    </xf>
    <xf numFmtId="166" fontId="0" fillId="0" borderId="0" xfId="0" applyNumberFormat="1"/>
    <xf numFmtId="2" fontId="3" fillId="0" borderId="3" xfId="3" applyNumberFormat="1" applyFont="1" applyBorder="1" applyAlignment="1">
      <alignment horizontal="right" vertical="center"/>
    </xf>
    <xf numFmtId="2" fontId="3" fillId="0" borderId="0" xfId="0" applyNumberFormat="1" applyFont="1" applyAlignment="1">
      <alignment vertical="center"/>
    </xf>
    <xf numFmtId="2" fontId="4" fillId="6" borderId="3" xfId="3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right" vertical="center"/>
    </xf>
    <xf numFmtId="2" fontId="0" fillId="0" borderId="0" xfId="0" applyNumberFormat="1"/>
    <xf numFmtId="1" fontId="3" fillId="0" borderId="3" xfId="0" applyNumberFormat="1" applyFont="1" applyBorder="1" applyAlignment="1">
      <alignment horizontal="right" vertical="center"/>
    </xf>
    <xf numFmtId="1" fontId="3" fillId="4" borderId="3" xfId="3" applyNumberFormat="1" applyFont="1" applyFill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4" fillId="0" borderId="3" xfId="3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center" vertical="center"/>
    </xf>
  </cellXfs>
  <cellStyles count="6">
    <cellStyle name="Excel Built-in Normal" xfId="3"/>
    <cellStyle name="Вывод" xfId="1" builtinId="21"/>
    <cellStyle name="Контрольная ячейка" xfId="2" builtinId="23"/>
    <cellStyle name="Обычный" xfId="0" builtinId="0"/>
    <cellStyle name="Обычный 2" xfId="4"/>
    <cellStyle name="Обычный 2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91"/>
  <sheetViews>
    <sheetView tabSelected="1" zoomScaleNormal="100" workbookViewId="0">
      <selection activeCell="F94" sqref="F94"/>
    </sheetView>
  </sheetViews>
  <sheetFormatPr defaultRowHeight="15" x14ac:dyDescent="0.25"/>
  <cols>
    <col min="2" max="2" width="62.140625" customWidth="1"/>
    <col min="3" max="3" width="12.7109375" bestFit="1" customWidth="1"/>
    <col min="4" max="4" width="11.42578125" style="27" bestFit="1" customWidth="1"/>
    <col min="5" max="5" width="12.85546875" customWidth="1"/>
    <col min="6" max="6" width="19.5703125" style="22" bestFit="1" customWidth="1"/>
    <col min="7" max="7" width="12.7109375" bestFit="1" customWidth="1"/>
    <col min="8" max="8" width="8.42578125" customWidth="1"/>
  </cols>
  <sheetData>
    <row r="1" spans="2:8" ht="18.75" x14ac:dyDescent="0.25">
      <c r="B1" s="2"/>
      <c r="C1" s="3"/>
      <c r="D1" s="24"/>
      <c r="E1" s="1"/>
      <c r="F1" s="17"/>
      <c r="G1" s="1"/>
      <c r="H1" s="1"/>
    </row>
    <row r="2" spans="2:8" ht="20.25" x14ac:dyDescent="0.25">
      <c r="B2" s="33" t="s">
        <v>0</v>
      </c>
      <c r="C2" s="33"/>
      <c r="D2" s="33"/>
      <c r="E2" s="33"/>
      <c r="F2" s="33"/>
      <c r="G2" s="30" t="s">
        <v>1</v>
      </c>
      <c r="H2" s="31">
        <f>(1)</f>
        <v>1</v>
      </c>
    </row>
    <row r="3" spans="2:8" ht="18.75" x14ac:dyDescent="0.25">
      <c r="B3" s="2"/>
      <c r="C3" s="3"/>
      <c r="D3" s="24"/>
      <c r="E3" s="1"/>
      <c r="F3" s="17"/>
      <c r="G3" s="1"/>
      <c r="H3" s="1"/>
    </row>
    <row r="4" spans="2:8" ht="20.25" x14ac:dyDescent="0.25">
      <c r="B4" s="34" t="s">
        <v>9</v>
      </c>
      <c r="C4" s="34"/>
      <c r="D4" s="34"/>
      <c r="E4" s="34"/>
      <c r="F4" s="34"/>
      <c r="G4" s="1"/>
      <c r="H4" s="1"/>
    </row>
    <row r="5" spans="2:8" ht="18.75" x14ac:dyDescent="0.25">
      <c r="B5" s="4" t="s">
        <v>10</v>
      </c>
      <c r="C5" s="5" t="s">
        <v>2</v>
      </c>
      <c r="D5" s="25" t="s">
        <v>3</v>
      </c>
      <c r="E5" s="6" t="s">
        <v>4</v>
      </c>
      <c r="F5" s="18" t="s">
        <v>5</v>
      </c>
      <c r="G5" s="1"/>
      <c r="H5" s="1"/>
    </row>
    <row r="6" spans="2:8" ht="18.75" x14ac:dyDescent="0.25">
      <c r="B6" s="35" t="s">
        <v>11</v>
      </c>
      <c r="C6" s="35"/>
      <c r="D6" s="35"/>
      <c r="E6" s="35"/>
      <c r="F6" s="35"/>
      <c r="G6" s="1"/>
      <c r="H6" s="1"/>
    </row>
    <row r="7" spans="2:8" ht="18.75" x14ac:dyDescent="0.25">
      <c r="B7" s="13" t="s">
        <v>12</v>
      </c>
      <c r="C7" s="8">
        <f>$H$2*2500</f>
        <v>2500</v>
      </c>
      <c r="D7" s="12"/>
      <c r="E7" s="14" t="s">
        <v>13</v>
      </c>
      <c r="F7" s="20">
        <f t="shared" ref="F7:F29" si="0">C7*D7</f>
        <v>0</v>
      </c>
      <c r="G7" s="1"/>
      <c r="H7" s="1"/>
    </row>
    <row r="8" spans="2:8" ht="18.75" x14ac:dyDescent="0.25">
      <c r="B8" s="13" t="s">
        <v>14</v>
      </c>
      <c r="C8" s="8">
        <f>$H$2*3000</f>
        <v>3000</v>
      </c>
      <c r="D8" s="12"/>
      <c r="E8" s="14" t="s">
        <v>13</v>
      </c>
      <c r="F8" s="20">
        <f t="shared" si="0"/>
        <v>0</v>
      </c>
      <c r="G8" s="1"/>
      <c r="H8" s="1"/>
    </row>
    <row r="9" spans="2:8" ht="18.75" x14ac:dyDescent="0.25">
      <c r="B9" s="13" t="s">
        <v>15</v>
      </c>
      <c r="C9" s="8">
        <f>$H$2*1500</f>
        <v>1500</v>
      </c>
      <c r="D9" s="12"/>
      <c r="E9" s="14" t="s">
        <v>16</v>
      </c>
      <c r="F9" s="20">
        <f t="shared" si="0"/>
        <v>0</v>
      </c>
      <c r="G9" s="1"/>
      <c r="H9" s="1"/>
    </row>
    <row r="10" spans="2:8" ht="18.75" x14ac:dyDescent="0.25">
      <c r="B10" s="13" t="s">
        <v>17</v>
      </c>
      <c r="C10" s="8">
        <f>$H$2*7000</f>
        <v>7000</v>
      </c>
      <c r="D10" s="12"/>
      <c r="E10" s="14" t="s">
        <v>16</v>
      </c>
      <c r="F10" s="20">
        <f t="shared" si="0"/>
        <v>0</v>
      </c>
      <c r="G10" s="1"/>
      <c r="H10" s="1"/>
    </row>
    <row r="11" spans="2:8" ht="18.75" x14ac:dyDescent="0.25">
      <c r="B11" s="13" t="s">
        <v>18</v>
      </c>
      <c r="C11" s="8">
        <f>$H$2*3500</f>
        <v>3500</v>
      </c>
      <c r="D11" s="12"/>
      <c r="E11" s="14" t="s">
        <v>16</v>
      </c>
      <c r="F11" s="20">
        <f t="shared" si="0"/>
        <v>0</v>
      </c>
      <c r="G11" s="1"/>
      <c r="H11" s="1"/>
    </row>
    <row r="12" spans="2:8" ht="18.75" x14ac:dyDescent="0.25">
      <c r="B12" s="13" t="s">
        <v>19</v>
      </c>
      <c r="C12" s="8">
        <f>$H$2*4500</f>
        <v>4500</v>
      </c>
      <c r="D12" s="12"/>
      <c r="E12" s="14" t="s">
        <v>6</v>
      </c>
      <c r="F12" s="20">
        <f t="shared" si="0"/>
        <v>0</v>
      </c>
      <c r="G12" s="1"/>
      <c r="H12" s="1"/>
    </row>
    <row r="13" spans="2:8" ht="18.75" x14ac:dyDescent="0.25">
      <c r="B13" s="13" t="s">
        <v>20</v>
      </c>
      <c r="C13" s="8">
        <f>$H$2*3000</f>
        <v>3000</v>
      </c>
      <c r="D13" s="12"/>
      <c r="E13" s="14" t="s">
        <v>6</v>
      </c>
      <c r="F13" s="20">
        <f t="shared" si="0"/>
        <v>0</v>
      </c>
      <c r="G13" s="1"/>
      <c r="H13" s="1"/>
    </row>
    <row r="14" spans="2:8" ht="18.75" x14ac:dyDescent="0.25">
      <c r="B14" s="13" t="s">
        <v>21</v>
      </c>
      <c r="C14" s="8">
        <f>$H$2*4500</f>
        <v>4500</v>
      </c>
      <c r="D14" s="12"/>
      <c r="E14" s="14" t="s">
        <v>6</v>
      </c>
      <c r="F14" s="20">
        <f t="shared" si="0"/>
        <v>0</v>
      </c>
      <c r="G14" s="1"/>
      <c r="H14" s="1"/>
    </row>
    <row r="15" spans="2:8" ht="18.75" x14ac:dyDescent="0.25">
      <c r="B15" s="13" t="s">
        <v>22</v>
      </c>
      <c r="C15" s="8">
        <f>$H$2*3000</f>
        <v>3000</v>
      </c>
      <c r="D15" s="12"/>
      <c r="E15" s="14" t="s">
        <v>16</v>
      </c>
      <c r="F15" s="20">
        <f t="shared" si="0"/>
        <v>0</v>
      </c>
      <c r="G15" s="1"/>
      <c r="H15" s="1"/>
    </row>
    <row r="16" spans="2:8" ht="18.75" x14ac:dyDescent="0.25">
      <c r="B16" s="13" t="s">
        <v>23</v>
      </c>
      <c r="C16" s="8">
        <f>$H$2*1500</f>
        <v>1500</v>
      </c>
      <c r="D16" s="12"/>
      <c r="E16" s="14" t="s">
        <v>6</v>
      </c>
      <c r="F16" s="20">
        <f t="shared" si="0"/>
        <v>0</v>
      </c>
      <c r="G16" s="1"/>
      <c r="H16" s="1"/>
    </row>
    <row r="17" spans="2:8" ht="18.75" x14ac:dyDescent="0.25">
      <c r="B17" s="13" t="s">
        <v>24</v>
      </c>
      <c r="C17" s="8">
        <f>$H$2*5000</f>
        <v>5000</v>
      </c>
      <c r="D17" s="12"/>
      <c r="E17" s="14" t="s">
        <v>16</v>
      </c>
      <c r="F17" s="20">
        <f t="shared" si="0"/>
        <v>0</v>
      </c>
      <c r="G17" s="1"/>
      <c r="H17" s="1"/>
    </row>
    <row r="18" spans="2:8" ht="18.75" x14ac:dyDescent="0.25">
      <c r="B18" s="13" t="s">
        <v>25</v>
      </c>
      <c r="C18" s="8">
        <f>$H$2*9000</f>
        <v>9000</v>
      </c>
      <c r="D18" s="12"/>
      <c r="E18" s="14" t="s">
        <v>16</v>
      </c>
      <c r="F18" s="20">
        <f t="shared" si="0"/>
        <v>0</v>
      </c>
      <c r="G18" s="1"/>
      <c r="H18" s="1"/>
    </row>
    <row r="19" spans="2:8" ht="18.75" x14ac:dyDescent="0.25">
      <c r="B19" s="13" t="s">
        <v>26</v>
      </c>
      <c r="C19" s="8">
        <f>$H$2*3500</f>
        <v>3500</v>
      </c>
      <c r="D19" s="11"/>
      <c r="E19" s="14" t="s">
        <v>16</v>
      </c>
      <c r="F19" s="20">
        <f t="shared" si="0"/>
        <v>0</v>
      </c>
      <c r="G19" s="1"/>
      <c r="H19" s="1"/>
    </row>
    <row r="20" spans="2:8" ht="18.75" x14ac:dyDescent="0.25">
      <c r="B20" s="13" t="s">
        <v>27</v>
      </c>
      <c r="C20" s="8">
        <f>$H$2*1000</f>
        <v>1000</v>
      </c>
      <c r="D20" s="12"/>
      <c r="E20" s="14" t="s">
        <v>16</v>
      </c>
      <c r="F20" s="20">
        <f t="shared" si="0"/>
        <v>0</v>
      </c>
      <c r="G20" s="1"/>
      <c r="H20" s="1"/>
    </row>
    <row r="21" spans="2:8" ht="18.75" x14ac:dyDescent="0.25">
      <c r="B21" s="13" t="s">
        <v>28</v>
      </c>
      <c r="C21" s="8">
        <f>$H$2*1500</f>
        <v>1500</v>
      </c>
      <c r="D21" s="12"/>
      <c r="E21" s="14" t="s">
        <v>16</v>
      </c>
      <c r="F21" s="20">
        <f t="shared" si="0"/>
        <v>0</v>
      </c>
      <c r="G21" s="1"/>
      <c r="H21" s="1"/>
    </row>
    <row r="22" spans="2:8" ht="18.75" x14ac:dyDescent="0.25">
      <c r="B22" s="13" t="s">
        <v>29</v>
      </c>
      <c r="C22" s="8">
        <f>$H$2*600</f>
        <v>600</v>
      </c>
      <c r="D22" s="12"/>
      <c r="E22" s="14" t="s">
        <v>16</v>
      </c>
      <c r="F22" s="20">
        <f t="shared" si="0"/>
        <v>0</v>
      </c>
      <c r="G22" s="1"/>
      <c r="H22" s="1"/>
    </row>
    <row r="23" spans="2:8" ht="18.75" x14ac:dyDescent="0.25">
      <c r="B23" s="13" t="s">
        <v>30</v>
      </c>
      <c r="C23" s="8">
        <f>$H$2*1000</f>
        <v>1000</v>
      </c>
      <c r="D23" s="12"/>
      <c r="E23" s="14" t="s">
        <v>16</v>
      </c>
      <c r="F23" s="20">
        <f t="shared" si="0"/>
        <v>0</v>
      </c>
      <c r="G23" s="1"/>
      <c r="H23" s="1"/>
    </row>
    <row r="24" spans="2:8" ht="18.75" x14ac:dyDescent="0.25">
      <c r="B24" s="13" t="s">
        <v>31</v>
      </c>
      <c r="C24" s="8">
        <f>$H$2*500</f>
        <v>500</v>
      </c>
      <c r="D24" s="29"/>
      <c r="E24" s="14" t="s">
        <v>16</v>
      </c>
      <c r="F24" s="20">
        <f t="shared" si="0"/>
        <v>0</v>
      </c>
      <c r="G24" s="1"/>
      <c r="H24" s="1"/>
    </row>
    <row r="25" spans="2:8" ht="37.5" x14ac:dyDescent="0.25">
      <c r="B25" s="13" t="s">
        <v>32</v>
      </c>
      <c r="C25" s="8">
        <f>$H$2*5000</f>
        <v>5000</v>
      </c>
      <c r="D25" s="29"/>
      <c r="E25" s="14" t="s">
        <v>16</v>
      </c>
      <c r="F25" s="20">
        <f t="shared" si="0"/>
        <v>0</v>
      </c>
      <c r="G25" s="1"/>
      <c r="H25" s="1"/>
    </row>
    <row r="26" spans="2:8" ht="18.75" x14ac:dyDescent="0.25">
      <c r="B26" s="13" t="s">
        <v>33</v>
      </c>
      <c r="C26" s="8">
        <f>$H$2*2500</f>
        <v>2500</v>
      </c>
      <c r="D26" s="29"/>
      <c r="E26" s="14" t="s">
        <v>16</v>
      </c>
      <c r="F26" s="20">
        <f t="shared" si="0"/>
        <v>0</v>
      </c>
      <c r="G26" s="1"/>
      <c r="H26" s="1"/>
    </row>
    <row r="27" spans="2:8" ht="37.5" x14ac:dyDescent="0.25">
      <c r="B27" s="13" t="s">
        <v>34</v>
      </c>
      <c r="C27" s="8">
        <f>$H$2*3000</f>
        <v>3000</v>
      </c>
      <c r="D27" s="29"/>
      <c r="E27" s="14" t="s">
        <v>16</v>
      </c>
      <c r="F27" s="20">
        <f t="shared" si="0"/>
        <v>0</v>
      </c>
      <c r="G27" s="1"/>
      <c r="H27" s="1"/>
    </row>
    <row r="28" spans="2:8" ht="18.75" x14ac:dyDescent="0.25">
      <c r="B28" s="13" t="s">
        <v>35</v>
      </c>
      <c r="C28" s="8">
        <f>$H$2*0</f>
        <v>0</v>
      </c>
      <c r="D28" s="29"/>
      <c r="E28" s="14" t="s">
        <v>16</v>
      </c>
      <c r="F28" s="20">
        <f t="shared" si="0"/>
        <v>0</v>
      </c>
      <c r="G28" s="1"/>
      <c r="H28" s="1"/>
    </row>
    <row r="29" spans="2:8" ht="18.75" x14ac:dyDescent="0.25">
      <c r="B29" s="13" t="s">
        <v>36</v>
      </c>
      <c r="C29" s="8">
        <f>$H$2*0</f>
        <v>0</v>
      </c>
      <c r="D29" s="12"/>
      <c r="E29" s="14" t="s">
        <v>6</v>
      </c>
      <c r="F29" s="20">
        <f t="shared" si="0"/>
        <v>0</v>
      </c>
      <c r="G29" s="1"/>
      <c r="H29" s="1"/>
    </row>
    <row r="30" spans="2:8" ht="18.75" x14ac:dyDescent="0.25">
      <c r="B30" s="32" t="s">
        <v>37</v>
      </c>
      <c r="C30" s="32"/>
      <c r="D30" s="32"/>
      <c r="E30" s="32"/>
      <c r="F30" s="21">
        <f>SUM(F7:F29)</f>
        <v>0</v>
      </c>
      <c r="G30" s="1"/>
      <c r="H30" s="1"/>
    </row>
    <row r="31" spans="2:8" ht="18.75" x14ac:dyDescent="0.25">
      <c r="B31" s="36" t="s">
        <v>38</v>
      </c>
      <c r="C31" s="36"/>
      <c r="D31" s="36"/>
      <c r="E31" s="36"/>
      <c r="F31" s="36"/>
      <c r="G31" s="1"/>
      <c r="H31" s="1"/>
    </row>
    <row r="32" spans="2:8" ht="37.5" x14ac:dyDescent="0.25">
      <c r="B32" s="13" t="s">
        <v>39</v>
      </c>
      <c r="C32" s="8">
        <f>$H$2*2000</f>
        <v>2000</v>
      </c>
      <c r="D32" s="12"/>
      <c r="E32" s="14" t="s">
        <v>16</v>
      </c>
      <c r="F32" s="20">
        <f>C32*D32</f>
        <v>0</v>
      </c>
      <c r="G32" s="1"/>
      <c r="H32" s="1"/>
    </row>
    <row r="33" spans="2:8" ht="18.75" x14ac:dyDescent="0.25">
      <c r="B33" s="13" t="s">
        <v>40</v>
      </c>
      <c r="C33" s="8">
        <f>$H$2*3000</f>
        <v>3000</v>
      </c>
      <c r="D33" s="12"/>
      <c r="E33" s="14" t="s">
        <v>16</v>
      </c>
      <c r="F33" s="20">
        <f>C33*D33</f>
        <v>0</v>
      </c>
      <c r="G33" s="1"/>
      <c r="H33" s="1"/>
    </row>
    <row r="34" spans="2:8" ht="18.75" x14ac:dyDescent="0.25">
      <c r="B34" s="13" t="s">
        <v>41</v>
      </c>
      <c r="C34" s="8">
        <f>$H$2*2000</f>
        <v>2000</v>
      </c>
      <c r="D34" s="12"/>
      <c r="E34" s="14" t="s">
        <v>16</v>
      </c>
      <c r="F34" s="20">
        <f t="shared" ref="F34:F48" si="1">C34*D34</f>
        <v>0</v>
      </c>
      <c r="G34" s="1"/>
      <c r="H34" s="1"/>
    </row>
    <row r="35" spans="2:8" ht="18.75" x14ac:dyDescent="0.25">
      <c r="B35" s="13" t="s">
        <v>42</v>
      </c>
      <c r="C35" s="8">
        <f>$H$2*5500</f>
        <v>5500</v>
      </c>
      <c r="D35" s="12"/>
      <c r="E35" s="14" t="s">
        <v>16</v>
      </c>
      <c r="F35" s="20">
        <f>C35*D35</f>
        <v>0</v>
      </c>
      <c r="G35" s="1"/>
      <c r="H35" s="1"/>
    </row>
    <row r="36" spans="2:8" ht="18.75" x14ac:dyDescent="0.25">
      <c r="B36" s="13" t="s">
        <v>43</v>
      </c>
      <c r="C36" s="8">
        <f>$H$2*5000</f>
        <v>5000</v>
      </c>
      <c r="D36" s="12"/>
      <c r="E36" s="14" t="s">
        <v>16</v>
      </c>
      <c r="F36" s="20">
        <f t="shared" si="1"/>
        <v>0</v>
      </c>
      <c r="G36" s="1"/>
      <c r="H36" s="1"/>
    </row>
    <row r="37" spans="2:8" ht="18.75" x14ac:dyDescent="0.25">
      <c r="B37" s="13" t="s">
        <v>44</v>
      </c>
      <c r="C37" s="8">
        <f>$H$2*4000</f>
        <v>4000</v>
      </c>
      <c r="D37" s="12"/>
      <c r="E37" s="14" t="s">
        <v>16</v>
      </c>
      <c r="F37" s="20">
        <f t="shared" si="1"/>
        <v>0</v>
      </c>
      <c r="G37" s="1"/>
      <c r="H37" s="1"/>
    </row>
    <row r="38" spans="2:8" ht="18.75" x14ac:dyDescent="0.25">
      <c r="B38" s="13" t="s">
        <v>45</v>
      </c>
      <c r="C38" s="8">
        <f>$H$2*3000</f>
        <v>3000</v>
      </c>
      <c r="D38" s="12"/>
      <c r="E38" s="14" t="s">
        <v>16</v>
      </c>
      <c r="F38" s="20">
        <f t="shared" si="1"/>
        <v>0</v>
      </c>
      <c r="G38" s="1"/>
      <c r="H38" s="1"/>
    </row>
    <row r="39" spans="2:8" ht="18.75" x14ac:dyDescent="0.25">
      <c r="B39" s="13" t="s">
        <v>46</v>
      </c>
      <c r="C39" s="8">
        <f>$H$2*3000</f>
        <v>3000</v>
      </c>
      <c r="D39" s="11"/>
      <c r="E39" s="14" t="s">
        <v>16</v>
      </c>
      <c r="F39" s="20">
        <f t="shared" si="1"/>
        <v>0</v>
      </c>
      <c r="G39" s="1"/>
      <c r="H39" s="1"/>
    </row>
    <row r="40" spans="2:8" ht="18.75" x14ac:dyDescent="0.25">
      <c r="B40" s="13" t="s">
        <v>47</v>
      </c>
      <c r="C40" s="8">
        <f>$H$2*1500</f>
        <v>1500</v>
      </c>
      <c r="D40" s="11"/>
      <c r="E40" s="14" t="s">
        <v>16</v>
      </c>
      <c r="F40" s="20">
        <f t="shared" si="1"/>
        <v>0</v>
      </c>
      <c r="G40" s="1"/>
      <c r="H40" s="1"/>
    </row>
    <row r="41" spans="2:8" ht="18.75" x14ac:dyDescent="0.25">
      <c r="B41" s="13" t="s">
        <v>48</v>
      </c>
      <c r="C41" s="8">
        <f>$H$2*3500</f>
        <v>3500</v>
      </c>
      <c r="D41" s="11"/>
      <c r="E41" s="14" t="s">
        <v>16</v>
      </c>
      <c r="F41" s="20">
        <f t="shared" si="1"/>
        <v>0</v>
      </c>
      <c r="G41" s="1"/>
      <c r="H41" s="1"/>
    </row>
    <row r="42" spans="2:8" ht="18.75" x14ac:dyDescent="0.25">
      <c r="B42" s="13" t="s">
        <v>49</v>
      </c>
      <c r="C42" s="8">
        <f>$H$2*1500</f>
        <v>1500</v>
      </c>
      <c r="D42" s="11"/>
      <c r="E42" s="14" t="s">
        <v>16</v>
      </c>
      <c r="F42" s="20">
        <f t="shared" si="1"/>
        <v>0</v>
      </c>
      <c r="G42" s="1"/>
      <c r="H42" s="1"/>
    </row>
    <row r="43" spans="2:8" ht="18.75" x14ac:dyDescent="0.25">
      <c r="B43" s="13" t="s">
        <v>50</v>
      </c>
      <c r="C43" s="8">
        <f>$H$2*4500</f>
        <v>4500</v>
      </c>
      <c r="D43" s="11"/>
      <c r="E43" s="14" t="s">
        <v>16</v>
      </c>
      <c r="F43" s="20">
        <f t="shared" si="1"/>
        <v>0</v>
      </c>
      <c r="G43" s="1"/>
      <c r="H43" s="1"/>
    </row>
    <row r="44" spans="2:8" ht="18.75" x14ac:dyDescent="0.25">
      <c r="B44" s="13" t="s">
        <v>51</v>
      </c>
      <c r="C44" s="8">
        <f>$H$2*2500</f>
        <v>2500</v>
      </c>
      <c r="D44" s="11"/>
      <c r="E44" s="14" t="s">
        <v>16</v>
      </c>
      <c r="F44" s="20">
        <f t="shared" si="1"/>
        <v>0</v>
      </c>
      <c r="G44" s="1"/>
      <c r="H44" s="1"/>
    </row>
    <row r="45" spans="2:8" ht="18.75" x14ac:dyDescent="0.25">
      <c r="B45" s="13" t="s">
        <v>52</v>
      </c>
      <c r="C45" s="8">
        <f>$H$2*1500</f>
        <v>1500</v>
      </c>
      <c r="D45" s="11"/>
      <c r="E45" s="14" t="s">
        <v>16</v>
      </c>
      <c r="F45" s="20">
        <f t="shared" si="1"/>
        <v>0</v>
      </c>
      <c r="G45" s="1"/>
      <c r="H45" s="1"/>
    </row>
    <row r="46" spans="2:8" ht="18.75" x14ac:dyDescent="0.25">
      <c r="B46" s="13" t="s">
        <v>53</v>
      </c>
      <c r="C46" s="8">
        <f>$H$2*1500</f>
        <v>1500</v>
      </c>
      <c r="D46" s="11"/>
      <c r="E46" s="14" t="s">
        <v>16</v>
      </c>
      <c r="F46" s="20">
        <f t="shared" si="1"/>
        <v>0</v>
      </c>
      <c r="G46" s="1"/>
      <c r="H46" s="1"/>
    </row>
    <row r="47" spans="2:8" ht="18.75" x14ac:dyDescent="0.25">
      <c r="B47" s="13" t="s">
        <v>54</v>
      </c>
      <c r="C47" s="8">
        <f>$H$2*2500</f>
        <v>2500</v>
      </c>
      <c r="D47" s="11"/>
      <c r="E47" s="14" t="s">
        <v>16</v>
      </c>
      <c r="F47" s="20">
        <f t="shared" si="1"/>
        <v>0</v>
      </c>
      <c r="G47" s="1"/>
      <c r="H47" s="1"/>
    </row>
    <row r="48" spans="2:8" ht="18.75" x14ac:dyDescent="0.25">
      <c r="B48" s="13" t="s">
        <v>55</v>
      </c>
      <c r="C48" s="8">
        <f>$H$2*1500</f>
        <v>1500</v>
      </c>
      <c r="D48" s="11"/>
      <c r="E48" s="14" t="s">
        <v>16</v>
      </c>
      <c r="F48" s="20">
        <f t="shared" si="1"/>
        <v>0</v>
      </c>
      <c r="G48" s="1"/>
      <c r="H48" s="1"/>
    </row>
    <row r="49" spans="2:8" ht="18.75" x14ac:dyDescent="0.25">
      <c r="B49" s="32" t="s">
        <v>56</v>
      </c>
      <c r="C49" s="32"/>
      <c r="D49" s="32"/>
      <c r="E49" s="32"/>
      <c r="F49" s="21">
        <f>SUM(F32:F48)</f>
        <v>0</v>
      </c>
      <c r="G49" s="1"/>
      <c r="H49" s="1"/>
    </row>
    <row r="50" spans="2:8" ht="18.75" x14ac:dyDescent="0.25">
      <c r="B50" s="32" t="s">
        <v>57</v>
      </c>
      <c r="C50" s="32"/>
      <c r="D50" s="32"/>
      <c r="E50" s="32"/>
      <c r="F50" s="19">
        <f>F30+F49</f>
        <v>0</v>
      </c>
      <c r="G50" s="1"/>
      <c r="H50" s="1"/>
    </row>
    <row r="51" spans="2:8" ht="18.75" x14ac:dyDescent="0.25">
      <c r="B51" s="15" t="s">
        <v>58</v>
      </c>
      <c r="C51" s="5" t="s">
        <v>2</v>
      </c>
      <c r="D51" s="25" t="s">
        <v>3</v>
      </c>
      <c r="E51" s="6" t="s">
        <v>4</v>
      </c>
      <c r="F51" s="18" t="s">
        <v>5</v>
      </c>
      <c r="G51" s="1"/>
      <c r="H51" s="1"/>
    </row>
    <row r="52" spans="2:8" ht="93.75" x14ac:dyDescent="0.25">
      <c r="B52" s="10" t="s">
        <v>59</v>
      </c>
      <c r="C52" s="8">
        <f>$H$2*0</f>
        <v>0</v>
      </c>
      <c r="D52" s="26"/>
      <c r="E52" s="14" t="s">
        <v>6</v>
      </c>
      <c r="F52" s="20">
        <f>C52*D52</f>
        <v>0</v>
      </c>
      <c r="G52" s="1"/>
      <c r="H52" s="1"/>
    </row>
    <row r="53" spans="2:8" ht="75" x14ac:dyDescent="0.25">
      <c r="B53" s="7" t="s">
        <v>60</v>
      </c>
      <c r="C53" s="8">
        <f>$H$2*0</f>
        <v>0</v>
      </c>
      <c r="D53" s="23"/>
      <c r="E53" s="9" t="s">
        <v>6</v>
      </c>
      <c r="F53" s="20">
        <f t="shared" ref="F53:F72" si="2">C53*D53</f>
        <v>0</v>
      </c>
      <c r="G53" s="1"/>
      <c r="H53" s="1"/>
    </row>
    <row r="54" spans="2:8" ht="18.75" x14ac:dyDescent="0.25">
      <c r="B54" s="7" t="s">
        <v>61</v>
      </c>
      <c r="C54" s="8">
        <f>$H$2*450</f>
        <v>450</v>
      </c>
      <c r="D54" s="23"/>
      <c r="E54" s="9" t="s">
        <v>8</v>
      </c>
      <c r="F54" s="20">
        <f t="shared" si="2"/>
        <v>0</v>
      </c>
      <c r="G54" s="1"/>
      <c r="H54" s="1"/>
    </row>
    <row r="55" spans="2:8" ht="18.75" x14ac:dyDescent="0.25">
      <c r="B55" s="7" t="s">
        <v>62</v>
      </c>
      <c r="C55" s="8">
        <f>$H$2*250</f>
        <v>250</v>
      </c>
      <c r="D55" s="23"/>
      <c r="E55" s="9" t="s">
        <v>8</v>
      </c>
      <c r="F55" s="20"/>
      <c r="G55" s="1"/>
      <c r="H55" s="1"/>
    </row>
    <row r="56" spans="2:8" ht="18.75" x14ac:dyDescent="0.25">
      <c r="B56" s="10" t="s">
        <v>63</v>
      </c>
      <c r="C56" s="8">
        <f>$H$2*100</f>
        <v>100</v>
      </c>
      <c r="D56" s="23"/>
      <c r="E56" s="14" t="s">
        <v>8</v>
      </c>
      <c r="F56" s="20">
        <f t="shared" si="2"/>
        <v>0</v>
      </c>
      <c r="G56" s="1"/>
      <c r="H56" s="1"/>
    </row>
    <row r="57" spans="2:8" ht="18.75" x14ac:dyDescent="0.25">
      <c r="B57" s="7" t="s">
        <v>64</v>
      </c>
      <c r="C57" s="8">
        <v>150</v>
      </c>
      <c r="D57" s="23"/>
      <c r="E57" s="9" t="s">
        <v>8</v>
      </c>
      <c r="F57" s="20">
        <f t="shared" si="2"/>
        <v>0</v>
      </c>
      <c r="G57" s="1"/>
      <c r="H57" s="1"/>
    </row>
    <row r="58" spans="2:8" ht="37.5" x14ac:dyDescent="0.25">
      <c r="B58" s="7" t="s">
        <v>65</v>
      </c>
      <c r="C58" s="8">
        <f>$H$2*3500</f>
        <v>3500</v>
      </c>
      <c r="D58" s="23"/>
      <c r="E58" s="9" t="s">
        <v>6</v>
      </c>
      <c r="F58" s="20">
        <f t="shared" si="2"/>
        <v>0</v>
      </c>
      <c r="G58" s="1"/>
      <c r="H58" s="1"/>
    </row>
    <row r="59" spans="2:8" ht="37.5" x14ac:dyDescent="0.25">
      <c r="B59" s="7" t="s">
        <v>66</v>
      </c>
      <c r="C59" s="8">
        <f>$H$2*13000</f>
        <v>13000</v>
      </c>
      <c r="D59" s="23"/>
      <c r="E59" s="9" t="s">
        <v>6</v>
      </c>
      <c r="F59" s="20">
        <f t="shared" si="2"/>
        <v>0</v>
      </c>
      <c r="G59" s="1"/>
      <c r="H59" s="1"/>
    </row>
    <row r="60" spans="2:8" ht="37.5" x14ac:dyDescent="0.25">
      <c r="B60" s="10" t="s">
        <v>67</v>
      </c>
      <c r="C60" s="8">
        <f>$H$2*350</f>
        <v>350</v>
      </c>
      <c r="D60" s="12"/>
      <c r="E60" s="14" t="s">
        <v>16</v>
      </c>
      <c r="F60" s="20">
        <f t="shared" si="2"/>
        <v>0</v>
      </c>
      <c r="G60" s="1"/>
      <c r="H60" s="1"/>
    </row>
    <row r="61" spans="2:8" ht="18.75" x14ac:dyDescent="0.25">
      <c r="B61" s="7" t="s">
        <v>68</v>
      </c>
      <c r="C61" s="8">
        <f>$H$2*200</f>
        <v>200</v>
      </c>
      <c r="D61" s="12"/>
      <c r="E61" s="9" t="s">
        <v>16</v>
      </c>
      <c r="F61" s="20">
        <f t="shared" si="2"/>
        <v>0</v>
      </c>
      <c r="G61" s="1"/>
      <c r="H61" s="1"/>
    </row>
    <row r="62" spans="2:8" ht="18.75" x14ac:dyDescent="0.25">
      <c r="B62" s="7" t="s">
        <v>69</v>
      </c>
      <c r="C62" s="8">
        <f>$H$2*600</f>
        <v>600</v>
      </c>
      <c r="D62" s="12"/>
      <c r="E62" s="9" t="s">
        <v>16</v>
      </c>
      <c r="F62" s="20">
        <f t="shared" si="2"/>
        <v>0</v>
      </c>
      <c r="G62" s="1"/>
      <c r="H62" s="1"/>
    </row>
    <row r="63" spans="2:8" ht="18.75" x14ac:dyDescent="0.25">
      <c r="B63" s="10" t="s">
        <v>70</v>
      </c>
      <c r="C63" s="8">
        <f>$H$2*200</f>
        <v>200</v>
      </c>
      <c r="D63" s="12"/>
      <c r="E63" s="14" t="s">
        <v>16</v>
      </c>
      <c r="F63" s="20">
        <f t="shared" si="2"/>
        <v>0</v>
      </c>
      <c r="G63" s="1"/>
      <c r="H63" s="1"/>
    </row>
    <row r="64" spans="2:8" ht="18.75" x14ac:dyDescent="0.25">
      <c r="B64" s="10" t="s">
        <v>71</v>
      </c>
      <c r="C64" s="8">
        <f>$H$2*300</f>
        <v>300</v>
      </c>
      <c r="D64" s="12"/>
      <c r="E64" s="14" t="s">
        <v>16</v>
      </c>
      <c r="F64" s="20">
        <f t="shared" si="2"/>
        <v>0</v>
      </c>
      <c r="G64" s="1"/>
      <c r="H64" s="1"/>
    </row>
    <row r="65" spans="2:8" ht="18.75" x14ac:dyDescent="0.25">
      <c r="B65" s="10" t="s">
        <v>72</v>
      </c>
      <c r="C65" s="8">
        <f>$H$2*1000</f>
        <v>1000</v>
      </c>
      <c r="D65" s="12"/>
      <c r="E65" s="14" t="s">
        <v>16</v>
      </c>
      <c r="F65" s="20">
        <f t="shared" si="2"/>
        <v>0</v>
      </c>
      <c r="G65" s="1"/>
      <c r="H65" s="1"/>
    </row>
    <row r="66" spans="2:8" ht="18.75" x14ac:dyDescent="0.25">
      <c r="B66" s="10" t="s">
        <v>73</v>
      </c>
      <c r="C66" s="8">
        <f>$H$2*700</f>
        <v>700</v>
      </c>
      <c r="D66" s="12"/>
      <c r="E66" s="14" t="s">
        <v>16</v>
      </c>
      <c r="F66" s="20">
        <f t="shared" si="2"/>
        <v>0</v>
      </c>
      <c r="G66" s="1"/>
      <c r="H66" s="1"/>
    </row>
    <row r="67" spans="2:8" ht="18.75" x14ac:dyDescent="0.25">
      <c r="B67" s="10" t="s">
        <v>74</v>
      </c>
      <c r="C67" s="8">
        <f>$H$2*350</f>
        <v>350</v>
      </c>
      <c r="D67" s="12"/>
      <c r="E67" s="14" t="s">
        <v>16</v>
      </c>
      <c r="F67" s="20">
        <f t="shared" si="2"/>
        <v>0</v>
      </c>
      <c r="G67" s="1"/>
      <c r="H67" s="1"/>
    </row>
    <row r="68" spans="2:8" ht="18.75" x14ac:dyDescent="0.25">
      <c r="B68" s="10" t="s">
        <v>75</v>
      </c>
      <c r="C68" s="8">
        <f>$H$2*2000</f>
        <v>2000</v>
      </c>
      <c r="D68" s="12"/>
      <c r="E68" s="14" t="s">
        <v>16</v>
      </c>
      <c r="F68" s="20">
        <f t="shared" si="2"/>
        <v>0</v>
      </c>
      <c r="G68" s="1"/>
      <c r="H68" s="1"/>
    </row>
    <row r="69" spans="2:8" ht="18.75" x14ac:dyDescent="0.25">
      <c r="B69" s="10" t="s">
        <v>76</v>
      </c>
      <c r="C69" s="8">
        <f>$H$2*700</f>
        <v>700</v>
      </c>
      <c r="D69" s="12"/>
      <c r="E69" s="14" t="s">
        <v>16</v>
      </c>
      <c r="F69" s="20">
        <f t="shared" si="2"/>
        <v>0</v>
      </c>
      <c r="G69" s="1"/>
      <c r="H69" s="1"/>
    </row>
    <row r="70" spans="2:8" ht="18.75" x14ac:dyDescent="0.25">
      <c r="B70" s="10" t="s">
        <v>77</v>
      </c>
      <c r="C70" s="8">
        <f>$H$2*350</f>
        <v>350</v>
      </c>
      <c r="D70" s="12"/>
      <c r="E70" s="14" t="s">
        <v>7</v>
      </c>
      <c r="F70" s="20">
        <f t="shared" si="2"/>
        <v>0</v>
      </c>
      <c r="G70" s="1"/>
      <c r="H70" s="1"/>
    </row>
    <row r="71" spans="2:8" ht="18.75" x14ac:dyDescent="0.25">
      <c r="B71" s="10" t="s">
        <v>78</v>
      </c>
      <c r="C71" s="8">
        <f>$H$2*1300</f>
        <v>1300</v>
      </c>
      <c r="D71" s="12"/>
      <c r="E71" s="14" t="s">
        <v>16</v>
      </c>
      <c r="F71" s="20">
        <f t="shared" si="2"/>
        <v>0</v>
      </c>
      <c r="G71" s="1"/>
      <c r="H71" s="1"/>
    </row>
    <row r="72" spans="2:8" ht="18.75" x14ac:dyDescent="0.25">
      <c r="B72" s="10" t="s">
        <v>79</v>
      </c>
      <c r="C72" s="8">
        <f>$H$2*1300</f>
        <v>1300</v>
      </c>
      <c r="D72" s="12"/>
      <c r="E72" s="14" t="s">
        <v>16</v>
      </c>
      <c r="F72" s="20">
        <f t="shared" si="2"/>
        <v>0</v>
      </c>
      <c r="G72" s="1"/>
      <c r="H72" s="1"/>
    </row>
    <row r="73" spans="2:8" ht="18.75" x14ac:dyDescent="0.25">
      <c r="B73" s="32" t="s">
        <v>80</v>
      </c>
      <c r="C73" s="32"/>
      <c r="D73" s="32"/>
      <c r="E73" s="32"/>
      <c r="F73" s="19">
        <f>SUM(F52:F72)</f>
        <v>0</v>
      </c>
      <c r="G73" s="1"/>
      <c r="H73" s="1"/>
    </row>
    <row r="74" spans="2:8" ht="18.75" x14ac:dyDescent="0.25">
      <c r="B74" s="15" t="s">
        <v>81</v>
      </c>
      <c r="C74" s="5" t="s">
        <v>2</v>
      </c>
      <c r="D74" s="25" t="s">
        <v>3</v>
      </c>
      <c r="E74" s="6" t="s">
        <v>4</v>
      </c>
      <c r="F74" s="18" t="s">
        <v>5</v>
      </c>
      <c r="G74" s="1"/>
      <c r="H74" s="1"/>
    </row>
    <row r="75" spans="2:8" ht="18.75" x14ac:dyDescent="0.25">
      <c r="B75" s="7" t="s">
        <v>82</v>
      </c>
      <c r="C75" s="8">
        <f>$H$2*250</f>
        <v>250</v>
      </c>
      <c r="D75" s="12"/>
      <c r="E75" s="9" t="s">
        <v>8</v>
      </c>
      <c r="F75" s="20">
        <f t="shared" ref="F75:F90" si="3">C75*D75</f>
        <v>0</v>
      </c>
      <c r="G75" s="1"/>
      <c r="H75" s="1"/>
    </row>
    <row r="76" spans="2:8" ht="18.75" x14ac:dyDescent="0.25">
      <c r="B76" s="7" t="s">
        <v>83</v>
      </c>
      <c r="C76" s="8">
        <f>$H$2*750</f>
        <v>750</v>
      </c>
      <c r="D76" s="12"/>
      <c r="E76" s="9" t="s">
        <v>8</v>
      </c>
      <c r="F76" s="20">
        <f t="shared" si="3"/>
        <v>0</v>
      </c>
      <c r="G76" s="1"/>
      <c r="H76" s="1"/>
    </row>
    <row r="77" spans="2:8" ht="18.75" x14ac:dyDescent="0.25">
      <c r="B77" s="7" t="s">
        <v>84</v>
      </c>
      <c r="C77" s="8">
        <f>$H$2*550</f>
        <v>550</v>
      </c>
      <c r="D77" s="12"/>
      <c r="E77" s="9" t="s">
        <v>8</v>
      </c>
      <c r="F77" s="20">
        <f t="shared" si="3"/>
        <v>0</v>
      </c>
      <c r="G77" s="1"/>
      <c r="H77" s="1"/>
    </row>
    <row r="78" spans="2:8" ht="18.75" x14ac:dyDescent="0.25">
      <c r="B78" s="10" t="s">
        <v>85</v>
      </c>
      <c r="C78" s="8">
        <f>$H$2*150</f>
        <v>150</v>
      </c>
      <c r="D78" s="12"/>
      <c r="E78" s="14" t="s">
        <v>8</v>
      </c>
      <c r="F78" s="20">
        <f t="shared" si="3"/>
        <v>0</v>
      </c>
      <c r="G78" s="1"/>
      <c r="H78" s="1"/>
    </row>
    <row r="79" spans="2:8" ht="18.75" x14ac:dyDescent="0.25">
      <c r="B79" s="10" t="s">
        <v>86</v>
      </c>
      <c r="C79" s="8">
        <f>$H$2*450</f>
        <v>450</v>
      </c>
      <c r="D79" s="12"/>
      <c r="E79" s="14" t="s">
        <v>16</v>
      </c>
      <c r="F79" s="20">
        <f t="shared" si="3"/>
        <v>0</v>
      </c>
      <c r="G79" s="1"/>
      <c r="H79" s="1"/>
    </row>
    <row r="80" spans="2:8" ht="37.5" x14ac:dyDescent="0.25">
      <c r="B80" s="10" t="s">
        <v>87</v>
      </c>
      <c r="C80" s="8">
        <f>$H$2*3000</f>
        <v>3000</v>
      </c>
      <c r="D80" s="28"/>
      <c r="E80" s="14" t="s">
        <v>16</v>
      </c>
      <c r="F80" s="20">
        <f t="shared" si="3"/>
        <v>0</v>
      </c>
      <c r="G80" s="1"/>
      <c r="H80" s="1"/>
    </row>
    <row r="81" spans="2:8" ht="18.75" x14ac:dyDescent="0.25">
      <c r="B81" s="10" t="s">
        <v>88</v>
      </c>
      <c r="C81" s="8">
        <f>$H$2*1000</f>
        <v>1000</v>
      </c>
      <c r="D81" s="28"/>
      <c r="E81" s="14" t="s">
        <v>16</v>
      </c>
      <c r="F81" s="20">
        <f t="shared" si="3"/>
        <v>0</v>
      </c>
      <c r="G81" s="1"/>
      <c r="H81" s="1"/>
    </row>
    <row r="82" spans="2:8" ht="18.75" x14ac:dyDescent="0.25">
      <c r="B82" s="10" t="s">
        <v>89</v>
      </c>
      <c r="C82" s="8">
        <f>$H$2*3500</f>
        <v>3500</v>
      </c>
      <c r="D82" s="28"/>
      <c r="E82" s="14" t="s">
        <v>16</v>
      </c>
      <c r="F82" s="20">
        <f t="shared" si="3"/>
        <v>0</v>
      </c>
      <c r="G82" s="1"/>
      <c r="H82" s="1"/>
    </row>
    <row r="83" spans="2:8" ht="18.75" x14ac:dyDescent="0.25">
      <c r="B83" s="10" t="s">
        <v>90</v>
      </c>
      <c r="C83" s="8">
        <f>$H$2*3000</f>
        <v>3000</v>
      </c>
      <c r="D83" s="28"/>
      <c r="E83" s="14" t="s">
        <v>16</v>
      </c>
      <c r="F83" s="20">
        <f t="shared" si="3"/>
        <v>0</v>
      </c>
      <c r="G83" s="1"/>
      <c r="H83" s="1"/>
    </row>
    <row r="84" spans="2:8" ht="37.5" x14ac:dyDescent="0.25">
      <c r="B84" s="10" t="s">
        <v>91</v>
      </c>
      <c r="C84" s="8">
        <f>$H$2*3500</f>
        <v>3500</v>
      </c>
      <c r="D84" s="28"/>
      <c r="E84" s="14" t="s">
        <v>16</v>
      </c>
      <c r="F84" s="20">
        <f t="shared" si="3"/>
        <v>0</v>
      </c>
      <c r="G84" s="1"/>
      <c r="H84" s="1"/>
    </row>
    <row r="85" spans="2:8" ht="18.75" x14ac:dyDescent="0.25">
      <c r="B85" s="10" t="s">
        <v>92</v>
      </c>
      <c r="C85" s="8">
        <f>$H$2*2500</f>
        <v>2500</v>
      </c>
      <c r="D85" s="28"/>
      <c r="E85" s="14" t="s">
        <v>16</v>
      </c>
      <c r="F85" s="20">
        <f t="shared" si="3"/>
        <v>0</v>
      </c>
      <c r="G85" s="1"/>
      <c r="H85" s="1"/>
    </row>
    <row r="86" spans="2:8" ht="18.75" x14ac:dyDescent="0.25">
      <c r="B86" s="10" t="s">
        <v>93</v>
      </c>
      <c r="C86" s="8">
        <f>$H$2*2000</f>
        <v>2000</v>
      </c>
      <c r="D86" s="28"/>
      <c r="E86" s="14" t="s">
        <v>16</v>
      </c>
      <c r="F86" s="20">
        <f t="shared" si="3"/>
        <v>0</v>
      </c>
      <c r="G86" s="1"/>
      <c r="H86" s="1"/>
    </row>
    <row r="87" spans="2:8" ht="18.75" x14ac:dyDescent="0.25">
      <c r="B87" s="10" t="s">
        <v>94</v>
      </c>
      <c r="C87" s="8">
        <f>$H$2*1500</f>
        <v>1500</v>
      </c>
      <c r="D87" s="28"/>
      <c r="E87" s="14" t="s">
        <v>16</v>
      </c>
      <c r="F87" s="20">
        <f t="shared" si="3"/>
        <v>0</v>
      </c>
      <c r="G87" s="1"/>
      <c r="H87" s="1"/>
    </row>
    <row r="88" spans="2:8" ht="18.75" x14ac:dyDescent="0.25">
      <c r="B88" s="10" t="s">
        <v>95</v>
      </c>
      <c r="C88" s="8">
        <f>$H$2*2000</f>
        <v>2000</v>
      </c>
      <c r="D88" s="11"/>
      <c r="E88" s="14" t="s">
        <v>16</v>
      </c>
      <c r="F88" s="20">
        <f t="shared" si="3"/>
        <v>0</v>
      </c>
      <c r="G88" s="16"/>
      <c r="H88" s="1"/>
    </row>
    <row r="89" spans="2:8" ht="18.75" x14ac:dyDescent="0.25">
      <c r="B89" s="10" t="s">
        <v>96</v>
      </c>
      <c r="C89" s="8">
        <f>$H$2*400</f>
        <v>400</v>
      </c>
      <c r="D89" s="11"/>
      <c r="E89" s="14" t="s">
        <v>16</v>
      </c>
      <c r="F89" s="20">
        <f t="shared" si="3"/>
        <v>0</v>
      </c>
      <c r="G89" s="1"/>
      <c r="H89" s="1"/>
    </row>
    <row r="90" spans="2:8" ht="56.25" x14ac:dyDescent="0.25">
      <c r="B90" s="10" t="s">
        <v>97</v>
      </c>
      <c r="C90" s="8">
        <f>$H$2*15000</f>
        <v>15000</v>
      </c>
      <c r="D90" s="11"/>
      <c r="E90" s="14" t="s">
        <v>6</v>
      </c>
      <c r="F90" s="20">
        <f t="shared" si="3"/>
        <v>0</v>
      </c>
      <c r="G90" s="1"/>
      <c r="H90" s="1"/>
    </row>
    <row r="91" spans="2:8" ht="18.75" x14ac:dyDescent="0.25">
      <c r="B91" s="32" t="s">
        <v>98</v>
      </c>
      <c r="C91" s="32"/>
      <c r="D91" s="32"/>
      <c r="E91" s="32"/>
      <c r="F91" s="19">
        <f>SUM(F75:F90)</f>
        <v>0</v>
      </c>
      <c r="G91" s="1"/>
      <c r="H91" s="1"/>
    </row>
  </sheetData>
  <mergeCells count="9">
    <mergeCell ref="B91:E91"/>
    <mergeCell ref="B2:F2"/>
    <mergeCell ref="B73:E73"/>
    <mergeCell ref="B4:F4"/>
    <mergeCell ref="B6:F6"/>
    <mergeCell ref="B30:E30"/>
    <mergeCell ref="B31:F31"/>
    <mergeCell ref="B49:E49"/>
    <mergeCell ref="B50:E50"/>
  </mergeCells>
  <pageMargins left="0.7" right="0.7" top="0.75" bottom="0.75" header="0.3" footer="0.3"/>
  <pageSetup paperSize="9" scale="6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2024-08-29T17:58:42Z</dcterms:modified>
</cp:coreProperties>
</file>