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0" yWindow="0" windowWidth="25600" windowHeight="14360" tabRatio="885"/>
  </bookViews>
  <sheets>
    <sheet name="POND" sheetId="9" r:id="rId1"/>
    <sheet name="GOVpeso4" sheetId="51" r:id="rId2"/>
    <sheet name="GANHAR(2)" sheetId="57" r:id="rId3"/>
    <sheet name="GANHAR(3)" sheetId="58" r:id="rId4"/>
  </sheet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9" l="1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84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57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F49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30" i="9"/>
  <c r="K30" i="9"/>
  <c r="G23" i="9"/>
  <c r="F4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3" i="9"/>
  <c r="H3" i="9"/>
  <c r="J23" i="9"/>
  <c r="I23" i="9"/>
  <c r="I25" i="9"/>
  <c r="T7" i="58"/>
  <c r="T8" i="58"/>
  <c r="T9" i="58"/>
  <c r="T10" i="58"/>
  <c r="T11" i="58"/>
  <c r="T13" i="58"/>
  <c r="T14" i="58"/>
  <c r="T15" i="58"/>
  <c r="T16" i="58"/>
  <c r="T17" i="58"/>
  <c r="T7" i="57"/>
  <c r="T8" i="57"/>
  <c r="T9" i="57"/>
  <c r="T10" i="57"/>
  <c r="T11" i="57"/>
  <c r="T13" i="57"/>
  <c r="T14" i="57"/>
  <c r="T15" i="57"/>
  <c r="T16" i="57"/>
  <c r="T17" i="57"/>
  <c r="S7" i="58"/>
  <c r="S8" i="58"/>
  <c r="S9" i="58"/>
  <c r="S10" i="58"/>
  <c r="S11" i="58"/>
  <c r="S13" i="58"/>
  <c r="S14" i="58"/>
  <c r="S15" i="58"/>
  <c r="S16" i="58"/>
  <c r="S17" i="58"/>
  <c r="S7" i="57"/>
  <c r="S8" i="57"/>
  <c r="S9" i="57"/>
  <c r="S10" i="57"/>
  <c r="S11" i="57"/>
  <c r="S13" i="57"/>
  <c r="S14" i="57"/>
  <c r="S15" i="57"/>
  <c r="S16" i="57"/>
  <c r="S17" i="57"/>
  <c r="R7" i="58"/>
  <c r="R8" i="58"/>
  <c r="R9" i="58"/>
  <c r="R10" i="58"/>
  <c r="R11" i="58"/>
  <c r="R13" i="58"/>
  <c r="R14" i="58"/>
  <c r="R15" i="58"/>
  <c r="R16" i="58"/>
  <c r="R17" i="58"/>
  <c r="R7" i="57"/>
  <c r="R8" i="57"/>
  <c r="R9" i="57"/>
  <c r="R10" i="57"/>
  <c r="R11" i="57"/>
  <c r="R13" i="57"/>
  <c r="R14" i="57"/>
  <c r="R15" i="57"/>
  <c r="R16" i="57"/>
  <c r="R17" i="57"/>
  <c r="Q7" i="58"/>
  <c r="Q8" i="58"/>
  <c r="Q9" i="58"/>
  <c r="Q10" i="58"/>
  <c r="Q11" i="58"/>
  <c r="Q13" i="58"/>
  <c r="Q14" i="58"/>
  <c r="Q15" i="58"/>
  <c r="Q16" i="58"/>
  <c r="Q17" i="58"/>
  <c r="Q7" i="57"/>
  <c r="Q8" i="57"/>
  <c r="Q9" i="57"/>
  <c r="Q10" i="57"/>
  <c r="Q11" i="57"/>
  <c r="Q13" i="57"/>
  <c r="Q14" i="57"/>
  <c r="Q15" i="57"/>
  <c r="Q16" i="57"/>
  <c r="Q17" i="57"/>
  <c r="P7" i="58"/>
  <c r="P8" i="58"/>
  <c r="P9" i="58"/>
  <c r="P10" i="58"/>
  <c r="P11" i="58"/>
  <c r="P13" i="58"/>
  <c r="P14" i="58"/>
  <c r="P15" i="58"/>
  <c r="P16" i="58"/>
  <c r="P17" i="58"/>
  <c r="P7" i="57"/>
  <c r="P8" i="57"/>
  <c r="P9" i="57"/>
  <c r="P10" i="57"/>
  <c r="P11" i="57"/>
  <c r="P13" i="57"/>
  <c r="P14" i="57"/>
  <c r="P15" i="57"/>
  <c r="P16" i="57"/>
  <c r="P17" i="57"/>
  <c r="O7" i="58"/>
  <c r="O8" i="58"/>
  <c r="O9" i="58"/>
  <c r="O10" i="58"/>
  <c r="O11" i="58"/>
  <c r="O13" i="58"/>
  <c r="O14" i="58"/>
  <c r="O15" i="58"/>
  <c r="O16" i="58"/>
  <c r="O17" i="58"/>
  <c r="O7" i="57"/>
  <c r="O8" i="57"/>
  <c r="O9" i="57"/>
  <c r="O10" i="57"/>
  <c r="O11" i="57"/>
  <c r="O13" i="57"/>
  <c r="O14" i="57"/>
  <c r="O15" i="57"/>
  <c r="O16" i="57"/>
  <c r="O17" i="57"/>
  <c r="N7" i="58"/>
  <c r="N8" i="58"/>
  <c r="N9" i="58"/>
  <c r="N10" i="58"/>
  <c r="N11" i="58"/>
  <c r="N13" i="58"/>
  <c r="N14" i="58"/>
  <c r="N15" i="58"/>
  <c r="N16" i="58"/>
  <c r="N17" i="58"/>
  <c r="N7" i="57"/>
  <c r="N8" i="57"/>
  <c r="N9" i="57"/>
  <c r="N10" i="57"/>
  <c r="N11" i="57"/>
  <c r="N13" i="57"/>
  <c r="N14" i="57"/>
  <c r="N15" i="57"/>
  <c r="N16" i="57"/>
  <c r="N17" i="57"/>
  <c r="M7" i="58"/>
  <c r="M5" i="58"/>
  <c r="M8" i="58"/>
  <c r="M9" i="58"/>
  <c r="M10" i="58"/>
  <c r="M11" i="58"/>
  <c r="M13" i="58"/>
  <c r="M14" i="58"/>
  <c r="M15" i="58"/>
  <c r="M16" i="58"/>
  <c r="M17" i="58"/>
  <c r="M7" i="57"/>
  <c r="M8" i="57"/>
  <c r="M9" i="57"/>
  <c r="M10" i="57"/>
  <c r="M11" i="57"/>
  <c r="M13" i="57"/>
  <c r="M14" i="57"/>
  <c r="M15" i="57"/>
  <c r="M16" i="57"/>
  <c r="M17" i="57"/>
  <c r="L7" i="58"/>
  <c r="L5" i="58"/>
  <c r="L8" i="58"/>
  <c r="L9" i="58"/>
  <c r="L10" i="58"/>
  <c r="L11" i="58"/>
  <c r="L13" i="58"/>
  <c r="L14" i="58"/>
  <c r="L15" i="58"/>
  <c r="L16" i="58"/>
  <c r="L17" i="58"/>
  <c r="L7" i="57"/>
  <c r="L5" i="57"/>
  <c r="L8" i="57"/>
  <c r="L9" i="57"/>
  <c r="L10" i="57"/>
  <c r="L11" i="57"/>
  <c r="L13" i="57"/>
  <c r="L14" i="57"/>
  <c r="L15" i="57"/>
  <c r="L16" i="57"/>
  <c r="L17" i="57"/>
  <c r="K7" i="58"/>
  <c r="K5" i="58"/>
  <c r="K8" i="58"/>
  <c r="K9" i="58"/>
  <c r="K10" i="58"/>
  <c r="K11" i="58"/>
  <c r="K13" i="58"/>
  <c r="K14" i="58"/>
  <c r="K15" i="58"/>
  <c r="K16" i="58"/>
  <c r="K17" i="58"/>
  <c r="K7" i="57"/>
  <c r="K5" i="57"/>
  <c r="K8" i="57"/>
  <c r="K9" i="57"/>
  <c r="K10" i="57"/>
  <c r="K11" i="57"/>
  <c r="K13" i="57"/>
  <c r="K14" i="57"/>
  <c r="K15" i="57"/>
  <c r="K16" i="57"/>
  <c r="K17" i="57"/>
  <c r="J7" i="58"/>
  <c r="J5" i="58"/>
  <c r="J8" i="58"/>
  <c r="J9" i="58"/>
  <c r="J10" i="58"/>
  <c r="J11" i="58"/>
  <c r="J13" i="58"/>
  <c r="J14" i="58"/>
  <c r="J15" i="58"/>
  <c r="J16" i="58"/>
  <c r="J17" i="58"/>
  <c r="J7" i="57"/>
  <c r="J5" i="57"/>
  <c r="J8" i="57"/>
  <c r="J9" i="57"/>
  <c r="J10" i="57"/>
  <c r="J11" i="57"/>
  <c r="J13" i="57"/>
  <c r="J14" i="57"/>
  <c r="J15" i="57"/>
  <c r="J16" i="57"/>
  <c r="J17" i="57"/>
  <c r="I7" i="58"/>
  <c r="I8" i="58"/>
  <c r="I9" i="58"/>
  <c r="I10" i="58"/>
  <c r="I11" i="58"/>
  <c r="I13" i="58"/>
  <c r="I14" i="58"/>
  <c r="I15" i="58"/>
  <c r="I16" i="58"/>
  <c r="I17" i="58"/>
  <c r="I7" i="57"/>
  <c r="I8" i="57"/>
  <c r="I9" i="57"/>
  <c r="I10" i="57"/>
  <c r="I11" i="57"/>
  <c r="I13" i="57"/>
  <c r="I14" i="57"/>
  <c r="I15" i="57"/>
  <c r="I16" i="57"/>
  <c r="I17" i="57"/>
  <c r="H7" i="58"/>
  <c r="H8" i="58"/>
  <c r="H9" i="58"/>
  <c r="H10" i="58"/>
  <c r="H11" i="58"/>
  <c r="H13" i="58"/>
  <c r="H14" i="58"/>
  <c r="H15" i="58"/>
  <c r="H16" i="58"/>
  <c r="H17" i="58"/>
  <c r="H7" i="57"/>
  <c r="H8" i="57"/>
  <c r="H9" i="57"/>
  <c r="H10" i="57"/>
  <c r="H11" i="57"/>
  <c r="H13" i="57"/>
  <c r="H14" i="57"/>
  <c r="H15" i="57"/>
  <c r="H16" i="57"/>
  <c r="H17" i="57"/>
  <c r="G7" i="58"/>
  <c r="G8" i="58"/>
  <c r="G9" i="58"/>
  <c r="G10" i="58"/>
  <c r="G11" i="58"/>
  <c r="G13" i="58"/>
  <c r="G14" i="58"/>
  <c r="G15" i="58"/>
  <c r="G16" i="58"/>
  <c r="G17" i="58"/>
  <c r="G7" i="57"/>
  <c r="G8" i="57"/>
  <c r="G9" i="57"/>
  <c r="G10" i="57"/>
  <c r="G11" i="57"/>
  <c r="G13" i="57"/>
  <c r="G14" i="57"/>
  <c r="G15" i="57"/>
  <c r="G16" i="57"/>
  <c r="G17" i="57"/>
  <c r="F7" i="58"/>
  <c r="F8" i="58"/>
  <c r="F9" i="58"/>
  <c r="F10" i="58"/>
  <c r="F11" i="58"/>
  <c r="F13" i="58"/>
  <c r="F14" i="58"/>
  <c r="F15" i="58"/>
  <c r="F16" i="58"/>
  <c r="F17" i="58"/>
  <c r="F7" i="57"/>
  <c r="F8" i="57"/>
  <c r="F9" i="57"/>
  <c r="F10" i="57"/>
  <c r="F11" i="57"/>
  <c r="F13" i="57"/>
  <c r="F14" i="57"/>
  <c r="F15" i="57"/>
  <c r="F16" i="57"/>
  <c r="F17" i="57"/>
  <c r="D1" i="51"/>
  <c r="E1" i="51"/>
  <c r="F1" i="51"/>
  <c r="G1" i="51"/>
  <c r="H1" i="51"/>
  <c r="E20" i="51"/>
  <c r="C12" i="51"/>
  <c r="C13" i="51"/>
  <c r="C14" i="51"/>
  <c r="C15" i="51"/>
  <c r="C19" i="51"/>
  <c r="C21" i="51"/>
  <c r="D12" i="51"/>
  <c r="D13" i="51"/>
  <c r="D14" i="51"/>
  <c r="D15" i="51"/>
  <c r="D19" i="51"/>
  <c r="D21" i="51"/>
  <c r="C22" i="51"/>
  <c r="D22" i="51"/>
  <c r="C23" i="51"/>
  <c r="D23" i="51"/>
  <c r="C24" i="51"/>
  <c r="D24" i="51"/>
  <c r="C16" i="51"/>
  <c r="C25" i="51"/>
  <c r="D16" i="51"/>
  <c r="D25" i="51"/>
  <c r="C17" i="51"/>
  <c r="C26" i="51"/>
  <c r="D17" i="51"/>
  <c r="D26" i="51"/>
  <c r="C18" i="51"/>
  <c r="C27" i="51"/>
  <c r="D18" i="51"/>
  <c r="D27" i="51"/>
  <c r="B13" i="51"/>
  <c r="B12" i="51"/>
  <c r="B14" i="51"/>
  <c r="B15" i="51"/>
  <c r="B19" i="51"/>
  <c r="B22" i="51"/>
  <c r="B23" i="51"/>
  <c r="B24" i="51"/>
  <c r="B16" i="51"/>
  <c r="B25" i="51"/>
  <c r="B17" i="51"/>
  <c r="B26" i="51"/>
  <c r="B18" i="51"/>
  <c r="B27" i="51"/>
  <c r="B21" i="51"/>
  <c r="E11" i="58"/>
  <c r="E17" i="58"/>
  <c r="D11" i="58"/>
  <c r="D17" i="58"/>
  <c r="C11" i="58"/>
  <c r="C17" i="58"/>
  <c r="B11" i="58"/>
  <c r="B17" i="58"/>
  <c r="E10" i="58"/>
  <c r="E16" i="58"/>
  <c r="D10" i="58"/>
  <c r="D16" i="58"/>
  <c r="C10" i="58"/>
  <c r="C16" i="58"/>
  <c r="B10" i="58"/>
  <c r="B16" i="58"/>
  <c r="E9" i="58"/>
  <c r="E15" i="58"/>
  <c r="D9" i="58"/>
  <c r="D15" i="58"/>
  <c r="C9" i="58"/>
  <c r="C15" i="58"/>
  <c r="B9" i="58"/>
  <c r="B15" i="58"/>
  <c r="E8" i="58"/>
  <c r="E14" i="58"/>
  <c r="D8" i="58"/>
  <c r="D14" i="58"/>
  <c r="C8" i="58"/>
  <c r="C14" i="58"/>
  <c r="B8" i="58"/>
  <c r="B14" i="58"/>
  <c r="E13" i="58"/>
  <c r="D13" i="58"/>
  <c r="C13" i="58"/>
  <c r="B13" i="58"/>
  <c r="E7" i="58"/>
  <c r="D7" i="58"/>
  <c r="C7" i="58"/>
  <c r="B7" i="58"/>
  <c r="E11" i="57"/>
  <c r="E17" i="57"/>
  <c r="D11" i="57"/>
  <c r="D17" i="57"/>
  <c r="C11" i="57"/>
  <c r="C17" i="57"/>
  <c r="B11" i="57"/>
  <c r="B17" i="57"/>
  <c r="E10" i="57"/>
  <c r="E16" i="57"/>
  <c r="D10" i="57"/>
  <c r="D16" i="57"/>
  <c r="C10" i="57"/>
  <c r="C16" i="57"/>
  <c r="B10" i="57"/>
  <c r="B16" i="57"/>
  <c r="E9" i="57"/>
  <c r="E15" i="57"/>
  <c r="D9" i="57"/>
  <c r="D15" i="57"/>
  <c r="C9" i="57"/>
  <c r="C15" i="57"/>
  <c r="B9" i="57"/>
  <c r="B15" i="57"/>
  <c r="E8" i="57"/>
  <c r="E14" i="57"/>
  <c r="D8" i="57"/>
  <c r="D14" i="57"/>
  <c r="C8" i="57"/>
  <c r="C14" i="57"/>
  <c r="B8" i="57"/>
  <c r="B14" i="57"/>
  <c r="E13" i="57"/>
  <c r="D13" i="57"/>
  <c r="C13" i="57"/>
  <c r="B13" i="57"/>
  <c r="E7" i="57"/>
  <c r="D7" i="57"/>
  <c r="C7" i="57"/>
  <c r="B7" i="57"/>
  <c r="C116" i="51"/>
  <c r="C121" i="51"/>
  <c r="B108" i="51"/>
  <c r="B109" i="51"/>
  <c r="B110" i="51"/>
  <c r="B116" i="51"/>
  <c r="B121" i="51"/>
  <c r="C115" i="51"/>
  <c r="C120" i="51"/>
  <c r="B115" i="51"/>
  <c r="B120" i="51"/>
  <c r="C114" i="51"/>
  <c r="C119" i="51"/>
  <c r="B114" i="51"/>
  <c r="B119" i="51"/>
  <c r="D107" i="51"/>
  <c r="E107" i="51"/>
  <c r="F107" i="51"/>
  <c r="C118" i="51"/>
  <c r="B118" i="51"/>
  <c r="C113" i="51"/>
  <c r="B113" i="51"/>
  <c r="G107" i="51"/>
  <c r="H107" i="51"/>
  <c r="B107" i="51"/>
  <c r="BJ104" i="51"/>
  <c r="BI104" i="51"/>
  <c r="BH104" i="51"/>
  <c r="BG104" i="51"/>
  <c r="BF104" i="51"/>
  <c r="BE104" i="51"/>
  <c r="BD104" i="51"/>
  <c r="BC104" i="51"/>
  <c r="BB104" i="51"/>
  <c r="BA104" i="51"/>
  <c r="AZ104" i="51"/>
  <c r="AY104" i="51"/>
  <c r="AX104" i="51"/>
  <c r="AW104" i="51"/>
  <c r="BJ95" i="51"/>
  <c r="BI95" i="51"/>
  <c r="BH95" i="51"/>
  <c r="BG95" i="51"/>
  <c r="BF95" i="51"/>
  <c r="BE95" i="51"/>
  <c r="BD95" i="51"/>
  <c r="BC95" i="51"/>
  <c r="BB95" i="51"/>
  <c r="BA95" i="51"/>
  <c r="AZ95" i="51"/>
  <c r="AY95" i="51"/>
  <c r="AX95" i="51"/>
  <c r="AW95" i="51"/>
  <c r="G58" i="51"/>
  <c r="D71" i="51"/>
  <c r="F58" i="51"/>
  <c r="C71" i="51"/>
  <c r="E58" i="51"/>
  <c r="B71" i="51"/>
  <c r="D65" i="51"/>
  <c r="C65" i="51"/>
  <c r="B65" i="51"/>
  <c r="G59" i="51"/>
  <c r="G60" i="51"/>
  <c r="G61" i="51"/>
  <c r="G62" i="51"/>
  <c r="F59" i="51"/>
  <c r="F60" i="51"/>
  <c r="F61" i="51"/>
  <c r="F62" i="51"/>
  <c r="E59" i="51"/>
  <c r="E60" i="51"/>
  <c r="E61" i="51"/>
  <c r="E62" i="51"/>
  <c r="D59" i="51"/>
  <c r="D60" i="51"/>
  <c r="D61" i="51"/>
  <c r="D62" i="51"/>
  <c r="C59" i="51"/>
  <c r="C60" i="51"/>
  <c r="C61" i="51"/>
  <c r="C62" i="51"/>
  <c r="B59" i="51"/>
  <c r="B60" i="51"/>
  <c r="B61" i="51"/>
  <c r="B62" i="51"/>
  <c r="H58" i="51"/>
  <c r="D58" i="51"/>
  <c r="C58" i="51"/>
  <c r="B58" i="51"/>
  <c r="D20" i="51"/>
  <c r="C20" i="51"/>
  <c r="B20" i="51"/>
  <c r="D11" i="51"/>
  <c r="C11" i="51"/>
  <c r="B11" i="51"/>
  <c r="E22" i="9"/>
  <c r="E20" i="9"/>
  <c r="E18" i="9"/>
  <c r="E16" i="9"/>
  <c r="E14" i="9"/>
  <c r="E12" i="9"/>
  <c r="E10" i="9"/>
  <c r="E5" i="9"/>
  <c r="E4" i="9"/>
  <c r="E3" i="9"/>
  <c r="E7" i="9"/>
  <c r="E6" i="9"/>
  <c r="E8" i="9"/>
  <c r="E9" i="9"/>
  <c r="E11" i="9"/>
  <c r="E13" i="9"/>
  <c r="E15" i="9"/>
  <c r="E17" i="9"/>
  <c r="E19" i="9"/>
  <c r="E21" i="9"/>
  <c r="B66" i="51"/>
  <c r="B69" i="51"/>
  <c r="B72" i="51"/>
  <c r="C66" i="51"/>
  <c r="C69" i="51"/>
  <c r="C72" i="51"/>
  <c r="D66" i="51"/>
  <c r="D69" i="51"/>
  <c r="D72" i="51"/>
  <c r="B67" i="51"/>
  <c r="B73" i="51"/>
  <c r="C67" i="51"/>
  <c r="C73" i="51"/>
  <c r="D67" i="51"/>
  <c r="D73" i="51"/>
  <c r="B68" i="51"/>
  <c r="B74" i="51"/>
  <c r="C68" i="51"/>
  <c r="C74" i="51"/>
  <c r="D68" i="51"/>
  <c r="D74" i="51"/>
  <c r="B75" i="51"/>
  <c r="C75" i="51"/>
  <c r="D75" i="51"/>
</calcChain>
</file>

<file path=xl/sharedStrings.xml><?xml version="1.0" encoding="utf-8"?>
<sst xmlns="http://schemas.openxmlformats.org/spreadsheetml/2006/main" count="120" uniqueCount="42">
  <si>
    <t>Frequency</t>
  </si>
  <si>
    <t>Percent</t>
  </si>
  <si>
    <t>NS/NR</t>
  </si>
  <si>
    <t>Marconi Perillo</t>
  </si>
  <si>
    <t>FREQ ABS</t>
  </si>
  <si>
    <t>FREQ RELATIVA</t>
  </si>
  <si>
    <t>MÉDIA MÓVEL</t>
  </si>
  <si>
    <t>TOTAL</t>
  </si>
  <si>
    <t>Iris Rezende</t>
  </si>
  <si>
    <t>Branco/Nulo</t>
  </si>
  <si>
    <t>Outros</t>
  </si>
  <si>
    <t>MÉDIA MÓVEL PONDERADA</t>
  </si>
  <si>
    <t>Vanderlan Cardoso</t>
  </si>
  <si>
    <t>Branco/Nulo</t>
    <phoneticPr fontId="6" type="noConversion"/>
  </si>
  <si>
    <t>Branco/Nulo</t>
    <phoneticPr fontId="6" type="noConversion"/>
  </si>
  <si>
    <t>Candidatos</t>
  </si>
  <si>
    <t>V. Cardoso</t>
  </si>
  <si>
    <t>Marconi</t>
  </si>
  <si>
    <t>Iris</t>
  </si>
  <si>
    <t>What Should be</t>
  </si>
  <si>
    <t>Weights</t>
  </si>
  <si>
    <t>ONLY TYPE HERE THE PERCENTS YOU GOT FROM THE DATA SET</t>
  </si>
  <si>
    <t>DO NOT TYPE HERE. THESE ARE THE POPULATION WEIGHTS</t>
  </si>
  <si>
    <t>Factor 1</t>
  </si>
  <si>
    <t>Factor 2</t>
  </si>
  <si>
    <t>Factor 3</t>
  </si>
  <si>
    <t>TOTALS</t>
  </si>
  <si>
    <t>I do need</t>
  </si>
  <si>
    <t>Sample Proportion</t>
  </si>
  <si>
    <t>Population Proportion</t>
  </si>
  <si>
    <t>Female</t>
  </si>
  <si>
    <t>Male</t>
  </si>
  <si>
    <t>1 WHEIGHTING FACTOR: SPSS</t>
  </si>
  <si>
    <t>2 WHEIGHTING FACTORS: SPSS</t>
  </si>
  <si>
    <t>3 WHEIGHTING FACTORS: SPSS</t>
  </si>
  <si>
    <t>1 WHEIGHTING FACTOR: STATA</t>
  </si>
  <si>
    <t>2 WHEIGHTING FACTORS: STATA</t>
  </si>
  <si>
    <t>3 WHEIGHTING FACTORS: STATA</t>
  </si>
  <si>
    <t>1 WHEIGHTING FACTOR: R</t>
  </si>
  <si>
    <t>2 WHEIGHTING FACTORS: R</t>
  </si>
  <si>
    <t>3 WHEIGHTING FACTORS: R</t>
  </si>
  <si>
    <t>WEIGHT BY weight1.
VARIABLE LABELS weight1 "Wheighting by".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</si>
</sst>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2"/>
      <color theme="8"/>
      <name val="Calibri"/>
      <scheme val="minor"/>
    </font>
    <font>
      <b/>
      <sz val="16"/>
      <name val="Arial"/>
    </font>
    <font>
      <sz val="12"/>
      <color theme="0"/>
      <name val="Calibri"/>
      <family val="2"/>
      <scheme val="minor"/>
    </font>
    <font>
      <b/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FF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284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16" fontId="0" fillId="0" borderId="0" xfId="0" applyNumberFormat="1"/>
    <xf numFmtId="0" fontId="0" fillId="2" borderId="1" xfId="0" applyFill="1" applyBorder="1"/>
    <xf numFmtId="16" fontId="0" fillId="2" borderId="1" xfId="0" applyNumberFormat="1" applyFill="1" applyBorder="1"/>
    <xf numFmtId="0" fontId="0" fillId="3" borderId="1" xfId="0" applyFill="1" applyBorder="1"/>
    <xf numFmtId="0" fontId="3" fillId="2" borderId="1" xfId="0" applyFont="1" applyFill="1" applyBorder="1"/>
    <xf numFmtId="0" fontId="3" fillId="0" borderId="0" xfId="0" applyFont="1"/>
    <xf numFmtId="0" fontId="0" fillId="4" borderId="1" xfId="0" applyFill="1" applyBorder="1"/>
    <xf numFmtId="165" fontId="5" fillId="0" borderId="0" xfId="1" applyNumberFormat="1" applyFont="1"/>
    <xf numFmtId="0" fontId="0" fillId="0" borderId="0" xfId="0" applyBorder="1"/>
    <xf numFmtId="165" fontId="5" fillId="0" borderId="0" xfId="1" applyNumberFormat="1" applyFont="1" applyBorder="1"/>
    <xf numFmtId="0" fontId="0" fillId="0" borderId="0" xfId="0" applyFill="1" applyBorder="1"/>
    <xf numFmtId="2" fontId="0" fillId="0" borderId="0" xfId="0" applyNumberFormat="1"/>
    <xf numFmtId="0" fontId="0" fillId="3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3" borderId="0" xfId="0" applyFill="1"/>
    <xf numFmtId="0" fontId="12" fillId="3" borderId="5" xfId="0" applyFont="1" applyFill="1" applyBorder="1"/>
    <xf numFmtId="16" fontId="12" fillId="3" borderId="6" xfId="0" applyNumberFormat="1" applyFont="1" applyFill="1" applyBorder="1"/>
    <xf numFmtId="0" fontId="12" fillId="5" borderId="7" xfId="0" applyFont="1" applyFill="1" applyBorder="1"/>
    <xf numFmtId="0" fontId="12" fillId="0" borderId="9" xfId="0" applyFont="1" applyBorder="1"/>
    <xf numFmtId="0" fontId="12" fillId="5" borderId="9" xfId="0" applyFont="1" applyFill="1" applyBorder="1"/>
    <xf numFmtId="0" fontId="12" fillId="0" borderId="10" xfId="0" applyFont="1" applyBorder="1"/>
    <xf numFmtId="0" fontId="12" fillId="3" borderId="0" xfId="0" applyFont="1" applyFill="1" applyBorder="1"/>
    <xf numFmtId="0" fontId="12" fillId="3" borderId="12" xfId="0" applyFont="1" applyFill="1" applyBorder="1"/>
    <xf numFmtId="0" fontId="12" fillId="5" borderId="8" xfId="0" applyFont="1" applyFill="1" applyBorder="1"/>
    <xf numFmtId="9" fontId="0" fillId="0" borderId="0" xfId="1375" applyFont="1"/>
    <xf numFmtId="9" fontId="12" fillId="5" borderId="8" xfId="1375" applyFont="1" applyFill="1" applyBorder="1"/>
    <xf numFmtId="9" fontId="12" fillId="3" borderId="0" xfId="1375" applyFont="1" applyFill="1" applyBorder="1"/>
    <xf numFmtId="9" fontId="12" fillId="5" borderId="0" xfId="1375" applyFont="1" applyFill="1" applyBorder="1"/>
    <xf numFmtId="9" fontId="12" fillId="3" borderId="11" xfId="1375" applyFont="1" applyFill="1" applyBorder="1"/>
    <xf numFmtId="0" fontId="13" fillId="8" borderId="0" xfId="0" applyFont="1" applyFill="1"/>
    <xf numFmtId="0" fontId="0" fillId="8" borderId="0" xfId="0" applyFill="1"/>
    <xf numFmtId="0" fontId="0" fillId="8" borderId="0" xfId="0" applyFont="1" applyFill="1"/>
    <xf numFmtId="0" fontId="0" fillId="8" borderId="0" xfId="0" applyFill="1" applyBorder="1"/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0" fillId="4" borderId="18" xfId="0" applyFill="1" applyBorder="1"/>
    <xf numFmtId="0" fontId="4" fillId="7" borderId="1" xfId="0" applyFont="1" applyFill="1" applyBorder="1" applyAlignment="1">
      <alignment wrapText="1"/>
    </xf>
    <xf numFmtId="164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0" xfId="0" applyFill="1"/>
    <xf numFmtId="0" fontId="11" fillId="4" borderId="3" xfId="0" applyFont="1" applyFill="1" applyBorder="1"/>
    <xf numFmtId="0" fontId="11" fillId="4" borderId="1" xfId="0" applyFont="1" applyFill="1" applyBorder="1"/>
    <xf numFmtId="0" fontId="15" fillId="9" borderId="1" xfId="0" applyFont="1" applyFill="1" applyBorder="1"/>
    <xf numFmtId="164" fontId="15" fillId="9" borderId="1" xfId="0" applyNumberFormat="1" applyFont="1" applyFill="1" applyBorder="1"/>
    <xf numFmtId="1" fontId="15" fillId="9" borderId="1" xfId="0" applyNumberFormat="1" applyFont="1" applyFill="1" applyBorder="1"/>
    <xf numFmtId="0" fontId="15" fillId="9" borderId="18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wrapText="1"/>
    </xf>
    <xf numFmtId="0" fontId="16" fillId="1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7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2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Normal" xfId="0" builtinId="0" customBuiltin="1"/>
    <cellStyle name="Normal 2" xfId="388"/>
    <cellStyle name="Percent" xfId="1" builtinId="5"/>
    <cellStyle name="Percent 2" xfId="1375"/>
  </cellStyles>
  <dxfs count="0"/>
  <tableStyles count="0" defaultTableStyle="TableStyleMedium9" defaultPivotStyle="PivotStyleMedium4"/>
  <colors>
    <mruColors>
      <color rgb="FFD10000"/>
      <color rgb="FFFF931E"/>
      <color rgb="FF11C6FF"/>
      <color rgb="FF7EFFF9"/>
      <color rgb="FF2AA5FF"/>
      <color rgb="FF0E53FF"/>
      <color rgb="FFFF8000"/>
      <color rgb="FF000000"/>
      <color rgb="FF244EFF"/>
      <color rgb="FFFFF73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 sz="2000" b="1" i="0" u="none" strike="noStrike" baseline="0" smtClean="0"/>
              <a:t>Intenção de voto para Governador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508017627671"/>
          <c:y val="0.158642205539772"/>
          <c:w val="0.797120667712621"/>
          <c:h val="0.515744561368181"/>
        </c:manualLayout>
      </c:layout>
      <c:lineChart>
        <c:grouping val="standard"/>
        <c:varyColors val="0"/>
        <c:ser>
          <c:idx val="0"/>
          <c:order val="0"/>
          <c:tx>
            <c:strRef>
              <c:f>GOVpeso4!$A$21</c:f>
              <c:strCache>
                <c:ptCount val="1"/>
                <c:pt idx="0">
                  <c:v>Marconi Perillo</c:v>
                </c:pt>
              </c:strCache>
            </c:strRef>
          </c:tx>
          <c:spPr>
            <a:ln w="190500">
              <a:solidFill>
                <a:srgbClr val="0E53FF"/>
              </a:solidFill>
            </a:ln>
          </c:spPr>
          <c:marker>
            <c:symbol val="triangle"/>
            <c:size val="7"/>
            <c:spPr>
              <a:solidFill>
                <a:srgbClr val="244EFF"/>
              </a:solidFill>
              <a:ln>
                <a:solidFill>
                  <a:srgbClr val="244EFF"/>
                </a:solidFill>
              </a:ln>
            </c:spPr>
          </c:marker>
          <c:dPt>
            <c:idx val="3"/>
            <c:marker>
              <c:symbol val="triangle"/>
              <c:size val="10"/>
            </c:marker>
            <c:bubble3D val="0"/>
            <c:spPr>
              <a:ln w="190500">
                <a:noFill/>
              </a:ln>
            </c:spPr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GOVpeso4!$B$20:$E$20</c:f>
              <c:numCache>
                <c:formatCode>d\-mmm</c:formatCode>
                <c:ptCount val="4"/>
                <c:pt idx="0">
                  <c:v>40451.0</c:v>
                </c:pt>
                <c:pt idx="1">
                  <c:v>40452.0</c:v>
                </c:pt>
                <c:pt idx="2">
                  <c:v>40453.0</c:v>
                </c:pt>
                <c:pt idx="3">
                  <c:v>40454.0</c:v>
                </c:pt>
              </c:numCache>
            </c:numRef>
          </c:cat>
          <c:val>
            <c:numRef>
              <c:f>GOVpeso4!$B$21:$E$21</c:f>
              <c:numCache>
                <c:formatCode>0%</c:formatCode>
                <c:ptCount val="4"/>
                <c:pt idx="0">
                  <c:v>0.441565965107149</c:v>
                </c:pt>
                <c:pt idx="1">
                  <c:v>0.432385921127514</c:v>
                </c:pt>
                <c:pt idx="2">
                  <c:v>0.437240885596572</c:v>
                </c:pt>
                <c:pt idx="3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GOVpeso4!$A$22</c:f>
              <c:strCache>
                <c:ptCount val="1"/>
                <c:pt idx="0">
                  <c:v>Iris Rezende</c:v>
                </c:pt>
              </c:strCache>
            </c:strRef>
          </c:tx>
          <c:spPr>
            <a:ln w="1905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3"/>
            <c:marker>
              <c:symbol val="circle"/>
              <c:size val="10"/>
            </c:marker>
            <c:bubble3D val="0"/>
            <c:spPr>
              <a:ln w="190500">
                <a:noFill/>
              </a:ln>
            </c:spPr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GOVpeso4!$B$20:$E$20</c:f>
              <c:numCache>
                <c:formatCode>d\-mmm</c:formatCode>
                <c:ptCount val="4"/>
                <c:pt idx="0">
                  <c:v>40451.0</c:v>
                </c:pt>
                <c:pt idx="1">
                  <c:v>40452.0</c:v>
                </c:pt>
                <c:pt idx="2">
                  <c:v>40453.0</c:v>
                </c:pt>
                <c:pt idx="3">
                  <c:v>40454.0</c:v>
                </c:pt>
              </c:numCache>
            </c:numRef>
          </c:cat>
          <c:val>
            <c:numRef>
              <c:f>GOVpeso4!$B$22:$E$22</c:f>
              <c:numCache>
                <c:formatCode>0%</c:formatCode>
                <c:ptCount val="4"/>
                <c:pt idx="0">
                  <c:v>0.351276085055314</c:v>
                </c:pt>
                <c:pt idx="1">
                  <c:v>0.357706071959998</c:v>
                </c:pt>
                <c:pt idx="2">
                  <c:v>0.349253289960077</c:v>
                </c:pt>
                <c:pt idx="3">
                  <c:v>0.36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GOVpeso4!$A$23</c:f>
              <c:strCache>
                <c:ptCount val="1"/>
                <c:pt idx="0">
                  <c:v>Vanderlan Cardoso</c:v>
                </c:pt>
              </c:strCache>
            </c:strRef>
          </c:tx>
          <c:spPr>
            <a:ln w="190500">
              <a:solidFill>
                <a:srgbClr val="005000">
                  <a:lumMod val="50000"/>
                  <a:lumOff val="50000"/>
                </a:srgbClr>
              </a:solidFill>
            </a:ln>
          </c:spPr>
          <c:marker>
            <c:symbol val="circle"/>
            <c:size val="9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solidFill>
                  <a:schemeClr val="accent1">
                    <a:lumMod val="50000"/>
                    <a:lumOff val="50000"/>
                  </a:schemeClr>
                </a:solidFill>
              </a:ln>
            </c:spPr>
          </c:marker>
          <c:dPt>
            <c:idx val="3"/>
            <c:marker>
              <c:symbol val="circle"/>
              <c:size val="10"/>
            </c:marker>
            <c:bubble3D val="0"/>
            <c:spPr>
              <a:ln w="190500">
                <a:noFill/>
              </a:ln>
            </c:spPr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GOVpeso4!$B$20:$E$20</c:f>
              <c:numCache>
                <c:formatCode>d\-mmm</c:formatCode>
                <c:ptCount val="4"/>
                <c:pt idx="0">
                  <c:v>40451.0</c:v>
                </c:pt>
                <c:pt idx="1">
                  <c:v>40452.0</c:v>
                </c:pt>
                <c:pt idx="2">
                  <c:v>40453.0</c:v>
                </c:pt>
                <c:pt idx="3">
                  <c:v>40454.0</c:v>
                </c:pt>
              </c:numCache>
            </c:numRef>
          </c:cat>
          <c:val>
            <c:numRef>
              <c:f>GOVpeso4!$B$23:$E$23</c:f>
              <c:numCache>
                <c:formatCode>0%</c:formatCode>
                <c:ptCount val="4"/>
                <c:pt idx="0">
                  <c:v>0.193031005228182</c:v>
                </c:pt>
                <c:pt idx="1">
                  <c:v>0.19133729758199</c:v>
                </c:pt>
                <c:pt idx="2">
                  <c:v>0.190376922324865</c:v>
                </c:pt>
                <c:pt idx="3">
                  <c:v>0.17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GOVpeso4!$A$24</c:f>
              <c:strCache>
                <c:ptCount val="1"/>
                <c:pt idx="0">
                  <c:v>Outros</c:v>
                </c:pt>
              </c:strCache>
            </c:strRef>
          </c:tx>
          <c:spPr>
            <a:ln w="190500">
              <a:prstDash val="solid"/>
            </a:ln>
          </c:spPr>
          <c:marker>
            <c:symbol val="none"/>
          </c:marker>
          <c:dPt>
            <c:idx val="3"/>
            <c:marker>
              <c:symbol val="circle"/>
              <c:size val="10"/>
            </c:marker>
            <c:bubble3D val="0"/>
            <c:spPr>
              <a:ln w="190500">
                <a:noFill/>
                <a:prstDash val="solid"/>
              </a:ln>
            </c:spPr>
          </c:dPt>
          <c:dLbls>
            <c:dLbl>
              <c:idx val="3"/>
              <c:layout>
                <c:manualLayout>
                  <c:x val="0.00143389668537281"/>
                  <c:y val="-0.02519561318583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GOVpeso4!$B$20:$E$20</c:f>
              <c:numCache>
                <c:formatCode>d\-mmm</c:formatCode>
                <c:ptCount val="4"/>
                <c:pt idx="0">
                  <c:v>40451.0</c:v>
                </c:pt>
                <c:pt idx="1">
                  <c:v>40452.0</c:v>
                </c:pt>
                <c:pt idx="2">
                  <c:v>40453.0</c:v>
                </c:pt>
                <c:pt idx="3">
                  <c:v>40454.0</c:v>
                </c:pt>
              </c:numCache>
            </c:numRef>
          </c:cat>
          <c:val>
            <c:numRef>
              <c:f>GOVpeso4!$B$24:$E$24</c:f>
              <c:numCache>
                <c:formatCode>0%</c:formatCode>
                <c:ptCount val="4"/>
                <c:pt idx="0">
                  <c:v>0.0141269446093545</c:v>
                </c:pt>
                <c:pt idx="1">
                  <c:v>0.0185707093304987</c:v>
                </c:pt>
                <c:pt idx="2">
                  <c:v>0.0231289021184862</c:v>
                </c:pt>
                <c:pt idx="3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02200"/>
        <c:axId val="2143005288"/>
      </c:lineChart>
      <c:catAx>
        <c:axId val="21430022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2143005288"/>
        <c:crosses val="autoZero"/>
        <c:auto val="0"/>
        <c:lblAlgn val="ctr"/>
        <c:lblOffset val="100"/>
        <c:noMultiLvlLbl val="1"/>
      </c:catAx>
      <c:valAx>
        <c:axId val="21430052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2143002200"/>
        <c:crosses val="autoZero"/>
        <c:crossBetween val="between"/>
        <c:majorUnit val="0.05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Quem vai ganhar a eleição, segundo eleitores de Marconi</a:t>
            </a:r>
            <a:endParaRPr lang="en-US" sz="20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556272174521"/>
          <c:y val="0.172932595892001"/>
          <c:w val="0.809607486250148"/>
          <c:h val="0.63981169914082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'GANHAR(2)'!$A$14</c:f>
              <c:strCache>
                <c:ptCount val="1"/>
                <c:pt idx="0">
                  <c:v>Marconi Perillo</c:v>
                </c:pt>
              </c:strCache>
            </c:strRef>
          </c:tx>
          <c:spPr>
            <a:solidFill>
              <a:srgbClr val="0E53FF"/>
            </a:solidFill>
            <a:ln w="63500" cmpd="sng">
              <a:noFill/>
              <a:prstDash val="solid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'GANHAR(2)'!$C$13:$T$13</c:f>
              <c:numCache>
                <c:formatCode>d\-mmm</c:formatCode>
                <c:ptCount val="18"/>
                <c:pt idx="0">
                  <c:v>40460.0</c:v>
                </c:pt>
                <c:pt idx="1">
                  <c:v>40462.0</c:v>
                </c:pt>
                <c:pt idx="2">
                  <c:v>40464.0</c:v>
                </c:pt>
                <c:pt idx="3">
                  <c:v>40465.0</c:v>
                </c:pt>
                <c:pt idx="4">
                  <c:v>40466.0</c:v>
                </c:pt>
                <c:pt idx="5">
                  <c:v>40467.0</c:v>
                </c:pt>
                <c:pt idx="6">
                  <c:v>40469.0</c:v>
                </c:pt>
                <c:pt idx="7">
                  <c:v>40470.0</c:v>
                </c:pt>
                <c:pt idx="8">
                  <c:v>40471.0</c:v>
                </c:pt>
                <c:pt idx="9">
                  <c:v>40472.0</c:v>
                </c:pt>
                <c:pt idx="10">
                  <c:v>40473.0</c:v>
                </c:pt>
                <c:pt idx="11">
                  <c:v>40474.0</c:v>
                </c:pt>
                <c:pt idx="12">
                  <c:v>40476.0</c:v>
                </c:pt>
                <c:pt idx="13">
                  <c:v>40477.0</c:v>
                </c:pt>
                <c:pt idx="14">
                  <c:v>40478.0</c:v>
                </c:pt>
                <c:pt idx="15">
                  <c:v>40479.0</c:v>
                </c:pt>
                <c:pt idx="16">
                  <c:v>40480.0</c:v>
                </c:pt>
                <c:pt idx="17">
                  <c:v>40481.0</c:v>
                </c:pt>
              </c:numCache>
            </c:numRef>
          </c:cat>
          <c:val>
            <c:numRef>
              <c:f>'GANHAR(2)'!$C$14:$T$14</c:f>
              <c:numCache>
                <c:formatCode>0%</c:formatCode>
                <c:ptCount val="18"/>
                <c:pt idx="0">
                  <c:v>0.826369545032498</c:v>
                </c:pt>
                <c:pt idx="1">
                  <c:v>0.830783078307831</c:v>
                </c:pt>
                <c:pt idx="2">
                  <c:v>0.832591273374889</c:v>
                </c:pt>
                <c:pt idx="3">
                  <c:v>0.840848806366048</c:v>
                </c:pt>
                <c:pt idx="4">
                  <c:v>0.840848806366048</c:v>
                </c:pt>
                <c:pt idx="5">
                  <c:v>0.841325196163906</c:v>
                </c:pt>
                <c:pt idx="6">
                  <c:v>0.832465277777778</c:v>
                </c:pt>
                <c:pt idx="7">
                  <c:v>0.835509138381201</c:v>
                </c:pt>
                <c:pt idx="8">
                  <c:v>0.83404619332763</c:v>
                </c:pt>
                <c:pt idx="9">
                  <c:v>0.840236686390532</c:v>
                </c:pt>
                <c:pt idx="10">
                  <c:v>0.847659574468085</c:v>
                </c:pt>
                <c:pt idx="11">
                  <c:v>0.856170212765957</c:v>
                </c:pt>
                <c:pt idx="12">
                  <c:v>0.874350086655113</c:v>
                </c:pt>
                <c:pt idx="13">
                  <c:v>0.866786678667867</c:v>
                </c:pt>
                <c:pt idx="14">
                  <c:v>0.876486733760293</c:v>
                </c:pt>
                <c:pt idx="15">
                  <c:v>0.866355140186916</c:v>
                </c:pt>
                <c:pt idx="16">
                  <c:v>0.865094339622641</c:v>
                </c:pt>
                <c:pt idx="17">
                  <c:v>0.881964117091596</c:v>
                </c:pt>
              </c:numCache>
            </c:numRef>
          </c:val>
        </c:ser>
        <c:ser>
          <c:idx val="1"/>
          <c:order val="1"/>
          <c:tx>
            <c:strRef>
              <c:f>'GANHAR(2)'!$A$15</c:f>
              <c:strCache>
                <c:ptCount val="1"/>
                <c:pt idx="0">
                  <c:v>Iris Rezende</c:v>
                </c:pt>
              </c:strCache>
            </c:strRef>
          </c:tx>
          <c:spPr>
            <a:solidFill>
              <a:srgbClr val="FF0000"/>
            </a:solidFill>
            <a:ln w="63500">
              <a:noFill/>
              <a:prstDash val="solid"/>
            </a:ln>
            <a:effectLst/>
          </c:spPr>
          <c:invertIfNegative val="0"/>
          <c:dLbls>
            <c:dLbl>
              <c:idx val="32"/>
              <c:layout>
                <c:manualLayout>
                  <c:x val="-0.0067001675041876"/>
                  <c:y val="-0.02949061662198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'GANHAR(2)'!$C$13:$T$13</c:f>
              <c:numCache>
                <c:formatCode>d\-mmm</c:formatCode>
                <c:ptCount val="18"/>
                <c:pt idx="0">
                  <c:v>40460.0</c:v>
                </c:pt>
                <c:pt idx="1">
                  <c:v>40462.0</c:v>
                </c:pt>
                <c:pt idx="2">
                  <c:v>40464.0</c:v>
                </c:pt>
                <c:pt idx="3">
                  <c:v>40465.0</c:v>
                </c:pt>
                <c:pt idx="4">
                  <c:v>40466.0</c:v>
                </c:pt>
                <c:pt idx="5">
                  <c:v>40467.0</c:v>
                </c:pt>
                <c:pt idx="6">
                  <c:v>40469.0</c:v>
                </c:pt>
                <c:pt idx="7">
                  <c:v>40470.0</c:v>
                </c:pt>
                <c:pt idx="8">
                  <c:v>40471.0</c:v>
                </c:pt>
                <c:pt idx="9">
                  <c:v>40472.0</c:v>
                </c:pt>
                <c:pt idx="10">
                  <c:v>40473.0</c:v>
                </c:pt>
                <c:pt idx="11">
                  <c:v>40474.0</c:v>
                </c:pt>
                <c:pt idx="12">
                  <c:v>40476.0</c:v>
                </c:pt>
                <c:pt idx="13">
                  <c:v>40477.0</c:v>
                </c:pt>
                <c:pt idx="14">
                  <c:v>40478.0</c:v>
                </c:pt>
                <c:pt idx="15">
                  <c:v>40479.0</c:v>
                </c:pt>
                <c:pt idx="16">
                  <c:v>40480.0</c:v>
                </c:pt>
                <c:pt idx="17">
                  <c:v>40481.0</c:v>
                </c:pt>
              </c:numCache>
            </c:numRef>
          </c:cat>
          <c:val>
            <c:numRef>
              <c:f>'GANHAR(2)'!$C$15:$T$15</c:f>
              <c:numCache>
                <c:formatCode>0%</c:formatCode>
                <c:ptCount val="18"/>
                <c:pt idx="0">
                  <c:v>0.0399257195914577</c:v>
                </c:pt>
                <c:pt idx="1">
                  <c:v>0.0405040504050405</c:v>
                </c:pt>
                <c:pt idx="2">
                  <c:v>0.0400712377560107</c:v>
                </c:pt>
                <c:pt idx="3">
                  <c:v>0.0344827586206896</c:v>
                </c:pt>
                <c:pt idx="4">
                  <c:v>0.0335985853227232</c:v>
                </c:pt>
                <c:pt idx="5">
                  <c:v>0.037489102005231</c:v>
                </c:pt>
                <c:pt idx="6">
                  <c:v>0.0338541666666667</c:v>
                </c:pt>
                <c:pt idx="7">
                  <c:v>0.0356832027850305</c:v>
                </c:pt>
                <c:pt idx="8">
                  <c:v>0.0342172797262618</c:v>
                </c:pt>
                <c:pt idx="9">
                  <c:v>0.0287404902789518</c:v>
                </c:pt>
                <c:pt idx="10">
                  <c:v>0.0297872340425532</c:v>
                </c:pt>
                <c:pt idx="11">
                  <c:v>0.0246808510638298</c:v>
                </c:pt>
                <c:pt idx="12">
                  <c:v>0.0216637781629116</c:v>
                </c:pt>
                <c:pt idx="13">
                  <c:v>0.0198019801980198</c:v>
                </c:pt>
                <c:pt idx="14">
                  <c:v>0.0164684354986276</c:v>
                </c:pt>
                <c:pt idx="15">
                  <c:v>0.0149532710280374</c:v>
                </c:pt>
                <c:pt idx="16">
                  <c:v>0.0122641509433962</c:v>
                </c:pt>
                <c:pt idx="17">
                  <c:v>0.0103871576959396</c:v>
                </c:pt>
              </c:numCache>
            </c:numRef>
          </c:val>
        </c:ser>
        <c:ser>
          <c:idx val="2"/>
          <c:order val="2"/>
          <c:tx>
            <c:strRef>
              <c:f>'GANHAR(2)'!$A$16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/>
            </a:solidFill>
            <a:ln w="63500">
              <a:noFill/>
              <a:prstDash val="solid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>
                <c:manualLayout>
                  <c:x val="-0.0050251256281407"/>
                  <c:y val="0.008042895442359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'GANHAR(2)'!$C$13:$T$13</c:f>
              <c:numCache>
                <c:formatCode>d\-mmm</c:formatCode>
                <c:ptCount val="18"/>
                <c:pt idx="0">
                  <c:v>40460.0</c:v>
                </c:pt>
                <c:pt idx="1">
                  <c:v>40462.0</c:v>
                </c:pt>
                <c:pt idx="2">
                  <c:v>40464.0</c:v>
                </c:pt>
                <c:pt idx="3">
                  <c:v>40465.0</c:v>
                </c:pt>
                <c:pt idx="4">
                  <c:v>40466.0</c:v>
                </c:pt>
                <c:pt idx="5">
                  <c:v>40467.0</c:v>
                </c:pt>
                <c:pt idx="6">
                  <c:v>40469.0</c:v>
                </c:pt>
                <c:pt idx="7">
                  <c:v>40470.0</c:v>
                </c:pt>
                <c:pt idx="8">
                  <c:v>40471.0</c:v>
                </c:pt>
                <c:pt idx="9">
                  <c:v>40472.0</c:v>
                </c:pt>
                <c:pt idx="10">
                  <c:v>40473.0</c:v>
                </c:pt>
                <c:pt idx="11">
                  <c:v>40474.0</c:v>
                </c:pt>
                <c:pt idx="12">
                  <c:v>40476.0</c:v>
                </c:pt>
                <c:pt idx="13">
                  <c:v>40477.0</c:v>
                </c:pt>
                <c:pt idx="14">
                  <c:v>40478.0</c:v>
                </c:pt>
                <c:pt idx="15">
                  <c:v>40479.0</c:v>
                </c:pt>
                <c:pt idx="16">
                  <c:v>40480.0</c:v>
                </c:pt>
                <c:pt idx="17">
                  <c:v>40481.0</c:v>
                </c:pt>
              </c:numCache>
            </c:numRef>
          </c:cat>
          <c:val>
            <c:numRef>
              <c:f>'GANHAR(2)'!$C$16:$T$16</c:f>
              <c:numCache>
                <c:formatCode>0%</c:formatCode>
                <c:ptCount val="18"/>
                <c:pt idx="0">
                  <c:v>0.133704735376045</c:v>
                </c:pt>
                <c:pt idx="1">
                  <c:v>0.128712871287129</c:v>
                </c:pt>
                <c:pt idx="2">
                  <c:v>0.127337488869101</c:v>
                </c:pt>
                <c:pt idx="3">
                  <c:v>0.124668435013263</c:v>
                </c:pt>
                <c:pt idx="4">
                  <c:v>0.125552608311229</c:v>
                </c:pt>
                <c:pt idx="5">
                  <c:v>0.121185701830863</c:v>
                </c:pt>
                <c:pt idx="6">
                  <c:v>0.133680555555556</c:v>
                </c:pt>
                <c:pt idx="7">
                  <c:v>0.128807658833768</c:v>
                </c:pt>
                <c:pt idx="8">
                  <c:v>0.131736526946108</c:v>
                </c:pt>
                <c:pt idx="9">
                  <c:v>0.131022823330516</c:v>
                </c:pt>
                <c:pt idx="10">
                  <c:v>0.122553191489362</c:v>
                </c:pt>
                <c:pt idx="11">
                  <c:v>0.119148936170213</c:v>
                </c:pt>
                <c:pt idx="12">
                  <c:v>0.103986135181976</c:v>
                </c:pt>
                <c:pt idx="13">
                  <c:v>0.113411341134113</c:v>
                </c:pt>
                <c:pt idx="14">
                  <c:v>0.10704483074108</c:v>
                </c:pt>
                <c:pt idx="15">
                  <c:v>0.118691588785047</c:v>
                </c:pt>
                <c:pt idx="16">
                  <c:v>0.122641509433962</c:v>
                </c:pt>
                <c:pt idx="17">
                  <c:v>0.107648725212465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43148008"/>
        <c:axId val="2143151064"/>
      </c:barChart>
      <c:catAx>
        <c:axId val="21431480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2143151064"/>
        <c:crosses val="autoZero"/>
        <c:auto val="0"/>
        <c:lblAlgn val="ctr"/>
        <c:lblOffset val="100"/>
        <c:tickLblSkip val="1"/>
        <c:noMultiLvlLbl val="1"/>
      </c:catAx>
      <c:valAx>
        <c:axId val="21431510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1431480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Quem vai ganhar a eleição, segundo eleitores de Iris</a:t>
            </a:r>
            <a:endParaRPr lang="en-US" sz="20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556272174521"/>
          <c:y val="0.172932595892001"/>
          <c:w val="0.811282528126195"/>
          <c:h val="0.63981169914082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'GANHAR(3)'!$A$14</c:f>
              <c:strCache>
                <c:ptCount val="1"/>
                <c:pt idx="0">
                  <c:v>Marconi Perillo</c:v>
                </c:pt>
              </c:strCache>
            </c:strRef>
          </c:tx>
          <c:spPr>
            <a:solidFill>
              <a:srgbClr val="0E53FF"/>
            </a:solidFill>
            <a:ln w="63500" cmpd="sng">
              <a:noFill/>
              <a:prstDash val="solid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'GANHAR(3)'!$C$13:$T$13</c:f>
              <c:numCache>
                <c:formatCode>d\-mmm</c:formatCode>
                <c:ptCount val="18"/>
                <c:pt idx="0">
                  <c:v>40460.0</c:v>
                </c:pt>
                <c:pt idx="1">
                  <c:v>40462.0</c:v>
                </c:pt>
                <c:pt idx="2">
                  <c:v>40464.0</c:v>
                </c:pt>
                <c:pt idx="3">
                  <c:v>40465.0</c:v>
                </c:pt>
                <c:pt idx="4">
                  <c:v>40466.0</c:v>
                </c:pt>
                <c:pt idx="5">
                  <c:v>40467.0</c:v>
                </c:pt>
                <c:pt idx="6">
                  <c:v>40469.0</c:v>
                </c:pt>
                <c:pt idx="7">
                  <c:v>40470.0</c:v>
                </c:pt>
                <c:pt idx="8">
                  <c:v>40471.0</c:v>
                </c:pt>
                <c:pt idx="9">
                  <c:v>40472.0</c:v>
                </c:pt>
                <c:pt idx="10">
                  <c:v>40473.0</c:v>
                </c:pt>
                <c:pt idx="11">
                  <c:v>40474.0</c:v>
                </c:pt>
                <c:pt idx="12">
                  <c:v>40476.0</c:v>
                </c:pt>
                <c:pt idx="13">
                  <c:v>40477.0</c:v>
                </c:pt>
                <c:pt idx="14">
                  <c:v>40478.0</c:v>
                </c:pt>
                <c:pt idx="15">
                  <c:v>40479.0</c:v>
                </c:pt>
                <c:pt idx="16">
                  <c:v>40480.0</c:v>
                </c:pt>
                <c:pt idx="17">
                  <c:v>40481.0</c:v>
                </c:pt>
              </c:numCache>
            </c:numRef>
          </c:cat>
          <c:val>
            <c:numRef>
              <c:f>'GANHAR(3)'!$C$14:$T$14</c:f>
              <c:numCache>
                <c:formatCode>0%</c:formatCode>
                <c:ptCount val="18"/>
                <c:pt idx="0">
                  <c:v>0.245744680851064</c:v>
                </c:pt>
                <c:pt idx="1">
                  <c:v>0.229166666666667</c:v>
                </c:pt>
                <c:pt idx="2">
                  <c:v>0.246102449888641</c:v>
                </c:pt>
                <c:pt idx="3">
                  <c:v>0.268558951965065</c:v>
                </c:pt>
                <c:pt idx="4">
                  <c:v>0.280474649406688</c:v>
                </c:pt>
                <c:pt idx="5">
                  <c:v>0.306306306306306</c:v>
                </c:pt>
                <c:pt idx="6">
                  <c:v>0.298423423423423</c:v>
                </c:pt>
                <c:pt idx="7">
                  <c:v>0.33970753655793</c:v>
                </c:pt>
                <c:pt idx="8">
                  <c:v>0.354285714285714</c:v>
                </c:pt>
                <c:pt idx="9">
                  <c:v>0.322651933701657</c:v>
                </c:pt>
                <c:pt idx="10">
                  <c:v>0.322198275862069</c:v>
                </c:pt>
                <c:pt idx="11">
                  <c:v>0.270967741935484</c:v>
                </c:pt>
                <c:pt idx="12">
                  <c:v>0.271966527196653</c:v>
                </c:pt>
                <c:pt idx="13">
                  <c:v>0.260913705583756</c:v>
                </c:pt>
                <c:pt idx="14">
                  <c:v>0.258776328986961</c:v>
                </c:pt>
                <c:pt idx="15">
                  <c:v>0.253398058252427</c:v>
                </c:pt>
                <c:pt idx="16">
                  <c:v>0.235350624399616</c:v>
                </c:pt>
                <c:pt idx="17">
                  <c:v>0.24904214559387</c:v>
                </c:pt>
              </c:numCache>
            </c:numRef>
          </c:val>
        </c:ser>
        <c:ser>
          <c:idx val="1"/>
          <c:order val="1"/>
          <c:tx>
            <c:strRef>
              <c:f>'GANHAR(3)'!$A$15</c:f>
              <c:strCache>
                <c:ptCount val="1"/>
                <c:pt idx="0">
                  <c:v>Iris Rezende</c:v>
                </c:pt>
              </c:strCache>
            </c:strRef>
          </c:tx>
          <c:spPr>
            <a:solidFill>
              <a:srgbClr val="FF0000"/>
            </a:solidFill>
            <a:ln w="63500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>
                <c:manualLayout>
                  <c:x val="-0.0067001675041876"/>
                  <c:y val="-0.02949061662198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'GANHAR(3)'!$C$13:$T$13</c:f>
              <c:numCache>
                <c:formatCode>d\-mmm</c:formatCode>
                <c:ptCount val="18"/>
                <c:pt idx="0">
                  <c:v>40460.0</c:v>
                </c:pt>
                <c:pt idx="1">
                  <c:v>40462.0</c:v>
                </c:pt>
                <c:pt idx="2">
                  <c:v>40464.0</c:v>
                </c:pt>
                <c:pt idx="3">
                  <c:v>40465.0</c:v>
                </c:pt>
                <c:pt idx="4">
                  <c:v>40466.0</c:v>
                </c:pt>
                <c:pt idx="5">
                  <c:v>40467.0</c:v>
                </c:pt>
                <c:pt idx="6">
                  <c:v>40469.0</c:v>
                </c:pt>
                <c:pt idx="7">
                  <c:v>40470.0</c:v>
                </c:pt>
                <c:pt idx="8">
                  <c:v>40471.0</c:v>
                </c:pt>
                <c:pt idx="9">
                  <c:v>40472.0</c:v>
                </c:pt>
                <c:pt idx="10">
                  <c:v>40473.0</c:v>
                </c:pt>
                <c:pt idx="11">
                  <c:v>40474.0</c:v>
                </c:pt>
                <c:pt idx="12">
                  <c:v>40476.0</c:v>
                </c:pt>
                <c:pt idx="13">
                  <c:v>40477.0</c:v>
                </c:pt>
                <c:pt idx="14">
                  <c:v>40478.0</c:v>
                </c:pt>
                <c:pt idx="15">
                  <c:v>40479.0</c:v>
                </c:pt>
                <c:pt idx="16">
                  <c:v>40480.0</c:v>
                </c:pt>
                <c:pt idx="17">
                  <c:v>40481.0</c:v>
                </c:pt>
              </c:numCache>
            </c:numRef>
          </c:cat>
          <c:val>
            <c:numRef>
              <c:f>'GANHAR(3)'!$C$15:$T$15</c:f>
              <c:numCache>
                <c:formatCode>0%</c:formatCode>
                <c:ptCount val="18"/>
                <c:pt idx="0">
                  <c:v>0.535106382978723</c:v>
                </c:pt>
                <c:pt idx="1">
                  <c:v>0.559210526315789</c:v>
                </c:pt>
                <c:pt idx="2">
                  <c:v>0.536748329621381</c:v>
                </c:pt>
                <c:pt idx="3">
                  <c:v>0.517467248908297</c:v>
                </c:pt>
                <c:pt idx="4">
                  <c:v>0.491909385113269</c:v>
                </c:pt>
                <c:pt idx="5">
                  <c:v>0.486486486486486</c:v>
                </c:pt>
                <c:pt idx="6">
                  <c:v>0.488738738738739</c:v>
                </c:pt>
                <c:pt idx="7">
                  <c:v>0.46119235095613</c:v>
                </c:pt>
                <c:pt idx="8">
                  <c:v>0.461714285714286</c:v>
                </c:pt>
                <c:pt idx="9">
                  <c:v>0.468508287292818</c:v>
                </c:pt>
                <c:pt idx="10">
                  <c:v>0.501077586206897</c:v>
                </c:pt>
                <c:pt idx="11">
                  <c:v>0.553763440860215</c:v>
                </c:pt>
                <c:pt idx="12">
                  <c:v>0.559623430962343</c:v>
                </c:pt>
                <c:pt idx="13">
                  <c:v>0.56751269035533</c:v>
                </c:pt>
                <c:pt idx="14">
                  <c:v>0.553660982948847</c:v>
                </c:pt>
                <c:pt idx="15">
                  <c:v>0.567961165048544</c:v>
                </c:pt>
                <c:pt idx="16">
                  <c:v>0.577329490874159</c:v>
                </c:pt>
                <c:pt idx="17">
                  <c:v>0.566091954022988</c:v>
                </c:pt>
              </c:numCache>
            </c:numRef>
          </c:val>
        </c:ser>
        <c:ser>
          <c:idx val="2"/>
          <c:order val="2"/>
          <c:tx>
            <c:strRef>
              <c:f>'GANHAR(3)'!$A$16</c:f>
              <c:strCache>
                <c:ptCount val="1"/>
                <c:pt idx="0">
                  <c:v>NS/NR</c:v>
                </c:pt>
              </c:strCache>
            </c:strRef>
          </c:tx>
          <c:spPr>
            <a:solidFill>
              <a:schemeClr val="tx1"/>
            </a:solidFill>
            <a:ln w="63500">
              <a:noFill/>
              <a:prstDash val="solid"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>
                <c:manualLayout>
                  <c:x val="-0.0050251256281407"/>
                  <c:y val="0.008042895442359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'GANHAR(3)'!$C$13:$T$13</c:f>
              <c:numCache>
                <c:formatCode>d\-mmm</c:formatCode>
                <c:ptCount val="18"/>
                <c:pt idx="0">
                  <c:v>40460.0</c:v>
                </c:pt>
                <c:pt idx="1">
                  <c:v>40462.0</c:v>
                </c:pt>
                <c:pt idx="2">
                  <c:v>40464.0</c:v>
                </c:pt>
                <c:pt idx="3">
                  <c:v>40465.0</c:v>
                </c:pt>
                <c:pt idx="4">
                  <c:v>40466.0</c:v>
                </c:pt>
                <c:pt idx="5">
                  <c:v>40467.0</c:v>
                </c:pt>
                <c:pt idx="6">
                  <c:v>40469.0</c:v>
                </c:pt>
                <c:pt idx="7">
                  <c:v>40470.0</c:v>
                </c:pt>
                <c:pt idx="8">
                  <c:v>40471.0</c:v>
                </c:pt>
                <c:pt idx="9">
                  <c:v>40472.0</c:v>
                </c:pt>
                <c:pt idx="10">
                  <c:v>40473.0</c:v>
                </c:pt>
                <c:pt idx="11">
                  <c:v>40474.0</c:v>
                </c:pt>
                <c:pt idx="12">
                  <c:v>40476.0</c:v>
                </c:pt>
                <c:pt idx="13">
                  <c:v>40477.0</c:v>
                </c:pt>
                <c:pt idx="14">
                  <c:v>40478.0</c:v>
                </c:pt>
                <c:pt idx="15">
                  <c:v>40479.0</c:v>
                </c:pt>
                <c:pt idx="16">
                  <c:v>40480.0</c:v>
                </c:pt>
                <c:pt idx="17">
                  <c:v>40481.0</c:v>
                </c:pt>
              </c:numCache>
            </c:numRef>
          </c:cat>
          <c:val>
            <c:numRef>
              <c:f>'GANHAR(3)'!$C$16:$T$16</c:f>
              <c:numCache>
                <c:formatCode>0%</c:formatCode>
                <c:ptCount val="18"/>
                <c:pt idx="0">
                  <c:v>0.219148936170213</c:v>
                </c:pt>
                <c:pt idx="1">
                  <c:v>0.211622807017544</c:v>
                </c:pt>
                <c:pt idx="2">
                  <c:v>0.217149220489978</c:v>
                </c:pt>
                <c:pt idx="3">
                  <c:v>0.213973799126638</c:v>
                </c:pt>
                <c:pt idx="4">
                  <c:v>0.227615965480043</c:v>
                </c:pt>
                <c:pt idx="5">
                  <c:v>0.207207207207207</c:v>
                </c:pt>
                <c:pt idx="6">
                  <c:v>0.212837837837838</c:v>
                </c:pt>
                <c:pt idx="7">
                  <c:v>0.199100112485939</c:v>
                </c:pt>
                <c:pt idx="8">
                  <c:v>0.184</c:v>
                </c:pt>
                <c:pt idx="9">
                  <c:v>0.208839779005525</c:v>
                </c:pt>
                <c:pt idx="10">
                  <c:v>0.176724137931034</c:v>
                </c:pt>
                <c:pt idx="11">
                  <c:v>0.175268817204301</c:v>
                </c:pt>
                <c:pt idx="12">
                  <c:v>0.168410041841004</c:v>
                </c:pt>
                <c:pt idx="13">
                  <c:v>0.171573604060914</c:v>
                </c:pt>
                <c:pt idx="14">
                  <c:v>0.187562688064193</c:v>
                </c:pt>
                <c:pt idx="15">
                  <c:v>0.178640776699029</c:v>
                </c:pt>
                <c:pt idx="16">
                  <c:v>0.187319884726225</c:v>
                </c:pt>
                <c:pt idx="17">
                  <c:v>0.184865900383142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42656488"/>
        <c:axId val="2142653416"/>
      </c:barChart>
      <c:catAx>
        <c:axId val="21426564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2142653416"/>
        <c:crosses val="autoZero"/>
        <c:auto val="0"/>
        <c:lblAlgn val="ctr"/>
        <c:lblOffset val="100"/>
        <c:tickLblSkip val="1"/>
        <c:noMultiLvlLbl val="1"/>
      </c:catAx>
      <c:valAx>
        <c:axId val="21426534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142656488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344612</xdr:colOff>
      <xdr:row>9</xdr:row>
      <xdr:rowOff>121444</xdr:rowOff>
    </xdr:from>
    <xdr:to>
      <xdr:col>19</xdr:col>
      <xdr:colOff>298896</xdr:colOff>
      <xdr:row>33</xdr:row>
      <xdr:rowOff>85948</xdr:rowOff>
    </xdr:to>
    <xdr:graphicFrame macro="">
      <xdr:nvGraphicFramePr>
        <xdr:cNvPr id="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20</xdr:row>
      <xdr:rowOff>139700</xdr:rowOff>
    </xdr:from>
    <xdr:to>
      <xdr:col>15</xdr:col>
      <xdr:colOff>800100</xdr:colOff>
      <xdr:row>45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19</xdr:row>
      <xdr:rowOff>165100</xdr:rowOff>
    </xdr:from>
    <xdr:to>
      <xdr:col>15</xdr:col>
      <xdr:colOff>63500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Cores GRAFICOS">
      <a:dk1>
        <a:sysClr val="windowText" lastClr="000000"/>
      </a:dk1>
      <a:lt1>
        <a:srgbClr val="FFFFFF"/>
      </a:lt1>
      <a:dk2>
        <a:srgbClr val="002100"/>
      </a:dk2>
      <a:lt2>
        <a:srgbClr val="E3E0BF"/>
      </a:lt2>
      <a:accent1>
        <a:srgbClr val="005000"/>
      </a:accent1>
      <a:accent2>
        <a:srgbClr val="FFC000"/>
      </a:accent2>
      <a:accent3>
        <a:srgbClr val="FF0000"/>
      </a:accent3>
      <a:accent4>
        <a:srgbClr val="7F7F7F"/>
      </a:accent4>
      <a:accent5>
        <a:srgbClr val="1919FF"/>
      </a:accent5>
      <a:accent6>
        <a:srgbClr val="B7B26F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ores GRAFICOS">
    <a:dk1>
      <a:sysClr val="windowText" lastClr="000000"/>
    </a:dk1>
    <a:lt1>
      <a:srgbClr val="FFFFFF"/>
    </a:lt1>
    <a:dk2>
      <a:srgbClr val="002100"/>
    </a:dk2>
    <a:lt2>
      <a:srgbClr val="E3E0BF"/>
    </a:lt2>
    <a:accent1>
      <a:srgbClr val="005000"/>
    </a:accent1>
    <a:accent2>
      <a:srgbClr val="FFC000"/>
    </a:accent2>
    <a:accent3>
      <a:srgbClr val="FF0000"/>
    </a:accent3>
    <a:accent4>
      <a:srgbClr val="7F7F7F"/>
    </a:accent4>
    <a:accent5>
      <a:srgbClr val="1919FF"/>
    </a:accent5>
    <a:accent6>
      <a:srgbClr val="B7B26F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tabSelected="1" workbookViewId="0">
      <selection activeCell="I27" sqref="I27"/>
    </sheetView>
  </sheetViews>
  <sheetFormatPr baseColWidth="10" defaultColWidth="8.83203125" defaultRowHeight="15" x14ac:dyDescent="0"/>
  <cols>
    <col min="1" max="1" width="16" customWidth="1"/>
    <col min="2" max="2" width="16.6640625" customWidth="1"/>
    <col min="3" max="3" width="10" customWidth="1"/>
    <col min="4" max="4" width="14.33203125" customWidth="1"/>
    <col min="5" max="5" width="11.5" customWidth="1"/>
    <col min="6" max="6" width="19" customWidth="1"/>
    <col min="7" max="7" width="10" customWidth="1"/>
    <col min="8" max="8" width="11" customWidth="1"/>
    <col min="9" max="9" width="16.1640625" customWidth="1"/>
    <col min="10" max="10" width="17.1640625" customWidth="1"/>
    <col min="11" max="11" width="14.6640625" style="8" customWidth="1"/>
    <col min="12" max="12" width="14.5" customWidth="1"/>
    <col min="13" max="13" width="13.83203125" customWidth="1"/>
    <col min="14" max="14" width="12.83203125" customWidth="1"/>
    <col min="15" max="15" width="13.6640625" customWidth="1"/>
  </cols>
  <sheetData>
    <row r="1" spans="1:10" ht="44.25" customHeight="1">
      <c r="I1" s="50" t="s">
        <v>21</v>
      </c>
      <c r="J1" s="39" t="s">
        <v>22</v>
      </c>
    </row>
    <row r="2" spans="1:10" ht="37" customHeight="1">
      <c r="A2" s="35" t="s">
        <v>25</v>
      </c>
      <c r="B2" s="35" t="s">
        <v>24</v>
      </c>
      <c r="C2" s="35" t="s">
        <v>23</v>
      </c>
      <c r="D2" s="36" t="s">
        <v>0</v>
      </c>
      <c r="E2" s="36" t="s">
        <v>1</v>
      </c>
      <c r="F2" s="36" t="s">
        <v>27</v>
      </c>
      <c r="G2" s="36" t="s">
        <v>19</v>
      </c>
      <c r="H2" s="37" t="s">
        <v>20</v>
      </c>
      <c r="I2" s="52" t="s">
        <v>28</v>
      </c>
      <c r="J2" s="52" t="s">
        <v>29</v>
      </c>
    </row>
    <row r="3" spans="1:10">
      <c r="A3" s="51" t="s">
        <v>30</v>
      </c>
      <c r="B3" s="51">
        <v>1</v>
      </c>
      <c r="C3" s="51">
        <v>1</v>
      </c>
      <c r="D3" s="45">
        <f>I3</f>
        <v>51.9</v>
      </c>
      <c r="E3" s="45">
        <f t="shared" ref="E3:E22" si="0">D3/$D$23</f>
        <v>0.51951951951951947</v>
      </c>
      <c r="F3" s="46">
        <f>J3</f>
        <v>35.700000000000003</v>
      </c>
      <c r="G3" s="47">
        <f t="shared" ref="G3:G22" si="1">F3*$D$24/$F$23</f>
        <v>35.664300000000004</v>
      </c>
      <c r="H3" s="48">
        <f t="shared" ref="H3:H22" si="2">G3/D3</f>
        <v>0.68717341040462443</v>
      </c>
      <c r="I3" s="49">
        <v>51.9</v>
      </c>
      <c r="J3" s="40">
        <v>35.700000000000003</v>
      </c>
    </row>
    <row r="4" spans="1:10">
      <c r="A4" s="51" t="s">
        <v>31</v>
      </c>
      <c r="B4" s="51">
        <v>2</v>
      </c>
      <c r="C4" s="51">
        <v>1</v>
      </c>
      <c r="D4" s="45">
        <f t="shared" ref="D4:D22" si="3">I4</f>
        <v>11.6</v>
      </c>
      <c r="E4" s="45">
        <f t="shared" si="0"/>
        <v>0.11611611611611611</v>
      </c>
      <c r="F4" s="46">
        <f t="shared" ref="F4:F22" si="4">J4</f>
        <v>12</v>
      </c>
      <c r="G4" s="47">
        <f t="shared" si="1"/>
        <v>11.988000000000001</v>
      </c>
      <c r="H4" s="48">
        <f t="shared" si="2"/>
        <v>1.0334482758620691</v>
      </c>
      <c r="I4" s="49">
        <v>11.6</v>
      </c>
      <c r="J4" s="40">
        <v>12</v>
      </c>
    </row>
    <row r="5" spans="1:10">
      <c r="A5" s="51" t="s">
        <v>30</v>
      </c>
      <c r="B5" s="51">
        <v>3</v>
      </c>
      <c r="C5" s="51">
        <v>1</v>
      </c>
      <c r="D5" s="45">
        <f t="shared" si="3"/>
        <v>36.4</v>
      </c>
      <c r="E5" s="45">
        <f t="shared" si="0"/>
        <v>0.36436436436436431</v>
      </c>
      <c r="F5" s="46">
        <f t="shared" si="4"/>
        <v>52.3</v>
      </c>
      <c r="G5" s="47">
        <f t="shared" si="1"/>
        <v>52.247700000000002</v>
      </c>
      <c r="H5" s="48">
        <f t="shared" si="2"/>
        <v>1.4353763736263738</v>
      </c>
      <c r="I5" s="49">
        <v>36.4</v>
      </c>
      <c r="J5" s="40">
        <v>52.3</v>
      </c>
    </row>
    <row r="6" spans="1:10">
      <c r="A6" s="51"/>
      <c r="B6" s="51">
        <v>4</v>
      </c>
      <c r="C6" s="51">
        <v>1</v>
      </c>
      <c r="D6" s="45">
        <f t="shared" si="3"/>
        <v>0</v>
      </c>
      <c r="E6" s="45">
        <f t="shared" si="0"/>
        <v>0</v>
      </c>
      <c r="F6" s="46">
        <f t="shared" si="4"/>
        <v>0</v>
      </c>
      <c r="G6" s="47">
        <f t="shared" si="1"/>
        <v>0</v>
      </c>
      <c r="H6" s="48" t="e">
        <f t="shared" si="2"/>
        <v>#DIV/0!</v>
      </c>
      <c r="I6" s="49"/>
      <c r="J6" s="40"/>
    </row>
    <row r="7" spans="1:10">
      <c r="A7" s="51"/>
      <c r="B7" s="51">
        <v>5</v>
      </c>
      <c r="C7" s="51">
        <v>1</v>
      </c>
      <c r="D7" s="45">
        <f t="shared" si="3"/>
        <v>0</v>
      </c>
      <c r="E7" s="45">
        <f t="shared" si="0"/>
        <v>0</v>
      </c>
      <c r="F7" s="46">
        <f t="shared" si="4"/>
        <v>0</v>
      </c>
      <c r="G7" s="47">
        <f t="shared" si="1"/>
        <v>0</v>
      </c>
      <c r="H7" s="48" t="e">
        <f t="shared" si="2"/>
        <v>#DIV/0!</v>
      </c>
      <c r="I7" s="49"/>
      <c r="J7" s="40"/>
    </row>
    <row r="8" spans="1:10">
      <c r="A8" s="51"/>
      <c r="B8" s="51">
        <v>6</v>
      </c>
      <c r="C8" s="51">
        <v>1</v>
      </c>
      <c r="D8" s="45">
        <f t="shared" si="3"/>
        <v>0</v>
      </c>
      <c r="E8" s="45">
        <f t="shared" si="0"/>
        <v>0</v>
      </c>
      <c r="F8" s="46">
        <f t="shared" si="4"/>
        <v>0</v>
      </c>
      <c r="G8" s="47">
        <f t="shared" si="1"/>
        <v>0</v>
      </c>
      <c r="H8" s="48" t="e">
        <f t="shared" si="2"/>
        <v>#DIV/0!</v>
      </c>
      <c r="I8" s="49"/>
      <c r="J8" s="40"/>
    </row>
    <row r="9" spans="1:10">
      <c r="A9" s="51"/>
      <c r="B9" s="51">
        <v>7</v>
      </c>
      <c r="C9" s="51">
        <v>1</v>
      </c>
      <c r="D9" s="45">
        <f t="shared" si="3"/>
        <v>0</v>
      </c>
      <c r="E9" s="45">
        <f t="shared" si="0"/>
        <v>0</v>
      </c>
      <c r="F9" s="46">
        <f t="shared" si="4"/>
        <v>0</v>
      </c>
      <c r="G9" s="47">
        <f t="shared" si="1"/>
        <v>0</v>
      </c>
      <c r="H9" s="48" t="e">
        <f t="shared" si="2"/>
        <v>#DIV/0!</v>
      </c>
      <c r="I9" s="49"/>
      <c r="J9" s="40"/>
    </row>
    <row r="10" spans="1:10">
      <c r="A10" s="51"/>
      <c r="B10" s="51">
        <v>8</v>
      </c>
      <c r="C10" s="51">
        <v>1</v>
      </c>
      <c r="D10" s="45">
        <f t="shared" si="3"/>
        <v>0</v>
      </c>
      <c r="E10" s="45">
        <f t="shared" si="0"/>
        <v>0</v>
      </c>
      <c r="F10" s="46">
        <f t="shared" si="4"/>
        <v>0</v>
      </c>
      <c r="G10" s="47">
        <f t="shared" si="1"/>
        <v>0</v>
      </c>
      <c r="H10" s="48" t="e">
        <f t="shared" si="2"/>
        <v>#DIV/0!</v>
      </c>
      <c r="I10" s="49"/>
      <c r="J10" s="40"/>
    </row>
    <row r="11" spans="1:10">
      <c r="A11" s="51"/>
      <c r="B11" s="51">
        <v>9</v>
      </c>
      <c r="C11" s="51">
        <v>1</v>
      </c>
      <c r="D11" s="45">
        <f t="shared" si="3"/>
        <v>0</v>
      </c>
      <c r="E11" s="45">
        <f t="shared" si="0"/>
        <v>0</v>
      </c>
      <c r="F11" s="46">
        <f t="shared" si="4"/>
        <v>0</v>
      </c>
      <c r="G11" s="47">
        <f t="shared" si="1"/>
        <v>0</v>
      </c>
      <c r="H11" s="48" t="e">
        <f t="shared" si="2"/>
        <v>#DIV/0!</v>
      </c>
      <c r="I11" s="49"/>
      <c r="J11" s="40"/>
    </row>
    <row r="12" spans="1:10">
      <c r="A12" s="51"/>
      <c r="B12" s="51">
        <v>10</v>
      </c>
      <c r="C12" s="51">
        <v>1</v>
      </c>
      <c r="D12" s="45">
        <f t="shared" si="3"/>
        <v>0</v>
      </c>
      <c r="E12" s="45">
        <f t="shared" si="0"/>
        <v>0</v>
      </c>
      <c r="F12" s="46">
        <f t="shared" si="4"/>
        <v>0</v>
      </c>
      <c r="G12" s="47">
        <f t="shared" si="1"/>
        <v>0</v>
      </c>
      <c r="H12" s="48" t="e">
        <f t="shared" si="2"/>
        <v>#DIV/0!</v>
      </c>
      <c r="I12" s="49"/>
      <c r="J12" s="40"/>
    </row>
    <row r="13" spans="1:10">
      <c r="A13" s="51"/>
      <c r="B13" s="51">
        <v>11</v>
      </c>
      <c r="C13" s="51">
        <v>1</v>
      </c>
      <c r="D13" s="45">
        <f t="shared" si="3"/>
        <v>0</v>
      </c>
      <c r="E13" s="45">
        <f t="shared" si="0"/>
        <v>0</v>
      </c>
      <c r="F13" s="46">
        <f t="shared" si="4"/>
        <v>0</v>
      </c>
      <c r="G13" s="47">
        <f t="shared" si="1"/>
        <v>0</v>
      </c>
      <c r="H13" s="48" t="e">
        <f t="shared" si="2"/>
        <v>#DIV/0!</v>
      </c>
      <c r="I13" s="49"/>
      <c r="J13" s="41"/>
    </row>
    <row r="14" spans="1:10">
      <c r="A14" s="51"/>
      <c r="B14" s="51">
        <v>12</v>
      </c>
      <c r="C14" s="51">
        <v>1</v>
      </c>
      <c r="D14" s="45">
        <f t="shared" si="3"/>
        <v>0</v>
      </c>
      <c r="E14" s="45">
        <f t="shared" si="0"/>
        <v>0</v>
      </c>
      <c r="F14" s="46">
        <f t="shared" si="4"/>
        <v>0</v>
      </c>
      <c r="G14" s="47">
        <f t="shared" si="1"/>
        <v>0</v>
      </c>
      <c r="H14" s="48" t="e">
        <f t="shared" si="2"/>
        <v>#DIV/0!</v>
      </c>
      <c r="I14" s="49"/>
      <c r="J14" s="41"/>
    </row>
    <row r="15" spans="1:10">
      <c r="A15" s="51"/>
      <c r="B15" s="51">
        <v>13</v>
      </c>
      <c r="C15" s="51">
        <v>1</v>
      </c>
      <c r="D15" s="45">
        <f t="shared" si="3"/>
        <v>0</v>
      </c>
      <c r="E15" s="45">
        <f t="shared" si="0"/>
        <v>0</v>
      </c>
      <c r="F15" s="46">
        <f t="shared" si="4"/>
        <v>0</v>
      </c>
      <c r="G15" s="47">
        <f t="shared" si="1"/>
        <v>0</v>
      </c>
      <c r="H15" s="48" t="e">
        <f t="shared" si="2"/>
        <v>#DIV/0!</v>
      </c>
      <c r="I15" s="49"/>
      <c r="J15" s="41"/>
    </row>
    <row r="16" spans="1:10">
      <c r="A16" s="51"/>
      <c r="B16" s="51">
        <v>14</v>
      </c>
      <c r="C16" s="51">
        <v>1</v>
      </c>
      <c r="D16" s="45">
        <f t="shared" si="3"/>
        <v>0</v>
      </c>
      <c r="E16" s="45">
        <f t="shared" si="0"/>
        <v>0</v>
      </c>
      <c r="F16" s="46">
        <f t="shared" si="4"/>
        <v>0</v>
      </c>
      <c r="G16" s="47">
        <f t="shared" si="1"/>
        <v>0</v>
      </c>
      <c r="H16" s="48" t="e">
        <f t="shared" si="2"/>
        <v>#DIV/0!</v>
      </c>
      <c r="I16" s="49"/>
      <c r="J16" s="41"/>
    </row>
    <row r="17" spans="1:22">
      <c r="A17" s="51"/>
      <c r="B17" s="51">
        <v>15</v>
      </c>
      <c r="C17" s="51">
        <v>1</v>
      </c>
      <c r="D17" s="45">
        <f t="shared" si="3"/>
        <v>0</v>
      </c>
      <c r="E17" s="45">
        <f t="shared" si="0"/>
        <v>0</v>
      </c>
      <c r="F17" s="46">
        <f t="shared" si="4"/>
        <v>0</v>
      </c>
      <c r="G17" s="47">
        <f t="shared" si="1"/>
        <v>0</v>
      </c>
      <c r="H17" s="48" t="e">
        <f t="shared" si="2"/>
        <v>#DIV/0!</v>
      </c>
      <c r="I17" s="49"/>
      <c r="J17" s="41"/>
    </row>
    <row r="18" spans="1:22">
      <c r="A18" s="51"/>
      <c r="B18" s="51">
        <v>16</v>
      </c>
      <c r="C18" s="51">
        <v>1</v>
      </c>
      <c r="D18" s="45">
        <f t="shared" si="3"/>
        <v>0</v>
      </c>
      <c r="E18" s="45">
        <f t="shared" si="0"/>
        <v>0</v>
      </c>
      <c r="F18" s="46">
        <f t="shared" si="4"/>
        <v>0</v>
      </c>
      <c r="G18" s="47">
        <f t="shared" si="1"/>
        <v>0</v>
      </c>
      <c r="H18" s="48" t="e">
        <f t="shared" si="2"/>
        <v>#DIV/0!</v>
      </c>
      <c r="I18" s="49"/>
      <c r="J18" s="41"/>
    </row>
    <row r="19" spans="1:22">
      <c r="A19" s="51"/>
      <c r="B19" s="51">
        <v>17</v>
      </c>
      <c r="C19" s="51">
        <v>1</v>
      </c>
      <c r="D19" s="45">
        <f t="shared" si="3"/>
        <v>0</v>
      </c>
      <c r="E19" s="45">
        <f t="shared" si="0"/>
        <v>0</v>
      </c>
      <c r="F19" s="46">
        <f t="shared" si="4"/>
        <v>0</v>
      </c>
      <c r="G19" s="47">
        <f t="shared" si="1"/>
        <v>0</v>
      </c>
      <c r="H19" s="48" t="e">
        <f t="shared" si="2"/>
        <v>#DIV/0!</v>
      </c>
      <c r="I19" s="49"/>
      <c r="J19" s="41"/>
    </row>
    <row r="20" spans="1:22">
      <c r="A20" s="51"/>
      <c r="B20" s="51">
        <v>18</v>
      </c>
      <c r="C20" s="51">
        <v>1</v>
      </c>
      <c r="D20" s="45">
        <f t="shared" si="3"/>
        <v>0</v>
      </c>
      <c r="E20" s="45">
        <f t="shared" si="0"/>
        <v>0</v>
      </c>
      <c r="F20" s="46">
        <f t="shared" si="4"/>
        <v>0</v>
      </c>
      <c r="G20" s="47">
        <f t="shared" si="1"/>
        <v>0</v>
      </c>
      <c r="H20" s="48" t="e">
        <f t="shared" si="2"/>
        <v>#DIV/0!</v>
      </c>
      <c r="I20" s="49"/>
      <c r="J20" s="41"/>
    </row>
    <row r="21" spans="1:22">
      <c r="A21" s="51"/>
      <c r="B21" s="51">
        <v>19</v>
      </c>
      <c r="C21" s="51">
        <v>1</v>
      </c>
      <c r="D21" s="45">
        <f t="shared" si="3"/>
        <v>0</v>
      </c>
      <c r="E21" s="45">
        <f t="shared" si="0"/>
        <v>0</v>
      </c>
      <c r="F21" s="46">
        <f t="shared" si="4"/>
        <v>0</v>
      </c>
      <c r="G21" s="47">
        <f t="shared" si="1"/>
        <v>0</v>
      </c>
      <c r="H21" s="48" t="e">
        <f t="shared" si="2"/>
        <v>#DIV/0!</v>
      </c>
      <c r="I21" s="49"/>
      <c r="J21" s="41"/>
    </row>
    <row r="22" spans="1:22">
      <c r="A22" s="51"/>
      <c r="B22" s="51">
        <v>20</v>
      </c>
      <c r="C22" s="51">
        <v>1</v>
      </c>
      <c r="D22" s="45">
        <f t="shared" si="3"/>
        <v>0</v>
      </c>
      <c r="E22" s="45">
        <f t="shared" si="0"/>
        <v>0</v>
      </c>
      <c r="F22" s="46">
        <f t="shared" si="4"/>
        <v>0</v>
      </c>
      <c r="G22" s="47">
        <f t="shared" si="1"/>
        <v>0</v>
      </c>
      <c r="H22" s="48" t="e">
        <f t="shared" si="2"/>
        <v>#DIV/0!</v>
      </c>
      <c r="I22" s="49"/>
      <c r="J22" s="41"/>
    </row>
    <row r="23" spans="1:22">
      <c r="A23" s="56" t="s">
        <v>26</v>
      </c>
      <c r="B23" s="57"/>
      <c r="C23" s="58"/>
      <c r="D23" s="7">
        <f>SUM(D3:D22)</f>
        <v>99.9</v>
      </c>
      <c r="E23" s="44">
        <v>100</v>
      </c>
      <c r="F23" s="44">
        <f>SUM(F3:F22)</f>
        <v>100</v>
      </c>
      <c r="G23" s="44">
        <f>SUM(G3:G22)</f>
        <v>99.9</v>
      </c>
      <c r="H23" s="38"/>
      <c r="I23" s="63">
        <f>SUM(I3:I22)</f>
        <v>99.9</v>
      </c>
      <c r="J23" s="63">
        <f>SUM(J3:J22)</f>
        <v>100</v>
      </c>
    </row>
    <row r="24" spans="1:22">
      <c r="A24" s="59"/>
      <c r="B24" s="60"/>
      <c r="C24" s="61"/>
      <c r="D24" s="43">
        <f>D23-D22</f>
        <v>99.9</v>
      </c>
      <c r="E24" s="42"/>
      <c r="F24" s="42"/>
      <c r="G24" s="42"/>
      <c r="H24" s="42"/>
      <c r="I24" s="63"/>
      <c r="J24" s="63"/>
    </row>
    <row r="25" spans="1:22">
      <c r="I25" s="62" t="str">
        <f>IF(I23=D23,"RIGHT","WRONG, TRY OUT AGAIN!")</f>
        <v>RIGHT</v>
      </c>
      <c r="J25" s="62"/>
    </row>
    <row r="26" spans="1:22">
      <c r="I26" s="62"/>
      <c r="J26" s="62"/>
    </row>
    <row r="28" spans="1:22" ht="20" customHeight="1">
      <c r="A28" s="55" t="s">
        <v>32</v>
      </c>
      <c r="B28" s="55"/>
      <c r="C28" s="55"/>
      <c r="D28" s="55"/>
      <c r="F28" s="55" t="s">
        <v>33</v>
      </c>
      <c r="G28" s="55"/>
      <c r="H28" s="55"/>
      <c r="I28" s="55"/>
      <c r="K28" s="55" t="s">
        <v>34</v>
      </c>
      <c r="L28" s="55"/>
      <c r="M28" s="55"/>
      <c r="N28" s="55"/>
      <c r="O28" s="55"/>
      <c r="P28" s="55"/>
    </row>
    <row r="29" spans="1:22" ht="18" customHeight="1">
      <c r="A29" s="55"/>
      <c r="B29" s="55"/>
      <c r="C29" s="55"/>
      <c r="D29" s="55"/>
      <c r="F29" s="55"/>
      <c r="G29" s="55"/>
      <c r="H29" s="55"/>
      <c r="I29" s="55"/>
      <c r="K29" s="55"/>
      <c r="L29" s="55"/>
      <c r="M29" s="55"/>
      <c r="N29" s="55"/>
      <c r="O29" s="55"/>
      <c r="P29" s="55"/>
    </row>
    <row r="30" spans="1:22">
      <c r="A30" s="31" t="str">
        <f>CONCATENATE("if (",$C$2,"=",C3,") weight1=",H3,".")</f>
        <v>if (Factor 1=1) weight1=0.687173410404624.</v>
      </c>
      <c r="B30" s="31"/>
      <c r="C30" s="32"/>
      <c r="D30" s="32"/>
      <c r="E30" s="9"/>
      <c r="F30" s="31" t="str">
        <f>CONCATENATE("if (",$C$2,"=",,C3," &amp; ",$B$2,"=",B3,") weight2=",H3,".")</f>
        <v>if (Factor 1=1 &amp; Factor 2=1) weight2=0.687173410404624.</v>
      </c>
      <c r="G30" s="31"/>
      <c r="H30" s="32"/>
      <c r="I30" s="32"/>
      <c r="J30" s="9"/>
      <c r="K30" s="31" t="str">
        <f>CONCATENATE("if (",$C$2,"=",,C3," &amp; ",$B$2,"=",B3," &amp; ", $A$2,"=",A3,") weight3=",H3,".")</f>
        <v>if (Factor 1=1 &amp; Factor 2=1 &amp; Factor 3=Female) weight3=0.687173410404624.</v>
      </c>
      <c r="L30" s="31"/>
      <c r="M30" s="32"/>
      <c r="N30" s="32"/>
      <c r="O30" s="34"/>
      <c r="P30" s="32"/>
    </row>
    <row r="31" spans="1:22">
      <c r="A31" s="31" t="str">
        <f t="shared" ref="A31:A49" si="5">CONCATENATE("if (",$C$2,"=",C4,") weight1=",H4,".")</f>
        <v>if (Factor 1=1) weight1=1.03344827586207.</v>
      </c>
      <c r="B31" s="31"/>
      <c r="C31" s="32"/>
      <c r="D31" s="32"/>
      <c r="E31" s="9"/>
      <c r="F31" s="31" t="str">
        <f t="shared" ref="F31:F48" si="6">CONCATENATE("if (",$C$2,"=",,C4," &amp; ",$B$2,"=",B4,") weight2=",H4,".")</f>
        <v>if (Factor 1=1 &amp; Factor 2=2) weight2=1.03344827586207.</v>
      </c>
      <c r="G31" s="31"/>
      <c r="H31" s="32"/>
      <c r="I31" s="32"/>
      <c r="J31" s="9"/>
      <c r="K31" s="31" t="str">
        <f t="shared" ref="K31:K49" si="7">CONCATENATE("if (",$C$2,"=",,C4," &amp; ",$B$2,"=",B4," &amp; ", $A$2,"=",A4,") weight3=",H4,".")</f>
        <v>if (Factor 1=1 &amp; Factor 2=2 &amp; Factor 3=Male) weight3=1.03344827586207.</v>
      </c>
      <c r="L31" s="31"/>
      <c r="M31" s="32"/>
      <c r="N31" s="32"/>
      <c r="O31" s="34"/>
      <c r="P31" s="32"/>
    </row>
    <row r="32" spans="1:22">
      <c r="A32" s="31" t="str">
        <f t="shared" si="5"/>
        <v>if (Factor 1=1) weight1=1.43537637362637.</v>
      </c>
      <c r="B32" s="31"/>
      <c r="C32" s="32"/>
      <c r="D32" s="32"/>
      <c r="E32" s="9"/>
      <c r="F32" s="31" t="str">
        <f t="shared" si="6"/>
        <v>if (Factor 1=1 &amp; Factor 2=3) weight2=1.43537637362637.</v>
      </c>
      <c r="G32" s="31"/>
      <c r="H32" s="32"/>
      <c r="I32" s="32"/>
      <c r="J32" s="9"/>
      <c r="K32" s="31" t="str">
        <f t="shared" si="7"/>
        <v>if (Factor 1=1 &amp; Factor 2=3 &amp; Factor 3=Female) weight3=1.43537637362637.</v>
      </c>
      <c r="L32" s="31"/>
      <c r="M32" s="32"/>
      <c r="N32" s="32"/>
      <c r="O32" s="34"/>
      <c r="P32" s="32"/>
      <c r="R32" s="53" t="s">
        <v>41</v>
      </c>
      <c r="S32" s="54"/>
      <c r="T32" s="54"/>
      <c r="U32" s="54"/>
      <c r="V32" s="54"/>
    </row>
    <row r="33" spans="1:22">
      <c r="A33" s="31" t="e">
        <f t="shared" si="5"/>
        <v>#DIV/0!</v>
      </c>
      <c r="B33" s="33"/>
      <c r="C33" s="34"/>
      <c r="D33" s="34"/>
      <c r="E33" s="9"/>
      <c r="F33" s="31" t="e">
        <f t="shared" si="6"/>
        <v>#DIV/0!</v>
      </c>
      <c r="G33" s="33"/>
      <c r="H33" s="34"/>
      <c r="I33" s="34"/>
      <c r="J33" s="9"/>
      <c r="K33" s="31" t="e">
        <f t="shared" si="7"/>
        <v>#DIV/0!</v>
      </c>
      <c r="L33" s="33"/>
      <c r="M33" s="34"/>
      <c r="N33" s="34"/>
      <c r="O33" s="34"/>
      <c r="P33" s="32"/>
      <c r="R33" s="54"/>
      <c r="S33" s="54"/>
      <c r="T33" s="54"/>
      <c r="U33" s="54"/>
      <c r="V33" s="54"/>
    </row>
    <row r="34" spans="1:22">
      <c r="A34" s="31" t="e">
        <f t="shared" si="5"/>
        <v>#DIV/0!</v>
      </c>
      <c r="B34" s="33"/>
      <c r="C34" s="34"/>
      <c r="D34" s="34"/>
      <c r="E34" s="9"/>
      <c r="F34" s="31" t="e">
        <f t="shared" si="6"/>
        <v>#DIV/0!</v>
      </c>
      <c r="G34" s="33"/>
      <c r="H34" s="34"/>
      <c r="I34" s="34"/>
      <c r="J34" s="9"/>
      <c r="K34" s="31" t="e">
        <f t="shared" si="7"/>
        <v>#DIV/0!</v>
      </c>
      <c r="L34" s="33"/>
      <c r="M34" s="34"/>
      <c r="N34" s="34"/>
      <c r="O34" s="34"/>
      <c r="P34" s="32"/>
      <c r="R34" s="54"/>
      <c r="S34" s="54"/>
      <c r="T34" s="54"/>
      <c r="U34" s="54"/>
      <c r="V34" s="54"/>
    </row>
    <row r="35" spans="1:22">
      <c r="A35" s="31" t="e">
        <f t="shared" si="5"/>
        <v>#DIV/0!</v>
      </c>
      <c r="B35" s="33"/>
      <c r="C35" s="34"/>
      <c r="D35" s="34"/>
      <c r="E35" s="9"/>
      <c r="F35" s="31" t="e">
        <f t="shared" si="6"/>
        <v>#DIV/0!</v>
      </c>
      <c r="G35" s="33"/>
      <c r="H35" s="34"/>
      <c r="I35" s="34"/>
      <c r="J35" s="9"/>
      <c r="K35" s="31" t="e">
        <f t="shared" si="7"/>
        <v>#DIV/0!</v>
      </c>
      <c r="L35" s="33"/>
      <c r="M35" s="34"/>
      <c r="N35" s="34"/>
      <c r="O35" s="34"/>
      <c r="P35" s="32"/>
      <c r="R35" s="54"/>
      <c r="S35" s="54"/>
      <c r="T35" s="54"/>
      <c r="U35" s="54"/>
      <c r="V35" s="54"/>
    </row>
    <row r="36" spans="1:22">
      <c r="A36" s="31" t="e">
        <f t="shared" si="5"/>
        <v>#DIV/0!</v>
      </c>
      <c r="B36" s="33"/>
      <c r="C36" s="34"/>
      <c r="D36" s="34"/>
      <c r="E36" s="9"/>
      <c r="F36" s="31" t="e">
        <f t="shared" si="6"/>
        <v>#DIV/0!</v>
      </c>
      <c r="G36" s="33"/>
      <c r="H36" s="34"/>
      <c r="I36" s="34"/>
      <c r="J36" s="9"/>
      <c r="K36" s="31" t="e">
        <f t="shared" si="7"/>
        <v>#DIV/0!</v>
      </c>
      <c r="L36" s="33"/>
      <c r="M36" s="34"/>
      <c r="N36" s="34"/>
      <c r="O36" s="34"/>
      <c r="P36" s="32"/>
      <c r="R36" s="54"/>
      <c r="S36" s="54"/>
      <c r="T36" s="54"/>
      <c r="U36" s="54"/>
      <c r="V36" s="54"/>
    </row>
    <row r="37" spans="1:22">
      <c r="A37" s="31" t="e">
        <f t="shared" si="5"/>
        <v>#DIV/0!</v>
      </c>
      <c r="B37" s="33"/>
      <c r="C37" s="34"/>
      <c r="D37" s="34"/>
      <c r="E37" s="9"/>
      <c r="F37" s="31" t="e">
        <f t="shared" si="6"/>
        <v>#DIV/0!</v>
      </c>
      <c r="G37" s="33"/>
      <c r="H37" s="34"/>
      <c r="I37" s="34"/>
      <c r="J37" s="9"/>
      <c r="K37" s="31" t="e">
        <f t="shared" si="7"/>
        <v>#DIV/0!</v>
      </c>
      <c r="L37" s="33"/>
      <c r="M37" s="34"/>
      <c r="N37" s="34"/>
      <c r="O37" s="34"/>
      <c r="P37" s="32"/>
      <c r="R37" s="54"/>
      <c r="S37" s="54"/>
      <c r="T37" s="54"/>
      <c r="U37" s="54"/>
      <c r="V37" s="54"/>
    </row>
    <row r="38" spans="1:22">
      <c r="A38" s="31" t="e">
        <f t="shared" si="5"/>
        <v>#DIV/0!</v>
      </c>
      <c r="B38" s="33"/>
      <c r="C38" s="34"/>
      <c r="D38" s="34"/>
      <c r="E38" s="9"/>
      <c r="F38" s="31" t="e">
        <f t="shared" si="6"/>
        <v>#DIV/0!</v>
      </c>
      <c r="G38" s="33"/>
      <c r="H38" s="34"/>
      <c r="I38" s="34"/>
      <c r="J38" s="9"/>
      <c r="K38" s="31" t="e">
        <f t="shared" si="7"/>
        <v>#DIV/0!</v>
      </c>
      <c r="L38" s="33"/>
      <c r="M38" s="34"/>
      <c r="N38" s="34"/>
      <c r="O38" s="34"/>
      <c r="P38" s="32"/>
      <c r="R38" s="54"/>
      <c r="S38" s="54"/>
      <c r="T38" s="54"/>
      <c r="U38" s="54"/>
      <c r="V38" s="54"/>
    </row>
    <row r="39" spans="1:22">
      <c r="A39" s="31" t="e">
        <f t="shared" si="5"/>
        <v>#DIV/0!</v>
      </c>
      <c r="B39" s="33"/>
      <c r="C39" s="34"/>
      <c r="D39" s="34"/>
      <c r="E39" s="9"/>
      <c r="F39" s="31" t="e">
        <f t="shared" si="6"/>
        <v>#DIV/0!</v>
      </c>
      <c r="G39" s="33"/>
      <c r="H39" s="34"/>
      <c r="I39" s="34"/>
      <c r="J39" s="9"/>
      <c r="K39" s="31" t="e">
        <f t="shared" si="7"/>
        <v>#DIV/0!</v>
      </c>
      <c r="L39" s="33"/>
      <c r="M39" s="34"/>
      <c r="N39" s="34"/>
      <c r="O39" s="34"/>
      <c r="P39" s="32"/>
      <c r="R39" s="54"/>
      <c r="S39" s="54"/>
      <c r="T39" s="54"/>
      <c r="U39" s="54"/>
      <c r="V39" s="54"/>
    </row>
    <row r="40" spans="1:22">
      <c r="A40" s="31" t="e">
        <f t="shared" si="5"/>
        <v>#DIV/0!</v>
      </c>
      <c r="B40" s="33"/>
      <c r="C40" s="34"/>
      <c r="D40" s="34"/>
      <c r="E40" s="9"/>
      <c r="F40" s="31" t="e">
        <f t="shared" si="6"/>
        <v>#DIV/0!</v>
      </c>
      <c r="G40" s="33"/>
      <c r="H40" s="34"/>
      <c r="I40" s="34"/>
      <c r="J40" s="9"/>
      <c r="K40" s="31" t="e">
        <f t="shared" si="7"/>
        <v>#DIV/0!</v>
      </c>
      <c r="L40" s="33"/>
      <c r="M40" s="34"/>
      <c r="N40" s="34"/>
      <c r="O40" s="34"/>
      <c r="P40" s="32"/>
      <c r="R40" s="54"/>
      <c r="S40" s="54"/>
      <c r="T40" s="54"/>
      <c r="U40" s="54"/>
      <c r="V40" s="54"/>
    </row>
    <row r="41" spans="1:22">
      <c r="A41" s="31" t="e">
        <f t="shared" si="5"/>
        <v>#DIV/0!</v>
      </c>
      <c r="B41" s="33"/>
      <c r="C41" s="34"/>
      <c r="D41" s="34"/>
      <c r="E41" s="9"/>
      <c r="F41" s="31" t="e">
        <f t="shared" si="6"/>
        <v>#DIV/0!</v>
      </c>
      <c r="G41" s="33"/>
      <c r="H41" s="34"/>
      <c r="I41" s="34"/>
      <c r="J41" s="9"/>
      <c r="K41" s="31" t="e">
        <f t="shared" si="7"/>
        <v>#DIV/0!</v>
      </c>
      <c r="L41" s="33"/>
      <c r="M41" s="34"/>
      <c r="N41" s="34"/>
      <c r="O41" s="34"/>
      <c r="P41" s="32"/>
      <c r="R41" s="54"/>
      <c r="S41" s="54"/>
      <c r="T41" s="54"/>
      <c r="U41" s="54"/>
      <c r="V41" s="54"/>
    </row>
    <row r="42" spans="1:22">
      <c r="A42" s="31" t="e">
        <f t="shared" si="5"/>
        <v>#DIV/0!</v>
      </c>
      <c r="B42" s="33"/>
      <c r="C42" s="34"/>
      <c r="D42" s="34"/>
      <c r="E42" s="9"/>
      <c r="F42" s="31" t="e">
        <f t="shared" si="6"/>
        <v>#DIV/0!</v>
      </c>
      <c r="G42" s="33"/>
      <c r="H42" s="34"/>
      <c r="I42" s="34"/>
      <c r="J42" s="9"/>
      <c r="K42" s="31" t="e">
        <f t="shared" si="7"/>
        <v>#DIV/0!</v>
      </c>
      <c r="L42" s="33"/>
      <c r="M42" s="34"/>
      <c r="N42" s="34"/>
      <c r="O42" s="34"/>
      <c r="P42" s="32"/>
      <c r="R42" s="54"/>
      <c r="S42" s="54"/>
      <c r="T42" s="54"/>
      <c r="U42" s="54"/>
      <c r="V42" s="54"/>
    </row>
    <row r="43" spans="1:22">
      <c r="A43" s="31" t="e">
        <f t="shared" si="5"/>
        <v>#DIV/0!</v>
      </c>
      <c r="B43" s="33"/>
      <c r="C43" s="34"/>
      <c r="D43" s="34"/>
      <c r="E43" s="9"/>
      <c r="F43" s="31" t="e">
        <f t="shared" si="6"/>
        <v>#DIV/0!</v>
      </c>
      <c r="G43" s="33"/>
      <c r="H43" s="34"/>
      <c r="I43" s="34"/>
      <c r="J43" s="9"/>
      <c r="K43" s="31" t="e">
        <f t="shared" si="7"/>
        <v>#DIV/0!</v>
      </c>
      <c r="L43" s="33"/>
      <c r="M43" s="34"/>
      <c r="N43" s="34"/>
      <c r="O43" s="34"/>
      <c r="P43" s="32"/>
      <c r="R43" s="54"/>
      <c r="S43" s="54"/>
      <c r="T43" s="54"/>
      <c r="U43" s="54"/>
      <c r="V43" s="54"/>
    </row>
    <row r="44" spans="1:22">
      <c r="A44" s="31" t="e">
        <f t="shared" si="5"/>
        <v>#DIV/0!</v>
      </c>
      <c r="B44" s="33"/>
      <c r="C44" s="34"/>
      <c r="D44" s="34"/>
      <c r="E44" s="9"/>
      <c r="F44" s="31" t="e">
        <f t="shared" si="6"/>
        <v>#DIV/0!</v>
      </c>
      <c r="G44" s="33"/>
      <c r="H44" s="34"/>
      <c r="I44" s="34"/>
      <c r="J44" s="9"/>
      <c r="K44" s="31" t="e">
        <f t="shared" si="7"/>
        <v>#DIV/0!</v>
      </c>
      <c r="L44" s="33"/>
      <c r="M44" s="34"/>
      <c r="N44" s="34"/>
      <c r="O44" s="34"/>
      <c r="P44" s="32"/>
      <c r="R44" s="54"/>
      <c r="S44" s="54"/>
      <c r="T44" s="54"/>
      <c r="U44" s="54"/>
      <c r="V44" s="54"/>
    </row>
    <row r="45" spans="1:22">
      <c r="A45" s="31" t="e">
        <f t="shared" si="5"/>
        <v>#DIV/0!</v>
      </c>
      <c r="B45" s="33"/>
      <c r="C45" s="34"/>
      <c r="D45" s="34"/>
      <c r="E45" s="9"/>
      <c r="F45" s="31" t="e">
        <f t="shared" si="6"/>
        <v>#DIV/0!</v>
      </c>
      <c r="G45" s="33"/>
      <c r="H45" s="34"/>
      <c r="I45" s="34"/>
      <c r="J45" s="9"/>
      <c r="K45" s="31" t="e">
        <f t="shared" si="7"/>
        <v>#DIV/0!</v>
      </c>
      <c r="L45" s="33"/>
      <c r="M45" s="34"/>
      <c r="N45" s="34"/>
      <c r="O45" s="34"/>
      <c r="P45" s="32"/>
      <c r="R45" s="54"/>
      <c r="S45" s="54"/>
      <c r="T45" s="54"/>
      <c r="U45" s="54"/>
      <c r="V45" s="54"/>
    </row>
    <row r="46" spans="1:22">
      <c r="A46" s="31" t="e">
        <f t="shared" si="5"/>
        <v>#DIV/0!</v>
      </c>
      <c r="B46" s="33"/>
      <c r="C46" s="34"/>
      <c r="D46" s="34"/>
      <c r="E46" s="9"/>
      <c r="F46" s="31" t="e">
        <f t="shared" si="6"/>
        <v>#DIV/0!</v>
      </c>
      <c r="G46" s="33"/>
      <c r="H46" s="34"/>
      <c r="I46" s="34"/>
      <c r="J46" s="9"/>
      <c r="K46" s="31" t="e">
        <f t="shared" si="7"/>
        <v>#DIV/0!</v>
      </c>
      <c r="L46" s="33"/>
      <c r="M46" s="34"/>
      <c r="N46" s="34"/>
      <c r="O46" s="34"/>
      <c r="P46" s="32"/>
    </row>
    <row r="47" spans="1:22">
      <c r="A47" s="31" t="e">
        <f t="shared" si="5"/>
        <v>#DIV/0!</v>
      </c>
      <c r="B47" s="33"/>
      <c r="C47" s="34"/>
      <c r="D47" s="34"/>
      <c r="E47" s="9"/>
      <c r="F47" s="31" t="e">
        <f t="shared" si="6"/>
        <v>#DIV/0!</v>
      </c>
      <c r="G47" s="33"/>
      <c r="H47" s="34"/>
      <c r="I47" s="34"/>
      <c r="J47" s="9"/>
      <c r="K47" s="31" t="e">
        <f t="shared" si="7"/>
        <v>#DIV/0!</v>
      </c>
      <c r="L47" s="33"/>
      <c r="M47" s="34"/>
      <c r="N47" s="34"/>
      <c r="O47" s="34"/>
      <c r="P47" s="32"/>
    </row>
    <row r="48" spans="1:22">
      <c r="A48" s="31" t="e">
        <f t="shared" si="5"/>
        <v>#DIV/0!</v>
      </c>
      <c r="B48" s="33"/>
      <c r="C48" s="34"/>
      <c r="D48" s="34"/>
      <c r="E48" s="9"/>
      <c r="F48" s="31" t="e">
        <f t="shared" si="6"/>
        <v>#DIV/0!</v>
      </c>
      <c r="G48" s="33"/>
      <c r="H48" s="34"/>
      <c r="I48" s="34"/>
      <c r="J48" s="9"/>
      <c r="K48" s="31" t="e">
        <f t="shared" si="7"/>
        <v>#DIV/0!</v>
      </c>
      <c r="L48" s="33"/>
      <c r="M48" s="34"/>
      <c r="N48" s="34"/>
      <c r="O48" s="34"/>
      <c r="P48" s="32"/>
    </row>
    <row r="49" spans="1:16">
      <c r="A49" s="31" t="e">
        <f t="shared" si="5"/>
        <v>#DIV/0!</v>
      </c>
      <c r="B49" s="33"/>
      <c r="C49" s="34"/>
      <c r="D49" s="34"/>
      <c r="E49" s="9"/>
      <c r="F49" s="31" t="e">
        <f>CONCATENATE("if (",$C$2,"=",,C22," &amp; ",$B$2,"=",B22,") weight2=",H22,".")</f>
        <v>#DIV/0!</v>
      </c>
      <c r="G49" s="33"/>
      <c r="H49" s="34"/>
      <c r="I49" s="34"/>
      <c r="J49" s="9"/>
      <c r="K49" s="31" t="e">
        <f t="shared" si="7"/>
        <v>#DIV/0!</v>
      </c>
      <c r="L49" s="33"/>
      <c r="M49" s="34"/>
      <c r="N49" s="34"/>
      <c r="O49" s="34"/>
      <c r="P49" s="32"/>
    </row>
    <row r="50" spans="1:16">
      <c r="A50" s="31"/>
      <c r="B50" s="33"/>
      <c r="C50" s="34"/>
      <c r="D50" s="34"/>
      <c r="E50" s="9"/>
      <c r="F50" s="33"/>
      <c r="G50" s="33"/>
      <c r="H50" s="34"/>
      <c r="I50" s="34"/>
      <c r="J50" s="9"/>
      <c r="K50" s="33"/>
      <c r="L50" s="33"/>
      <c r="M50" s="34"/>
      <c r="N50" s="34"/>
      <c r="O50" s="34"/>
      <c r="P50" s="32"/>
    </row>
    <row r="51" spans="1:16">
      <c r="A51" s="31"/>
      <c r="B51" s="33"/>
      <c r="C51" s="34"/>
      <c r="D51" s="34"/>
      <c r="E51" s="9"/>
      <c r="F51" s="33"/>
      <c r="G51" s="33"/>
      <c r="H51" s="34"/>
      <c r="I51" s="34"/>
      <c r="J51" s="9"/>
      <c r="K51" s="33"/>
      <c r="L51" s="33"/>
      <c r="M51" s="34"/>
      <c r="N51" s="34"/>
      <c r="O51" s="34"/>
      <c r="P51" s="32"/>
    </row>
    <row r="52" spans="1:16">
      <c r="A52" s="9"/>
      <c r="B52" s="9"/>
      <c r="C52" s="9"/>
      <c r="D52" s="9"/>
      <c r="E52" s="9"/>
      <c r="F52" s="9"/>
      <c r="G52" s="9"/>
      <c r="H52" s="9"/>
      <c r="I52" s="11"/>
      <c r="J52" s="9"/>
      <c r="K52" s="10"/>
      <c r="L52" s="9"/>
      <c r="M52" s="9"/>
      <c r="N52" s="9"/>
      <c r="O52" s="9"/>
    </row>
    <row r="53" spans="1:16" ht="15" customHeight="1">
      <c r="F53" s="9"/>
      <c r="G53" s="9"/>
      <c r="H53" s="9"/>
      <c r="I53" s="9"/>
      <c r="J53" s="9"/>
      <c r="K53" s="10"/>
      <c r="L53" s="9"/>
      <c r="M53" s="9"/>
      <c r="N53" s="9"/>
      <c r="O53" s="9"/>
    </row>
    <row r="54" spans="1:16" ht="15" customHeight="1">
      <c r="F54" s="9"/>
      <c r="G54" s="9"/>
      <c r="H54" s="9"/>
      <c r="I54" s="9"/>
      <c r="J54" s="9"/>
      <c r="K54" s="10"/>
      <c r="L54" s="9"/>
      <c r="M54" s="9"/>
      <c r="N54" s="9"/>
      <c r="O54" s="9"/>
    </row>
    <row r="55" spans="1:16" ht="15" customHeight="1">
      <c r="A55" s="55" t="s">
        <v>35</v>
      </c>
      <c r="B55" s="55"/>
      <c r="C55" s="55"/>
      <c r="D55" s="55"/>
      <c r="F55" s="55" t="s">
        <v>36</v>
      </c>
      <c r="G55" s="55"/>
      <c r="H55" s="55"/>
      <c r="I55" s="55"/>
      <c r="K55" s="55" t="s">
        <v>37</v>
      </c>
      <c r="L55" s="55"/>
      <c r="M55" s="55"/>
      <c r="N55" s="55"/>
      <c r="O55" s="55"/>
      <c r="P55" s="55"/>
    </row>
    <row r="56" spans="1:16" ht="15" customHeight="1">
      <c r="A56" s="55"/>
      <c r="B56" s="55"/>
      <c r="C56" s="55"/>
      <c r="D56" s="55"/>
      <c r="F56" s="55"/>
      <c r="G56" s="55"/>
      <c r="H56" s="55"/>
      <c r="I56" s="55"/>
      <c r="K56" s="55"/>
      <c r="L56" s="55"/>
      <c r="M56" s="55"/>
      <c r="N56" s="55"/>
      <c r="O56" s="55"/>
      <c r="P56" s="55"/>
    </row>
    <row r="57" spans="1:16">
      <c r="A57" s="31" t="str">
        <f>CONCATENATE("if ",$C$2,"==",C3," replace weight1=",H3,)</f>
        <v>if Factor 1==1 replace weight1=0.687173410404624</v>
      </c>
      <c r="B57" s="31"/>
      <c r="C57" s="32"/>
      <c r="D57" s="32"/>
      <c r="E57" s="9"/>
      <c r="F57" s="31" t="str">
        <f>CONCATENATE("if ",$C$2,"==",,C3," &amp; ",$B$2,"==",B3," replace weight2=",H3,)</f>
        <v>if Factor 1==1 &amp; Factor 2==1 replace weight2=0.687173410404624</v>
      </c>
      <c r="G57" s="31"/>
      <c r="H57" s="32"/>
      <c r="I57" s="32"/>
      <c r="J57" s="9"/>
      <c r="K57" s="31" t="str">
        <f>CONCATENATE("if ",$C$2,"==",,C3," &amp; ",$B$2,"==",B3," &amp; ", $A$2,"==",A3," replace weight3=",H3,".")</f>
        <v>if Factor 1==1 &amp; Factor 2==1 &amp; Factor 3==Female replace weight3=0.687173410404624.</v>
      </c>
      <c r="L57" s="31"/>
      <c r="M57" s="32"/>
      <c r="N57" s="32"/>
      <c r="O57" s="34"/>
      <c r="P57" s="32"/>
    </row>
    <row r="58" spans="1:16">
      <c r="A58" s="31" t="str">
        <f t="shared" ref="A58:A76" si="8">CONCATENATE("if ",$C$2,"==",C4," replace weight1=",H4,)</f>
        <v>if Factor 1==1 replace weight1=1.03344827586207</v>
      </c>
      <c r="B58" s="31"/>
      <c r="C58" s="32"/>
      <c r="D58" s="32"/>
      <c r="E58" s="9"/>
      <c r="F58" s="31" t="str">
        <f t="shared" ref="F58:F76" si="9">CONCATENATE("if ",$C$2,"==",,C4," &amp; ",$B$2,"==",B4," replace weight2=",H4,)</f>
        <v>if Factor 1==1 &amp; Factor 2==2 replace weight2=1.03344827586207</v>
      </c>
      <c r="G58" s="31"/>
      <c r="H58" s="32"/>
      <c r="I58" s="32"/>
      <c r="J58" s="9"/>
      <c r="K58" s="31" t="str">
        <f t="shared" ref="K58:K76" si="10">CONCATENATE("if ",$C$2,"==",,C4," &amp; ",$B$2,"==",B4," &amp; ", $A$2,"==",A4," replace weight3=",H4,".")</f>
        <v>if Factor 1==1 &amp; Factor 2==2 &amp; Factor 3==Male replace weight3=1.03344827586207.</v>
      </c>
      <c r="L58" s="31"/>
      <c r="M58" s="32"/>
      <c r="N58" s="32"/>
      <c r="O58" s="34"/>
      <c r="P58" s="32"/>
    </row>
    <row r="59" spans="1:16">
      <c r="A59" s="31" t="str">
        <f t="shared" si="8"/>
        <v>if Factor 1==1 replace weight1=1.43537637362637</v>
      </c>
      <c r="B59" s="31"/>
      <c r="C59" s="32"/>
      <c r="D59" s="32"/>
      <c r="E59" s="9"/>
      <c r="F59" s="31" t="str">
        <f t="shared" si="9"/>
        <v>if Factor 1==1 &amp; Factor 2==3 replace weight2=1.43537637362637</v>
      </c>
      <c r="G59" s="31"/>
      <c r="H59" s="32"/>
      <c r="I59" s="32"/>
      <c r="J59" s="9"/>
      <c r="K59" s="31" t="str">
        <f t="shared" si="10"/>
        <v>if Factor 1==1 &amp; Factor 2==3 &amp; Factor 3==Female replace weight3=1.43537637362637.</v>
      </c>
      <c r="L59" s="31"/>
      <c r="M59" s="32"/>
      <c r="N59" s="32"/>
      <c r="O59" s="34"/>
      <c r="P59" s="32"/>
    </row>
    <row r="60" spans="1:16">
      <c r="A60" s="31" t="e">
        <f t="shared" si="8"/>
        <v>#DIV/0!</v>
      </c>
      <c r="B60" s="33"/>
      <c r="C60" s="34"/>
      <c r="D60" s="34"/>
      <c r="E60" s="9"/>
      <c r="F60" s="31" t="e">
        <f t="shared" si="9"/>
        <v>#DIV/0!</v>
      </c>
      <c r="G60" s="33"/>
      <c r="H60" s="34"/>
      <c r="I60" s="34"/>
      <c r="J60" s="9"/>
      <c r="K60" s="31" t="e">
        <f t="shared" si="10"/>
        <v>#DIV/0!</v>
      </c>
      <c r="L60" s="33"/>
      <c r="M60" s="34"/>
      <c r="N60" s="34"/>
      <c r="O60" s="34"/>
      <c r="P60" s="32"/>
    </row>
    <row r="61" spans="1:16">
      <c r="A61" s="31" t="e">
        <f t="shared" si="8"/>
        <v>#DIV/0!</v>
      </c>
      <c r="B61" s="33"/>
      <c r="C61" s="34"/>
      <c r="D61" s="34"/>
      <c r="E61" s="9"/>
      <c r="F61" s="31" t="e">
        <f t="shared" si="9"/>
        <v>#DIV/0!</v>
      </c>
      <c r="G61" s="33"/>
      <c r="H61" s="34"/>
      <c r="I61" s="34"/>
      <c r="J61" s="9"/>
      <c r="K61" s="31" t="e">
        <f t="shared" si="10"/>
        <v>#DIV/0!</v>
      </c>
      <c r="L61" s="33"/>
      <c r="M61" s="34"/>
      <c r="N61" s="34"/>
      <c r="O61" s="34"/>
      <c r="P61" s="32"/>
    </row>
    <row r="62" spans="1:16">
      <c r="A62" s="31" t="e">
        <f t="shared" si="8"/>
        <v>#DIV/0!</v>
      </c>
      <c r="B62" s="33"/>
      <c r="C62" s="34"/>
      <c r="D62" s="34"/>
      <c r="E62" s="9"/>
      <c r="F62" s="31" t="e">
        <f t="shared" si="9"/>
        <v>#DIV/0!</v>
      </c>
      <c r="G62" s="33"/>
      <c r="H62" s="34"/>
      <c r="I62" s="34"/>
      <c r="J62" s="9"/>
      <c r="K62" s="31" t="e">
        <f t="shared" si="10"/>
        <v>#DIV/0!</v>
      </c>
      <c r="L62" s="33"/>
      <c r="M62" s="34"/>
      <c r="N62" s="34"/>
      <c r="O62" s="34"/>
      <c r="P62" s="32"/>
    </row>
    <row r="63" spans="1:16">
      <c r="A63" s="31" t="e">
        <f t="shared" si="8"/>
        <v>#DIV/0!</v>
      </c>
      <c r="B63" s="33"/>
      <c r="C63" s="34"/>
      <c r="D63" s="34"/>
      <c r="E63" s="9"/>
      <c r="F63" s="31" t="e">
        <f t="shared" si="9"/>
        <v>#DIV/0!</v>
      </c>
      <c r="G63" s="33"/>
      <c r="H63" s="34"/>
      <c r="I63" s="34"/>
      <c r="J63" s="9"/>
      <c r="K63" s="31" t="e">
        <f t="shared" si="10"/>
        <v>#DIV/0!</v>
      </c>
      <c r="L63" s="33"/>
      <c r="M63" s="34"/>
      <c r="N63" s="34"/>
      <c r="O63" s="34"/>
      <c r="P63" s="32"/>
    </row>
    <row r="64" spans="1:16">
      <c r="A64" s="31" t="e">
        <f t="shared" si="8"/>
        <v>#DIV/0!</v>
      </c>
      <c r="B64" s="33"/>
      <c r="C64" s="34"/>
      <c r="D64" s="34"/>
      <c r="E64" s="9"/>
      <c r="F64" s="31" t="e">
        <f t="shared" si="9"/>
        <v>#DIV/0!</v>
      </c>
      <c r="G64" s="33"/>
      <c r="H64" s="34"/>
      <c r="I64" s="34"/>
      <c r="J64" s="9"/>
      <c r="K64" s="31" t="e">
        <f t="shared" si="10"/>
        <v>#DIV/0!</v>
      </c>
      <c r="L64" s="33"/>
      <c r="M64" s="34"/>
      <c r="N64" s="34"/>
      <c r="O64" s="34"/>
      <c r="P64" s="32"/>
    </row>
    <row r="65" spans="1:16">
      <c r="A65" s="31" t="e">
        <f t="shared" si="8"/>
        <v>#DIV/0!</v>
      </c>
      <c r="B65" s="33"/>
      <c r="C65" s="34"/>
      <c r="D65" s="34"/>
      <c r="E65" s="9"/>
      <c r="F65" s="31" t="e">
        <f t="shared" si="9"/>
        <v>#DIV/0!</v>
      </c>
      <c r="G65" s="33"/>
      <c r="H65" s="34"/>
      <c r="I65" s="34"/>
      <c r="J65" s="9"/>
      <c r="K65" s="31" t="e">
        <f t="shared" si="10"/>
        <v>#DIV/0!</v>
      </c>
      <c r="L65" s="33"/>
      <c r="M65" s="34"/>
      <c r="N65" s="34"/>
      <c r="O65" s="34"/>
      <c r="P65" s="32"/>
    </row>
    <row r="66" spans="1:16">
      <c r="A66" s="31" t="e">
        <f t="shared" si="8"/>
        <v>#DIV/0!</v>
      </c>
      <c r="B66" s="33"/>
      <c r="C66" s="34"/>
      <c r="D66" s="34"/>
      <c r="E66" s="9"/>
      <c r="F66" s="31" t="e">
        <f t="shared" si="9"/>
        <v>#DIV/0!</v>
      </c>
      <c r="G66" s="33"/>
      <c r="H66" s="34"/>
      <c r="I66" s="34"/>
      <c r="J66" s="9"/>
      <c r="K66" s="31" t="e">
        <f t="shared" si="10"/>
        <v>#DIV/0!</v>
      </c>
      <c r="L66" s="33"/>
      <c r="M66" s="34"/>
      <c r="N66" s="34"/>
      <c r="O66" s="34"/>
      <c r="P66" s="32"/>
    </row>
    <row r="67" spans="1:16">
      <c r="A67" s="31" t="e">
        <f t="shared" si="8"/>
        <v>#DIV/0!</v>
      </c>
      <c r="B67" s="33"/>
      <c r="C67" s="34"/>
      <c r="D67" s="34"/>
      <c r="E67" s="9"/>
      <c r="F67" s="31" t="e">
        <f t="shared" si="9"/>
        <v>#DIV/0!</v>
      </c>
      <c r="G67" s="33"/>
      <c r="H67" s="34"/>
      <c r="I67" s="34"/>
      <c r="J67" s="9"/>
      <c r="K67" s="31" t="e">
        <f t="shared" si="10"/>
        <v>#DIV/0!</v>
      </c>
      <c r="L67" s="33"/>
      <c r="M67" s="34"/>
      <c r="N67" s="34"/>
      <c r="O67" s="34"/>
      <c r="P67" s="32"/>
    </row>
    <row r="68" spans="1:16">
      <c r="A68" s="31" t="e">
        <f t="shared" si="8"/>
        <v>#DIV/0!</v>
      </c>
      <c r="B68" s="33"/>
      <c r="C68" s="34"/>
      <c r="D68" s="34"/>
      <c r="E68" s="9"/>
      <c r="F68" s="31" t="e">
        <f t="shared" si="9"/>
        <v>#DIV/0!</v>
      </c>
      <c r="G68" s="33"/>
      <c r="H68" s="34"/>
      <c r="I68" s="34"/>
      <c r="J68" s="9"/>
      <c r="K68" s="31" t="e">
        <f t="shared" si="10"/>
        <v>#DIV/0!</v>
      </c>
      <c r="L68" s="33"/>
      <c r="M68" s="34"/>
      <c r="N68" s="34"/>
      <c r="O68" s="34"/>
      <c r="P68" s="32"/>
    </row>
    <row r="69" spans="1:16">
      <c r="A69" s="31" t="e">
        <f t="shared" si="8"/>
        <v>#DIV/0!</v>
      </c>
      <c r="B69" s="33"/>
      <c r="C69" s="34"/>
      <c r="D69" s="34"/>
      <c r="E69" s="9"/>
      <c r="F69" s="31" t="e">
        <f t="shared" si="9"/>
        <v>#DIV/0!</v>
      </c>
      <c r="G69" s="33"/>
      <c r="H69" s="34"/>
      <c r="I69" s="34"/>
      <c r="J69" s="9"/>
      <c r="K69" s="31" t="e">
        <f t="shared" si="10"/>
        <v>#DIV/0!</v>
      </c>
      <c r="L69" s="33"/>
      <c r="M69" s="34"/>
      <c r="N69" s="34"/>
      <c r="O69" s="34"/>
      <c r="P69" s="32"/>
    </row>
    <row r="70" spans="1:16">
      <c r="A70" s="31" t="e">
        <f t="shared" si="8"/>
        <v>#DIV/0!</v>
      </c>
      <c r="B70" s="33"/>
      <c r="C70" s="34"/>
      <c r="D70" s="34"/>
      <c r="E70" s="9"/>
      <c r="F70" s="31" t="e">
        <f t="shared" si="9"/>
        <v>#DIV/0!</v>
      </c>
      <c r="G70" s="33"/>
      <c r="H70" s="34"/>
      <c r="I70" s="34"/>
      <c r="J70" s="9"/>
      <c r="K70" s="31" t="e">
        <f t="shared" si="10"/>
        <v>#DIV/0!</v>
      </c>
      <c r="L70" s="33"/>
      <c r="M70" s="34"/>
      <c r="N70" s="34"/>
      <c r="O70" s="34"/>
      <c r="P70" s="32"/>
    </row>
    <row r="71" spans="1:16">
      <c r="A71" s="31" t="e">
        <f t="shared" si="8"/>
        <v>#DIV/0!</v>
      </c>
      <c r="B71" s="33"/>
      <c r="C71" s="34"/>
      <c r="D71" s="34"/>
      <c r="E71" s="9"/>
      <c r="F71" s="31" t="e">
        <f t="shared" si="9"/>
        <v>#DIV/0!</v>
      </c>
      <c r="G71" s="33"/>
      <c r="H71" s="34"/>
      <c r="I71" s="34"/>
      <c r="J71" s="9"/>
      <c r="K71" s="31" t="e">
        <f t="shared" si="10"/>
        <v>#DIV/0!</v>
      </c>
      <c r="L71" s="33"/>
      <c r="M71" s="34"/>
      <c r="N71" s="34"/>
      <c r="O71" s="34"/>
      <c r="P71" s="32"/>
    </row>
    <row r="72" spans="1:16">
      <c r="A72" s="31" t="e">
        <f t="shared" si="8"/>
        <v>#DIV/0!</v>
      </c>
      <c r="B72" s="33"/>
      <c r="C72" s="34"/>
      <c r="D72" s="34"/>
      <c r="E72" s="9"/>
      <c r="F72" s="31" t="e">
        <f t="shared" si="9"/>
        <v>#DIV/0!</v>
      </c>
      <c r="G72" s="33"/>
      <c r="H72" s="34"/>
      <c r="I72" s="34"/>
      <c r="J72" s="9"/>
      <c r="K72" s="31" t="e">
        <f t="shared" si="10"/>
        <v>#DIV/0!</v>
      </c>
      <c r="L72" s="33"/>
      <c r="M72" s="34"/>
      <c r="N72" s="34"/>
      <c r="O72" s="34"/>
      <c r="P72" s="32"/>
    </row>
    <row r="73" spans="1:16">
      <c r="A73" s="31" t="e">
        <f t="shared" si="8"/>
        <v>#DIV/0!</v>
      </c>
      <c r="B73" s="33"/>
      <c r="C73" s="34"/>
      <c r="D73" s="34"/>
      <c r="E73" s="9"/>
      <c r="F73" s="31" t="e">
        <f t="shared" si="9"/>
        <v>#DIV/0!</v>
      </c>
      <c r="G73" s="33"/>
      <c r="H73" s="34"/>
      <c r="I73" s="34"/>
      <c r="J73" s="9"/>
      <c r="K73" s="31" t="e">
        <f t="shared" si="10"/>
        <v>#DIV/0!</v>
      </c>
      <c r="L73" s="33"/>
      <c r="M73" s="34"/>
      <c r="N73" s="34"/>
      <c r="O73" s="34"/>
      <c r="P73" s="32"/>
    </row>
    <row r="74" spans="1:16">
      <c r="A74" s="31" t="e">
        <f t="shared" si="8"/>
        <v>#DIV/0!</v>
      </c>
      <c r="B74" s="33"/>
      <c r="C74" s="34"/>
      <c r="D74" s="34"/>
      <c r="E74" s="9"/>
      <c r="F74" s="31" t="e">
        <f t="shared" si="9"/>
        <v>#DIV/0!</v>
      </c>
      <c r="G74" s="33"/>
      <c r="H74" s="34"/>
      <c r="I74" s="34"/>
      <c r="J74" s="9"/>
      <c r="K74" s="31" t="e">
        <f t="shared" si="10"/>
        <v>#DIV/0!</v>
      </c>
      <c r="L74" s="33"/>
      <c r="M74" s="34"/>
      <c r="N74" s="34"/>
      <c r="O74" s="34"/>
      <c r="P74" s="32"/>
    </row>
    <row r="75" spans="1:16">
      <c r="A75" s="31" t="e">
        <f t="shared" si="8"/>
        <v>#DIV/0!</v>
      </c>
      <c r="B75" s="33"/>
      <c r="C75" s="34"/>
      <c r="D75" s="34"/>
      <c r="E75" s="9"/>
      <c r="F75" s="31" t="e">
        <f t="shared" si="9"/>
        <v>#DIV/0!</v>
      </c>
      <c r="G75" s="33"/>
      <c r="H75" s="34"/>
      <c r="I75" s="34"/>
      <c r="J75" s="9"/>
      <c r="K75" s="31" t="e">
        <f t="shared" si="10"/>
        <v>#DIV/0!</v>
      </c>
      <c r="L75" s="33"/>
      <c r="M75" s="34"/>
      <c r="N75" s="34"/>
      <c r="O75" s="34"/>
      <c r="P75" s="32"/>
    </row>
    <row r="76" spans="1:16">
      <c r="A76" s="31" t="e">
        <f t="shared" si="8"/>
        <v>#DIV/0!</v>
      </c>
      <c r="B76" s="33"/>
      <c r="C76" s="34"/>
      <c r="D76" s="34"/>
      <c r="E76" s="9"/>
      <c r="F76" s="31" t="e">
        <f t="shared" si="9"/>
        <v>#DIV/0!</v>
      </c>
      <c r="G76" s="33"/>
      <c r="H76" s="34"/>
      <c r="I76" s="34"/>
      <c r="J76" s="9"/>
      <c r="K76" s="31" t="e">
        <f t="shared" si="10"/>
        <v>#DIV/0!</v>
      </c>
      <c r="L76" s="33"/>
      <c r="M76" s="34"/>
      <c r="N76" s="34"/>
      <c r="O76" s="34"/>
      <c r="P76" s="32"/>
    </row>
    <row r="77" spans="1:16">
      <c r="A77" s="31"/>
      <c r="B77" s="33"/>
      <c r="C77" s="34"/>
      <c r="D77" s="34"/>
      <c r="E77" s="9"/>
      <c r="F77" s="33"/>
      <c r="G77" s="33"/>
      <c r="H77" s="34"/>
      <c r="I77" s="34"/>
      <c r="J77" s="9"/>
      <c r="K77" s="33"/>
      <c r="L77" s="33"/>
      <c r="M77" s="34"/>
      <c r="N77" s="34"/>
      <c r="O77" s="34"/>
      <c r="P77" s="32"/>
    </row>
    <row r="78" spans="1:16">
      <c r="A78" s="31"/>
      <c r="B78" s="33"/>
      <c r="C78" s="34"/>
      <c r="D78" s="34"/>
      <c r="E78" s="9"/>
      <c r="F78" s="33"/>
      <c r="G78" s="33"/>
      <c r="H78" s="34"/>
      <c r="I78" s="34"/>
      <c r="J78" s="9"/>
      <c r="K78" s="33"/>
      <c r="L78" s="33"/>
      <c r="M78" s="34"/>
      <c r="N78" s="34"/>
      <c r="O78" s="34"/>
      <c r="P78" s="32"/>
    </row>
    <row r="79" spans="1:16">
      <c r="A79" s="9"/>
      <c r="B79" s="9"/>
      <c r="C79" s="9"/>
      <c r="D79" s="9"/>
      <c r="E79" s="9"/>
      <c r="F79" s="9"/>
      <c r="G79" s="9"/>
      <c r="H79" s="9"/>
      <c r="I79" s="9"/>
      <c r="J79" s="9"/>
      <c r="K79" s="10"/>
      <c r="L79" s="9"/>
      <c r="M79" s="9"/>
      <c r="N79" s="9"/>
      <c r="O79" s="9"/>
    </row>
    <row r="80" spans="1:16">
      <c r="A80" s="9"/>
      <c r="B80" s="9"/>
      <c r="C80" s="9"/>
      <c r="D80" s="9"/>
      <c r="E80" s="9"/>
      <c r="F80" s="9"/>
      <c r="G80" s="9"/>
      <c r="H80" s="9"/>
      <c r="I80" s="9"/>
      <c r="J80" s="9"/>
      <c r="K80" s="10"/>
      <c r="L80" s="9"/>
      <c r="M80" s="9"/>
      <c r="N80" s="9"/>
      <c r="O80" s="9"/>
    </row>
    <row r="81" spans="1:16">
      <c r="A81" s="9"/>
      <c r="B81" s="9"/>
      <c r="C81" s="9"/>
      <c r="D81" s="9"/>
      <c r="E81" s="9"/>
      <c r="F81" s="9"/>
      <c r="G81" s="9"/>
      <c r="H81" s="9"/>
      <c r="I81" s="9"/>
      <c r="J81" s="9"/>
      <c r="K81" s="10"/>
      <c r="L81" s="9"/>
      <c r="M81" s="9"/>
      <c r="N81" s="9"/>
      <c r="O81" s="9"/>
    </row>
    <row r="82" spans="1:16" ht="15" customHeight="1">
      <c r="A82" s="55" t="s">
        <v>38</v>
      </c>
      <c r="B82" s="55"/>
      <c r="C82" s="55"/>
      <c r="D82" s="55"/>
      <c r="F82" s="55" t="s">
        <v>39</v>
      </c>
      <c r="G82" s="55"/>
      <c r="H82" s="55"/>
      <c r="I82" s="55"/>
      <c r="K82" s="55" t="s">
        <v>40</v>
      </c>
      <c r="L82" s="55"/>
      <c r="M82" s="55"/>
      <c r="N82" s="55"/>
      <c r="O82" s="55"/>
      <c r="P82" s="55"/>
    </row>
    <row r="83" spans="1:16" ht="15" customHeight="1">
      <c r="A83" s="55"/>
      <c r="B83" s="55"/>
      <c r="C83" s="55"/>
      <c r="D83" s="55"/>
      <c r="F83" s="55"/>
      <c r="G83" s="55"/>
      <c r="H83" s="55"/>
      <c r="I83" s="55"/>
      <c r="K83" s="55"/>
      <c r="L83" s="55"/>
      <c r="M83" s="55"/>
      <c r="N83" s="55"/>
      <c r="O83" s="55"/>
      <c r="P83" s="55"/>
    </row>
    <row r="84" spans="1:16">
      <c r="A84" s="31" t="str">
        <f>CONCATENATE("replace(","weight1", ", ",$C$2,"==",C3," ", ",  ",H3,")")</f>
        <v>replace(weight1, Factor 1==1 ,  0.687173410404624)</v>
      </c>
      <c r="B84" s="31"/>
      <c r="C84" s="32"/>
      <c r="D84" s="32"/>
      <c r="E84" s="9"/>
      <c r="F84" s="31" t="str">
        <f>CONCATENATE("replace(","weight2",", ",$C$2,"==",,C3," &amp; ",$B$2,"==",B3," ", ",  ",H3,")")</f>
        <v>replace(weight2, Factor 1==1 &amp; Factor 2==1 ,  0.687173410404624)</v>
      </c>
      <c r="G84" s="31"/>
      <c r="H84" s="32"/>
      <c r="I84" s="32"/>
      <c r="J84" s="9"/>
      <c r="K84" s="31" t="str">
        <f>CONCATENATE("replace(", "weight3", ", ",$C$2,"==",, C3," &amp; ",$B$2,"==",B3," &amp; ", $A$2,"==",A3," ", ",  ",H3,")")</f>
        <v>replace(weight3, Factor 1==1 &amp; Factor 2==1 &amp; Factor 3==Female ,  0.687173410404624)</v>
      </c>
      <c r="L84" s="31"/>
      <c r="M84" s="32"/>
      <c r="N84" s="32"/>
      <c r="O84" s="34"/>
      <c r="P84" s="32"/>
    </row>
    <row r="85" spans="1:16">
      <c r="A85" s="31" t="str">
        <f t="shared" ref="A85:A103" si="11">CONCATENATE("replace(","weight1", ", ",$C$2,"==",C4," ", ",  ",H4,")")</f>
        <v>replace(weight1, Factor 1==1 ,  1.03344827586207)</v>
      </c>
      <c r="B85" s="31"/>
      <c r="C85" s="32"/>
      <c r="D85" s="32"/>
      <c r="E85" s="9"/>
      <c r="F85" s="31" t="str">
        <f t="shared" ref="F85:F103" si="12">CONCATENATE("replace(","weight2",", ",$C$2,"==",,C4," &amp; ",$B$2,"==",B4," ", ",  ",H4,")")</f>
        <v>replace(weight2, Factor 1==1 &amp; Factor 2==2 ,  1.03344827586207)</v>
      </c>
      <c r="G85" s="31"/>
      <c r="H85" s="32"/>
      <c r="I85" s="32"/>
      <c r="J85" s="9"/>
      <c r="K85" s="31" t="str">
        <f t="shared" ref="K85:K103" si="13">CONCATENATE("replace(", "weight3", ", ",$C$2,"==",, C4," &amp; ",$B$2,"==",B4," &amp; ", $A$2,"==",A4," ", ",  ",H4,")")</f>
        <v>replace(weight3, Factor 1==1 &amp; Factor 2==2 &amp; Factor 3==Male ,  1.03344827586207)</v>
      </c>
      <c r="L85" s="31"/>
      <c r="M85" s="32"/>
      <c r="N85" s="32"/>
      <c r="O85" s="34"/>
      <c r="P85" s="32"/>
    </row>
    <row r="86" spans="1:16">
      <c r="A86" s="31" t="str">
        <f t="shared" si="11"/>
        <v>replace(weight1, Factor 1==1 ,  1.43537637362637)</v>
      </c>
      <c r="B86" s="31"/>
      <c r="C86" s="32"/>
      <c r="D86" s="32"/>
      <c r="E86" s="9"/>
      <c r="F86" s="31" t="str">
        <f t="shared" si="12"/>
        <v>replace(weight2, Factor 1==1 &amp; Factor 2==3 ,  1.43537637362637)</v>
      </c>
      <c r="G86" s="31"/>
      <c r="H86" s="32"/>
      <c r="I86" s="32"/>
      <c r="J86" s="9"/>
      <c r="K86" s="31" t="str">
        <f t="shared" si="13"/>
        <v>replace(weight3, Factor 1==1 &amp; Factor 2==3 &amp; Factor 3==Female ,  1.43537637362637)</v>
      </c>
      <c r="L86" s="31"/>
      <c r="M86" s="32"/>
      <c r="N86" s="32"/>
      <c r="O86" s="34"/>
      <c r="P86" s="32"/>
    </row>
    <row r="87" spans="1:16">
      <c r="A87" s="31" t="e">
        <f t="shared" si="11"/>
        <v>#DIV/0!</v>
      </c>
      <c r="B87" s="33"/>
      <c r="C87" s="34"/>
      <c r="D87" s="34"/>
      <c r="E87" s="9"/>
      <c r="F87" s="31" t="e">
        <f t="shared" si="12"/>
        <v>#DIV/0!</v>
      </c>
      <c r="G87" s="33"/>
      <c r="H87" s="34"/>
      <c r="I87" s="34"/>
      <c r="J87" s="9"/>
      <c r="K87" s="31" t="e">
        <f t="shared" si="13"/>
        <v>#DIV/0!</v>
      </c>
      <c r="L87" s="33"/>
      <c r="M87" s="34"/>
      <c r="N87" s="34"/>
      <c r="O87" s="34"/>
      <c r="P87" s="32"/>
    </row>
    <row r="88" spans="1:16">
      <c r="A88" s="31" t="e">
        <f t="shared" si="11"/>
        <v>#DIV/0!</v>
      </c>
      <c r="B88" s="33"/>
      <c r="C88" s="34"/>
      <c r="D88" s="34"/>
      <c r="E88" s="9"/>
      <c r="F88" s="31" t="e">
        <f t="shared" si="12"/>
        <v>#DIV/0!</v>
      </c>
      <c r="G88" s="33"/>
      <c r="H88" s="34"/>
      <c r="I88" s="34"/>
      <c r="J88" s="9"/>
      <c r="K88" s="31" t="e">
        <f t="shared" si="13"/>
        <v>#DIV/0!</v>
      </c>
      <c r="L88" s="33"/>
      <c r="M88" s="34"/>
      <c r="N88" s="34"/>
      <c r="O88" s="34"/>
      <c r="P88" s="32"/>
    </row>
    <row r="89" spans="1:16">
      <c r="A89" s="31" t="e">
        <f t="shared" si="11"/>
        <v>#DIV/0!</v>
      </c>
      <c r="B89" s="33"/>
      <c r="C89" s="34"/>
      <c r="D89" s="34"/>
      <c r="E89" s="9"/>
      <c r="F89" s="31" t="e">
        <f t="shared" si="12"/>
        <v>#DIV/0!</v>
      </c>
      <c r="G89" s="33"/>
      <c r="H89" s="34"/>
      <c r="I89" s="34"/>
      <c r="J89" s="9"/>
      <c r="K89" s="31" t="e">
        <f t="shared" si="13"/>
        <v>#DIV/0!</v>
      </c>
      <c r="L89" s="33"/>
      <c r="M89" s="34"/>
      <c r="N89" s="34"/>
      <c r="O89" s="34"/>
      <c r="P89" s="32"/>
    </row>
    <row r="90" spans="1:16">
      <c r="A90" s="31" t="e">
        <f t="shared" si="11"/>
        <v>#DIV/0!</v>
      </c>
      <c r="B90" s="33"/>
      <c r="C90" s="34"/>
      <c r="D90" s="34"/>
      <c r="E90" s="9"/>
      <c r="F90" s="31" t="e">
        <f t="shared" si="12"/>
        <v>#DIV/0!</v>
      </c>
      <c r="G90" s="33"/>
      <c r="H90" s="34"/>
      <c r="I90" s="34"/>
      <c r="J90" s="9"/>
      <c r="K90" s="31" t="e">
        <f t="shared" si="13"/>
        <v>#DIV/0!</v>
      </c>
      <c r="L90" s="33"/>
      <c r="M90" s="34"/>
      <c r="N90" s="34"/>
      <c r="O90" s="34"/>
      <c r="P90" s="32"/>
    </row>
    <row r="91" spans="1:16">
      <c r="A91" s="31" t="e">
        <f t="shared" si="11"/>
        <v>#DIV/0!</v>
      </c>
      <c r="B91" s="33"/>
      <c r="C91" s="34"/>
      <c r="D91" s="34"/>
      <c r="E91" s="9"/>
      <c r="F91" s="31" t="e">
        <f t="shared" si="12"/>
        <v>#DIV/0!</v>
      </c>
      <c r="G91" s="33"/>
      <c r="H91" s="34"/>
      <c r="I91" s="34"/>
      <c r="J91" s="9"/>
      <c r="K91" s="31" t="e">
        <f t="shared" si="13"/>
        <v>#DIV/0!</v>
      </c>
      <c r="L91" s="33"/>
      <c r="M91" s="34"/>
      <c r="N91" s="34"/>
      <c r="O91" s="34"/>
      <c r="P91" s="32"/>
    </row>
    <row r="92" spans="1:16">
      <c r="A92" s="31" t="e">
        <f t="shared" si="11"/>
        <v>#DIV/0!</v>
      </c>
      <c r="B92" s="33"/>
      <c r="C92" s="34"/>
      <c r="D92" s="34"/>
      <c r="E92" s="9"/>
      <c r="F92" s="31" t="e">
        <f t="shared" si="12"/>
        <v>#DIV/0!</v>
      </c>
      <c r="G92" s="33"/>
      <c r="H92" s="34"/>
      <c r="I92" s="34"/>
      <c r="J92" s="9"/>
      <c r="K92" s="31" t="e">
        <f t="shared" si="13"/>
        <v>#DIV/0!</v>
      </c>
      <c r="L92" s="33"/>
      <c r="M92" s="34"/>
      <c r="N92" s="34"/>
      <c r="O92" s="34"/>
      <c r="P92" s="32"/>
    </row>
    <row r="93" spans="1:16">
      <c r="A93" s="31" t="e">
        <f t="shared" si="11"/>
        <v>#DIV/0!</v>
      </c>
      <c r="B93" s="33"/>
      <c r="C93" s="34"/>
      <c r="D93" s="34"/>
      <c r="E93" s="9"/>
      <c r="F93" s="31" t="e">
        <f t="shared" si="12"/>
        <v>#DIV/0!</v>
      </c>
      <c r="G93" s="33"/>
      <c r="H93" s="34"/>
      <c r="I93" s="34"/>
      <c r="J93" s="9"/>
      <c r="K93" s="31" t="e">
        <f t="shared" si="13"/>
        <v>#DIV/0!</v>
      </c>
      <c r="L93" s="33"/>
      <c r="M93" s="34"/>
      <c r="N93" s="34"/>
      <c r="O93" s="34"/>
      <c r="P93" s="32"/>
    </row>
    <row r="94" spans="1:16">
      <c r="A94" s="31" t="e">
        <f t="shared" si="11"/>
        <v>#DIV/0!</v>
      </c>
      <c r="B94" s="33"/>
      <c r="C94" s="34"/>
      <c r="D94" s="34"/>
      <c r="E94" s="9"/>
      <c r="F94" s="31" t="e">
        <f t="shared" si="12"/>
        <v>#DIV/0!</v>
      </c>
      <c r="G94" s="33"/>
      <c r="H94" s="34"/>
      <c r="I94" s="34"/>
      <c r="J94" s="9"/>
      <c r="K94" s="31" t="e">
        <f t="shared" si="13"/>
        <v>#DIV/0!</v>
      </c>
      <c r="L94" s="33"/>
      <c r="M94" s="34"/>
      <c r="N94" s="34"/>
      <c r="O94" s="34"/>
      <c r="P94" s="32"/>
    </row>
    <row r="95" spans="1:16">
      <c r="A95" s="31" t="e">
        <f t="shared" si="11"/>
        <v>#DIV/0!</v>
      </c>
      <c r="B95" s="33"/>
      <c r="C95" s="34"/>
      <c r="D95" s="34"/>
      <c r="E95" s="9"/>
      <c r="F95" s="31" t="e">
        <f t="shared" si="12"/>
        <v>#DIV/0!</v>
      </c>
      <c r="G95" s="33"/>
      <c r="H95" s="34"/>
      <c r="I95" s="34"/>
      <c r="J95" s="9"/>
      <c r="K95" s="31" t="e">
        <f t="shared" si="13"/>
        <v>#DIV/0!</v>
      </c>
      <c r="L95" s="33"/>
      <c r="M95" s="34"/>
      <c r="N95" s="34"/>
      <c r="O95" s="34"/>
      <c r="P95" s="32"/>
    </row>
    <row r="96" spans="1:16">
      <c r="A96" s="31" t="e">
        <f t="shared" si="11"/>
        <v>#DIV/0!</v>
      </c>
      <c r="B96" s="33"/>
      <c r="C96" s="34"/>
      <c r="D96" s="34"/>
      <c r="E96" s="9"/>
      <c r="F96" s="31" t="e">
        <f t="shared" si="12"/>
        <v>#DIV/0!</v>
      </c>
      <c r="G96" s="33"/>
      <c r="H96" s="34"/>
      <c r="I96" s="34"/>
      <c r="J96" s="9"/>
      <c r="K96" s="31" t="e">
        <f t="shared" si="13"/>
        <v>#DIV/0!</v>
      </c>
      <c r="L96" s="33"/>
      <c r="M96" s="34"/>
      <c r="N96" s="34"/>
      <c r="O96" s="34"/>
      <c r="P96" s="32"/>
    </row>
    <row r="97" spans="1:16">
      <c r="A97" s="31" t="e">
        <f t="shared" si="11"/>
        <v>#DIV/0!</v>
      </c>
      <c r="B97" s="33"/>
      <c r="C97" s="34"/>
      <c r="D97" s="34"/>
      <c r="E97" s="9"/>
      <c r="F97" s="31" t="e">
        <f t="shared" si="12"/>
        <v>#DIV/0!</v>
      </c>
      <c r="G97" s="33"/>
      <c r="H97" s="34"/>
      <c r="I97" s="34"/>
      <c r="J97" s="9"/>
      <c r="K97" s="31" t="e">
        <f t="shared" si="13"/>
        <v>#DIV/0!</v>
      </c>
      <c r="L97" s="33"/>
      <c r="M97" s="34"/>
      <c r="N97" s="34"/>
      <c r="O97" s="34"/>
      <c r="P97" s="32"/>
    </row>
    <row r="98" spans="1:16">
      <c r="A98" s="31" t="e">
        <f t="shared" si="11"/>
        <v>#DIV/0!</v>
      </c>
      <c r="B98" s="33"/>
      <c r="C98" s="34"/>
      <c r="D98" s="34"/>
      <c r="E98" s="9"/>
      <c r="F98" s="31" t="e">
        <f t="shared" si="12"/>
        <v>#DIV/0!</v>
      </c>
      <c r="G98" s="33"/>
      <c r="H98" s="34"/>
      <c r="I98" s="34"/>
      <c r="J98" s="9"/>
      <c r="K98" s="31" t="e">
        <f t="shared" si="13"/>
        <v>#DIV/0!</v>
      </c>
      <c r="L98" s="33"/>
      <c r="M98" s="34"/>
      <c r="N98" s="34"/>
      <c r="O98" s="34"/>
      <c r="P98" s="32"/>
    </row>
    <row r="99" spans="1:16">
      <c r="A99" s="31" t="e">
        <f t="shared" si="11"/>
        <v>#DIV/0!</v>
      </c>
      <c r="B99" s="33"/>
      <c r="C99" s="34"/>
      <c r="D99" s="34"/>
      <c r="E99" s="9"/>
      <c r="F99" s="31" t="e">
        <f t="shared" si="12"/>
        <v>#DIV/0!</v>
      </c>
      <c r="G99" s="33"/>
      <c r="H99" s="34"/>
      <c r="I99" s="34"/>
      <c r="J99" s="9"/>
      <c r="K99" s="31" t="e">
        <f t="shared" si="13"/>
        <v>#DIV/0!</v>
      </c>
      <c r="L99" s="33"/>
      <c r="M99" s="34"/>
      <c r="N99" s="34"/>
      <c r="O99" s="34"/>
      <c r="P99" s="32"/>
    </row>
    <row r="100" spans="1:16">
      <c r="A100" s="31" t="e">
        <f t="shared" si="11"/>
        <v>#DIV/0!</v>
      </c>
      <c r="B100" s="33"/>
      <c r="C100" s="34"/>
      <c r="D100" s="34"/>
      <c r="E100" s="9"/>
      <c r="F100" s="31" t="e">
        <f t="shared" si="12"/>
        <v>#DIV/0!</v>
      </c>
      <c r="G100" s="33"/>
      <c r="H100" s="34"/>
      <c r="I100" s="34"/>
      <c r="J100" s="9"/>
      <c r="K100" s="31" t="e">
        <f t="shared" si="13"/>
        <v>#DIV/0!</v>
      </c>
      <c r="L100" s="33"/>
      <c r="M100" s="34"/>
      <c r="N100" s="34"/>
      <c r="O100" s="34"/>
      <c r="P100" s="32"/>
    </row>
    <row r="101" spans="1:16">
      <c r="A101" s="31" t="e">
        <f t="shared" si="11"/>
        <v>#DIV/0!</v>
      </c>
      <c r="B101" s="33"/>
      <c r="C101" s="34"/>
      <c r="D101" s="34"/>
      <c r="E101" s="9"/>
      <c r="F101" s="31" t="e">
        <f t="shared" si="12"/>
        <v>#DIV/0!</v>
      </c>
      <c r="G101" s="33"/>
      <c r="H101" s="34"/>
      <c r="I101" s="34"/>
      <c r="J101" s="9"/>
      <c r="K101" s="31" t="e">
        <f t="shared" si="13"/>
        <v>#DIV/0!</v>
      </c>
      <c r="L101" s="33"/>
      <c r="M101" s="34"/>
      <c r="N101" s="34"/>
      <c r="O101" s="34"/>
      <c r="P101" s="32"/>
    </row>
    <row r="102" spans="1:16">
      <c r="A102" s="31" t="e">
        <f t="shared" si="11"/>
        <v>#DIV/0!</v>
      </c>
      <c r="B102" s="33"/>
      <c r="C102" s="34"/>
      <c r="D102" s="34"/>
      <c r="E102" s="9"/>
      <c r="F102" s="31" t="e">
        <f t="shared" si="12"/>
        <v>#DIV/0!</v>
      </c>
      <c r="G102" s="33"/>
      <c r="H102" s="34"/>
      <c r="I102" s="34"/>
      <c r="J102" s="9"/>
      <c r="K102" s="31" t="e">
        <f t="shared" si="13"/>
        <v>#DIV/0!</v>
      </c>
      <c r="L102" s="33"/>
      <c r="M102" s="34"/>
      <c r="N102" s="34"/>
      <c r="O102" s="34"/>
      <c r="P102" s="32"/>
    </row>
    <row r="103" spans="1:16">
      <c r="A103" s="31" t="e">
        <f t="shared" si="11"/>
        <v>#DIV/0!</v>
      </c>
      <c r="B103" s="33"/>
      <c r="C103" s="34"/>
      <c r="D103" s="34"/>
      <c r="E103" s="9"/>
      <c r="F103" s="31" t="e">
        <f t="shared" si="12"/>
        <v>#DIV/0!</v>
      </c>
      <c r="G103" s="33"/>
      <c r="H103" s="34"/>
      <c r="I103" s="34"/>
      <c r="J103" s="9"/>
      <c r="K103" s="31" t="e">
        <f t="shared" si="13"/>
        <v>#DIV/0!</v>
      </c>
      <c r="L103" s="33"/>
      <c r="M103" s="34"/>
      <c r="N103" s="34"/>
      <c r="O103" s="34"/>
      <c r="P103" s="32"/>
    </row>
    <row r="104" spans="1:16">
      <c r="A104" s="31"/>
      <c r="B104" s="33"/>
      <c r="C104" s="34"/>
      <c r="D104" s="34"/>
      <c r="E104" s="9"/>
      <c r="F104" s="33"/>
      <c r="G104" s="33"/>
      <c r="H104" s="34"/>
      <c r="I104" s="34"/>
      <c r="J104" s="9"/>
      <c r="K104" s="33"/>
      <c r="L104" s="33"/>
      <c r="M104" s="34"/>
      <c r="N104" s="34"/>
      <c r="O104" s="34"/>
      <c r="P104" s="32"/>
    </row>
    <row r="105" spans="1:16">
      <c r="A105" s="31"/>
      <c r="B105" s="33"/>
      <c r="C105" s="34"/>
      <c r="D105" s="34"/>
      <c r="E105" s="9"/>
      <c r="F105" s="33"/>
      <c r="G105" s="33"/>
      <c r="H105" s="34"/>
      <c r="I105" s="34"/>
      <c r="J105" s="9"/>
      <c r="K105" s="33"/>
      <c r="L105" s="33"/>
      <c r="M105" s="34"/>
      <c r="N105" s="34"/>
      <c r="O105" s="34"/>
      <c r="P105" s="32"/>
    </row>
    <row r="106" spans="1: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10"/>
      <c r="L106" s="9"/>
      <c r="M106" s="9"/>
      <c r="N106" s="9"/>
      <c r="O106" s="9"/>
    </row>
    <row r="107" spans="1: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10"/>
      <c r="L107" s="9"/>
      <c r="M107" s="9"/>
      <c r="N107" s="9"/>
      <c r="O107" s="9"/>
    </row>
  </sheetData>
  <mergeCells count="14">
    <mergeCell ref="K28:P29"/>
    <mergeCell ref="A23:C24"/>
    <mergeCell ref="A28:D29"/>
    <mergeCell ref="F28:I29"/>
    <mergeCell ref="I25:J26"/>
    <mergeCell ref="I23:I24"/>
    <mergeCell ref="J23:J24"/>
    <mergeCell ref="R32:V45"/>
    <mergeCell ref="A55:D56"/>
    <mergeCell ref="F55:I56"/>
    <mergeCell ref="A82:D83"/>
    <mergeCell ref="F82:I83"/>
    <mergeCell ref="K55:P56"/>
    <mergeCell ref="K82:P83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21"/>
  <sheetViews>
    <sheetView showGridLines="0" workbookViewId="0">
      <pane xSplit="1" topLeftCell="B1" activePane="topRight" state="frozen"/>
      <selection pane="topRight" activeCell="L5" sqref="L5"/>
    </sheetView>
  </sheetViews>
  <sheetFormatPr baseColWidth="10" defaultColWidth="8.83203125" defaultRowHeight="15" x14ac:dyDescent="0"/>
  <cols>
    <col min="1" max="1" width="15.6640625" customWidth="1"/>
    <col min="2" max="2" width="10" customWidth="1"/>
    <col min="3" max="3" width="10.1640625" customWidth="1"/>
    <col min="4" max="4" width="7.1640625" customWidth="1"/>
    <col min="5" max="5" width="8" customWidth="1"/>
    <col min="6" max="6" width="7" customWidth="1"/>
    <col min="7" max="8" width="6.33203125" customWidth="1"/>
    <col min="9" max="45" width="8.83203125" style="13"/>
    <col min="46" max="47" width="8.83203125" style="14"/>
    <col min="48" max="48" width="16.5" style="13" customWidth="1"/>
    <col min="49" max="101" width="8.83203125" style="13"/>
    <col min="102" max="103" width="8.83203125" style="16"/>
  </cols>
  <sheetData>
    <row r="1" spans="1:103" s="2" customFormat="1" ht="19" customHeight="1">
      <c r="A1" s="5" t="s">
        <v>4</v>
      </c>
      <c r="B1" s="3">
        <v>40448</v>
      </c>
      <c r="C1" s="3">
        <v>40449</v>
      </c>
      <c r="D1" s="3">
        <f>C1+1</f>
        <v>40450</v>
      </c>
      <c r="E1" s="3">
        <f>D1+1</f>
        <v>40451</v>
      </c>
      <c r="F1" s="3">
        <f>E1+1</f>
        <v>40452</v>
      </c>
      <c r="G1" s="3">
        <f>F1+1</f>
        <v>40453</v>
      </c>
      <c r="H1" s="3">
        <f>G1+1</f>
        <v>40454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4"/>
      <c r="AU1" s="14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5"/>
      <c r="CY1" s="4"/>
    </row>
    <row r="2" spans="1:103" s="2" customFormat="1">
      <c r="A2" s="2" t="s">
        <v>3</v>
      </c>
      <c r="B2" s="2">
        <v>230</v>
      </c>
      <c r="C2" s="2">
        <v>216</v>
      </c>
      <c r="D2" s="2">
        <v>229</v>
      </c>
      <c r="E2" s="2">
        <v>231</v>
      </c>
      <c r="F2" s="2">
        <v>210</v>
      </c>
      <c r="G2" s="2">
        <v>219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4"/>
      <c r="AU2" s="14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5"/>
      <c r="CY2" s="4"/>
    </row>
    <row r="3" spans="1:103" s="2" customFormat="1">
      <c r="A3" s="2" t="s">
        <v>8</v>
      </c>
      <c r="B3" s="2">
        <v>171</v>
      </c>
      <c r="C3" s="2">
        <v>189</v>
      </c>
      <c r="D3" s="2">
        <v>169</v>
      </c>
      <c r="E3" s="2">
        <v>192</v>
      </c>
      <c r="F3" s="2">
        <v>183</v>
      </c>
      <c r="G3" s="2">
        <v>166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5"/>
      <c r="CY3" s="4"/>
    </row>
    <row r="4" spans="1:103" s="2" customFormat="1">
      <c r="A4" s="2" t="s">
        <v>12</v>
      </c>
      <c r="B4" s="2">
        <v>103</v>
      </c>
      <c r="C4" s="2">
        <v>102</v>
      </c>
      <c r="D4" s="2">
        <v>101</v>
      </c>
      <c r="E4" s="2">
        <v>90</v>
      </c>
      <c r="F4" s="2">
        <v>99</v>
      </c>
      <c r="G4" s="2">
        <v>97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4"/>
      <c r="AU4" s="14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5"/>
      <c r="CY4" s="4"/>
    </row>
    <row r="5" spans="1:103" s="2" customFormat="1">
      <c r="A5" s="2" t="s">
        <v>10</v>
      </c>
      <c r="B5" s="2">
        <v>5</v>
      </c>
      <c r="C5" s="2">
        <v>3</v>
      </c>
      <c r="D5" s="2">
        <v>12</v>
      </c>
      <c r="E5" s="2">
        <v>9</v>
      </c>
      <c r="F5" s="2">
        <v>14</v>
      </c>
      <c r="G5" s="2">
        <v>12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4"/>
      <c r="AU5" s="14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5"/>
      <c r="CY5" s="4"/>
    </row>
    <row r="6" spans="1:103" s="7" customFormat="1">
      <c r="A6" s="7" t="s">
        <v>9</v>
      </c>
      <c r="B6" s="7">
        <v>26</v>
      </c>
      <c r="C6" s="7">
        <v>18</v>
      </c>
      <c r="D6" s="7">
        <v>28</v>
      </c>
      <c r="E6" s="7">
        <v>24</v>
      </c>
      <c r="F6" s="7">
        <v>17</v>
      </c>
      <c r="G6" s="7">
        <v>36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4"/>
      <c r="AU6" s="14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5"/>
      <c r="CY6" s="4"/>
    </row>
    <row r="7" spans="1:103" s="2" customFormat="1">
      <c r="A7" s="2" t="s">
        <v>2</v>
      </c>
      <c r="B7" s="2">
        <v>82</v>
      </c>
      <c r="C7" s="2">
        <v>91</v>
      </c>
      <c r="D7" s="2">
        <v>72</v>
      </c>
      <c r="E7" s="2">
        <v>61</v>
      </c>
      <c r="F7" s="2">
        <v>90</v>
      </c>
      <c r="G7" s="2">
        <v>74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4"/>
      <c r="AU7" s="14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5"/>
      <c r="CY7" s="4"/>
    </row>
    <row r="8" spans="1:103" s="2" customFormat="1">
      <c r="A8" s="2" t="s">
        <v>7</v>
      </c>
      <c r="B8" s="2">
        <v>617</v>
      </c>
      <c r="C8" s="2">
        <v>608</v>
      </c>
      <c r="D8" s="2">
        <v>611</v>
      </c>
      <c r="E8" s="2">
        <v>607</v>
      </c>
      <c r="F8" s="2">
        <v>613</v>
      </c>
      <c r="G8" s="2">
        <v>604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4"/>
      <c r="AU8" s="14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5"/>
      <c r="CY8" s="4"/>
    </row>
    <row r="9" spans="1:103">
      <c r="A9" t="s">
        <v>11</v>
      </c>
    </row>
    <row r="11" spans="1:103">
      <c r="A11" s="6" t="s">
        <v>5</v>
      </c>
      <c r="B11" s="1">
        <f>E1</f>
        <v>40451</v>
      </c>
      <c r="C11" s="1">
        <f t="shared" ref="C11:D11" si="0">F1</f>
        <v>40452</v>
      </c>
      <c r="D11" s="1">
        <f t="shared" si="0"/>
        <v>40453</v>
      </c>
      <c r="E11" s="1"/>
      <c r="F11" s="1"/>
      <c r="G11" s="1"/>
    </row>
    <row r="12" spans="1:103">
      <c r="A12" t="s">
        <v>3</v>
      </c>
      <c r="B12" s="12">
        <f>SUMPRODUCT(B2:E2,B$8:E$8)/SUM(B$8:E$8)</f>
        <v>226.51412198117069</v>
      </c>
      <c r="C12" s="12">
        <f t="shared" ref="C12:D18" si="1">SUMPRODUCT(C2:F2,C$8:F$8)/SUM(C$8:F$8)</f>
        <v>221.48175481754816</v>
      </c>
      <c r="D12" s="12">
        <f t="shared" si="1"/>
        <v>222.23490759753594</v>
      </c>
      <c r="E12" s="12"/>
      <c r="F12" s="12"/>
      <c r="G12" s="12"/>
    </row>
    <row r="13" spans="1:103">
      <c r="A13" t="s">
        <v>8</v>
      </c>
      <c r="B13" s="12">
        <f t="shared" ref="B13:B18" si="2">SUMPRODUCT(B3:E3,B$8:E$8)/SUM(B$8:E$8)</f>
        <v>180.19729840360213</v>
      </c>
      <c r="C13" s="12">
        <f t="shared" si="1"/>
        <v>183.22837228372285</v>
      </c>
      <c r="D13" s="12">
        <f t="shared" si="1"/>
        <v>177.51375770020533</v>
      </c>
      <c r="E13" s="12"/>
      <c r="F13" s="12"/>
      <c r="G13" s="12"/>
    </row>
    <row r="14" spans="1:103">
      <c r="A14" t="s">
        <v>12</v>
      </c>
      <c r="B14" s="12">
        <f t="shared" si="2"/>
        <v>99.020875972165371</v>
      </c>
      <c r="C14" s="12">
        <f t="shared" si="1"/>
        <v>98.009020090200906</v>
      </c>
      <c r="D14" s="12">
        <f t="shared" si="1"/>
        <v>96.762217659137576</v>
      </c>
      <c r="E14" s="12"/>
      <c r="F14" s="12"/>
      <c r="G14" s="12"/>
    </row>
    <row r="15" spans="1:103">
      <c r="A15" t="s">
        <v>10</v>
      </c>
      <c r="B15" s="12">
        <f t="shared" si="2"/>
        <v>7.2468276708964385</v>
      </c>
      <c r="C15" s="12">
        <f t="shared" si="1"/>
        <v>9.5125051250512502</v>
      </c>
      <c r="D15" s="12">
        <f t="shared" si="1"/>
        <v>11.75564681724846</v>
      </c>
      <c r="E15" s="12"/>
      <c r="F15" s="12"/>
      <c r="G15" s="12"/>
    </row>
    <row r="16" spans="1:103">
      <c r="A16" t="s">
        <v>13</v>
      </c>
      <c r="B16" s="12">
        <f t="shared" si="2"/>
        <v>24.012279983626687</v>
      </c>
      <c r="C16" s="12">
        <f t="shared" si="1"/>
        <v>21.747027470274702</v>
      </c>
      <c r="D16" s="12">
        <f t="shared" si="1"/>
        <v>26.218069815195072</v>
      </c>
      <c r="E16" s="12"/>
      <c r="F16" s="12"/>
      <c r="G16" s="12"/>
    </row>
    <row r="17" spans="1:7">
      <c r="A17" t="s">
        <v>2</v>
      </c>
      <c r="B17" s="12">
        <f t="shared" si="2"/>
        <v>76.521080638559155</v>
      </c>
      <c r="C17" s="12">
        <f t="shared" si="1"/>
        <v>78.522755227552281</v>
      </c>
      <c r="D17" s="12">
        <f t="shared" si="1"/>
        <v>74.285420944558524</v>
      </c>
      <c r="E17" s="12"/>
      <c r="F17" s="12"/>
      <c r="G17" s="12"/>
    </row>
    <row r="18" spans="1:7">
      <c r="A18" t="s">
        <v>7</v>
      </c>
      <c r="B18" s="12">
        <f t="shared" si="2"/>
        <v>610.774866966844</v>
      </c>
      <c r="C18" s="12">
        <f t="shared" si="1"/>
        <v>609.75932759327588</v>
      </c>
      <c r="D18" s="12">
        <f t="shared" si="1"/>
        <v>608.77002053388094</v>
      </c>
      <c r="E18" s="12"/>
      <c r="F18" s="12"/>
      <c r="G18" s="12"/>
    </row>
    <row r="19" spans="1:7">
      <c r="B19" s="12">
        <f>SUM(B12:B15)</f>
        <v>512.9791240278347</v>
      </c>
      <c r="C19" s="12">
        <f t="shared" ref="C19:D19" si="3">SUM(C12:C15)</f>
        <v>512.2316523165232</v>
      </c>
      <c r="D19" s="12">
        <f t="shared" si="3"/>
        <v>508.26652977412732</v>
      </c>
    </row>
    <row r="20" spans="1:7">
      <c r="A20" s="6" t="s">
        <v>6</v>
      </c>
      <c r="B20" s="1">
        <f>E1</f>
        <v>40451</v>
      </c>
      <c r="C20" s="1">
        <f t="shared" ref="C20:E20" si="4">F1</f>
        <v>40452</v>
      </c>
      <c r="D20" s="1">
        <f t="shared" si="4"/>
        <v>40453</v>
      </c>
      <c r="E20" s="1">
        <f t="shared" si="4"/>
        <v>40454</v>
      </c>
      <c r="F20" s="1"/>
      <c r="G20" s="1"/>
    </row>
    <row r="21" spans="1:7">
      <c r="A21" t="s">
        <v>3</v>
      </c>
      <c r="B21" s="26">
        <f>B12/B$19</f>
        <v>0.44156596510714896</v>
      </c>
      <c r="C21" s="26">
        <f t="shared" ref="C21:D21" si="5">C12/C$19</f>
        <v>0.43238592112751362</v>
      </c>
      <c r="D21" s="26">
        <f t="shared" si="5"/>
        <v>0.43724088559657215</v>
      </c>
      <c r="E21" s="26">
        <v>0.46</v>
      </c>
      <c r="F21" s="26"/>
      <c r="G21" s="26"/>
    </row>
    <row r="22" spans="1:7">
      <c r="A22" t="s">
        <v>8</v>
      </c>
      <c r="B22" s="26">
        <f t="shared" ref="B22:D27" si="6">B13/B$19</f>
        <v>0.35127608505531399</v>
      </c>
      <c r="C22" s="26">
        <f t="shared" si="6"/>
        <v>0.35770607195999787</v>
      </c>
      <c r="D22" s="26">
        <f t="shared" si="6"/>
        <v>0.34925328996007687</v>
      </c>
      <c r="E22" s="26">
        <v>0.36</v>
      </c>
      <c r="F22" s="26"/>
      <c r="G22" s="26"/>
    </row>
    <row r="23" spans="1:7">
      <c r="A23" t="s">
        <v>12</v>
      </c>
      <c r="B23" s="26">
        <f t="shared" si="6"/>
        <v>0.19303100522818237</v>
      </c>
      <c r="C23" s="26">
        <f t="shared" si="6"/>
        <v>0.19133729758198975</v>
      </c>
      <c r="D23" s="26">
        <f t="shared" si="6"/>
        <v>0.19037692232486472</v>
      </c>
      <c r="E23" s="26">
        <v>0.17</v>
      </c>
      <c r="F23" s="26"/>
      <c r="G23" s="26"/>
    </row>
    <row r="24" spans="1:7">
      <c r="A24" t="s">
        <v>10</v>
      </c>
      <c r="B24" s="26">
        <f t="shared" si="6"/>
        <v>1.412694460935455E-2</v>
      </c>
      <c r="C24" s="26">
        <f t="shared" si="6"/>
        <v>1.8570709330498751E-2</v>
      </c>
      <c r="D24" s="26">
        <f t="shared" si="6"/>
        <v>2.3128902118486235E-2</v>
      </c>
      <c r="E24" s="26">
        <v>0.01</v>
      </c>
      <c r="F24" s="26"/>
      <c r="G24" s="26"/>
    </row>
    <row r="25" spans="1:7">
      <c r="A25" t="s">
        <v>14</v>
      </c>
      <c r="B25" s="26">
        <f t="shared" si="6"/>
        <v>4.6809468180860632E-2</v>
      </c>
      <c r="C25" s="26">
        <f t="shared" si="6"/>
        <v>4.2455454230377325E-2</v>
      </c>
      <c r="D25" s="26">
        <f t="shared" si="6"/>
        <v>5.1583309699433352E-2</v>
      </c>
      <c r="E25" s="26"/>
      <c r="F25" s="26"/>
      <c r="G25" s="26"/>
    </row>
    <row r="26" spans="1:7">
      <c r="A26" t="s">
        <v>2</v>
      </c>
      <c r="B26" s="26">
        <f t="shared" si="6"/>
        <v>0.14916997018850819</v>
      </c>
      <c r="C26" s="26">
        <f t="shared" si="6"/>
        <v>0.15329539842459936</v>
      </c>
      <c r="D26" s="26">
        <f t="shared" si="6"/>
        <v>0.14615446147431904</v>
      </c>
      <c r="E26" s="26"/>
      <c r="F26" s="26"/>
      <c r="G26" s="26"/>
    </row>
    <row r="27" spans="1:7">
      <c r="A27" t="s">
        <v>7</v>
      </c>
      <c r="B27" s="26">
        <f t="shared" si="6"/>
        <v>1.1906427344862143</v>
      </c>
      <c r="C27" s="26">
        <f t="shared" si="6"/>
        <v>1.1903975961573094</v>
      </c>
      <c r="D27" s="26">
        <f t="shared" si="6"/>
        <v>1.1977377711737525</v>
      </c>
      <c r="E27" s="26"/>
      <c r="F27" s="26"/>
      <c r="G27" s="26"/>
    </row>
    <row r="58" spans="1:103" s="2" customFormat="1">
      <c r="A58" s="5" t="s">
        <v>4</v>
      </c>
      <c r="B58" s="3">
        <f t="shared" ref="B58:G59" si="7">B1</f>
        <v>40448</v>
      </c>
      <c r="C58" s="3">
        <f t="shared" si="7"/>
        <v>40449</v>
      </c>
      <c r="D58" s="3">
        <f t="shared" si="7"/>
        <v>40450</v>
      </c>
      <c r="E58" s="3">
        <f t="shared" si="7"/>
        <v>40451</v>
      </c>
      <c r="F58" s="3">
        <f t="shared" si="7"/>
        <v>40452</v>
      </c>
      <c r="G58" s="3">
        <f t="shared" si="7"/>
        <v>40453</v>
      </c>
      <c r="H58" s="3">
        <f>G58+1</f>
        <v>40454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4"/>
      <c r="AU58" s="14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5"/>
      <c r="CY58" s="4"/>
    </row>
    <row r="59" spans="1:103" s="2" customFormat="1">
      <c r="A59" s="2" t="s">
        <v>3</v>
      </c>
      <c r="B59" s="2">
        <f t="shared" si="7"/>
        <v>230</v>
      </c>
      <c r="C59" s="2">
        <f t="shared" si="7"/>
        <v>216</v>
      </c>
      <c r="D59" s="2">
        <f t="shared" si="7"/>
        <v>229</v>
      </c>
      <c r="E59" s="2">
        <f t="shared" si="7"/>
        <v>231</v>
      </c>
      <c r="F59" s="2">
        <f t="shared" si="7"/>
        <v>210</v>
      </c>
      <c r="G59" s="2">
        <f t="shared" si="7"/>
        <v>219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4"/>
      <c r="AU59" s="14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5"/>
      <c r="CY59" s="4"/>
    </row>
    <row r="60" spans="1:103" s="2" customFormat="1" ht="15" customHeight="1">
      <c r="A60" s="2" t="s">
        <v>10</v>
      </c>
      <c r="B60" s="2">
        <f t="shared" ref="B60:G60" si="8">(B3+B4+B5)</f>
        <v>279</v>
      </c>
      <c r="C60" s="2">
        <f t="shared" si="8"/>
        <v>294</v>
      </c>
      <c r="D60" s="2">
        <f t="shared" si="8"/>
        <v>282</v>
      </c>
      <c r="E60" s="2">
        <f t="shared" si="8"/>
        <v>291</v>
      </c>
      <c r="F60" s="2">
        <f t="shared" si="8"/>
        <v>296</v>
      </c>
      <c r="G60" s="2">
        <f t="shared" si="8"/>
        <v>275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4"/>
      <c r="AU60" s="14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5"/>
      <c r="CY60" s="4"/>
    </row>
    <row r="61" spans="1:103" s="2" customFormat="1">
      <c r="A61" s="2" t="s">
        <v>2</v>
      </c>
      <c r="B61" s="2">
        <f t="shared" ref="B61:G61" si="9">B7</f>
        <v>82</v>
      </c>
      <c r="C61" s="2">
        <f t="shared" si="9"/>
        <v>91</v>
      </c>
      <c r="D61" s="2">
        <f t="shared" si="9"/>
        <v>72</v>
      </c>
      <c r="E61" s="2">
        <f t="shared" si="9"/>
        <v>61</v>
      </c>
      <c r="F61" s="2">
        <f t="shared" si="9"/>
        <v>90</v>
      </c>
      <c r="G61" s="2">
        <f t="shared" si="9"/>
        <v>74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4"/>
      <c r="AU61" s="14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5"/>
      <c r="CY61" s="4"/>
    </row>
    <row r="62" spans="1:103" s="2" customFormat="1">
      <c r="A62" s="2" t="s">
        <v>7</v>
      </c>
      <c r="B62" s="2">
        <f t="shared" ref="B62:G62" si="10">SUM(B59:B61)</f>
        <v>591</v>
      </c>
      <c r="C62" s="2">
        <f t="shared" si="10"/>
        <v>601</v>
      </c>
      <c r="D62" s="2">
        <f t="shared" si="10"/>
        <v>583</v>
      </c>
      <c r="E62" s="2">
        <f t="shared" si="10"/>
        <v>583</v>
      </c>
      <c r="F62" s="2">
        <f t="shared" si="10"/>
        <v>596</v>
      </c>
      <c r="G62" s="2">
        <f t="shared" si="10"/>
        <v>568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4"/>
      <c r="AU62" s="14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5"/>
      <c r="CY62" s="4"/>
    </row>
    <row r="63" spans="1:103">
      <c r="A63" t="s">
        <v>11</v>
      </c>
    </row>
    <row r="65" spans="1:4">
      <c r="A65" s="6" t="s">
        <v>5</v>
      </c>
      <c r="B65" s="1">
        <f t="shared" ref="B65:D65" si="11">E58</f>
        <v>40451</v>
      </c>
      <c r="C65" s="1">
        <f t="shared" si="11"/>
        <v>40452</v>
      </c>
      <c r="D65" s="1">
        <f t="shared" si="11"/>
        <v>40453</v>
      </c>
    </row>
    <row r="66" spans="1:4">
      <c r="A66" t="s">
        <v>3</v>
      </c>
      <c r="B66" s="12">
        <f t="shared" ref="B66:D69" si="12">SUMPRODUCT(B59:E59,B$62:E$62)/SUM(B$62:E$62)</f>
        <v>226.43172179813402</v>
      </c>
      <c r="C66" s="12">
        <f t="shared" si="12"/>
        <v>221.39483707151925</v>
      </c>
      <c r="D66" s="12">
        <f t="shared" si="12"/>
        <v>222.20257510729613</v>
      </c>
    </row>
    <row r="67" spans="1:4">
      <c r="A67" t="s">
        <v>10</v>
      </c>
      <c r="B67" s="12">
        <f t="shared" si="12"/>
        <v>286.53180661577608</v>
      </c>
      <c r="C67" s="12">
        <f t="shared" si="12"/>
        <v>290.80363944138804</v>
      </c>
      <c r="D67" s="12">
        <f t="shared" si="12"/>
        <v>286.1266094420601</v>
      </c>
    </row>
    <row r="68" spans="1:4">
      <c r="A68" t="s">
        <v>2</v>
      </c>
      <c r="B68" s="12">
        <f t="shared" si="12"/>
        <v>76.629346904156066</v>
      </c>
      <c r="C68" s="12">
        <f t="shared" si="12"/>
        <v>78.658484976724509</v>
      </c>
      <c r="D68" s="12">
        <f t="shared" si="12"/>
        <v>74.339484978540767</v>
      </c>
    </row>
    <row r="69" spans="1:4">
      <c r="A69" t="s">
        <v>7</v>
      </c>
      <c r="B69" s="12">
        <f t="shared" si="12"/>
        <v>589.59287531806615</v>
      </c>
      <c r="C69" s="12">
        <f t="shared" si="12"/>
        <v>590.85696148963177</v>
      </c>
      <c r="D69" s="12">
        <f t="shared" si="12"/>
        <v>582.66866952789701</v>
      </c>
    </row>
    <row r="71" spans="1:4">
      <c r="A71" s="6" t="s">
        <v>6</v>
      </c>
      <c r="B71" s="1">
        <f t="shared" ref="B71:D71" si="13">E58</f>
        <v>40451</v>
      </c>
      <c r="C71" s="1">
        <f t="shared" si="13"/>
        <v>40452</v>
      </c>
      <c r="D71" s="1">
        <f t="shared" si="13"/>
        <v>40453</v>
      </c>
    </row>
    <row r="72" spans="1:4">
      <c r="A72" t="s">
        <v>3</v>
      </c>
      <c r="B72" s="26">
        <f t="shared" ref="B72:D75" si="14">B66/B$69</f>
        <v>0.38404758822090834</v>
      </c>
      <c r="C72" s="26">
        <f t="shared" si="14"/>
        <v>0.37470124158874657</v>
      </c>
      <c r="D72" s="26">
        <f t="shared" si="14"/>
        <v>0.38135322307158565</v>
      </c>
    </row>
    <row r="73" spans="1:4">
      <c r="A73" t="s">
        <v>10</v>
      </c>
      <c r="B73" s="26">
        <f t="shared" si="14"/>
        <v>0.48598247809762202</v>
      </c>
      <c r="C73" s="26">
        <f t="shared" si="14"/>
        <v>0.4921726549658178</v>
      </c>
      <c r="D73" s="26">
        <f t="shared" si="14"/>
        <v>0.49106228703508648</v>
      </c>
    </row>
    <row r="74" spans="1:4">
      <c r="A74" t="s">
        <v>2</v>
      </c>
      <c r="B74" s="26">
        <f t="shared" si="14"/>
        <v>0.12996993368146967</v>
      </c>
      <c r="C74" s="26">
        <f t="shared" si="14"/>
        <v>0.13312610344543566</v>
      </c>
      <c r="D74" s="26">
        <f t="shared" si="14"/>
        <v>0.12758448989332785</v>
      </c>
    </row>
    <row r="75" spans="1:4">
      <c r="A75" t="s">
        <v>7</v>
      </c>
      <c r="B75" s="26">
        <f t="shared" si="14"/>
        <v>1</v>
      </c>
      <c r="C75" s="26">
        <f t="shared" si="14"/>
        <v>1</v>
      </c>
      <c r="D75" s="26">
        <f t="shared" si="14"/>
        <v>1</v>
      </c>
    </row>
    <row r="94" spans="48:62" ht="16" thickBot="1"/>
    <row r="95" spans="48:62" ht="19" thickBot="1">
      <c r="AV95" s="17" t="s">
        <v>15</v>
      </c>
      <c r="AW95" s="18" t="e">
        <f>#REF!</f>
        <v>#REF!</v>
      </c>
      <c r="AX95" s="18" t="e">
        <f>#REF!</f>
        <v>#REF!</v>
      </c>
      <c r="AY95" s="18" t="e">
        <f>#REF!</f>
        <v>#REF!</v>
      </c>
      <c r="AZ95" s="18" t="e">
        <f>#REF!</f>
        <v>#REF!</v>
      </c>
      <c r="BA95" s="18" t="e">
        <f>#REF!</f>
        <v>#REF!</v>
      </c>
      <c r="BB95" s="18" t="e">
        <f>#REF!</f>
        <v>#REF!</v>
      </c>
      <c r="BC95" s="18" t="e">
        <f>#REF!</f>
        <v>#REF!</v>
      </c>
      <c r="BD95" s="18" t="e">
        <f>#REF!</f>
        <v>#REF!</v>
      </c>
      <c r="BE95" s="18" t="e">
        <f>#REF!</f>
        <v>#REF!</v>
      </c>
      <c r="BF95" s="18" t="e">
        <f>#REF!</f>
        <v>#REF!</v>
      </c>
      <c r="BG95" s="18" t="e">
        <f>#REF!</f>
        <v>#REF!</v>
      </c>
      <c r="BH95" s="18" t="e">
        <f>#REF!</f>
        <v>#REF!</v>
      </c>
      <c r="BI95" s="18" t="e">
        <f>#REF!</f>
        <v>#REF!</v>
      </c>
      <c r="BJ95" s="18" t="e">
        <f>#REF!</f>
        <v>#REF!</v>
      </c>
    </row>
    <row r="96" spans="48:62" ht="19" thickTop="1">
      <c r="AV96" s="19" t="s">
        <v>3</v>
      </c>
      <c r="AW96" s="27">
        <v>0.39829766120431792</v>
      </c>
      <c r="AX96" s="27">
        <v>0.41203429794760543</v>
      </c>
      <c r="AY96" s="27">
        <v>0.41691794368308005</v>
      </c>
      <c r="AZ96" s="27">
        <v>0.40945428650787025</v>
      </c>
      <c r="BA96" s="27">
        <v>0.42588765008042073</v>
      </c>
      <c r="BB96" s="27">
        <v>0.42442629909855928</v>
      </c>
      <c r="BC96" s="27">
        <v>0.42693638526951522</v>
      </c>
      <c r="BD96" s="27">
        <v>0.42250144057990652</v>
      </c>
      <c r="BE96" s="27">
        <v>0.40553013751987993</v>
      </c>
      <c r="BF96" s="27">
        <v>0.40401646277211534</v>
      </c>
      <c r="BG96" s="27">
        <v>0.39421844609321594</v>
      </c>
      <c r="BH96" s="27">
        <v>0.3897114749365711</v>
      </c>
      <c r="BI96" s="27">
        <v>0.39814538536211985</v>
      </c>
      <c r="BJ96" s="27">
        <v>0.39431593919659896</v>
      </c>
    </row>
    <row r="97" spans="1:103" ht="18">
      <c r="AV97" s="20" t="s">
        <v>8</v>
      </c>
      <c r="AW97" s="28">
        <v>0.31165419265445882</v>
      </c>
      <c r="AX97" s="28">
        <v>0.29473387833977688</v>
      </c>
      <c r="AY97" s="28">
        <v>0.30043675426005495</v>
      </c>
      <c r="AZ97" s="28">
        <v>0.31064280186952847</v>
      </c>
      <c r="BA97" s="28">
        <v>0.28899474617300375</v>
      </c>
      <c r="BB97" s="28">
        <v>0.2838881419595134</v>
      </c>
      <c r="BC97" s="28">
        <v>0.2730171283571759</v>
      </c>
      <c r="BD97" s="28">
        <v>0.27207891686949226</v>
      </c>
      <c r="BE97" s="28">
        <v>0.27796743002019747</v>
      </c>
      <c r="BF97" s="28">
        <v>0.27656559356231897</v>
      </c>
      <c r="BG97" s="28">
        <v>0.28261486144134079</v>
      </c>
      <c r="BH97" s="28">
        <v>0.27558501690511483</v>
      </c>
      <c r="BI97" s="28">
        <v>0.27524793823457389</v>
      </c>
      <c r="BJ97" s="28">
        <v>0.27447582594817943</v>
      </c>
    </row>
    <row r="98" spans="1:103" ht="18">
      <c r="AV98" s="21" t="s">
        <v>16</v>
      </c>
      <c r="AW98" s="29">
        <v>4.4583472705089625E-2</v>
      </c>
      <c r="AX98" s="29">
        <v>4.5390329546568034E-2</v>
      </c>
      <c r="AY98" s="29">
        <v>4.6320803658076788E-2</v>
      </c>
      <c r="AZ98" s="29">
        <v>4.8959106064537364E-2</v>
      </c>
      <c r="BA98" s="29">
        <v>5.394859297853493E-2</v>
      </c>
      <c r="BB98" s="29">
        <v>6.1774783050967751E-2</v>
      </c>
      <c r="BC98" s="29">
        <v>6.4525472851035853E-2</v>
      </c>
      <c r="BD98" s="29">
        <v>6.7178810994988361E-2</v>
      </c>
      <c r="BE98" s="29">
        <v>7.1293410585829359E-2</v>
      </c>
      <c r="BF98" s="29">
        <v>7.2822722783739469E-2</v>
      </c>
      <c r="BG98" s="29">
        <v>7.4745625665199822E-2</v>
      </c>
      <c r="BH98" s="29">
        <v>7.9707755256130525E-2</v>
      </c>
      <c r="BI98" s="29">
        <v>7.8525358595085498E-2</v>
      </c>
      <c r="BJ98" s="29">
        <v>8.5840791747111594E-2</v>
      </c>
    </row>
    <row r="99" spans="1:103" ht="18">
      <c r="AV99" s="20" t="s">
        <v>10</v>
      </c>
      <c r="AW99" s="28">
        <v>8.8807491089488381E-3</v>
      </c>
      <c r="AX99" s="28">
        <v>8.3189763702372389E-3</v>
      </c>
      <c r="AY99" s="28">
        <v>8.923129549326678E-3</v>
      </c>
      <c r="AZ99" s="28">
        <v>6.9615818524517278E-3</v>
      </c>
      <c r="BA99" s="28">
        <v>8.5105269649524765E-3</v>
      </c>
      <c r="BB99" s="28">
        <v>8.3822561122260299E-3</v>
      </c>
      <c r="BC99" s="28">
        <v>9.1459362935986041E-3</v>
      </c>
      <c r="BD99" s="28">
        <v>9.2661068896371969E-3</v>
      </c>
      <c r="BE99" s="28">
        <v>7.9266460645428007E-3</v>
      </c>
      <c r="BF99" s="28">
        <v>8.2810011860378306E-3</v>
      </c>
      <c r="BG99" s="28">
        <v>7.3550549417796922E-3</v>
      </c>
      <c r="BH99" s="28">
        <v>7.1573313791131604E-3</v>
      </c>
      <c r="BI99" s="28">
        <v>6.4846950378618018E-3</v>
      </c>
      <c r="BJ99" s="28">
        <v>5.9842006733141504E-3</v>
      </c>
    </row>
    <row r="100" spans="1:103" ht="18">
      <c r="AV100" s="21" t="s">
        <v>14</v>
      </c>
      <c r="AW100" s="29">
        <v>2.2317274506739194E-2</v>
      </c>
      <c r="AX100" s="29">
        <v>3.9034815170379628E-2</v>
      </c>
      <c r="AY100" s="29">
        <v>4.8994057231628113E-2</v>
      </c>
      <c r="AZ100" s="29">
        <v>4.9281438563082869E-2</v>
      </c>
      <c r="BA100" s="29">
        <v>5.3606602105766746E-2</v>
      </c>
      <c r="BB100" s="29">
        <v>4.3636227432766503E-2</v>
      </c>
      <c r="BC100" s="29">
        <v>4.3639693179087537E-2</v>
      </c>
      <c r="BD100" s="29">
        <v>4.0985774215429101E-2</v>
      </c>
      <c r="BE100" s="29">
        <v>4.3918334593428358E-2</v>
      </c>
      <c r="BF100" s="29">
        <v>4.1960695367837114E-2</v>
      </c>
      <c r="BG100" s="29">
        <v>4.2276182793786372E-2</v>
      </c>
      <c r="BH100" s="29">
        <v>4.1471105855443224E-2</v>
      </c>
      <c r="BI100" s="29">
        <v>4.0244195386554479E-2</v>
      </c>
      <c r="BJ100" s="29">
        <v>4.4882913892655203E-2</v>
      </c>
    </row>
    <row r="101" spans="1:103" ht="19" thickBot="1">
      <c r="AV101" s="22" t="s">
        <v>2</v>
      </c>
      <c r="AW101" s="30">
        <v>0.21426664982044566</v>
      </c>
      <c r="AX101" s="30">
        <v>0.2004877026254327</v>
      </c>
      <c r="AY101" s="30">
        <v>0.17840731161783341</v>
      </c>
      <c r="AZ101" s="30">
        <v>0.17470078514252924</v>
      </c>
      <c r="BA101" s="30">
        <v>0.16905188169732124</v>
      </c>
      <c r="BB101" s="30">
        <v>0.17789229234596721</v>
      </c>
      <c r="BC101" s="30">
        <v>0.18273538404958692</v>
      </c>
      <c r="BD101" s="30">
        <v>0.18798895045054662</v>
      </c>
      <c r="BE101" s="30">
        <v>0.19336404121612216</v>
      </c>
      <c r="BF101" s="30">
        <v>0.19635352432795128</v>
      </c>
      <c r="BG101" s="30">
        <v>0.19878982906467738</v>
      </c>
      <c r="BH101" s="30">
        <v>0.20636731566762709</v>
      </c>
      <c r="BI101" s="30">
        <v>0.20135242738380446</v>
      </c>
      <c r="BJ101" s="30">
        <v>0.19450032854214078</v>
      </c>
    </row>
    <row r="102" spans="1:103" ht="19" thickTop="1">
      <c r="AV102" s="23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</row>
    <row r="103" spans="1:103" ht="19" thickBot="1"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</row>
    <row r="104" spans="1:103" ht="19" thickBot="1">
      <c r="AV104" s="24" t="s">
        <v>15</v>
      </c>
      <c r="AW104" s="18" t="e">
        <f>#REF!</f>
        <v>#REF!</v>
      </c>
      <c r="AX104" s="18" t="e">
        <f>#REF!</f>
        <v>#REF!</v>
      </c>
      <c r="AY104" s="18" t="e">
        <f>#REF!</f>
        <v>#REF!</v>
      </c>
      <c r="AZ104" s="18" t="e">
        <f>#REF!</f>
        <v>#REF!</v>
      </c>
      <c r="BA104" s="18" t="e">
        <f>#REF!</f>
        <v>#REF!</v>
      </c>
      <c r="BB104" s="18" t="e">
        <f>#REF!</f>
        <v>#REF!</v>
      </c>
      <c r="BC104" s="18" t="e">
        <f>#REF!</f>
        <v>#REF!</v>
      </c>
      <c r="BD104" s="18" t="e">
        <f>#REF!</f>
        <v>#REF!</v>
      </c>
      <c r="BE104" s="18" t="e">
        <f>#REF!</f>
        <v>#REF!</v>
      </c>
      <c r="BF104" s="18" t="e">
        <f>#REF!</f>
        <v>#REF!</v>
      </c>
      <c r="BG104" s="18" t="e">
        <f>#REF!</f>
        <v>#REF!</v>
      </c>
      <c r="BH104" s="18" t="e">
        <f>#REF!</f>
        <v>#REF!</v>
      </c>
      <c r="BI104" s="18" t="e">
        <f>#REF!</f>
        <v>#REF!</v>
      </c>
      <c r="BJ104" s="18" t="e">
        <f>#REF!</f>
        <v>#REF!</v>
      </c>
    </row>
    <row r="105" spans="1:103" ht="19" thickTop="1">
      <c r="AV105" s="19" t="s">
        <v>3</v>
      </c>
      <c r="AW105" s="27">
        <v>0.40979809944419737</v>
      </c>
      <c r="AX105" s="27">
        <v>0.40214320833370881</v>
      </c>
      <c r="AY105" s="27">
        <v>0.40741492328131157</v>
      </c>
      <c r="AZ105" s="27">
        <v>0.41338521378409027</v>
      </c>
      <c r="BA105" s="27">
        <v>0.40201437627898629</v>
      </c>
      <c r="BB105" s="27">
        <v>0.40894953726149524</v>
      </c>
      <c r="BC105" s="27">
        <v>0.39921732455461378</v>
      </c>
      <c r="BD105" s="27">
        <v>0.39523793618761227</v>
      </c>
      <c r="BE105" s="25"/>
      <c r="BF105" s="25"/>
      <c r="BG105" s="25"/>
      <c r="BH105" s="25"/>
      <c r="BI105" s="25"/>
      <c r="BJ105" s="25"/>
    </row>
    <row r="106" spans="1:103" ht="18">
      <c r="AV106" s="20" t="s">
        <v>8</v>
      </c>
      <c r="AW106" s="28">
        <v>0.27386548181179887</v>
      </c>
      <c r="AX106" s="28">
        <v>0.2888850169680256</v>
      </c>
      <c r="AY106" s="28">
        <v>0.28351265992184571</v>
      </c>
      <c r="AZ106" s="28">
        <v>0.27608997572535299</v>
      </c>
      <c r="BA106" s="28">
        <v>0.28000106331912</v>
      </c>
      <c r="BB106" s="28">
        <v>0.26842212236652202</v>
      </c>
      <c r="BC106" s="28">
        <v>0.28040300685735148</v>
      </c>
      <c r="BD106" s="28">
        <v>0.28296289193181534</v>
      </c>
      <c r="BE106" s="23"/>
      <c r="BF106" s="23"/>
      <c r="BG106" s="23"/>
      <c r="BH106" s="23"/>
      <c r="BI106" s="23"/>
      <c r="BJ106" s="23"/>
    </row>
    <row r="107" spans="1:103" s="2" customFormat="1">
      <c r="A107" s="5" t="s">
        <v>4</v>
      </c>
      <c r="B107" s="3" t="e">
        <f>#REF!+1</f>
        <v>#REF!</v>
      </c>
      <c r="C107" s="3">
        <v>40448</v>
      </c>
      <c r="D107" s="3">
        <f>C107+1</f>
        <v>40449</v>
      </c>
      <c r="E107" s="3">
        <f>D107+1</f>
        <v>40450</v>
      </c>
      <c r="F107" s="3">
        <f>E107+1</f>
        <v>40451</v>
      </c>
      <c r="G107" s="3">
        <f>F107+1</f>
        <v>40452</v>
      </c>
      <c r="H107" s="3">
        <f>G107+1</f>
        <v>40453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4"/>
      <c r="AU107" s="14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5"/>
      <c r="CY107" s="4"/>
    </row>
    <row r="108" spans="1:103" s="2" customFormat="1">
      <c r="A108" s="2" t="s">
        <v>3</v>
      </c>
      <c r="B108" s="2">
        <f>B2</f>
        <v>230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4"/>
      <c r="AU108" s="14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5"/>
      <c r="CY108" s="4"/>
    </row>
    <row r="109" spans="1:103" s="2" customFormat="1" ht="15" customHeight="1">
      <c r="A109" s="2" t="s">
        <v>10</v>
      </c>
      <c r="B109" s="2">
        <f>(B3+B4+B5)</f>
        <v>279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4"/>
      <c r="AU109" s="14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5"/>
      <c r="CY109" s="4"/>
    </row>
    <row r="110" spans="1:103" s="2" customFormat="1">
      <c r="A110" s="2" t="s">
        <v>7</v>
      </c>
      <c r="B110" s="2">
        <f>SUM(B108:B109)</f>
        <v>509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4"/>
      <c r="AU110" s="14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5"/>
      <c r="CY110" s="4"/>
    </row>
    <row r="111" spans="1:103">
      <c r="A111" t="s">
        <v>11</v>
      </c>
    </row>
    <row r="113" spans="1:3">
      <c r="A113" s="6" t="s">
        <v>5</v>
      </c>
      <c r="B113" s="1">
        <f t="shared" ref="B113:C113" si="15">E107</f>
        <v>40450</v>
      </c>
      <c r="C113" s="1">
        <f t="shared" si="15"/>
        <v>40451</v>
      </c>
    </row>
    <row r="114" spans="1:3">
      <c r="A114" t="s">
        <v>3</v>
      </c>
      <c r="B114" s="12">
        <f t="shared" ref="B114:C116" si="16">SUMPRODUCT(B108:E108,B$110:E$110)/SUM(B$110:E$110)</f>
        <v>230</v>
      </c>
      <c r="C114" s="12" t="e">
        <f t="shared" si="16"/>
        <v>#DIV/0!</v>
      </c>
    </row>
    <row r="115" spans="1:3">
      <c r="A115" t="s">
        <v>10</v>
      </c>
      <c r="B115" s="12">
        <f t="shared" si="16"/>
        <v>279</v>
      </c>
      <c r="C115" s="12" t="e">
        <f t="shared" si="16"/>
        <v>#DIV/0!</v>
      </c>
    </row>
    <row r="116" spans="1:3">
      <c r="A116" t="s">
        <v>7</v>
      </c>
      <c r="B116" s="12">
        <f t="shared" si="16"/>
        <v>509</v>
      </c>
      <c r="C116" s="12" t="e">
        <f t="shared" si="16"/>
        <v>#DIV/0!</v>
      </c>
    </row>
    <row r="118" spans="1:3">
      <c r="A118" s="6" t="s">
        <v>6</v>
      </c>
      <c r="B118" s="1">
        <f t="shared" ref="B118:C118" si="17">E107</f>
        <v>40450</v>
      </c>
      <c r="C118" s="1">
        <f t="shared" si="17"/>
        <v>40451</v>
      </c>
    </row>
    <row r="119" spans="1:3">
      <c r="A119" t="s">
        <v>3</v>
      </c>
      <c r="B119" s="26">
        <f t="shared" ref="B119:C121" si="18">B114/B$116</f>
        <v>0.45186640471512768</v>
      </c>
      <c r="C119" s="26" t="e">
        <f t="shared" si="18"/>
        <v>#DIV/0!</v>
      </c>
    </row>
    <row r="120" spans="1:3">
      <c r="A120" t="s">
        <v>10</v>
      </c>
      <c r="B120" s="26">
        <f t="shared" si="18"/>
        <v>0.54813359528487227</v>
      </c>
      <c r="C120" s="26" t="e">
        <f t="shared" si="18"/>
        <v>#DIV/0!</v>
      </c>
    </row>
    <row r="121" spans="1:3">
      <c r="A121" t="s">
        <v>7</v>
      </c>
      <c r="B121" s="26">
        <f t="shared" si="18"/>
        <v>1</v>
      </c>
      <c r="C121" s="26" t="e">
        <f t="shared" si="18"/>
        <v>#DIV/0!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A23" workbookViewId="0">
      <pane xSplit="1" topLeftCell="H1" activePane="topRight" state="frozen"/>
      <selection pane="topRight" activeCell="H40" sqref="H40"/>
    </sheetView>
  </sheetViews>
  <sheetFormatPr baseColWidth="10" defaultColWidth="11" defaultRowHeight="15" x14ac:dyDescent="0"/>
  <sheetData>
    <row r="1" spans="1:23">
      <c r="A1" s="5" t="s">
        <v>17</v>
      </c>
      <c r="B1" s="3">
        <v>40456</v>
      </c>
      <c r="C1" s="3">
        <v>40457</v>
      </c>
      <c r="D1" s="3">
        <v>40458</v>
      </c>
      <c r="E1" s="3">
        <v>40459</v>
      </c>
      <c r="F1" s="3">
        <v>40460</v>
      </c>
      <c r="G1" s="3">
        <v>40462</v>
      </c>
      <c r="H1" s="3">
        <v>40464</v>
      </c>
      <c r="I1" s="3">
        <v>40465</v>
      </c>
      <c r="J1" s="3">
        <v>40466</v>
      </c>
      <c r="K1" s="3">
        <v>40467</v>
      </c>
      <c r="L1" s="3">
        <v>40469</v>
      </c>
      <c r="M1" s="3">
        <v>40470</v>
      </c>
      <c r="N1" s="3">
        <v>40471</v>
      </c>
      <c r="O1" s="3">
        <v>40472</v>
      </c>
      <c r="P1" s="3">
        <v>40473</v>
      </c>
      <c r="Q1" s="3">
        <v>40474</v>
      </c>
      <c r="R1" s="3">
        <v>40476</v>
      </c>
      <c r="S1" s="3">
        <v>40477</v>
      </c>
      <c r="T1" s="3">
        <v>40478</v>
      </c>
      <c r="U1" s="3">
        <v>40479</v>
      </c>
      <c r="V1" s="3">
        <v>40480</v>
      </c>
      <c r="W1" s="3">
        <v>40481</v>
      </c>
    </row>
    <row r="2" spans="1:23">
      <c r="A2" s="2" t="s">
        <v>3</v>
      </c>
      <c r="B2" s="2">
        <v>237</v>
      </c>
      <c r="C2" s="2">
        <v>203</v>
      </c>
      <c r="D2" s="2">
        <v>227</v>
      </c>
      <c r="E2" s="2">
        <v>228</v>
      </c>
      <c r="F2" s="2">
        <v>232</v>
      </c>
      <c r="G2" s="2">
        <v>236</v>
      </c>
      <c r="H2" s="2">
        <v>239</v>
      </c>
      <c r="I2" s="2">
        <v>244</v>
      </c>
      <c r="J2" s="2">
        <v>232</v>
      </c>
      <c r="K2" s="2">
        <v>250</v>
      </c>
      <c r="L2" s="2">
        <v>233</v>
      </c>
      <c r="M2" s="2">
        <v>245</v>
      </c>
      <c r="N2" s="2">
        <v>247</v>
      </c>
      <c r="O2" s="2">
        <v>269</v>
      </c>
      <c r="P2" s="2">
        <v>235</v>
      </c>
      <c r="Q2" s="2">
        <v>255</v>
      </c>
      <c r="R2" s="2">
        <v>250</v>
      </c>
      <c r="S2" s="2">
        <v>223</v>
      </c>
      <c r="T2" s="2">
        <v>230</v>
      </c>
      <c r="U2" s="2">
        <v>224</v>
      </c>
      <c r="V2" s="2">
        <v>240</v>
      </c>
      <c r="W2" s="2">
        <v>240</v>
      </c>
    </row>
    <row r="3" spans="1:23">
      <c r="A3" s="2" t="s">
        <v>8</v>
      </c>
      <c r="B3" s="2">
        <v>11</v>
      </c>
      <c r="C3" s="2">
        <v>6</v>
      </c>
      <c r="D3" s="2">
        <v>10</v>
      </c>
      <c r="E3" s="2">
        <v>16</v>
      </c>
      <c r="F3" s="2">
        <v>11</v>
      </c>
      <c r="G3" s="2">
        <v>8</v>
      </c>
      <c r="H3" s="2">
        <v>10</v>
      </c>
      <c r="I3" s="2">
        <v>10</v>
      </c>
      <c r="J3" s="2">
        <v>10</v>
      </c>
      <c r="K3" s="2">
        <v>13</v>
      </c>
      <c r="L3" s="2">
        <v>6</v>
      </c>
      <c r="M3" s="2">
        <v>12</v>
      </c>
      <c r="N3" s="2">
        <v>9</v>
      </c>
      <c r="O3" s="2">
        <v>7</v>
      </c>
      <c r="P3" s="2">
        <v>7</v>
      </c>
      <c r="Q3" s="2">
        <v>6</v>
      </c>
      <c r="R3" s="2">
        <v>5</v>
      </c>
      <c r="S3" s="2">
        <v>4</v>
      </c>
      <c r="T3" s="2">
        <v>3</v>
      </c>
      <c r="U3" s="2">
        <v>4</v>
      </c>
      <c r="V3" s="2">
        <v>2</v>
      </c>
      <c r="W3" s="2">
        <v>2</v>
      </c>
    </row>
    <row r="4" spans="1:23">
      <c r="A4" s="2" t="s">
        <v>2</v>
      </c>
      <c r="B4" s="2">
        <v>39</v>
      </c>
      <c r="C4" s="2">
        <v>35</v>
      </c>
      <c r="D4" s="2">
        <v>30</v>
      </c>
      <c r="E4" s="2">
        <v>42</v>
      </c>
      <c r="F4" s="2">
        <v>37</v>
      </c>
      <c r="G4" s="2">
        <v>34</v>
      </c>
      <c r="H4" s="2">
        <v>30</v>
      </c>
      <c r="I4" s="2">
        <v>40</v>
      </c>
      <c r="J4" s="2">
        <v>38</v>
      </c>
      <c r="K4" s="2">
        <v>31</v>
      </c>
      <c r="L4" s="2">
        <v>45</v>
      </c>
      <c r="M4" s="2">
        <v>34</v>
      </c>
      <c r="N4" s="2">
        <v>44</v>
      </c>
      <c r="O4" s="2">
        <v>32</v>
      </c>
      <c r="P4" s="2">
        <v>34</v>
      </c>
      <c r="Q4" s="2">
        <v>30</v>
      </c>
      <c r="R4" s="2">
        <v>24</v>
      </c>
      <c r="S4" s="2">
        <v>38</v>
      </c>
      <c r="T4" s="2">
        <v>25</v>
      </c>
      <c r="U4" s="2">
        <v>40</v>
      </c>
      <c r="V4" s="2">
        <v>27</v>
      </c>
      <c r="W4" s="2">
        <v>22</v>
      </c>
    </row>
    <row r="5" spans="1:23">
      <c r="A5" s="2" t="s">
        <v>7</v>
      </c>
      <c r="B5" s="2">
        <v>287</v>
      </c>
      <c r="C5" s="2">
        <v>244</v>
      </c>
      <c r="D5" s="2">
        <v>267</v>
      </c>
      <c r="E5" s="2">
        <v>286</v>
      </c>
      <c r="F5" s="2">
        <v>280</v>
      </c>
      <c r="G5" s="2">
        <v>278</v>
      </c>
      <c r="H5" s="2">
        <v>279</v>
      </c>
      <c r="I5" s="2">
        <v>294</v>
      </c>
      <c r="J5" s="2">
        <f t="shared" ref="J5:K5" si="0">SUM(J2:J4)</f>
        <v>280</v>
      </c>
      <c r="K5" s="2">
        <f t="shared" si="0"/>
        <v>294</v>
      </c>
      <c r="L5" s="2">
        <f t="shared" ref="L5" si="1">SUM(L2:L4)</f>
        <v>284</v>
      </c>
      <c r="M5" s="2">
        <v>291</v>
      </c>
      <c r="N5" s="2">
        <v>300</v>
      </c>
      <c r="O5" s="2">
        <v>308</v>
      </c>
      <c r="P5" s="2">
        <v>276</v>
      </c>
      <c r="Q5" s="2">
        <v>291</v>
      </c>
      <c r="R5" s="2">
        <v>279</v>
      </c>
      <c r="S5" s="2">
        <v>265</v>
      </c>
      <c r="T5" s="2">
        <v>258</v>
      </c>
      <c r="U5" s="2">
        <v>268</v>
      </c>
      <c r="V5" s="2">
        <v>269</v>
      </c>
      <c r="W5" s="2">
        <v>264</v>
      </c>
    </row>
    <row r="7" spans="1:23">
      <c r="A7" s="6" t="s">
        <v>5</v>
      </c>
      <c r="B7" s="1">
        <f t="shared" ref="B7:T7" si="2">E1</f>
        <v>40459</v>
      </c>
      <c r="C7" s="1">
        <f t="shared" si="2"/>
        <v>40460</v>
      </c>
      <c r="D7" s="1">
        <f t="shared" si="2"/>
        <v>40462</v>
      </c>
      <c r="E7" s="1">
        <f t="shared" si="2"/>
        <v>40464</v>
      </c>
      <c r="F7" s="1">
        <f t="shared" si="2"/>
        <v>40465</v>
      </c>
      <c r="G7" s="1">
        <f t="shared" si="2"/>
        <v>40466</v>
      </c>
      <c r="H7" s="1">
        <f t="shared" si="2"/>
        <v>40467</v>
      </c>
      <c r="I7" s="1">
        <f t="shared" si="2"/>
        <v>40469</v>
      </c>
      <c r="J7" s="1">
        <f t="shared" si="2"/>
        <v>40470</v>
      </c>
      <c r="K7" s="1">
        <f t="shared" si="2"/>
        <v>40471</v>
      </c>
      <c r="L7" s="1">
        <f t="shared" si="2"/>
        <v>40472</v>
      </c>
      <c r="M7" s="1">
        <f t="shared" si="2"/>
        <v>40473</v>
      </c>
      <c r="N7" s="1">
        <f t="shared" si="2"/>
        <v>40474</v>
      </c>
      <c r="O7" s="1">
        <f t="shared" si="2"/>
        <v>40476</v>
      </c>
      <c r="P7" s="1">
        <f t="shared" si="2"/>
        <v>40477</v>
      </c>
      <c r="Q7" s="1">
        <f t="shared" si="2"/>
        <v>40478</v>
      </c>
      <c r="R7" s="1">
        <f t="shared" si="2"/>
        <v>40479</v>
      </c>
      <c r="S7" s="1">
        <f t="shared" si="2"/>
        <v>40480</v>
      </c>
      <c r="T7" s="1">
        <f t="shared" si="2"/>
        <v>40481</v>
      </c>
    </row>
    <row r="8" spans="1:23">
      <c r="A8" t="s">
        <v>3</v>
      </c>
      <c r="B8" s="12">
        <f t="shared" ref="B8:T11" si="3">SUM(B2:E2)/SUM(B$5:E$5)</f>
        <v>0.82564575645756455</v>
      </c>
      <c r="C8" s="12">
        <f t="shared" si="3"/>
        <v>0.82636954503249771</v>
      </c>
      <c r="D8" s="12">
        <f t="shared" si="3"/>
        <v>0.83078307830783082</v>
      </c>
      <c r="E8" s="12">
        <f t="shared" si="3"/>
        <v>0.8325912733748887</v>
      </c>
      <c r="F8" s="12">
        <f t="shared" si="3"/>
        <v>0.84084880636604775</v>
      </c>
      <c r="G8" s="12">
        <f t="shared" si="3"/>
        <v>0.84084880636604775</v>
      </c>
      <c r="H8" s="12">
        <f t="shared" si="3"/>
        <v>0.84132519616390589</v>
      </c>
      <c r="I8" s="12">
        <f t="shared" si="3"/>
        <v>0.83246527777777779</v>
      </c>
      <c r="J8" s="12">
        <f t="shared" si="3"/>
        <v>0.835509138381201</v>
      </c>
      <c r="K8" s="12">
        <f t="shared" si="3"/>
        <v>0.83404619332763041</v>
      </c>
      <c r="L8" s="12">
        <f t="shared" si="3"/>
        <v>0.84023668639053251</v>
      </c>
      <c r="M8" s="12">
        <f t="shared" si="3"/>
        <v>0.84765957446808515</v>
      </c>
      <c r="N8" s="12">
        <f t="shared" si="3"/>
        <v>0.85617021276595739</v>
      </c>
      <c r="O8" s="12">
        <f t="shared" si="3"/>
        <v>0.8743500866551126</v>
      </c>
      <c r="P8" s="12">
        <f t="shared" si="3"/>
        <v>0.86678667866786674</v>
      </c>
      <c r="Q8" s="12">
        <f t="shared" si="3"/>
        <v>0.87648673376029274</v>
      </c>
      <c r="R8" s="12">
        <f t="shared" si="3"/>
        <v>0.86635514018691584</v>
      </c>
      <c r="S8" s="12">
        <f t="shared" si="3"/>
        <v>0.86509433962264148</v>
      </c>
      <c r="T8" s="12">
        <f t="shared" si="3"/>
        <v>0.88196411709159583</v>
      </c>
    </row>
    <row r="9" spans="1:23">
      <c r="A9" t="s">
        <v>8</v>
      </c>
      <c r="B9" s="12">
        <f t="shared" si="3"/>
        <v>3.9667896678966787E-2</v>
      </c>
      <c r="C9" s="12">
        <f t="shared" si="3"/>
        <v>3.9925719591457756E-2</v>
      </c>
      <c r="D9" s="12">
        <f t="shared" si="3"/>
        <v>4.0504050405040501E-2</v>
      </c>
      <c r="E9" s="12">
        <f t="shared" si="3"/>
        <v>4.0071237756010687E-2</v>
      </c>
      <c r="F9" s="12">
        <f t="shared" si="3"/>
        <v>3.4482758620689655E-2</v>
      </c>
      <c r="G9" s="12">
        <f t="shared" si="3"/>
        <v>3.3598585322723251E-2</v>
      </c>
      <c r="H9" s="12">
        <f t="shared" si="3"/>
        <v>3.7489102005231034E-2</v>
      </c>
      <c r="I9" s="12">
        <f t="shared" si="3"/>
        <v>3.3854166666666664E-2</v>
      </c>
      <c r="J9" s="12">
        <f t="shared" si="3"/>
        <v>3.5683202785030461E-2</v>
      </c>
      <c r="K9" s="12">
        <f t="shared" si="3"/>
        <v>3.4217279726261762E-2</v>
      </c>
      <c r="L9" s="12">
        <f t="shared" si="3"/>
        <v>2.8740490278951817E-2</v>
      </c>
      <c r="M9" s="12">
        <f t="shared" si="3"/>
        <v>2.9787234042553193E-2</v>
      </c>
      <c r="N9" s="12">
        <f t="shared" si="3"/>
        <v>2.4680851063829789E-2</v>
      </c>
      <c r="O9" s="12">
        <f t="shared" si="3"/>
        <v>2.1663778162911613E-2</v>
      </c>
      <c r="P9" s="12">
        <f t="shared" si="3"/>
        <v>1.9801980198019802E-2</v>
      </c>
      <c r="Q9" s="12">
        <f t="shared" si="3"/>
        <v>1.6468435498627629E-2</v>
      </c>
      <c r="R9" s="12">
        <f t="shared" si="3"/>
        <v>1.4953271028037384E-2</v>
      </c>
      <c r="S9" s="12">
        <f t="shared" si="3"/>
        <v>1.2264150943396227E-2</v>
      </c>
      <c r="T9" s="12">
        <f t="shared" si="3"/>
        <v>1.0387157695939566E-2</v>
      </c>
    </row>
    <row r="10" spans="1:23">
      <c r="A10" t="s">
        <v>2</v>
      </c>
      <c r="B10" s="12">
        <f t="shared" si="3"/>
        <v>0.13468634686346864</v>
      </c>
      <c r="C10" s="12">
        <f t="shared" si="3"/>
        <v>0.13370473537604458</v>
      </c>
      <c r="D10" s="12">
        <f t="shared" si="3"/>
        <v>0.12871287128712872</v>
      </c>
      <c r="E10" s="12">
        <f t="shared" si="3"/>
        <v>0.12733748886910062</v>
      </c>
      <c r="F10" s="12">
        <f t="shared" si="3"/>
        <v>0.12466843501326259</v>
      </c>
      <c r="G10" s="12">
        <f t="shared" si="3"/>
        <v>0.125552608311229</v>
      </c>
      <c r="H10" s="12">
        <f t="shared" si="3"/>
        <v>0.12118570183086312</v>
      </c>
      <c r="I10" s="12">
        <f t="shared" si="3"/>
        <v>0.13368055555555555</v>
      </c>
      <c r="J10" s="12">
        <f t="shared" si="3"/>
        <v>0.12880765883376849</v>
      </c>
      <c r="K10" s="12">
        <f t="shared" si="3"/>
        <v>0.1317365269461078</v>
      </c>
      <c r="L10" s="12">
        <f t="shared" si="3"/>
        <v>0.13102282333051563</v>
      </c>
      <c r="M10" s="12">
        <f t="shared" si="3"/>
        <v>0.1225531914893617</v>
      </c>
      <c r="N10" s="12">
        <f t="shared" si="3"/>
        <v>0.11914893617021277</v>
      </c>
      <c r="O10" s="12">
        <f t="shared" si="3"/>
        <v>0.10398613518197573</v>
      </c>
      <c r="P10" s="12">
        <f t="shared" si="3"/>
        <v>0.11341134113411341</v>
      </c>
      <c r="Q10" s="12">
        <f t="shared" si="3"/>
        <v>0.10704483074107959</v>
      </c>
      <c r="R10" s="12">
        <f t="shared" si="3"/>
        <v>0.11869158878504672</v>
      </c>
      <c r="S10" s="12">
        <f t="shared" si="3"/>
        <v>0.12264150943396226</v>
      </c>
      <c r="T10" s="12">
        <f t="shared" si="3"/>
        <v>0.10764872521246459</v>
      </c>
    </row>
    <row r="11" spans="1:23">
      <c r="A11" t="s">
        <v>7</v>
      </c>
      <c r="B11" s="12">
        <f t="shared" si="3"/>
        <v>1</v>
      </c>
      <c r="C11" s="12">
        <f t="shared" si="3"/>
        <v>1</v>
      </c>
      <c r="D11" s="12">
        <f t="shared" si="3"/>
        <v>1</v>
      </c>
      <c r="E11" s="12">
        <f t="shared" si="3"/>
        <v>1</v>
      </c>
      <c r="F11" s="12">
        <f t="shared" si="3"/>
        <v>1</v>
      </c>
      <c r="G11" s="12">
        <f t="shared" si="3"/>
        <v>1</v>
      </c>
      <c r="H11" s="12">
        <f t="shared" si="3"/>
        <v>1</v>
      </c>
      <c r="I11" s="12">
        <f t="shared" si="3"/>
        <v>1</v>
      </c>
      <c r="J11" s="12">
        <f t="shared" si="3"/>
        <v>1</v>
      </c>
      <c r="K11" s="12">
        <f t="shared" si="3"/>
        <v>1</v>
      </c>
      <c r="L11" s="12">
        <f t="shared" si="3"/>
        <v>1</v>
      </c>
      <c r="M11" s="12">
        <f t="shared" si="3"/>
        <v>1</v>
      </c>
      <c r="N11" s="12">
        <f t="shared" si="3"/>
        <v>1</v>
      </c>
      <c r="O11" s="12">
        <f t="shared" si="3"/>
        <v>1</v>
      </c>
      <c r="P11" s="12">
        <f t="shared" si="3"/>
        <v>1</v>
      </c>
      <c r="Q11" s="12">
        <f t="shared" si="3"/>
        <v>1</v>
      </c>
      <c r="R11" s="12">
        <f t="shared" si="3"/>
        <v>1</v>
      </c>
      <c r="S11" s="12">
        <f t="shared" si="3"/>
        <v>1</v>
      </c>
      <c r="T11" s="12">
        <f t="shared" si="3"/>
        <v>1</v>
      </c>
    </row>
    <row r="13" spans="1:23">
      <c r="A13" s="6" t="s">
        <v>6</v>
      </c>
      <c r="B13" s="1">
        <f t="shared" ref="B13:T13" si="4">E1</f>
        <v>40459</v>
      </c>
      <c r="C13" s="1">
        <f t="shared" si="4"/>
        <v>40460</v>
      </c>
      <c r="D13" s="1">
        <f t="shared" si="4"/>
        <v>40462</v>
      </c>
      <c r="E13" s="1">
        <f t="shared" si="4"/>
        <v>40464</v>
      </c>
      <c r="F13" s="1">
        <f t="shared" si="4"/>
        <v>40465</v>
      </c>
      <c r="G13" s="1">
        <f t="shared" si="4"/>
        <v>40466</v>
      </c>
      <c r="H13" s="1">
        <f t="shared" si="4"/>
        <v>40467</v>
      </c>
      <c r="I13" s="1">
        <f t="shared" si="4"/>
        <v>40469</v>
      </c>
      <c r="J13" s="1">
        <f t="shared" si="4"/>
        <v>40470</v>
      </c>
      <c r="K13" s="1">
        <f t="shared" si="4"/>
        <v>40471</v>
      </c>
      <c r="L13" s="1">
        <f t="shared" si="4"/>
        <v>40472</v>
      </c>
      <c r="M13" s="1">
        <f t="shared" si="4"/>
        <v>40473</v>
      </c>
      <c r="N13" s="1">
        <f t="shared" si="4"/>
        <v>40474</v>
      </c>
      <c r="O13" s="1">
        <f t="shared" si="4"/>
        <v>40476</v>
      </c>
      <c r="P13" s="1">
        <f t="shared" si="4"/>
        <v>40477</v>
      </c>
      <c r="Q13" s="1">
        <f t="shared" si="4"/>
        <v>40478</v>
      </c>
      <c r="R13" s="1">
        <f t="shared" si="4"/>
        <v>40479</v>
      </c>
      <c r="S13" s="1">
        <f t="shared" si="4"/>
        <v>40480</v>
      </c>
      <c r="T13" s="1">
        <f t="shared" si="4"/>
        <v>40481</v>
      </c>
    </row>
    <row r="14" spans="1:23">
      <c r="A14" t="s">
        <v>3</v>
      </c>
      <c r="B14" s="26">
        <f t="shared" ref="B14:E17" si="5">B8/B$11</f>
        <v>0.82564575645756455</v>
      </c>
      <c r="C14" s="26">
        <f t="shared" si="5"/>
        <v>0.82636954503249771</v>
      </c>
      <c r="D14" s="26">
        <f t="shared" si="5"/>
        <v>0.83078307830783082</v>
      </c>
      <c r="E14" s="26">
        <f t="shared" si="5"/>
        <v>0.8325912733748887</v>
      </c>
      <c r="F14" s="26">
        <f t="shared" ref="F14:G14" si="6">F8/F$11</f>
        <v>0.84084880636604775</v>
      </c>
      <c r="G14" s="26">
        <f t="shared" si="6"/>
        <v>0.84084880636604775</v>
      </c>
      <c r="H14" s="26">
        <f t="shared" ref="H14:I14" si="7">H8/H$11</f>
        <v>0.84132519616390589</v>
      </c>
      <c r="I14" s="26">
        <f t="shared" si="7"/>
        <v>0.83246527777777779</v>
      </c>
      <c r="J14" s="26">
        <f t="shared" ref="J14:K14" si="8">J8/J$11</f>
        <v>0.835509138381201</v>
      </c>
      <c r="K14" s="26">
        <f t="shared" si="8"/>
        <v>0.83404619332763041</v>
      </c>
      <c r="L14" s="26">
        <f t="shared" ref="L14:M14" si="9">L8/L$11</f>
        <v>0.84023668639053251</v>
      </c>
      <c r="M14" s="26">
        <f t="shared" si="9"/>
        <v>0.84765957446808515</v>
      </c>
      <c r="N14" s="26">
        <f t="shared" ref="N14:O14" si="10">N8/N$11</f>
        <v>0.85617021276595739</v>
      </c>
      <c r="O14" s="26">
        <f t="shared" si="10"/>
        <v>0.8743500866551126</v>
      </c>
      <c r="P14" s="26">
        <f t="shared" ref="P14:Q14" si="11">P8/P$11</f>
        <v>0.86678667866786674</v>
      </c>
      <c r="Q14" s="26">
        <f t="shared" si="11"/>
        <v>0.87648673376029274</v>
      </c>
      <c r="R14" s="26">
        <f t="shared" ref="R14:S14" si="12">R8/R$11</f>
        <v>0.86635514018691584</v>
      </c>
      <c r="S14" s="26">
        <f t="shared" si="12"/>
        <v>0.86509433962264148</v>
      </c>
      <c r="T14" s="26">
        <f t="shared" ref="T14" si="13">T8/T$11</f>
        <v>0.88196411709159583</v>
      </c>
    </row>
    <row r="15" spans="1:23">
      <c r="A15" t="s">
        <v>8</v>
      </c>
      <c r="B15" s="26">
        <f t="shared" si="5"/>
        <v>3.9667896678966787E-2</v>
      </c>
      <c r="C15" s="26">
        <f t="shared" si="5"/>
        <v>3.9925719591457756E-2</v>
      </c>
      <c r="D15" s="26">
        <f t="shared" si="5"/>
        <v>4.0504050405040501E-2</v>
      </c>
      <c r="E15" s="26">
        <f t="shared" si="5"/>
        <v>4.0071237756010687E-2</v>
      </c>
      <c r="F15" s="26">
        <f t="shared" ref="F15:G15" si="14">F9/F$11</f>
        <v>3.4482758620689655E-2</v>
      </c>
      <c r="G15" s="26">
        <f t="shared" si="14"/>
        <v>3.3598585322723251E-2</v>
      </c>
      <c r="H15" s="26">
        <f t="shared" ref="H15:I15" si="15">H9/H$11</f>
        <v>3.7489102005231034E-2</v>
      </c>
      <c r="I15" s="26">
        <f t="shared" si="15"/>
        <v>3.3854166666666664E-2</v>
      </c>
      <c r="J15" s="26">
        <f t="shared" ref="J15:K15" si="16">J9/J$11</f>
        <v>3.5683202785030461E-2</v>
      </c>
      <c r="K15" s="26">
        <f t="shared" si="16"/>
        <v>3.4217279726261762E-2</v>
      </c>
      <c r="L15" s="26">
        <f t="shared" ref="L15:M15" si="17">L9/L$11</f>
        <v>2.8740490278951817E-2</v>
      </c>
      <c r="M15" s="26">
        <f t="shared" si="17"/>
        <v>2.9787234042553193E-2</v>
      </c>
      <c r="N15" s="26">
        <f t="shared" ref="N15:O15" si="18">N9/N$11</f>
        <v>2.4680851063829789E-2</v>
      </c>
      <c r="O15" s="26">
        <f t="shared" si="18"/>
        <v>2.1663778162911613E-2</v>
      </c>
      <c r="P15" s="26">
        <f t="shared" ref="P15:Q15" si="19">P9/P$11</f>
        <v>1.9801980198019802E-2</v>
      </c>
      <c r="Q15" s="26">
        <f t="shared" si="19"/>
        <v>1.6468435498627629E-2</v>
      </c>
      <c r="R15" s="26">
        <f t="shared" ref="R15:S15" si="20">R9/R$11</f>
        <v>1.4953271028037384E-2</v>
      </c>
      <c r="S15" s="26">
        <f t="shared" si="20"/>
        <v>1.2264150943396227E-2</v>
      </c>
      <c r="T15" s="26">
        <f t="shared" ref="T15" si="21">T9/T$11</f>
        <v>1.0387157695939566E-2</v>
      </c>
    </row>
    <row r="16" spans="1:23">
      <c r="A16" t="s">
        <v>2</v>
      </c>
      <c r="B16" s="26">
        <f t="shared" si="5"/>
        <v>0.13468634686346864</v>
      </c>
      <c r="C16" s="26">
        <f t="shared" si="5"/>
        <v>0.13370473537604458</v>
      </c>
      <c r="D16" s="26">
        <f t="shared" si="5"/>
        <v>0.12871287128712872</v>
      </c>
      <c r="E16" s="26">
        <f t="shared" si="5"/>
        <v>0.12733748886910062</v>
      </c>
      <c r="F16" s="26">
        <f t="shared" ref="F16:G16" si="22">F10/F$11</f>
        <v>0.12466843501326259</v>
      </c>
      <c r="G16" s="26">
        <f t="shared" si="22"/>
        <v>0.125552608311229</v>
      </c>
      <c r="H16" s="26">
        <f t="shared" ref="H16:I16" si="23">H10/H$11</f>
        <v>0.12118570183086312</v>
      </c>
      <c r="I16" s="26">
        <f t="shared" si="23"/>
        <v>0.13368055555555555</v>
      </c>
      <c r="J16" s="26">
        <f t="shared" ref="J16:K16" si="24">J10/J$11</f>
        <v>0.12880765883376849</v>
      </c>
      <c r="K16" s="26">
        <f t="shared" si="24"/>
        <v>0.1317365269461078</v>
      </c>
      <c r="L16" s="26">
        <f t="shared" ref="L16:M16" si="25">L10/L$11</f>
        <v>0.13102282333051563</v>
      </c>
      <c r="M16" s="26">
        <f t="shared" si="25"/>
        <v>0.1225531914893617</v>
      </c>
      <c r="N16" s="26">
        <f t="shared" ref="N16:O16" si="26">N10/N$11</f>
        <v>0.11914893617021277</v>
      </c>
      <c r="O16" s="26">
        <f t="shared" si="26"/>
        <v>0.10398613518197573</v>
      </c>
      <c r="P16" s="26">
        <f t="shared" ref="P16:Q16" si="27">P10/P$11</f>
        <v>0.11341134113411341</v>
      </c>
      <c r="Q16" s="26">
        <f t="shared" si="27"/>
        <v>0.10704483074107959</v>
      </c>
      <c r="R16" s="26">
        <f t="shared" ref="R16:S16" si="28">R10/R$11</f>
        <v>0.11869158878504672</v>
      </c>
      <c r="S16" s="26">
        <f t="shared" si="28"/>
        <v>0.12264150943396226</v>
      </c>
      <c r="T16" s="26">
        <f t="shared" ref="T16" si="29">T10/T$11</f>
        <v>0.10764872521246459</v>
      </c>
    </row>
    <row r="17" spans="1:20">
      <c r="A17" t="s">
        <v>7</v>
      </c>
      <c r="B17" s="26">
        <f t="shared" si="5"/>
        <v>1</v>
      </c>
      <c r="C17" s="26">
        <f t="shared" si="5"/>
        <v>1</v>
      </c>
      <c r="D17" s="26">
        <f t="shared" si="5"/>
        <v>1</v>
      </c>
      <c r="E17" s="26">
        <f t="shared" si="5"/>
        <v>1</v>
      </c>
      <c r="F17" s="26">
        <f t="shared" ref="F17:G17" si="30">F11/F$11</f>
        <v>1</v>
      </c>
      <c r="G17" s="26">
        <f t="shared" si="30"/>
        <v>1</v>
      </c>
      <c r="H17" s="26">
        <f t="shared" ref="H17:I17" si="31">H11/H$11</f>
        <v>1</v>
      </c>
      <c r="I17" s="26">
        <f t="shared" si="31"/>
        <v>1</v>
      </c>
      <c r="J17" s="26">
        <f t="shared" ref="J17:K17" si="32">J11/J$11</f>
        <v>1</v>
      </c>
      <c r="K17" s="26">
        <f t="shared" si="32"/>
        <v>1</v>
      </c>
      <c r="L17" s="26">
        <f t="shared" ref="L17:M17" si="33">L11/L$11</f>
        <v>1</v>
      </c>
      <c r="M17" s="26">
        <f t="shared" si="33"/>
        <v>1</v>
      </c>
      <c r="N17" s="26">
        <f t="shared" ref="N17:O17" si="34">N11/N$11</f>
        <v>1</v>
      </c>
      <c r="O17" s="26">
        <f t="shared" si="34"/>
        <v>1</v>
      </c>
      <c r="P17" s="26">
        <f t="shared" ref="P17:Q17" si="35">P11/P$11</f>
        <v>1</v>
      </c>
      <c r="Q17" s="26">
        <f t="shared" si="35"/>
        <v>1</v>
      </c>
      <c r="R17" s="26">
        <f t="shared" ref="R17:S17" si="36">R11/R$11</f>
        <v>1</v>
      </c>
      <c r="S17" s="26">
        <f t="shared" si="36"/>
        <v>1</v>
      </c>
      <c r="T17" s="26">
        <f t="shared" ref="T17" si="37">T11/T$11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A20" workbookViewId="0">
      <pane xSplit="1" topLeftCell="F1" activePane="topRight" state="frozen"/>
      <selection pane="topRight" activeCell="Q32" sqref="Q32"/>
    </sheetView>
  </sheetViews>
  <sheetFormatPr baseColWidth="10" defaultColWidth="11" defaultRowHeight="15" x14ac:dyDescent="0"/>
  <sheetData>
    <row r="1" spans="1:23">
      <c r="A1" s="5" t="s">
        <v>18</v>
      </c>
      <c r="B1" s="3">
        <v>40456</v>
      </c>
      <c r="C1" s="3">
        <v>40457</v>
      </c>
      <c r="D1" s="3">
        <v>40458</v>
      </c>
      <c r="E1" s="3">
        <v>40459</v>
      </c>
      <c r="F1" s="3">
        <v>40460</v>
      </c>
      <c r="G1" s="3">
        <v>40462</v>
      </c>
      <c r="H1" s="3">
        <v>40464</v>
      </c>
      <c r="I1" s="3">
        <v>40465</v>
      </c>
      <c r="J1" s="3">
        <v>40466</v>
      </c>
      <c r="K1" s="3">
        <v>40467</v>
      </c>
      <c r="L1" s="3">
        <v>40469</v>
      </c>
      <c r="M1" s="3">
        <v>40470</v>
      </c>
      <c r="N1" s="3">
        <v>40471</v>
      </c>
      <c r="O1" s="3">
        <v>40472</v>
      </c>
      <c r="P1" s="3">
        <v>40473</v>
      </c>
      <c r="Q1" s="3">
        <v>40474</v>
      </c>
      <c r="R1" s="3">
        <v>40476</v>
      </c>
      <c r="S1" s="3">
        <v>40477</v>
      </c>
      <c r="T1" s="3">
        <v>40478</v>
      </c>
      <c r="U1" s="3">
        <v>40479</v>
      </c>
      <c r="V1" s="3">
        <v>40480</v>
      </c>
      <c r="W1" s="3">
        <v>40481</v>
      </c>
    </row>
    <row r="2" spans="1:23">
      <c r="A2" s="2" t="s">
        <v>3</v>
      </c>
      <c r="B2" s="2">
        <v>63</v>
      </c>
      <c r="C2" s="2">
        <v>84</v>
      </c>
      <c r="D2" s="2">
        <v>58</v>
      </c>
      <c r="E2" s="2">
        <v>46</v>
      </c>
      <c r="F2" s="2">
        <v>43</v>
      </c>
      <c r="G2" s="2">
        <v>62</v>
      </c>
      <c r="H2" s="2">
        <v>70</v>
      </c>
      <c r="I2" s="2">
        <v>71</v>
      </c>
      <c r="J2" s="2">
        <v>57</v>
      </c>
      <c r="K2" s="2">
        <v>74</v>
      </c>
      <c r="L2" s="2">
        <v>63</v>
      </c>
      <c r="M2" s="2">
        <v>108</v>
      </c>
      <c r="N2" s="2">
        <v>65</v>
      </c>
      <c r="O2" s="2">
        <v>56</v>
      </c>
      <c r="P2" s="2">
        <v>70</v>
      </c>
      <c r="Q2" s="2">
        <v>61</v>
      </c>
      <c r="R2" s="2">
        <v>73</v>
      </c>
      <c r="S2" s="2">
        <v>53</v>
      </c>
      <c r="T2" s="2">
        <v>71</v>
      </c>
      <c r="U2" s="2">
        <v>64</v>
      </c>
      <c r="V2" s="2">
        <v>57</v>
      </c>
      <c r="W2" s="2">
        <v>68</v>
      </c>
    </row>
    <row r="3" spans="1:23">
      <c r="A3" s="2" t="s">
        <v>8</v>
      </c>
      <c r="B3" s="2">
        <v>118</v>
      </c>
      <c r="C3" s="2">
        <v>128</v>
      </c>
      <c r="D3" s="2">
        <v>135</v>
      </c>
      <c r="E3" s="2">
        <v>110</v>
      </c>
      <c r="F3" s="2">
        <v>130</v>
      </c>
      <c r="G3" s="2">
        <v>135</v>
      </c>
      <c r="H3" s="2">
        <v>107</v>
      </c>
      <c r="I3" s="2">
        <v>102</v>
      </c>
      <c r="J3" s="2">
        <v>112</v>
      </c>
      <c r="K3" s="2">
        <v>111</v>
      </c>
      <c r="L3" s="2">
        <v>109</v>
      </c>
      <c r="M3" s="2">
        <v>78</v>
      </c>
      <c r="N3" s="2">
        <v>106</v>
      </c>
      <c r="O3" s="2">
        <v>131</v>
      </c>
      <c r="P3" s="2">
        <v>150</v>
      </c>
      <c r="Q3" s="2">
        <v>128</v>
      </c>
      <c r="R3" s="2">
        <v>126</v>
      </c>
      <c r="S3" s="2">
        <v>155</v>
      </c>
      <c r="T3" s="2">
        <v>143</v>
      </c>
      <c r="U3" s="2">
        <v>161</v>
      </c>
      <c r="V3" s="2">
        <v>142</v>
      </c>
      <c r="W3" s="2">
        <v>145</v>
      </c>
    </row>
    <row r="4" spans="1:23">
      <c r="A4" s="2" t="s">
        <v>2</v>
      </c>
      <c r="B4" s="2">
        <v>50</v>
      </c>
      <c r="C4" s="2">
        <v>53</v>
      </c>
      <c r="D4" s="2">
        <v>50</v>
      </c>
      <c r="E4" s="2">
        <v>51</v>
      </c>
      <c r="F4" s="2">
        <v>52</v>
      </c>
      <c r="G4" s="2">
        <v>40</v>
      </c>
      <c r="H4" s="2">
        <v>52</v>
      </c>
      <c r="I4" s="2">
        <v>52</v>
      </c>
      <c r="J4" s="2">
        <v>67</v>
      </c>
      <c r="K4" s="2">
        <v>13</v>
      </c>
      <c r="L4" s="2">
        <v>57</v>
      </c>
      <c r="M4" s="2">
        <v>40</v>
      </c>
      <c r="N4" s="2">
        <v>51</v>
      </c>
      <c r="O4" s="2">
        <v>41</v>
      </c>
      <c r="P4" s="2">
        <v>32</v>
      </c>
      <c r="Q4" s="2">
        <v>39</v>
      </c>
      <c r="R4" s="2">
        <v>49</v>
      </c>
      <c r="S4" s="2">
        <v>49</v>
      </c>
      <c r="T4" s="2">
        <v>50</v>
      </c>
      <c r="U4" s="2">
        <v>36</v>
      </c>
      <c r="V4" s="2">
        <v>60</v>
      </c>
      <c r="W4" s="2">
        <v>47</v>
      </c>
    </row>
    <row r="5" spans="1:23">
      <c r="A5" s="2" t="s">
        <v>7</v>
      </c>
      <c r="B5" s="2">
        <v>231</v>
      </c>
      <c r="C5" s="2">
        <v>265</v>
      </c>
      <c r="D5" s="2">
        <v>243</v>
      </c>
      <c r="E5" s="2">
        <v>207</v>
      </c>
      <c r="F5" s="2">
        <v>225</v>
      </c>
      <c r="G5" s="2">
        <v>237</v>
      </c>
      <c r="H5" s="2">
        <v>229</v>
      </c>
      <c r="I5" s="2">
        <v>225</v>
      </c>
      <c r="J5" s="2">
        <f t="shared" ref="J5:K5" si="0">SUM(J2:J4)</f>
        <v>236</v>
      </c>
      <c r="K5" s="2">
        <f t="shared" si="0"/>
        <v>198</v>
      </c>
      <c r="L5" s="2">
        <f t="shared" ref="L5:M5" si="1">SUM(L2:L4)</f>
        <v>229</v>
      </c>
      <c r="M5" s="2">
        <f t="shared" si="1"/>
        <v>226</v>
      </c>
      <c r="N5" s="2">
        <v>222</v>
      </c>
      <c r="O5" s="2">
        <v>228</v>
      </c>
      <c r="P5" s="2">
        <v>252</v>
      </c>
      <c r="Q5" s="2">
        <v>228</v>
      </c>
      <c r="R5" s="2">
        <v>248</v>
      </c>
      <c r="S5" s="2">
        <v>257</v>
      </c>
      <c r="T5" s="2">
        <v>264</v>
      </c>
      <c r="U5" s="2">
        <v>261</v>
      </c>
      <c r="V5" s="2">
        <v>259</v>
      </c>
      <c r="W5" s="2">
        <v>260</v>
      </c>
    </row>
    <row r="7" spans="1:23">
      <c r="A7" s="6" t="s">
        <v>5</v>
      </c>
      <c r="B7" s="1">
        <f t="shared" ref="B7:T7" si="2">E1</f>
        <v>40459</v>
      </c>
      <c r="C7" s="1">
        <f t="shared" si="2"/>
        <v>40460</v>
      </c>
      <c r="D7" s="1">
        <f t="shared" si="2"/>
        <v>40462</v>
      </c>
      <c r="E7" s="1">
        <f t="shared" si="2"/>
        <v>40464</v>
      </c>
      <c r="F7" s="1">
        <f t="shared" si="2"/>
        <v>40465</v>
      </c>
      <c r="G7" s="1">
        <f t="shared" si="2"/>
        <v>40466</v>
      </c>
      <c r="H7" s="1">
        <f t="shared" si="2"/>
        <v>40467</v>
      </c>
      <c r="I7" s="1">
        <f t="shared" si="2"/>
        <v>40469</v>
      </c>
      <c r="J7" s="1">
        <f t="shared" si="2"/>
        <v>40470</v>
      </c>
      <c r="K7" s="1">
        <f t="shared" si="2"/>
        <v>40471</v>
      </c>
      <c r="L7" s="1">
        <f t="shared" si="2"/>
        <v>40472</v>
      </c>
      <c r="M7" s="1">
        <f t="shared" si="2"/>
        <v>40473</v>
      </c>
      <c r="N7" s="1">
        <f t="shared" si="2"/>
        <v>40474</v>
      </c>
      <c r="O7" s="1">
        <f t="shared" si="2"/>
        <v>40476</v>
      </c>
      <c r="P7" s="1">
        <f t="shared" si="2"/>
        <v>40477</v>
      </c>
      <c r="Q7" s="1">
        <f t="shared" si="2"/>
        <v>40478</v>
      </c>
      <c r="R7" s="1">
        <f t="shared" si="2"/>
        <v>40479</v>
      </c>
      <c r="S7" s="1">
        <f t="shared" si="2"/>
        <v>40480</v>
      </c>
      <c r="T7" s="1">
        <f t="shared" si="2"/>
        <v>40481</v>
      </c>
    </row>
    <row r="8" spans="1:23">
      <c r="A8" t="s">
        <v>3</v>
      </c>
      <c r="B8" s="12">
        <f t="shared" ref="B8:T11" si="3">SUM(B2:E2)/SUM(B$5:E$5)</f>
        <v>0.26532769556025371</v>
      </c>
      <c r="C8" s="12">
        <f t="shared" si="3"/>
        <v>0.24574468085106382</v>
      </c>
      <c r="D8" s="12">
        <f t="shared" si="3"/>
        <v>0.22916666666666666</v>
      </c>
      <c r="E8" s="12">
        <f t="shared" si="3"/>
        <v>0.24610244988864144</v>
      </c>
      <c r="F8" s="12">
        <f t="shared" si="3"/>
        <v>0.26855895196506552</v>
      </c>
      <c r="G8" s="12">
        <f t="shared" si="3"/>
        <v>0.28047464940668826</v>
      </c>
      <c r="H8" s="12">
        <f t="shared" si="3"/>
        <v>0.30630630630630629</v>
      </c>
      <c r="I8" s="12">
        <f t="shared" si="3"/>
        <v>0.29842342342342343</v>
      </c>
      <c r="J8" s="12">
        <f t="shared" si="3"/>
        <v>0.33970753655793023</v>
      </c>
      <c r="K8" s="12">
        <f t="shared" si="3"/>
        <v>0.35428571428571426</v>
      </c>
      <c r="L8" s="12">
        <f t="shared" si="3"/>
        <v>0.32265193370165746</v>
      </c>
      <c r="M8" s="12">
        <f t="shared" si="3"/>
        <v>0.32219827586206895</v>
      </c>
      <c r="N8" s="12">
        <f t="shared" si="3"/>
        <v>0.2709677419354839</v>
      </c>
      <c r="O8" s="12">
        <f t="shared" si="3"/>
        <v>0.27196652719665271</v>
      </c>
      <c r="P8" s="12">
        <f t="shared" si="3"/>
        <v>0.26091370558375637</v>
      </c>
      <c r="Q8" s="12">
        <f t="shared" si="3"/>
        <v>0.2587763289869609</v>
      </c>
      <c r="R8" s="12">
        <f t="shared" si="3"/>
        <v>0.25339805825242717</v>
      </c>
      <c r="S8" s="12">
        <f t="shared" si="3"/>
        <v>0.23535062439961577</v>
      </c>
      <c r="T8" s="12">
        <f t="shared" si="3"/>
        <v>0.24904214559386972</v>
      </c>
    </row>
    <row r="9" spans="1:23">
      <c r="A9" t="s">
        <v>8</v>
      </c>
      <c r="B9" s="12">
        <f t="shared" si="3"/>
        <v>0.51902748414376321</v>
      </c>
      <c r="C9" s="12">
        <f t="shared" si="3"/>
        <v>0.53510638297872337</v>
      </c>
      <c r="D9" s="12">
        <f t="shared" si="3"/>
        <v>0.55921052631578949</v>
      </c>
      <c r="E9" s="12">
        <f t="shared" si="3"/>
        <v>0.53674832962138086</v>
      </c>
      <c r="F9" s="12">
        <f t="shared" si="3"/>
        <v>0.51746724890829698</v>
      </c>
      <c r="G9" s="12">
        <f t="shared" si="3"/>
        <v>0.49190938511326859</v>
      </c>
      <c r="H9" s="12">
        <f t="shared" si="3"/>
        <v>0.48648648648648651</v>
      </c>
      <c r="I9" s="12">
        <f t="shared" si="3"/>
        <v>0.48873873873873874</v>
      </c>
      <c r="J9" s="12">
        <f t="shared" si="3"/>
        <v>0.46119235095613048</v>
      </c>
      <c r="K9" s="12">
        <f t="shared" si="3"/>
        <v>0.46171428571428569</v>
      </c>
      <c r="L9" s="12">
        <f t="shared" si="3"/>
        <v>0.46850828729281768</v>
      </c>
      <c r="M9" s="12">
        <f t="shared" si="3"/>
        <v>0.50107758620689657</v>
      </c>
      <c r="N9" s="12">
        <f t="shared" si="3"/>
        <v>0.55376344086021501</v>
      </c>
      <c r="O9" s="12">
        <f t="shared" si="3"/>
        <v>0.55962343096234313</v>
      </c>
      <c r="P9" s="12">
        <f t="shared" si="3"/>
        <v>0.56751269035532992</v>
      </c>
      <c r="Q9" s="12">
        <f t="shared" si="3"/>
        <v>0.55366098294884658</v>
      </c>
      <c r="R9" s="12">
        <f t="shared" si="3"/>
        <v>0.56796116504854366</v>
      </c>
      <c r="S9" s="12">
        <f t="shared" si="3"/>
        <v>0.57732949087415941</v>
      </c>
      <c r="T9" s="12">
        <f t="shared" si="3"/>
        <v>0.56609195402298851</v>
      </c>
    </row>
    <row r="10" spans="1:23">
      <c r="A10" t="s">
        <v>2</v>
      </c>
      <c r="B10" s="12">
        <f t="shared" si="3"/>
        <v>0.21564482029598309</v>
      </c>
      <c r="C10" s="12">
        <f t="shared" si="3"/>
        <v>0.21914893617021278</v>
      </c>
      <c r="D10" s="12">
        <f t="shared" si="3"/>
        <v>0.21162280701754385</v>
      </c>
      <c r="E10" s="12">
        <f t="shared" si="3"/>
        <v>0.21714922048997773</v>
      </c>
      <c r="F10" s="12">
        <f t="shared" si="3"/>
        <v>0.21397379912663755</v>
      </c>
      <c r="G10" s="12">
        <f t="shared" si="3"/>
        <v>0.22761596548004315</v>
      </c>
      <c r="H10" s="12">
        <f t="shared" si="3"/>
        <v>0.2072072072072072</v>
      </c>
      <c r="I10" s="12">
        <f t="shared" si="3"/>
        <v>0.21283783783783783</v>
      </c>
      <c r="J10" s="12">
        <f t="shared" si="3"/>
        <v>0.19910011248593926</v>
      </c>
      <c r="K10" s="12">
        <f t="shared" si="3"/>
        <v>0.184</v>
      </c>
      <c r="L10" s="12">
        <f t="shared" si="3"/>
        <v>0.20883977900552486</v>
      </c>
      <c r="M10" s="12">
        <f t="shared" si="3"/>
        <v>0.17672413793103448</v>
      </c>
      <c r="N10" s="12">
        <f t="shared" si="3"/>
        <v>0.17526881720430107</v>
      </c>
      <c r="O10" s="12">
        <f t="shared" si="3"/>
        <v>0.16841004184100419</v>
      </c>
      <c r="P10" s="12">
        <f t="shared" si="3"/>
        <v>0.17157360406091371</v>
      </c>
      <c r="Q10" s="12">
        <f t="shared" si="3"/>
        <v>0.18756268806419257</v>
      </c>
      <c r="R10" s="12">
        <f t="shared" si="3"/>
        <v>0.17864077669902911</v>
      </c>
      <c r="S10" s="12">
        <f t="shared" si="3"/>
        <v>0.18731988472622479</v>
      </c>
      <c r="T10" s="12">
        <f t="shared" si="3"/>
        <v>0.18486590038314177</v>
      </c>
    </row>
    <row r="11" spans="1:23">
      <c r="A11" t="s">
        <v>7</v>
      </c>
      <c r="B11" s="12">
        <f t="shared" si="3"/>
        <v>1</v>
      </c>
      <c r="C11" s="12">
        <f t="shared" si="3"/>
        <v>1</v>
      </c>
      <c r="D11" s="12">
        <f t="shared" si="3"/>
        <v>1</v>
      </c>
      <c r="E11" s="12">
        <f t="shared" si="3"/>
        <v>1</v>
      </c>
      <c r="F11" s="12">
        <f t="shared" si="3"/>
        <v>1</v>
      </c>
      <c r="G11" s="12">
        <f t="shared" si="3"/>
        <v>1</v>
      </c>
      <c r="H11" s="12">
        <f t="shared" si="3"/>
        <v>1</v>
      </c>
      <c r="I11" s="12">
        <f t="shared" si="3"/>
        <v>1</v>
      </c>
      <c r="J11" s="12">
        <f t="shared" si="3"/>
        <v>1</v>
      </c>
      <c r="K11" s="12">
        <f t="shared" si="3"/>
        <v>1</v>
      </c>
      <c r="L11" s="12">
        <f t="shared" si="3"/>
        <v>1</v>
      </c>
      <c r="M11" s="12">
        <f t="shared" si="3"/>
        <v>1</v>
      </c>
      <c r="N11" s="12">
        <f t="shared" si="3"/>
        <v>1</v>
      </c>
      <c r="O11" s="12">
        <f t="shared" si="3"/>
        <v>1</v>
      </c>
      <c r="P11" s="12">
        <f t="shared" si="3"/>
        <v>1</v>
      </c>
      <c r="Q11" s="12">
        <f t="shared" si="3"/>
        <v>1</v>
      </c>
      <c r="R11" s="12">
        <f t="shared" si="3"/>
        <v>1</v>
      </c>
      <c r="S11" s="12">
        <f t="shared" si="3"/>
        <v>1</v>
      </c>
      <c r="T11" s="12">
        <f t="shared" si="3"/>
        <v>1</v>
      </c>
    </row>
    <row r="13" spans="1:23">
      <c r="A13" s="6" t="s">
        <v>6</v>
      </c>
      <c r="B13" s="1">
        <f t="shared" ref="B13:T13" si="4">E1</f>
        <v>40459</v>
      </c>
      <c r="C13" s="1">
        <f t="shared" si="4"/>
        <v>40460</v>
      </c>
      <c r="D13" s="1">
        <f t="shared" si="4"/>
        <v>40462</v>
      </c>
      <c r="E13" s="1">
        <f t="shared" si="4"/>
        <v>40464</v>
      </c>
      <c r="F13" s="1">
        <f t="shared" si="4"/>
        <v>40465</v>
      </c>
      <c r="G13" s="1">
        <f t="shared" si="4"/>
        <v>40466</v>
      </c>
      <c r="H13" s="1">
        <f t="shared" si="4"/>
        <v>40467</v>
      </c>
      <c r="I13" s="1">
        <f t="shared" si="4"/>
        <v>40469</v>
      </c>
      <c r="J13" s="1">
        <f t="shared" si="4"/>
        <v>40470</v>
      </c>
      <c r="K13" s="1">
        <f t="shared" si="4"/>
        <v>40471</v>
      </c>
      <c r="L13" s="1">
        <f t="shared" si="4"/>
        <v>40472</v>
      </c>
      <c r="M13" s="1">
        <f t="shared" si="4"/>
        <v>40473</v>
      </c>
      <c r="N13" s="1">
        <f t="shared" si="4"/>
        <v>40474</v>
      </c>
      <c r="O13" s="1">
        <f t="shared" si="4"/>
        <v>40476</v>
      </c>
      <c r="P13" s="1">
        <f t="shared" si="4"/>
        <v>40477</v>
      </c>
      <c r="Q13" s="1">
        <f t="shared" si="4"/>
        <v>40478</v>
      </c>
      <c r="R13" s="1">
        <f t="shared" si="4"/>
        <v>40479</v>
      </c>
      <c r="S13" s="1">
        <f t="shared" si="4"/>
        <v>40480</v>
      </c>
      <c r="T13" s="1">
        <f t="shared" si="4"/>
        <v>40481</v>
      </c>
    </row>
    <row r="14" spans="1:23">
      <c r="A14" t="s">
        <v>3</v>
      </c>
      <c r="B14" s="26">
        <f t="shared" ref="B14:E17" si="5">B8/B$11</f>
        <v>0.26532769556025371</v>
      </c>
      <c r="C14" s="26">
        <f t="shared" si="5"/>
        <v>0.24574468085106382</v>
      </c>
      <c r="D14" s="26">
        <f t="shared" si="5"/>
        <v>0.22916666666666666</v>
      </c>
      <c r="E14" s="26">
        <f t="shared" si="5"/>
        <v>0.24610244988864144</v>
      </c>
      <c r="F14" s="26">
        <f t="shared" ref="F14:G14" si="6">F8/F$11</f>
        <v>0.26855895196506552</v>
      </c>
      <c r="G14" s="26">
        <f t="shared" si="6"/>
        <v>0.28047464940668826</v>
      </c>
      <c r="H14" s="26">
        <f t="shared" ref="H14:I14" si="7">H8/H$11</f>
        <v>0.30630630630630629</v>
      </c>
      <c r="I14" s="26">
        <f t="shared" si="7"/>
        <v>0.29842342342342343</v>
      </c>
      <c r="J14" s="26">
        <f t="shared" ref="J14:K14" si="8">J8/J$11</f>
        <v>0.33970753655793023</v>
      </c>
      <c r="K14" s="26">
        <f t="shared" si="8"/>
        <v>0.35428571428571426</v>
      </c>
      <c r="L14" s="26">
        <f t="shared" ref="L14:M14" si="9">L8/L$11</f>
        <v>0.32265193370165746</v>
      </c>
      <c r="M14" s="26">
        <f t="shared" si="9"/>
        <v>0.32219827586206895</v>
      </c>
      <c r="N14" s="26">
        <f t="shared" ref="N14:O14" si="10">N8/N$11</f>
        <v>0.2709677419354839</v>
      </c>
      <c r="O14" s="26">
        <f t="shared" si="10"/>
        <v>0.27196652719665271</v>
      </c>
      <c r="P14" s="26">
        <f t="shared" ref="P14:Q14" si="11">P8/P$11</f>
        <v>0.26091370558375637</v>
      </c>
      <c r="Q14" s="26">
        <f t="shared" si="11"/>
        <v>0.2587763289869609</v>
      </c>
      <c r="R14" s="26">
        <f t="shared" ref="R14:S14" si="12">R8/R$11</f>
        <v>0.25339805825242717</v>
      </c>
      <c r="S14" s="26">
        <f t="shared" si="12"/>
        <v>0.23535062439961577</v>
      </c>
      <c r="T14" s="26">
        <f t="shared" ref="T14" si="13">T8/T$11</f>
        <v>0.24904214559386972</v>
      </c>
    </row>
    <row r="15" spans="1:23">
      <c r="A15" t="s">
        <v>8</v>
      </c>
      <c r="B15" s="26">
        <f t="shared" si="5"/>
        <v>0.51902748414376321</v>
      </c>
      <c r="C15" s="26">
        <f t="shared" si="5"/>
        <v>0.53510638297872337</v>
      </c>
      <c r="D15" s="26">
        <f t="shared" si="5"/>
        <v>0.55921052631578949</v>
      </c>
      <c r="E15" s="26">
        <f t="shared" si="5"/>
        <v>0.53674832962138086</v>
      </c>
      <c r="F15" s="26">
        <f t="shared" ref="F15:G15" si="14">F9/F$11</f>
        <v>0.51746724890829698</v>
      </c>
      <c r="G15" s="26">
        <f t="shared" si="14"/>
        <v>0.49190938511326859</v>
      </c>
      <c r="H15" s="26">
        <f t="shared" ref="H15:I15" si="15">H9/H$11</f>
        <v>0.48648648648648651</v>
      </c>
      <c r="I15" s="26">
        <f t="shared" si="15"/>
        <v>0.48873873873873874</v>
      </c>
      <c r="J15" s="26">
        <f t="shared" ref="J15:K15" si="16">J9/J$11</f>
        <v>0.46119235095613048</v>
      </c>
      <c r="K15" s="26">
        <f t="shared" si="16"/>
        <v>0.46171428571428569</v>
      </c>
      <c r="L15" s="26">
        <f t="shared" ref="L15:M15" si="17">L9/L$11</f>
        <v>0.46850828729281768</v>
      </c>
      <c r="M15" s="26">
        <f t="shared" si="17"/>
        <v>0.50107758620689657</v>
      </c>
      <c r="N15" s="26">
        <f t="shared" ref="N15:O15" si="18">N9/N$11</f>
        <v>0.55376344086021501</v>
      </c>
      <c r="O15" s="26">
        <f t="shared" si="18"/>
        <v>0.55962343096234313</v>
      </c>
      <c r="P15" s="26">
        <f t="shared" ref="P15:Q15" si="19">P9/P$11</f>
        <v>0.56751269035532992</v>
      </c>
      <c r="Q15" s="26">
        <f t="shared" si="19"/>
        <v>0.55366098294884658</v>
      </c>
      <c r="R15" s="26">
        <f t="shared" ref="R15:S15" si="20">R9/R$11</f>
        <v>0.56796116504854366</v>
      </c>
      <c r="S15" s="26">
        <f t="shared" si="20"/>
        <v>0.57732949087415941</v>
      </c>
      <c r="T15" s="26">
        <f t="shared" ref="T15" si="21">T9/T$11</f>
        <v>0.56609195402298851</v>
      </c>
    </row>
    <row r="16" spans="1:23">
      <c r="A16" t="s">
        <v>2</v>
      </c>
      <c r="B16" s="26">
        <f t="shared" si="5"/>
        <v>0.21564482029598309</v>
      </c>
      <c r="C16" s="26">
        <f t="shared" si="5"/>
        <v>0.21914893617021278</v>
      </c>
      <c r="D16" s="26">
        <f t="shared" si="5"/>
        <v>0.21162280701754385</v>
      </c>
      <c r="E16" s="26">
        <f t="shared" si="5"/>
        <v>0.21714922048997773</v>
      </c>
      <c r="F16" s="26">
        <f t="shared" ref="F16:G16" si="22">F10/F$11</f>
        <v>0.21397379912663755</v>
      </c>
      <c r="G16" s="26">
        <f t="shared" si="22"/>
        <v>0.22761596548004315</v>
      </c>
      <c r="H16" s="26">
        <f t="shared" ref="H16:I16" si="23">H10/H$11</f>
        <v>0.2072072072072072</v>
      </c>
      <c r="I16" s="26">
        <f t="shared" si="23"/>
        <v>0.21283783783783783</v>
      </c>
      <c r="J16" s="26">
        <f t="shared" ref="J16:K16" si="24">J10/J$11</f>
        <v>0.19910011248593926</v>
      </c>
      <c r="K16" s="26">
        <f t="shared" si="24"/>
        <v>0.184</v>
      </c>
      <c r="L16" s="26">
        <f t="shared" ref="L16:M16" si="25">L10/L$11</f>
        <v>0.20883977900552486</v>
      </c>
      <c r="M16" s="26">
        <f t="shared" si="25"/>
        <v>0.17672413793103448</v>
      </c>
      <c r="N16" s="26">
        <f t="shared" ref="N16:O16" si="26">N10/N$11</f>
        <v>0.17526881720430107</v>
      </c>
      <c r="O16" s="26">
        <f t="shared" si="26"/>
        <v>0.16841004184100419</v>
      </c>
      <c r="P16" s="26">
        <f t="shared" ref="P16:Q16" si="27">P10/P$11</f>
        <v>0.17157360406091371</v>
      </c>
      <c r="Q16" s="26">
        <f t="shared" si="27"/>
        <v>0.18756268806419257</v>
      </c>
      <c r="R16" s="26">
        <f t="shared" ref="R16:S16" si="28">R10/R$11</f>
        <v>0.17864077669902911</v>
      </c>
      <c r="S16" s="26">
        <f t="shared" si="28"/>
        <v>0.18731988472622479</v>
      </c>
      <c r="T16" s="26">
        <f t="shared" ref="T16" si="29">T10/T$11</f>
        <v>0.18486590038314177</v>
      </c>
    </row>
    <row r="17" spans="1:20">
      <c r="A17" t="s">
        <v>7</v>
      </c>
      <c r="B17" s="26">
        <f t="shared" si="5"/>
        <v>1</v>
      </c>
      <c r="C17" s="26">
        <f t="shared" si="5"/>
        <v>1</v>
      </c>
      <c r="D17" s="26">
        <f t="shared" si="5"/>
        <v>1</v>
      </c>
      <c r="E17" s="26">
        <f t="shared" si="5"/>
        <v>1</v>
      </c>
      <c r="F17" s="26">
        <f t="shared" ref="F17:G17" si="30">F11/F$11</f>
        <v>1</v>
      </c>
      <c r="G17" s="26">
        <f t="shared" si="30"/>
        <v>1</v>
      </c>
      <c r="H17" s="26">
        <f t="shared" ref="H17:I17" si="31">H11/H$11</f>
        <v>1</v>
      </c>
      <c r="I17" s="26">
        <f t="shared" si="31"/>
        <v>1</v>
      </c>
      <c r="J17" s="26">
        <f t="shared" ref="J17:K17" si="32">J11/J$11</f>
        <v>1</v>
      </c>
      <c r="K17" s="26">
        <f t="shared" si="32"/>
        <v>1</v>
      </c>
      <c r="L17" s="26">
        <f t="shared" ref="L17:M17" si="33">L11/L$11</f>
        <v>1</v>
      </c>
      <c r="M17" s="26">
        <f t="shared" si="33"/>
        <v>1</v>
      </c>
      <c r="N17" s="26">
        <f t="shared" ref="N17:O17" si="34">N11/N$11</f>
        <v>1</v>
      </c>
      <c r="O17" s="26">
        <f t="shared" si="34"/>
        <v>1</v>
      </c>
      <c r="P17" s="26">
        <f t="shared" ref="P17:Q17" si="35">P11/P$11</f>
        <v>1</v>
      </c>
      <c r="Q17" s="26">
        <f t="shared" si="35"/>
        <v>1</v>
      </c>
      <c r="R17" s="26">
        <f t="shared" ref="R17:S17" si="36">R11/R$11</f>
        <v>1</v>
      </c>
      <c r="S17" s="26">
        <f t="shared" si="36"/>
        <v>1</v>
      </c>
      <c r="T17" s="26">
        <f t="shared" ref="T17" si="37">T11/T$11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POND</vt:lpstr>
      <vt:lpstr>GOVpeso4</vt:lpstr>
      <vt:lpstr>GANHAR(2)</vt:lpstr>
      <vt:lpstr>GANHAR(3)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Marcelino</dc:creator>
  <cp:keywords/>
  <dc:description/>
  <cp:lastModifiedBy>Daniel Marcelino</cp:lastModifiedBy>
  <dcterms:created xsi:type="dcterms:W3CDTF">2010-08-15T13:39:57Z</dcterms:created>
  <dcterms:modified xsi:type="dcterms:W3CDTF">2013-07-23T14:53:57Z</dcterms:modified>
  <cp:category/>
</cp:coreProperties>
</file>