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0" windowWidth="30336" windowHeight="15240" activeTab="1"/>
  </bookViews>
  <sheets>
    <sheet name="Sheet1" sheetId="11" r:id="rId1"/>
    <sheet name="Parties" sheetId="5" r:id="rId2"/>
    <sheet name="Cause of Action - Forms" sheetId="12" r:id="rId3"/>
    <sheet name="Search Criteria" sheetId="6" r:id="rId4"/>
    <sheet name="Timeline" sheetId="7" r:id="rId5"/>
    <sheet name="Action Items" sheetId="8" r:id="rId6"/>
    <sheet name="02-26-16" sheetId="13" r:id="rId7"/>
    <sheet name="03-15-13" sheetId="14" r:id="rId8"/>
    <sheet name="Payments to Eaglestone Capital" sheetId="9" r:id="rId9"/>
    <sheet name="US v Antonucci" sheetId="10" r:id="rId10"/>
    <sheet name="Federal Tax Liens" sheetId="17" r:id="rId11"/>
    <sheet name="Patriot Officers and Directors" sheetId="18" r:id="rId12"/>
    <sheet name="Eaglestone IP, LP Investments" sheetId="19" r:id="rId13"/>
    <sheet name="Response to RFP and RFI" sheetId="20" r:id="rId14"/>
    <sheet name="Sheet5" sheetId="21" r:id="rId15"/>
    <sheet name="Eaglestone Investment in PMCS" sheetId="22" r:id="rId16"/>
    <sheet name="Sheet7" sheetId="23" r:id="rId17"/>
    <sheet name="Patriot Capitalization" sheetId="16" r:id="rId18"/>
  </sheets>
  <definedNames>
    <definedName name="_xlnm._FilterDatabase" localSheetId="2" hidden="1">'Cause of Action - Forms'!$A$1:$L$10</definedName>
    <definedName name="_xlnm.Print_Area" localSheetId="6">'02-26-16'!$A$1:$K$30</definedName>
    <definedName name="_xlnm.Print_Area" localSheetId="7">'03-15-13'!$A$1:$K$29</definedName>
    <definedName name="_xlnm.Print_Area" localSheetId="5">'Action Items'!$A$1:$D$24</definedName>
    <definedName name="_xlnm.Print_Area" localSheetId="2">'Cause of Action - Forms'!$A$1:$J$10</definedName>
    <definedName name="_xlnm.Print_Area" localSheetId="10">'Federal Tax Liens'!$A$1:$H$8</definedName>
    <definedName name="_xlnm.Print_Area" localSheetId="17">'Patriot Capitalization'!$A$1:$H$45</definedName>
    <definedName name="_xlnm.Print_Area" localSheetId="8">'Payments to Eaglestone Capital'!$A$1:$E$7</definedName>
    <definedName name="_xlnm.Print_Titles" localSheetId="5">'Action Items'!$1:$1</definedName>
    <definedName name="_xlnm.Print_Titles" localSheetId="2">'Cause of Action - Forms'!$1:$1</definedName>
    <definedName name="_xlnm.Print_Titles" localSheetId="15">'Eaglestone Investment in PMCS'!$1:$1</definedName>
    <definedName name="_xlnm.Print_Titles" localSheetId="12">'Eaglestone IP, LP Investments'!$1:$1</definedName>
    <definedName name="_xlnm.Print_Titles" localSheetId="10">'Federal Tax Liens'!$1:$1</definedName>
    <definedName name="_xlnm.Print_Titles" localSheetId="1">Parties!$1:$1</definedName>
    <definedName name="_xlnm.Print_Titles" localSheetId="17">'Patriot Capitalization'!$1:$1</definedName>
    <definedName name="_xlnm.Print_Titles" localSheetId="11">'Patriot Officers and Directors'!$1:$1</definedName>
    <definedName name="_xlnm.Print_Titles" localSheetId="8">'Payments to Eaglestone Capital'!$1:$1</definedName>
    <definedName name="_xlnm.Print_Titles" localSheetId="13">'Response to RFP and RFI'!$1:$1</definedName>
    <definedName name="_xlnm.Print_Titles" localSheetId="3">'Search Criteria'!$1:$1</definedName>
    <definedName name="_xlnm.Print_Titles" localSheetId="0">Sheet1!$1:$1</definedName>
    <definedName name="_xlnm.Print_Titles" localSheetId="14">Sheet5!$1:$1</definedName>
    <definedName name="_xlnm.Print_Titles" localSheetId="16">Sheet7!$1:$1</definedName>
    <definedName name="_xlnm.Print_Titles" localSheetId="4">Timeline!$1:$1</definedName>
    <definedName name="_xlnm.Print_Titles" localSheetId="9">'US v Antonucci'!$1:$1</definedName>
  </definedNames>
  <calcPr calcId="145621"/>
</workbook>
</file>

<file path=xl/calcChain.xml><?xml version="1.0" encoding="utf-8"?>
<calcChain xmlns="http://schemas.openxmlformats.org/spreadsheetml/2006/main">
  <c r="F52" i="22" l="1"/>
  <c r="F49" i="22"/>
  <c r="F12" i="21"/>
  <c r="F14" i="19" l="1"/>
  <c r="F13" i="19"/>
  <c r="F12" i="19"/>
  <c r="F6" i="19"/>
  <c r="F7" i="19"/>
  <c r="F8" i="19"/>
  <c r="F9" i="19"/>
  <c r="F27" i="19"/>
  <c r="D29" i="19"/>
  <c r="D27" i="19"/>
  <c r="D25" i="19"/>
  <c r="D12" i="19"/>
  <c r="D10" i="19"/>
  <c r="F2" i="19"/>
  <c r="H8" i="17" l="1"/>
  <c r="D45" i="16" l="1"/>
  <c r="F45" i="16"/>
  <c r="H45" i="16"/>
  <c r="G45" i="16"/>
  <c r="G44" i="16"/>
  <c r="G42" i="16"/>
  <c r="H4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3" i="16"/>
  <c r="G2" i="16"/>
  <c r="F42" i="16"/>
  <c r="E42" i="16"/>
  <c r="E7" i="9" l="1"/>
  <c r="H29" i="14"/>
  <c r="G29" i="14"/>
  <c r="C29" i="14"/>
  <c r="D28" i="14"/>
  <c r="D27" i="14"/>
  <c r="D26" i="14"/>
  <c r="D25" i="14"/>
  <c r="D24" i="14"/>
  <c r="D23" i="14"/>
  <c r="D22" i="14"/>
  <c r="D21" i="14"/>
  <c r="I20" i="14"/>
  <c r="D20" i="14"/>
  <c r="I19" i="14"/>
  <c r="D19" i="14"/>
  <c r="I18" i="14"/>
  <c r="D18" i="14"/>
  <c r="D17" i="14"/>
  <c r="I16" i="14"/>
  <c r="D16" i="14"/>
  <c r="I15" i="14"/>
  <c r="D15" i="14"/>
  <c r="I14" i="14"/>
  <c r="D14" i="14"/>
  <c r="I13" i="14"/>
  <c r="D13" i="14"/>
  <c r="D12" i="14"/>
  <c r="I11" i="14"/>
  <c r="D11" i="14"/>
  <c r="I10" i="14"/>
  <c r="I29" i="14" s="1"/>
  <c r="D10" i="14"/>
  <c r="D9" i="14"/>
  <c r="D8" i="14"/>
  <c r="D7" i="14"/>
  <c r="D6" i="14"/>
  <c r="D5" i="14"/>
  <c r="D4" i="14"/>
  <c r="J3" i="14"/>
  <c r="B4" i="14" s="1"/>
  <c r="J4" i="14" s="1"/>
  <c r="D3" i="14"/>
  <c r="B3" i="14"/>
  <c r="K2" i="14"/>
  <c r="J2" i="14"/>
  <c r="F2" i="14"/>
  <c r="H30" i="13"/>
  <c r="G30" i="13"/>
  <c r="C30" i="13"/>
  <c r="D29" i="13"/>
  <c r="D28" i="13"/>
  <c r="D27" i="13"/>
  <c r="D26" i="13"/>
  <c r="D25" i="13"/>
  <c r="D24" i="13"/>
  <c r="D23" i="13"/>
  <c r="D22" i="13"/>
  <c r="D21" i="13"/>
  <c r="I20" i="13"/>
  <c r="D20" i="13"/>
  <c r="I19" i="13"/>
  <c r="D19" i="13"/>
  <c r="I18" i="13"/>
  <c r="D18" i="13"/>
  <c r="D17" i="13"/>
  <c r="I16" i="13"/>
  <c r="I30" i="13" s="1"/>
  <c r="D16" i="13"/>
  <c r="I15" i="13"/>
  <c r="D15" i="13"/>
  <c r="I14" i="13"/>
  <c r="D14" i="13"/>
  <c r="I13" i="13"/>
  <c r="D13" i="13"/>
  <c r="D12" i="13"/>
  <c r="I11" i="13"/>
  <c r="D11" i="13"/>
  <c r="I10" i="13"/>
  <c r="D10" i="13"/>
  <c r="D9" i="13"/>
  <c r="D8" i="13"/>
  <c r="D7" i="13"/>
  <c r="D6" i="13"/>
  <c r="D5" i="13"/>
  <c r="D4" i="13"/>
  <c r="D3" i="13"/>
  <c r="K2" i="13"/>
  <c r="B3" i="13" s="1"/>
  <c r="J3" i="13" s="1"/>
  <c r="J2" i="13"/>
  <c r="F2" i="13"/>
  <c r="E3" i="13" l="1"/>
  <c r="B4" i="13"/>
  <c r="J4" i="13" s="1"/>
  <c r="E4" i="14"/>
  <c r="B5" i="14"/>
  <c r="J5" i="14" s="1"/>
  <c r="E3" i="14"/>
  <c r="H10" i="12"/>
  <c r="H9" i="12"/>
  <c r="H8" i="12"/>
  <c r="H7" i="12"/>
  <c r="H6" i="12"/>
  <c r="H5" i="12"/>
  <c r="H4" i="12"/>
  <c r="H3" i="12"/>
  <c r="H2" i="12"/>
  <c r="F3" i="14" l="1"/>
  <c r="B5" i="13"/>
  <c r="J5" i="13" s="1"/>
  <c r="E4" i="13"/>
  <c r="E5" i="14"/>
  <c r="B6" i="14"/>
  <c r="J6" i="14" s="1"/>
  <c r="F3" i="13"/>
  <c r="B6" i="13" l="1"/>
  <c r="J6" i="13" s="1"/>
  <c r="E5" i="13"/>
  <c r="B7" i="14"/>
  <c r="J7" i="14" s="1"/>
  <c r="E6" i="14"/>
  <c r="F4" i="14"/>
  <c r="K3" i="14"/>
  <c r="K3" i="13"/>
  <c r="F4" i="13"/>
  <c r="F5" i="14" l="1"/>
  <c r="K4" i="14"/>
  <c r="B8" i="14"/>
  <c r="J8" i="14" s="1"/>
  <c r="E7" i="14"/>
  <c r="E6" i="13"/>
  <c r="B7" i="13"/>
  <c r="J7" i="13" s="1"/>
  <c r="K4" i="13"/>
  <c r="F5" i="13"/>
  <c r="E7" i="13" l="1"/>
  <c r="B8" i="13"/>
  <c r="J8" i="13" s="1"/>
  <c r="E8" i="14"/>
  <c r="B9" i="14"/>
  <c r="J9" i="14" s="1"/>
  <c r="K5" i="13"/>
  <c r="F6" i="13"/>
  <c r="K5" i="14"/>
  <c r="F6" i="14"/>
  <c r="E9" i="14" l="1"/>
  <c r="B10" i="14"/>
  <c r="J10" i="14" s="1"/>
  <c r="F7" i="13"/>
  <c r="K6" i="13"/>
  <c r="B9" i="13"/>
  <c r="J9" i="13" s="1"/>
  <c r="E8" i="13"/>
  <c r="K6" i="14"/>
  <c r="F7" i="14"/>
  <c r="F8" i="14" l="1"/>
  <c r="K7" i="14"/>
  <c r="B10" i="13"/>
  <c r="J10" i="13" s="1"/>
  <c r="E9" i="13"/>
  <c r="B11" i="14"/>
  <c r="J11" i="14" s="1"/>
  <c r="E10" i="14"/>
  <c r="F8" i="13"/>
  <c r="K7" i="13"/>
  <c r="B12" i="14" l="1"/>
  <c r="J12" i="14" s="1"/>
  <c r="E11" i="14"/>
  <c r="K8" i="13"/>
  <c r="F9" i="13"/>
  <c r="E10" i="13"/>
  <c r="B11" i="13"/>
  <c r="J11" i="13" s="1"/>
  <c r="F9" i="14"/>
  <c r="K8" i="14"/>
  <c r="K9" i="14" l="1"/>
  <c r="F10" i="14"/>
  <c r="K9" i="13"/>
  <c r="F10" i="13"/>
  <c r="E11" i="13"/>
  <c r="B12" i="13"/>
  <c r="J12" i="13" s="1"/>
  <c r="B13" i="14"/>
  <c r="J13" i="14" s="1"/>
  <c r="E12" i="14"/>
  <c r="E12" i="13" l="1"/>
  <c r="B13" i="13"/>
  <c r="J13" i="13" s="1"/>
  <c r="K10" i="14"/>
  <c r="F11" i="14"/>
  <c r="E13" i="14"/>
  <c r="B14" i="14"/>
  <c r="J14" i="14" s="1"/>
  <c r="F11" i="13"/>
  <c r="K10" i="13"/>
  <c r="E14" i="14" l="1"/>
  <c r="B15" i="14"/>
  <c r="J15" i="14" s="1"/>
  <c r="E13" i="13"/>
  <c r="B14" i="13"/>
  <c r="J14" i="13" s="1"/>
  <c r="F12" i="13"/>
  <c r="K11" i="13"/>
  <c r="K11" i="14"/>
  <c r="F12" i="14"/>
  <c r="F13" i="13" l="1"/>
  <c r="K12" i="13"/>
  <c r="E15" i="14"/>
  <c r="B16" i="14"/>
  <c r="J16" i="14" s="1"/>
  <c r="F13" i="14"/>
  <c r="K12" i="14"/>
  <c r="B15" i="13"/>
  <c r="J15" i="13" s="1"/>
  <c r="E14" i="13"/>
  <c r="E16" i="14" l="1"/>
  <c r="B17" i="14"/>
  <c r="J17" i="14" s="1"/>
  <c r="B16" i="13"/>
  <c r="J16" i="13" s="1"/>
  <c r="E15" i="13"/>
  <c r="F14" i="14"/>
  <c r="K13" i="14"/>
  <c r="K13" i="13"/>
  <c r="F14" i="13"/>
  <c r="K14" i="13" l="1"/>
  <c r="F15" i="13"/>
  <c r="F15" i="14"/>
  <c r="K14" i="14"/>
  <c r="B18" i="14"/>
  <c r="J18" i="14" s="1"/>
  <c r="E17" i="14"/>
  <c r="B17" i="13"/>
  <c r="J17" i="13" s="1"/>
  <c r="E16" i="13"/>
  <c r="B19" i="14" l="1"/>
  <c r="J19" i="14" s="1"/>
  <c r="E18" i="14"/>
  <c r="K15" i="13"/>
  <c r="F16" i="13"/>
  <c r="E17" i="13"/>
  <c r="B18" i="13"/>
  <c r="J18" i="13" s="1"/>
  <c r="F16" i="14"/>
  <c r="K15" i="14"/>
  <c r="E18" i="13" l="1"/>
  <c r="B19" i="13"/>
  <c r="J19" i="13" s="1"/>
  <c r="K16" i="14"/>
  <c r="F17" i="14"/>
  <c r="K16" i="13"/>
  <c r="F17" i="13"/>
  <c r="E19" i="14"/>
  <c r="B20" i="14"/>
  <c r="J20" i="14" s="1"/>
  <c r="F18" i="13" l="1"/>
  <c r="K17" i="13"/>
  <c r="E19" i="13"/>
  <c r="B20" i="13"/>
  <c r="J20" i="13" s="1"/>
  <c r="B21" i="14"/>
  <c r="J21" i="14" s="1"/>
  <c r="E20" i="14"/>
  <c r="K17" i="14"/>
  <c r="F18" i="14"/>
  <c r="E20" i="13" l="1"/>
  <c r="B21" i="13"/>
  <c r="J21" i="13" s="1"/>
  <c r="K18" i="14"/>
  <c r="F19" i="14"/>
  <c r="E21" i="14"/>
  <c r="B22" i="14"/>
  <c r="J22" i="14" s="1"/>
  <c r="F19" i="13"/>
  <c r="K18" i="13"/>
  <c r="B23" i="14" l="1"/>
  <c r="J23" i="14" s="1"/>
  <c r="E22" i="14"/>
  <c r="F20" i="13"/>
  <c r="K19" i="13"/>
  <c r="B22" i="13"/>
  <c r="J22" i="13" s="1"/>
  <c r="E21" i="13"/>
  <c r="F20" i="14"/>
  <c r="K19" i="14"/>
  <c r="F21" i="14" l="1"/>
  <c r="K20" i="14"/>
  <c r="B23" i="13"/>
  <c r="J23" i="13" s="1"/>
  <c r="E22" i="13"/>
  <c r="K20" i="13"/>
  <c r="F21" i="13"/>
  <c r="B24" i="14"/>
  <c r="J24" i="14" s="1"/>
  <c r="E23" i="14"/>
  <c r="E24" i="14" l="1"/>
  <c r="B25" i="14"/>
  <c r="J25" i="14" s="1"/>
  <c r="K21" i="13"/>
  <c r="F22" i="13"/>
  <c r="E23" i="13"/>
  <c r="B24" i="13"/>
  <c r="J24" i="13" s="1"/>
  <c r="F22" i="14"/>
  <c r="K21" i="14"/>
  <c r="E24" i="13" l="1"/>
  <c r="B25" i="13"/>
  <c r="J25" i="13" s="1"/>
  <c r="E25" i="14"/>
  <c r="B26" i="14"/>
  <c r="J26" i="14" s="1"/>
  <c r="K22" i="14"/>
  <c r="F23" i="14"/>
  <c r="F23" i="13"/>
  <c r="K22" i="13"/>
  <c r="F24" i="13" l="1"/>
  <c r="K23" i="13"/>
  <c r="K23" i="14"/>
  <c r="F24" i="14"/>
  <c r="B26" i="13"/>
  <c r="J26" i="13" s="1"/>
  <c r="E25" i="13"/>
  <c r="B27" i="14"/>
  <c r="J27" i="14" s="1"/>
  <c r="E26" i="14"/>
  <c r="B27" i="13" l="1"/>
  <c r="J27" i="13" s="1"/>
  <c r="E26" i="13"/>
  <c r="B28" i="14"/>
  <c r="J28" i="14" s="1"/>
  <c r="E28" i="14" s="1"/>
  <c r="E29" i="14" s="1"/>
  <c r="E27" i="14"/>
  <c r="F25" i="14"/>
  <c r="K24" i="14"/>
  <c r="K24" i="13"/>
  <c r="F25" i="13"/>
  <c r="K25" i="13" l="1"/>
  <c r="F26" i="13"/>
  <c r="F26" i="14"/>
  <c r="K25" i="14"/>
  <c r="E27" i="13"/>
  <c r="B28" i="13"/>
  <c r="J28" i="13" s="1"/>
  <c r="E28" i="13" l="1"/>
  <c r="E30" i="13" s="1"/>
  <c r="B29" i="13"/>
  <c r="F27" i="13"/>
  <c r="K26" i="13"/>
  <c r="K26" i="14"/>
  <c r="F27" i="14"/>
  <c r="J29" i="13" l="1"/>
  <c r="E29" i="13" s="1"/>
  <c r="K27" i="14"/>
  <c r="F28" i="14"/>
  <c r="K28" i="14" s="1"/>
  <c r="F28" i="13"/>
  <c r="K27" i="13"/>
  <c r="K28" i="13" l="1"/>
  <c r="F29" i="13"/>
  <c r="K29" i="13" s="1"/>
</calcChain>
</file>

<file path=xl/sharedStrings.xml><?xml version="1.0" encoding="utf-8"?>
<sst xmlns="http://schemas.openxmlformats.org/spreadsheetml/2006/main" count="438" uniqueCount="243">
  <si>
    <t>ID</t>
  </si>
  <si>
    <t>Parties</t>
  </si>
  <si>
    <t>Patriot Managed Care Solutions, Inc.</t>
  </si>
  <si>
    <t>Eaglestone Investment Partners I, LP</t>
  </si>
  <si>
    <t>Eaglestone Partners I, LLC</t>
  </si>
  <si>
    <t>Joseph S. Schuchert, III</t>
  </si>
  <si>
    <t>Delaware</t>
  </si>
  <si>
    <t>Wyoming</t>
  </si>
  <si>
    <t>California</t>
  </si>
  <si>
    <t>Eaglestone Capital Services, Inc.</t>
  </si>
  <si>
    <t>Domicile</t>
  </si>
  <si>
    <t>Foreign For Profit Corporation</t>
  </si>
  <si>
    <t>Entity Type in Texas</t>
  </si>
  <si>
    <t>Forfeited existence</t>
  </si>
  <si>
    <t>Entity Status in Texas</t>
  </si>
  <si>
    <t>Registered Agent in Texas</t>
  </si>
  <si>
    <t>Registered Agent in Domicile</t>
  </si>
  <si>
    <t>Entity Status in Domicile</t>
  </si>
  <si>
    <t>Not in Good Standing</t>
  </si>
  <si>
    <t>1800 Augusta Drive, Ste 220, Houston, TX 77057</t>
  </si>
  <si>
    <t>Joseph S. Schuchert, III / Joseph Antonucci</t>
  </si>
  <si>
    <t>Inactive - Administratively Dissolved (Tax)</t>
  </si>
  <si>
    <t>1999-000341947</t>
  </si>
  <si>
    <t>Filing ID</t>
  </si>
  <si>
    <t>1999-000342372</t>
  </si>
  <si>
    <t>Inactive - Expired</t>
  </si>
  <si>
    <t>Joseph Schuchert</t>
  </si>
  <si>
    <t>1949 Sugarland Dr Ste 250, Sheridan, WY 82801</t>
  </si>
  <si>
    <t>2012-000617841</t>
  </si>
  <si>
    <t>Active</t>
  </si>
  <si>
    <t>Carla J. Ash</t>
  </si>
  <si>
    <t>5809 coffeen Ave, Sheridan, WY 82801</t>
  </si>
  <si>
    <t>Allstate Investments, LLC</t>
  </si>
  <si>
    <t>Edgemere Capital, LLC c/o Goodwin Capital Advisors (formerly Phoenix Home Life Mutual Insurance Company and Phoenix Home Life Mutual Insurance Company Employee Pension Plan)</t>
  </si>
  <si>
    <t>J&amp;N Family Limited Partnership</t>
  </si>
  <si>
    <t>JP Morgan Chase</t>
  </si>
  <si>
    <t>Pacific Life Insurance Company</t>
  </si>
  <si>
    <t>Pacific Life &amp; Annuity Company</t>
  </si>
  <si>
    <t>Sullivan, Krieger, Truong, Spagnola &amp; Klausner, LLP, 444 W Ocean Blvd, Suite 1700, Long Beach CA 90802</t>
  </si>
  <si>
    <t>Symetra Life Insurance Company</t>
  </si>
  <si>
    <t>Washington</t>
  </si>
  <si>
    <t>Eaglestone Investment Partners I, LP - Limited Partners</t>
  </si>
  <si>
    <t>Date Created</t>
  </si>
  <si>
    <t>File Date</t>
  </si>
  <si>
    <t>File Name</t>
  </si>
  <si>
    <t>Path</t>
  </si>
  <si>
    <t>Size</t>
  </si>
  <si>
    <t>Type</t>
  </si>
  <si>
    <t>Click to View</t>
  </si>
  <si>
    <t>Form</t>
  </si>
  <si>
    <t>Binder1.pdf</t>
  </si>
  <si>
    <t>D:\Legal\! Projects\Patriot MCS\L100 Bishop Rock LP v Patriot MCS\L210 Pleadings\Plaintiffs Original Petition\Causes of Action Forms\</t>
  </si>
  <si>
    <t>286 KB</t>
  </si>
  <si>
    <t>Adobe Acrobat Document, .pdf</t>
  </si>
  <si>
    <t>All Forms for Printing in PDF</t>
  </si>
  <si>
    <t>coap-2015-12a_1.doc</t>
  </si>
  <si>
    <t>29.5 KB</t>
  </si>
  <si>
    <t>Microsoft Word 97 - 2003 Document, .doc</t>
  </si>
  <si>
    <t>Form 12A:1  Common-Law Fraud – Petition</t>
  </si>
  <si>
    <t>coap-2015-12b_1.doc</t>
  </si>
  <si>
    <t>28.0 KB</t>
  </si>
  <si>
    <t>Form 12B:1  Fraud by Nondisclosure – Petition</t>
  </si>
  <si>
    <t>coap-2015-12c_1.doc</t>
  </si>
  <si>
    <t>31.5 KB</t>
  </si>
  <si>
    <t>Form 12C:1  Statutory Fraud – Petition</t>
  </si>
  <si>
    <t>coap-2015-21a_1.doc</t>
  </si>
  <si>
    <t>25.0 KB</t>
  </si>
  <si>
    <t>Form 21A:1  Negligence – Petition</t>
  </si>
  <si>
    <t>coap-2015-21e_1.doc</t>
  </si>
  <si>
    <t>27.0 KB</t>
  </si>
  <si>
    <t>Form 21E:1  Negligent Misrepresentation – Petition</t>
  </si>
  <si>
    <t>coap-2015-38c_1.doc</t>
  </si>
  <si>
    <t>11.5 KB</t>
  </si>
  <si>
    <t>Form 38C:1  Respondeat Superior</t>
  </si>
  <si>
    <t>coap-2015-6_1.doc</t>
  </si>
  <si>
    <t>28.5 KB</t>
  </si>
  <si>
    <t>Form 6:1  Conversion – Petition</t>
  </si>
  <si>
    <t>txform-2015-2a_1.doc</t>
  </si>
  <si>
    <t>25.5 KB</t>
  </si>
  <si>
    <t>Form 2A:1  Preservation Letter</t>
  </si>
  <si>
    <t>Insert?</t>
  </si>
  <si>
    <t>Y</t>
  </si>
  <si>
    <t>Antonucci Email Portfolio</t>
  </si>
  <si>
    <t>D:\Documents\Outlook Files\JA</t>
  </si>
  <si>
    <t>Action</t>
  </si>
  <si>
    <t>Located on R:\</t>
  </si>
  <si>
    <t>Set up Outlook Profile Antonucci and added to X1 Search</t>
  </si>
  <si>
    <t>Harris County District Court</t>
  </si>
  <si>
    <t>Searched for Debt and Fraud</t>
  </si>
  <si>
    <t>Unable to access - updated Profile &amp; will try again</t>
  </si>
  <si>
    <t>Assemble Trial Notebook</t>
  </si>
  <si>
    <t>Loan Documents</t>
  </si>
  <si>
    <t>Forbearance Agreement</t>
  </si>
  <si>
    <t>Updated Statement of Amounts Due</t>
  </si>
  <si>
    <t>Update Bishop Rock Franchise Status</t>
  </si>
  <si>
    <t>Demand letter from Bishop Rock, LP to Patriot</t>
  </si>
  <si>
    <t>Draft of Plaintiffs Original Petition</t>
  </si>
  <si>
    <t>(a)</t>
  </si>
  <si>
    <t>Suit on promissory note;</t>
  </si>
  <si>
    <t>(b)</t>
  </si>
  <si>
    <t>Fraud;</t>
  </si>
  <si>
    <t>(c)</t>
  </si>
  <si>
    <t>Fraudulent conveyance in violation of Texas Uniform Fraudulent Transfer Act;</t>
  </si>
  <si>
    <t>(d)</t>
  </si>
  <si>
    <t>Service on foreign Corporation - not in good standing in Texas or Delaware;</t>
  </si>
  <si>
    <t>(e)</t>
  </si>
  <si>
    <t>Service on foreign limited liability company - not in good standing in California or Wyoming;</t>
  </si>
  <si>
    <t>(f)</t>
  </si>
  <si>
    <t>Service on for the limited partnership - not in good standing in Wyoming and not qualified to do business in Texas;</t>
  </si>
  <si>
    <t>(g)</t>
  </si>
  <si>
    <t>Payments to Eaglestone Capital Services, Inc. from loan proceeds in violation of loan agreement;</t>
  </si>
  <si>
    <t>(h)</t>
  </si>
  <si>
    <t>Misrepresentation of financial condition and value of business of Patriot;</t>
  </si>
  <si>
    <t>Action Item</t>
  </si>
  <si>
    <t>Status</t>
  </si>
  <si>
    <t>Date</t>
  </si>
  <si>
    <t>Beginning Principal Balance</t>
  </si>
  <si>
    <t>Principal Advance</t>
  </si>
  <si>
    <t>Number of Days</t>
  </si>
  <si>
    <t>Accrued Interest at 10%</t>
  </si>
  <si>
    <t>Total Interest Outstanding</t>
  </si>
  <si>
    <t>Total Payment</t>
  </si>
  <si>
    <t>Interest Paid</t>
  </si>
  <si>
    <t>Principal Paid</t>
  </si>
  <si>
    <t>Remaining Principal</t>
  </si>
  <si>
    <t>Outstanding Principal and Interest</t>
  </si>
  <si>
    <t>Payee</t>
  </si>
  <si>
    <t>Amount</t>
  </si>
  <si>
    <t>Description</t>
  </si>
  <si>
    <t>Consulting Services</t>
  </si>
  <si>
    <t xml:space="preserve">ANTONUCCI email to Eaglestone managing partner entitled "2008 Financials" and attaching false 2008 Balance Sheet Summary  </t>
  </si>
  <si>
    <t xml:space="preserve">ANTONUCCI email to Eaglestone managing partner entitled "Income Statements 06, 07, 08" and attaching false 2008 Profit and Loss Statement  </t>
  </si>
  <si>
    <t xml:space="preserve">ANTONUCCI email to Eaglestone managing partner requesting $20,000 and claiming that "the past due nature of [a Patriot client] has things really tight."  </t>
  </si>
  <si>
    <t xml:space="preserve">ANTONUCCI email to Eaglestone managing partner requesting $15,000 or $25,000 for "marketing materials, etc." and "business development efforts"  </t>
  </si>
  <si>
    <t xml:space="preserve">ANTONUCCI email to Eaglestone managing partner requesting $12,000 based on a "cash shortfall" caused by a "billing error"  </t>
  </si>
  <si>
    <t xml:space="preserve">ANTONUCCI debit card charge from Patriot corporate account ending in -3785 to the Palms Casino Resort, Las Vegas, Nevada in the amount of $20,700  </t>
  </si>
  <si>
    <t xml:space="preserve">ANTONUCCI email to Eaglestone managing partner titled "Meeting and Materials" and attaching false 2009 Profit and Loss Statement  </t>
  </si>
  <si>
    <t xml:space="preserve">ANTONUCCI email to Eaglestone managing partner requesting $20,000-$25,000 based on "delays associated with getting [a Patriot project] complete."  </t>
  </si>
  <si>
    <t xml:space="preserve">ANTONUCCI email to Eaglestone managing partner titled "Patriot P&amp;L -3Q 201 O" and attaching false Profit and Loss Statement for January-September 2010  </t>
  </si>
  <si>
    <t xml:space="preserve">ANTONUCCI email to Eaglestone managing partner entitled "YE 2010 Patriot Financials" and attaching false 2010 Profit and Loss Statement  </t>
  </si>
  <si>
    <t xml:space="preserve">ANTONUCCI email to Eaglestone managing partner entitled "Q 1 2011 Patriot Financials" and attaching false Profit and Loss Statement for January-March 2011  </t>
  </si>
  <si>
    <t xml:space="preserve">ANTONUCCI electronic payment from Patriot corporate account ending in -3785 to American Express in the amount of$52,695.51  </t>
  </si>
  <si>
    <t xml:space="preserve">ANTONUCCI email to Eaglestone managing partner entitled "Q1 2011 Patriot Financials" and attaching false Profit and Loss Statement for January-June 2011  </t>
  </si>
  <si>
    <t xml:space="preserve">ANTONUCCI debit card charge from Patriot corporate account ending in -3785 to Palms Casino Resort, Las Vegas, Nevada, in the amount of $15,525.00  </t>
  </si>
  <si>
    <t xml:space="preserve">ANTONUCCI debit card charge from Patriot corporate account ending in -3785 to Starflite Aviation in the amount of $23,559.03 </t>
  </si>
  <si>
    <t xml:space="preserve">Description of Wire  </t>
  </si>
  <si>
    <t>Common Stock</t>
  </si>
  <si>
    <t>October 31, 2003</t>
  </si>
  <si>
    <t>Promissory note at 10.5%</t>
  </si>
  <si>
    <t>March 31, 2005</t>
  </si>
  <si>
    <t>Promissory note at 11%</t>
  </si>
  <si>
    <t>June 30, 2005</t>
  </si>
  <si>
    <t>September 28, 2005</t>
  </si>
  <si>
    <t>January 31, 2006</t>
  </si>
  <si>
    <t>April 27, 2006</t>
  </si>
  <si>
    <t>May 22, 2006</t>
  </si>
  <si>
    <t>June 13, 2006</t>
  </si>
  <si>
    <t>June 29, 2006</t>
  </si>
  <si>
    <t>September 30, 2006</t>
  </si>
  <si>
    <t>December 31, 2006</t>
  </si>
  <si>
    <t>January 12, 2007</t>
  </si>
  <si>
    <t>January 29, 2007</t>
  </si>
  <si>
    <t>February 27, 2007</t>
  </si>
  <si>
    <t>March 22, 2007</t>
  </si>
  <si>
    <t>April 27, 2007</t>
  </si>
  <si>
    <t>May 29, 2007</t>
  </si>
  <si>
    <t>June 28, 2007</t>
  </si>
  <si>
    <t>July 30, 2007</t>
  </si>
  <si>
    <t>August 29, 2007</t>
  </si>
  <si>
    <t>September 28, 2007</t>
  </si>
  <si>
    <t>October 30, 2007</t>
  </si>
  <si>
    <t>November 29, 2007</t>
  </si>
  <si>
    <t>December 14, 2007</t>
  </si>
  <si>
    <t>December 28, 2007</t>
  </si>
  <si>
    <t>January 30, 2008</t>
  </si>
  <si>
    <t>February 28, 2008</t>
  </si>
  <si>
    <t>March 27, 2008</t>
  </si>
  <si>
    <t>April 30, 2008</t>
  </si>
  <si>
    <t>May 14, 2008</t>
  </si>
  <si>
    <t>June 27, 2008</t>
  </si>
  <si>
    <t>July 30, 2008</t>
  </si>
  <si>
    <t>August 29, 2008</t>
  </si>
  <si>
    <t>September 30, 2008</t>
  </si>
  <si>
    <t>October 30, 2008</t>
  </si>
  <si>
    <t>November 28, 2008</t>
  </si>
  <si>
    <t>January 14, 2009</t>
  </si>
  <si>
    <t>March 2, 2009</t>
  </si>
  <si>
    <t>June 30, 2009</t>
  </si>
  <si>
    <t>September 30, 2009</t>
  </si>
  <si>
    <t>Description of Securities</t>
  </si>
  <si>
    <t>Investment Date</t>
  </si>
  <si>
    <t>Number of Shares</t>
  </si>
  <si>
    <t>Total Cost</t>
  </si>
  <si>
    <t>Estimated Fair Value</t>
  </si>
  <si>
    <t>Equity</t>
  </si>
  <si>
    <t>Debt</t>
  </si>
  <si>
    <t>68-0569991</t>
  </si>
  <si>
    <t>Kind of Tax</t>
  </si>
  <si>
    <t>Tax Period Ending</t>
  </si>
  <si>
    <t>Identifying Number</t>
  </si>
  <si>
    <t>Date of Assessment</t>
  </si>
  <si>
    <t>Last Day for Refiling</t>
  </si>
  <si>
    <t>Upaid Balance of Assessment</t>
  </si>
  <si>
    <t>Name</t>
  </si>
  <si>
    <t>Office</t>
  </si>
  <si>
    <t>Termination Date</t>
  </si>
  <si>
    <t>Commencement Date</t>
  </si>
  <si>
    <t>Jeffrey Warren</t>
  </si>
  <si>
    <t>Director</t>
  </si>
  <si>
    <t>Joseph S. Antonucci II</t>
  </si>
  <si>
    <t>October 3, 2012</t>
  </si>
  <si>
    <t>October 4, 2003</t>
  </si>
  <si>
    <t>Tim Pelikan</t>
  </si>
  <si>
    <t>Secretary</t>
  </si>
  <si>
    <t>Jia-Lin Liu</t>
  </si>
  <si>
    <t>Director, Chairman of the Board and President</t>
  </si>
  <si>
    <t>June 30, 2014</t>
  </si>
  <si>
    <t>November 30, 2005</t>
  </si>
  <si>
    <t>Executive Vice President and Treasurer</t>
  </si>
  <si>
    <t>Present</t>
  </si>
  <si>
    <t>Investment in securities, at fair value</t>
  </si>
  <si>
    <t>Stem Cell Innovations, Inc. (SCLL)</t>
  </si>
  <si>
    <t>Delphi Display Systems, Inc.</t>
  </si>
  <si>
    <t>ClearMedical, Inc.</t>
  </si>
  <si>
    <t>Mdserve, Inc.</t>
  </si>
  <si>
    <t>Ionz BlueWater Solutions, Inc</t>
  </si>
  <si>
    <t>PMCS 2010 Loan Advances</t>
  </si>
  <si>
    <t>Actual Investment In Patriot</t>
  </si>
  <si>
    <t>Invested Capital</t>
  </si>
  <si>
    <t>Fair Market Value</t>
  </si>
  <si>
    <t>J2 Capital Contributions</t>
  </si>
  <si>
    <t>MRILEY@PATRIOTMCS.COM</t>
  </si>
  <si>
    <t>Revise Petition and Proof</t>
  </si>
  <si>
    <t>Draft Demand Letter</t>
  </si>
  <si>
    <t>Print 3 Copies</t>
  </si>
  <si>
    <t>Fed Ex to House</t>
  </si>
  <si>
    <t>Fed Ex to Office</t>
  </si>
  <si>
    <t>One for delivery</t>
  </si>
  <si>
    <t>Need Fed Ex Envelopes - Store</t>
  </si>
  <si>
    <t>Status Check 03/23/16</t>
  </si>
  <si>
    <t>No Change in TX, Can't tell in DE</t>
  </si>
  <si>
    <t>No Change</t>
  </si>
  <si>
    <t>Joseph S. Schuchert,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</si>
</sst>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0"/>
    <numFmt numFmtId="165" formatCode="mm/dd/yy;@"/>
    <numFmt numFmtId="166" formatCode="0000"/>
    <numFmt numFmtId="167" formatCode="###0;###0"/>
    <numFmt numFmtId="168" formatCode="_(* #,##0_);_(* \(#,##0\);_(* &quot;-&quot;??_);_(@_)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165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1" applyAlignment="1">
      <alignment horizontal="center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165" fontId="7" fillId="2" borderId="3" xfId="4" applyNumberFormat="1" applyFont="1" applyFill="1" applyBorder="1" applyAlignment="1">
      <alignment horizontal="center" vertical="center" wrapText="1"/>
    </xf>
    <xf numFmtId="0" fontId="6" fillId="0" borderId="0" xfId="4" applyAlignment="1">
      <alignment vertical="center"/>
    </xf>
    <xf numFmtId="165" fontId="6" fillId="0" borderId="0" xfId="4" applyNumberFormat="1" applyAlignment="1">
      <alignment horizontal="center"/>
    </xf>
    <xf numFmtId="43" fontId="0" fillId="0" borderId="0" xfId="5" applyFont="1" applyAlignment="1"/>
    <xf numFmtId="3" fontId="6" fillId="0" borderId="0" xfId="4" applyNumberFormat="1" applyBorder="1" applyAlignment="1">
      <alignment horizontal="center"/>
    </xf>
    <xf numFmtId="0" fontId="6" fillId="0" borderId="0" xfId="4" applyAlignment="1"/>
    <xf numFmtId="165" fontId="6" fillId="0" borderId="0" xfId="4" applyNumberFormat="1" applyBorder="1" applyAlignment="1">
      <alignment horizontal="center"/>
    </xf>
    <xf numFmtId="43" fontId="0" fillId="0" borderId="0" xfId="5" applyFont="1" applyBorder="1"/>
    <xf numFmtId="0" fontId="6" fillId="0" borderId="0" xfId="4"/>
    <xf numFmtId="165" fontId="5" fillId="3" borderId="0" xfId="3" applyNumberFormat="1" applyFont="1" applyBorder="1" applyAlignment="1">
      <alignment horizontal="center"/>
    </xf>
    <xf numFmtId="43" fontId="5" fillId="3" borderId="0" xfId="3" applyNumberFormat="1" applyFont="1" applyBorder="1"/>
    <xf numFmtId="3" fontId="5" fillId="3" borderId="0" xfId="3" applyNumberFormat="1" applyFont="1" applyBorder="1" applyAlignment="1">
      <alignment horizontal="center"/>
    </xf>
    <xf numFmtId="165" fontId="5" fillId="3" borderId="0" xfId="3" applyNumberFormat="1" applyFont="1" applyAlignment="1">
      <alignment horizontal="center"/>
    </xf>
    <xf numFmtId="43" fontId="8" fillId="0" borderId="0" xfId="5" applyFont="1" applyBorder="1"/>
    <xf numFmtId="4" fontId="6" fillId="0" borderId="0" xfId="4" applyNumberFormat="1"/>
    <xf numFmtId="4" fontId="8" fillId="0" borderId="4" xfId="4" applyNumberFormat="1" applyFont="1" applyBorder="1"/>
    <xf numFmtId="3" fontId="6" fillId="0" borderId="0" xfId="4" applyNumberFormat="1" applyAlignment="1">
      <alignment horizontal="center"/>
    </xf>
    <xf numFmtId="4" fontId="8" fillId="0" borderId="0" xfId="4" applyNumberFormat="1" applyFont="1" applyBorder="1"/>
    <xf numFmtId="43" fontId="8" fillId="0" borderId="4" xfId="5" applyFont="1" applyBorder="1"/>
    <xf numFmtId="14" fontId="2" fillId="2" borderId="1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43" fontId="2" fillId="2" borderId="1" xfId="2" applyFont="1" applyFill="1" applyBorder="1" applyAlignment="1">
      <alignment horizontal="center" vertical="center" wrapText="1"/>
    </xf>
    <xf numFmtId="43" fontId="1" fillId="0" borderId="0" xfId="2" applyFont="1"/>
    <xf numFmtId="43" fontId="2" fillId="0" borderId="4" xfId="2" applyFont="1" applyBorder="1"/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left" vertical="top" wrapText="1"/>
    </xf>
    <xf numFmtId="168" fontId="2" fillId="2" borderId="1" xfId="2" applyNumberFormat="1" applyFont="1" applyFill="1" applyBorder="1" applyAlignment="1">
      <alignment horizontal="center" vertical="center" wrapText="1"/>
    </xf>
    <xf numFmtId="168" fontId="9" fillId="0" borderId="5" xfId="2" applyNumberFormat="1" applyFont="1" applyBorder="1" applyAlignment="1">
      <alignment horizontal="left" vertical="top" wrapText="1"/>
    </xf>
    <xf numFmtId="168" fontId="9" fillId="0" borderId="0" xfId="2" applyNumberFormat="1" applyFont="1" applyAlignment="1">
      <alignment horizontal="left" vertical="top" wrapText="1"/>
    </xf>
    <xf numFmtId="168" fontId="9" fillId="0" borderId="6" xfId="2" applyNumberFormat="1" applyFont="1" applyBorder="1" applyAlignment="1">
      <alignment horizontal="left" vertical="top" wrapText="1"/>
    </xf>
    <xf numFmtId="168" fontId="1" fillId="0" borderId="0" xfId="2" applyNumberFormat="1" applyFont="1"/>
    <xf numFmtId="168" fontId="9" fillId="0" borderId="0" xfId="2" applyNumberFormat="1" applyFont="1" applyBorder="1" applyAlignment="1">
      <alignment horizontal="left" vertical="top" wrapText="1"/>
    </xf>
    <xf numFmtId="168" fontId="2" fillId="0" borderId="4" xfId="2" applyNumberFormat="1" applyFont="1" applyBorder="1"/>
    <xf numFmtId="167" fontId="9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8" fontId="1" fillId="0" borderId="0" xfId="0" applyNumberFormat="1" applyFont="1"/>
    <xf numFmtId="169" fontId="1" fillId="0" borderId="0" xfId="6" applyNumberFormat="1" applyFont="1"/>
    <xf numFmtId="10" fontId="1" fillId="0" borderId="0" xfId="6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43" fontId="9" fillId="0" borderId="0" xfId="2" applyFont="1" applyBorder="1" applyAlignment="1">
      <alignment horizontal="left" vertical="top" wrapText="1"/>
    </xf>
    <xf numFmtId="14" fontId="1" fillId="0" borderId="0" xfId="0" applyNumberFormat="1" applyFont="1" applyBorder="1" applyAlignment="1">
      <alignment horizontal="center"/>
    </xf>
    <xf numFmtId="43" fontId="1" fillId="0" borderId="0" xfId="2" applyFont="1" applyBorder="1"/>
    <xf numFmtId="167" fontId="9" fillId="0" borderId="0" xfId="0" applyNumberFormat="1" applyFont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 wrapText="1"/>
    </xf>
    <xf numFmtId="0" fontId="10" fillId="0" borderId="0" xfId="0" applyFont="1"/>
    <xf numFmtId="49" fontId="7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2" fillId="0" borderId="3" xfId="2" applyNumberFormat="1" applyFont="1" applyBorder="1"/>
    <xf numFmtId="9" fontId="1" fillId="0" borderId="0" xfId="6" applyFont="1"/>
    <xf numFmtId="0" fontId="2" fillId="0" borderId="0" xfId="0" applyFont="1"/>
    <xf numFmtId="0" fontId="3" fillId="0" borderId="0" xfId="1"/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167" fontId="9" fillId="0" borderId="0" xfId="0" applyNumberFormat="1" applyFont="1" applyAlignment="1">
      <alignment horizontal="left" vertical="top" wrapText="1"/>
    </xf>
    <xf numFmtId="43" fontId="9" fillId="0" borderId="5" xfId="2" applyFont="1" applyBorder="1" applyAlignment="1">
      <alignment horizontal="left" vertical="top" wrapText="1"/>
    </xf>
    <xf numFmtId="43" fontId="9" fillId="0" borderId="0" xfId="2" applyFont="1" applyAlignment="1">
      <alignment horizontal="left" vertical="top" wrapText="1"/>
    </xf>
    <xf numFmtId="43" fontId="9" fillId="0" borderId="6" xfId="2" applyFont="1" applyBorder="1" applyAlignment="1">
      <alignment horizontal="left" vertical="top" wrapText="1"/>
    </xf>
    <xf numFmtId="43" fontId="13" fillId="0" borderId="7" xfId="2" applyFont="1" applyBorder="1" applyAlignment="1">
      <alignment horizontal="left" vertical="top" wrapText="1"/>
    </xf>
    <xf numFmtId="14" fontId="1" fillId="0" borderId="0" xfId="0" applyNumberFormat="1" applyFont="1"/>
    <xf numFmtId="14" fontId="9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</cellXfs>
  <cellStyles count="7">
    <cellStyle name="20% - Accent1" xfId="3" builtinId="30"/>
    <cellStyle name="Comma" xfId="2" builtinId="3"/>
    <cellStyle name="Comma 2" xfId="5"/>
    <cellStyle name="Hyperlink" xfId="1" builtinId="8"/>
    <cellStyle name="Normal" xfId="0" builtinId="0"/>
    <cellStyle name="Normal 2" xfId="4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MRILEY@PATRIOTMCS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B2" sqref="B2"/>
    </sheetView>
  </sheetViews>
  <sheetFormatPr defaultColWidth="8.88671875" defaultRowHeight="13.2" x14ac:dyDescent="0.25"/>
  <cols>
    <col min="1" max="1" width="4" style="5" bestFit="1" customWidth="1"/>
    <col min="2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pane ySplit="1" topLeftCell="A2" activePane="bottomLeft" state="frozen"/>
      <selection sqref="A1:XFD1048576"/>
      <selection pane="bottomLeft" activeCell="C2" sqref="C2"/>
    </sheetView>
  </sheetViews>
  <sheetFormatPr defaultColWidth="8.88671875" defaultRowHeight="13.2" x14ac:dyDescent="0.25"/>
  <cols>
    <col min="1" max="1" width="4" style="5" bestFit="1" customWidth="1"/>
    <col min="2" max="2" width="10.44140625" style="1" customWidth="1"/>
    <col min="3" max="3" width="133.77734375" style="1" bestFit="1" customWidth="1"/>
    <col min="4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4" t="s">
        <v>115</v>
      </c>
      <c r="C1" s="4" t="s">
        <v>145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5">
        <v>1</v>
      </c>
      <c r="B2" s="48">
        <v>39841</v>
      </c>
      <c r="C2" t="s">
        <v>130</v>
      </c>
    </row>
    <row r="3" spans="1:14" ht="14.4" x14ac:dyDescent="0.3">
      <c r="A3" s="5">
        <v>2</v>
      </c>
      <c r="B3" s="48">
        <v>39934</v>
      </c>
      <c r="C3" t="s">
        <v>131</v>
      </c>
    </row>
    <row r="4" spans="1:14" ht="14.4" x14ac:dyDescent="0.3">
      <c r="A4" s="5">
        <v>3</v>
      </c>
      <c r="B4" s="48">
        <v>40027</v>
      </c>
      <c r="C4" t="s">
        <v>132</v>
      </c>
    </row>
    <row r="5" spans="1:14" ht="14.4" x14ac:dyDescent="0.3">
      <c r="A5" s="5">
        <v>4</v>
      </c>
      <c r="B5" s="48">
        <v>40092</v>
      </c>
      <c r="C5" t="s">
        <v>133</v>
      </c>
    </row>
    <row r="6" spans="1:14" ht="14.4" x14ac:dyDescent="0.3">
      <c r="A6" s="5">
        <v>5</v>
      </c>
      <c r="B6" s="48">
        <v>40186</v>
      </c>
      <c r="C6" t="s">
        <v>134</v>
      </c>
    </row>
    <row r="7" spans="1:14" ht="14.4" x14ac:dyDescent="0.3">
      <c r="A7" s="5">
        <v>6</v>
      </c>
      <c r="B7" s="48">
        <v>40266</v>
      </c>
      <c r="C7" t="s">
        <v>135</v>
      </c>
    </row>
    <row r="8" spans="1:14" ht="14.4" x14ac:dyDescent="0.3">
      <c r="A8" s="5">
        <v>7</v>
      </c>
      <c r="B8" s="48">
        <v>40318</v>
      </c>
      <c r="C8" t="s">
        <v>136</v>
      </c>
    </row>
    <row r="9" spans="1:14" ht="14.4" x14ac:dyDescent="0.3">
      <c r="A9" s="5">
        <v>8</v>
      </c>
      <c r="B9" s="48">
        <v>40408</v>
      </c>
      <c r="C9" t="s">
        <v>137</v>
      </c>
    </row>
    <row r="10" spans="1:14" ht="14.4" x14ac:dyDescent="0.3">
      <c r="A10" s="5">
        <v>9</v>
      </c>
      <c r="B10" s="48">
        <v>40512</v>
      </c>
      <c r="C10" t="s">
        <v>138</v>
      </c>
    </row>
    <row r="11" spans="1:14" ht="14.4" x14ac:dyDescent="0.3">
      <c r="A11" s="5">
        <v>10</v>
      </c>
      <c r="B11" s="48">
        <v>40700</v>
      </c>
      <c r="C11" t="s">
        <v>139</v>
      </c>
    </row>
    <row r="12" spans="1:14" ht="14.4" x14ac:dyDescent="0.3">
      <c r="A12" s="5">
        <v>11</v>
      </c>
      <c r="B12" s="48">
        <v>40702</v>
      </c>
      <c r="C12" t="s">
        <v>140</v>
      </c>
    </row>
    <row r="13" spans="1:14" ht="14.4" x14ac:dyDescent="0.3">
      <c r="A13" s="5">
        <v>12</v>
      </c>
      <c r="B13" s="48">
        <v>40829</v>
      </c>
      <c r="C13" t="s">
        <v>141</v>
      </c>
    </row>
    <row r="14" spans="1:14" ht="14.4" x14ac:dyDescent="0.3">
      <c r="A14" s="5">
        <v>13</v>
      </c>
      <c r="B14" s="48">
        <v>40862</v>
      </c>
      <c r="C14" t="s">
        <v>142</v>
      </c>
    </row>
    <row r="15" spans="1:14" ht="14.4" x14ac:dyDescent="0.3">
      <c r="A15" s="5">
        <v>14</v>
      </c>
      <c r="B15" s="48">
        <v>40945</v>
      </c>
      <c r="C15" t="s">
        <v>143</v>
      </c>
    </row>
    <row r="16" spans="1:14" ht="14.4" x14ac:dyDescent="0.3">
      <c r="A16" s="5">
        <v>15</v>
      </c>
      <c r="B16" s="48">
        <v>41085</v>
      </c>
      <c r="C16" t="s">
        <v>144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H8" sqref="A1:H8"/>
    </sheetView>
  </sheetViews>
  <sheetFormatPr defaultColWidth="8.88671875" defaultRowHeight="13.2" x14ac:dyDescent="0.25"/>
  <cols>
    <col min="1" max="1" width="4" style="5" bestFit="1" customWidth="1"/>
    <col min="2" max="2" width="9.44140625" style="18" bestFit="1" customWidth="1"/>
    <col min="3" max="3" width="10.88671875" style="18" bestFit="1" customWidth="1"/>
    <col min="4" max="4" width="10.33203125" style="44" bestFit="1" customWidth="1"/>
    <col min="5" max="5" width="10.6640625" style="18" bestFit="1" customWidth="1"/>
    <col min="6" max="6" width="11.5546875" style="44" bestFit="1" customWidth="1"/>
    <col min="7" max="7" width="10.44140625" style="44" bestFit="1" customWidth="1"/>
    <col min="8" max="8" width="11.44140625" style="46" bestFit="1" customWidth="1"/>
    <col min="9" max="9" width="9.44140625" style="1" bestFit="1" customWidth="1"/>
    <col min="10" max="16384" width="8.88671875" style="1"/>
  </cols>
  <sheetData>
    <row r="1" spans="1:14" s="2" customFormat="1" ht="55.8" customHeight="1" x14ac:dyDescent="0.3">
      <c r="A1" s="3" t="s">
        <v>0</v>
      </c>
      <c r="B1" s="3"/>
      <c r="C1" s="3" t="s">
        <v>197</v>
      </c>
      <c r="D1" s="3" t="s">
        <v>198</v>
      </c>
      <c r="E1" s="3" t="s">
        <v>199</v>
      </c>
      <c r="F1" s="3" t="s">
        <v>200</v>
      </c>
      <c r="G1" s="3" t="s">
        <v>201</v>
      </c>
      <c r="H1" s="3" t="s">
        <v>202</v>
      </c>
      <c r="I1" s="3"/>
      <c r="J1" s="3"/>
      <c r="K1" s="3"/>
      <c r="L1" s="3"/>
      <c r="M1" s="3"/>
      <c r="N1" s="3"/>
    </row>
    <row r="2" spans="1:14" x14ac:dyDescent="0.25">
      <c r="A2" s="5">
        <v>1</v>
      </c>
      <c r="B2" s="62">
        <v>41682</v>
      </c>
      <c r="C2" s="67">
        <v>941</v>
      </c>
      <c r="D2" s="62">
        <v>41182</v>
      </c>
      <c r="E2" s="63" t="s">
        <v>196</v>
      </c>
      <c r="F2" s="62">
        <v>41278</v>
      </c>
      <c r="G2" s="62">
        <v>44931</v>
      </c>
      <c r="H2" s="64">
        <v>11376.43</v>
      </c>
    </row>
    <row r="3" spans="1:14" x14ac:dyDescent="0.25">
      <c r="A3" s="5">
        <v>2</v>
      </c>
      <c r="B3" s="62">
        <v>41682</v>
      </c>
      <c r="C3" s="67">
        <v>941</v>
      </c>
      <c r="D3" s="62">
        <v>41274</v>
      </c>
      <c r="E3" s="63" t="s">
        <v>196</v>
      </c>
      <c r="F3" s="62">
        <v>41490</v>
      </c>
      <c r="G3" s="62">
        <v>45143</v>
      </c>
      <c r="H3" s="64">
        <v>45412.62</v>
      </c>
    </row>
    <row r="4" spans="1:14" x14ac:dyDescent="0.25">
      <c r="A4" s="5">
        <v>3</v>
      </c>
      <c r="B4" s="62">
        <v>41682</v>
      </c>
      <c r="C4" s="67">
        <v>941</v>
      </c>
      <c r="D4" s="62">
        <v>41364</v>
      </c>
      <c r="E4" s="63" t="s">
        <v>196</v>
      </c>
      <c r="F4" s="62">
        <v>41512</v>
      </c>
      <c r="G4" s="62">
        <v>45194</v>
      </c>
      <c r="H4" s="64">
        <v>45955.68</v>
      </c>
    </row>
    <row r="5" spans="1:14" x14ac:dyDescent="0.25">
      <c r="A5" s="5">
        <v>4</v>
      </c>
      <c r="B5" s="62">
        <v>41682</v>
      </c>
      <c r="C5" s="67">
        <v>941</v>
      </c>
      <c r="D5" s="62">
        <v>41455</v>
      </c>
      <c r="E5" s="63" t="s">
        <v>196</v>
      </c>
      <c r="F5" s="62">
        <v>41529</v>
      </c>
      <c r="G5" s="62">
        <v>45505</v>
      </c>
      <c r="H5" s="64">
        <v>47495.360000000001</v>
      </c>
    </row>
    <row r="6" spans="1:14" x14ac:dyDescent="0.25">
      <c r="A6" s="5">
        <v>5</v>
      </c>
      <c r="B6" s="62">
        <v>41682</v>
      </c>
      <c r="C6" s="67">
        <v>941</v>
      </c>
      <c r="D6" s="62">
        <v>41547</v>
      </c>
      <c r="E6" s="63" t="s">
        <v>196</v>
      </c>
      <c r="F6" s="62">
        <v>41631</v>
      </c>
      <c r="G6" s="62">
        <v>45313</v>
      </c>
      <c r="H6" s="64">
        <v>46636.94</v>
      </c>
    </row>
    <row r="7" spans="1:14" x14ac:dyDescent="0.25">
      <c r="A7" s="5">
        <v>6</v>
      </c>
      <c r="B7" s="65">
        <v>41779</v>
      </c>
      <c r="C7" s="67">
        <v>941</v>
      </c>
      <c r="D7" s="65">
        <v>41639</v>
      </c>
      <c r="E7" s="63" t="s">
        <v>196</v>
      </c>
      <c r="F7" s="65">
        <v>41743</v>
      </c>
      <c r="G7" s="65">
        <v>45426</v>
      </c>
      <c r="H7" s="66">
        <v>44294.78</v>
      </c>
    </row>
    <row r="8" spans="1:14" ht="13.8" thickBot="1" x14ac:dyDescent="0.3">
      <c r="A8" s="5">
        <v>7</v>
      </c>
      <c r="H8" s="47">
        <f>SUM(H2:H7)</f>
        <v>241171.81000000003</v>
      </c>
    </row>
    <row r="9" spans="1:14" ht="13.8" thickTop="1" x14ac:dyDescent="0.25">
      <c r="A9" s="5">
        <v>8</v>
      </c>
      <c r="C9" s="68"/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>
      <pane ySplit="1" topLeftCell="A2" activePane="bottomLeft" state="frozen"/>
      <selection sqref="A1:XFD1048576"/>
      <selection pane="bottomLeft" activeCell="D4" sqref="D4"/>
    </sheetView>
  </sheetViews>
  <sheetFormatPr defaultColWidth="8.88671875" defaultRowHeight="13.2" x14ac:dyDescent="0.25"/>
  <cols>
    <col min="1" max="1" width="21.109375" style="1" bestFit="1" customWidth="1"/>
    <col min="2" max="2" width="47.33203125" style="1" bestFit="1" customWidth="1"/>
    <col min="3" max="3" width="15.21875" style="72" customWidth="1"/>
    <col min="4" max="4" width="16.88671875" style="72" bestFit="1" customWidth="1"/>
    <col min="5" max="8" width="9.44140625" style="1" bestFit="1" customWidth="1"/>
    <col min="9" max="16384" width="8.88671875" style="1"/>
  </cols>
  <sheetData>
    <row r="1" spans="1:13" s="2" customFormat="1" ht="25.2" customHeight="1" x14ac:dyDescent="0.3">
      <c r="A1" s="69" t="s">
        <v>203</v>
      </c>
      <c r="B1" s="69" t="s">
        <v>204</v>
      </c>
      <c r="C1" s="71" t="s">
        <v>206</v>
      </c>
      <c r="D1" s="71" t="s">
        <v>205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1" t="s">
        <v>207</v>
      </c>
      <c r="B2" s="1" t="s">
        <v>215</v>
      </c>
      <c r="C2" s="72" t="s">
        <v>211</v>
      </c>
    </row>
    <row r="3" spans="1:13" x14ac:dyDescent="0.25">
      <c r="A3" s="70" t="s">
        <v>5</v>
      </c>
      <c r="B3" s="70" t="s">
        <v>208</v>
      </c>
      <c r="C3" s="72" t="s">
        <v>211</v>
      </c>
      <c r="D3" s="72" t="s">
        <v>219</v>
      </c>
    </row>
    <row r="4" spans="1:13" x14ac:dyDescent="0.25">
      <c r="A4" s="70" t="s">
        <v>209</v>
      </c>
      <c r="B4" s="70" t="s">
        <v>218</v>
      </c>
      <c r="C4" s="72" t="s">
        <v>211</v>
      </c>
      <c r="D4" s="72" t="s">
        <v>210</v>
      </c>
    </row>
    <row r="5" spans="1:13" x14ac:dyDescent="0.25">
      <c r="A5" s="1" t="s">
        <v>212</v>
      </c>
      <c r="B5" s="1" t="s">
        <v>213</v>
      </c>
      <c r="C5" s="72" t="s">
        <v>211</v>
      </c>
      <c r="D5" s="72" t="s">
        <v>217</v>
      </c>
    </row>
    <row r="6" spans="1:13" x14ac:dyDescent="0.25">
      <c r="A6" s="1" t="s">
        <v>214</v>
      </c>
      <c r="B6" s="1" t="s">
        <v>213</v>
      </c>
      <c r="D6" s="72" t="s">
        <v>216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C23" sqref="C23"/>
    </sheetView>
  </sheetViews>
  <sheetFormatPr defaultColWidth="8.88671875" defaultRowHeight="13.2" x14ac:dyDescent="0.25"/>
  <cols>
    <col min="1" max="1" width="4" style="5" bestFit="1" customWidth="1"/>
    <col min="2" max="2" width="9.44140625" style="1" bestFit="1" customWidth="1"/>
    <col min="3" max="3" width="30.88671875" style="1" bestFit="1" customWidth="1"/>
    <col min="4" max="5" width="14.109375" style="54" bestFit="1" customWidth="1"/>
    <col min="6" max="7" width="13.109375" style="54" bestFit="1" customWidth="1"/>
    <col min="8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50"/>
      <c r="E1" s="50" t="s">
        <v>228</v>
      </c>
      <c r="F1" s="50" t="s">
        <v>229</v>
      </c>
      <c r="G1" s="50"/>
      <c r="H1" s="3"/>
      <c r="I1" s="3"/>
      <c r="J1" s="3"/>
      <c r="K1" s="3"/>
      <c r="L1" s="3"/>
      <c r="M1" s="3"/>
      <c r="N1" s="3"/>
    </row>
    <row r="2" spans="1:14" ht="13.8" thickBot="1" x14ac:dyDescent="0.3">
      <c r="A2" s="5">
        <v>1</v>
      </c>
      <c r="C2" s="1" t="s">
        <v>220</v>
      </c>
      <c r="D2" s="54">
        <v>19208477</v>
      </c>
      <c r="E2" s="54">
        <v>10548000</v>
      </c>
      <c r="F2" s="54">
        <f>+D2-E2</f>
        <v>8660477</v>
      </c>
    </row>
    <row r="3" spans="1:14" ht="13.8" thickBot="1" x14ac:dyDescent="0.3">
      <c r="A3" s="5">
        <v>2</v>
      </c>
      <c r="E3" s="74">
        <v>2435622</v>
      </c>
    </row>
    <row r="4" spans="1:14" x14ac:dyDescent="0.25">
      <c r="A4" s="5">
        <v>3</v>
      </c>
      <c r="E4" s="54">
        <v>182730</v>
      </c>
    </row>
    <row r="5" spans="1:14" x14ac:dyDescent="0.25">
      <c r="A5" s="5">
        <v>4</v>
      </c>
    </row>
    <row r="6" spans="1:14" x14ac:dyDescent="0.25">
      <c r="A6" s="5">
        <v>5</v>
      </c>
      <c r="C6" s="1" t="s">
        <v>221</v>
      </c>
      <c r="D6" s="54">
        <v>5589576</v>
      </c>
      <c r="F6" s="54">
        <f t="shared" ref="F6:F8" si="0">+E6-D6</f>
        <v>-5589576</v>
      </c>
    </row>
    <row r="7" spans="1:14" x14ac:dyDescent="0.25">
      <c r="A7" s="5">
        <v>6</v>
      </c>
      <c r="C7" s="1" t="s">
        <v>222</v>
      </c>
      <c r="D7" s="54">
        <v>3000000</v>
      </c>
      <c r="E7" s="54">
        <v>6000000</v>
      </c>
      <c r="F7" s="54">
        <f t="shared" si="0"/>
        <v>3000000</v>
      </c>
    </row>
    <row r="8" spans="1:14" x14ac:dyDescent="0.25">
      <c r="A8" s="5">
        <v>7</v>
      </c>
      <c r="C8" s="1" t="s">
        <v>223</v>
      </c>
      <c r="D8" s="54">
        <v>3574941</v>
      </c>
      <c r="E8" s="54">
        <v>907000</v>
      </c>
      <c r="F8" s="54">
        <f t="shared" si="0"/>
        <v>-2667941</v>
      </c>
    </row>
    <row r="9" spans="1:14" x14ac:dyDescent="0.25">
      <c r="A9" s="5">
        <v>8</v>
      </c>
      <c r="C9" s="1" t="s">
        <v>224</v>
      </c>
      <c r="D9" s="54">
        <v>2634611</v>
      </c>
      <c r="E9" s="54">
        <v>37549</v>
      </c>
      <c r="F9" s="54">
        <f>+E9-D9</f>
        <v>-2597062</v>
      </c>
    </row>
    <row r="10" spans="1:14" x14ac:dyDescent="0.25">
      <c r="A10" s="5">
        <v>9</v>
      </c>
      <c r="C10" s="1" t="s">
        <v>2</v>
      </c>
      <c r="D10" s="54">
        <f>+G10-D9</f>
        <v>3024451</v>
      </c>
      <c r="E10" s="54">
        <v>3062000</v>
      </c>
      <c r="G10" s="54">
        <v>5659062</v>
      </c>
    </row>
    <row r="11" spans="1:14" x14ac:dyDescent="0.25">
      <c r="A11" s="5">
        <v>10</v>
      </c>
      <c r="C11" s="73" t="s">
        <v>226</v>
      </c>
      <c r="D11" s="54">
        <v>292000</v>
      </c>
    </row>
    <row r="12" spans="1:14" ht="13.8" thickBot="1" x14ac:dyDescent="0.3">
      <c r="A12" s="5">
        <v>11</v>
      </c>
      <c r="C12" s="1" t="s">
        <v>227</v>
      </c>
      <c r="D12" s="56">
        <f>SUM(D10:D11)</f>
        <v>3316451</v>
      </c>
      <c r="F12" s="54">
        <f>+E12-D12</f>
        <v>-3316451</v>
      </c>
    </row>
    <row r="13" spans="1:14" ht="13.8" thickTop="1" x14ac:dyDescent="0.25">
      <c r="A13" s="5">
        <v>12</v>
      </c>
      <c r="C13" s="1" t="s">
        <v>225</v>
      </c>
      <c r="D13" s="54">
        <v>1524898</v>
      </c>
      <c r="E13" s="54">
        <v>579000</v>
      </c>
      <c r="F13" s="54">
        <f>+E13-D13</f>
        <v>-945898</v>
      </c>
    </row>
    <row r="14" spans="1:14" ht="13.8" thickBot="1" x14ac:dyDescent="0.3">
      <c r="A14" s="5">
        <v>13</v>
      </c>
      <c r="F14" s="56">
        <f>SUM(F6:F13)</f>
        <v>-12116928</v>
      </c>
    </row>
    <row r="15" spans="1:14" ht="13.8" thickTop="1" x14ac:dyDescent="0.25">
      <c r="A15" s="5">
        <v>14</v>
      </c>
    </row>
    <row r="16" spans="1:14" x14ac:dyDescent="0.25">
      <c r="A16" s="5">
        <v>15</v>
      </c>
    </row>
    <row r="17" spans="1:6" x14ac:dyDescent="0.25">
      <c r="A17" s="5">
        <v>16</v>
      </c>
    </row>
    <row r="18" spans="1:6" x14ac:dyDescent="0.25">
      <c r="A18" s="5">
        <v>17</v>
      </c>
    </row>
    <row r="19" spans="1:6" x14ac:dyDescent="0.25">
      <c r="A19" s="5">
        <v>18</v>
      </c>
    </row>
    <row r="20" spans="1:6" x14ac:dyDescent="0.25">
      <c r="A20" s="5">
        <v>19</v>
      </c>
    </row>
    <row r="21" spans="1:6" x14ac:dyDescent="0.25">
      <c r="A21" s="5">
        <v>20</v>
      </c>
    </row>
    <row r="22" spans="1:6" x14ac:dyDescent="0.25">
      <c r="A22" s="5">
        <v>21</v>
      </c>
    </row>
    <row r="23" spans="1:6" x14ac:dyDescent="0.25">
      <c r="A23" s="5">
        <v>22</v>
      </c>
      <c r="C23" s="76" t="s">
        <v>230</v>
      </c>
      <c r="D23" s="54">
        <v>593950</v>
      </c>
    </row>
    <row r="24" spans="1:6" x14ac:dyDescent="0.25">
      <c r="A24" s="5">
        <v>23</v>
      </c>
      <c r="D24" s="54">
        <v>1450453</v>
      </c>
    </row>
    <row r="25" spans="1:6" x14ac:dyDescent="0.25">
      <c r="A25" s="5">
        <v>24</v>
      </c>
      <c r="D25" s="54">
        <f>+D23+D24</f>
        <v>2044403</v>
      </c>
    </row>
    <row r="26" spans="1:6" x14ac:dyDescent="0.25">
      <c r="A26" s="5">
        <v>25</v>
      </c>
      <c r="D26" s="54">
        <v>182730</v>
      </c>
    </row>
    <row r="27" spans="1:6" x14ac:dyDescent="0.25">
      <c r="A27" s="5">
        <v>26</v>
      </c>
      <c r="D27" s="54">
        <f>+D25+D26</f>
        <v>2227133</v>
      </c>
      <c r="E27" s="54">
        <v>12257058</v>
      </c>
      <c r="F27" s="75">
        <f>+D27/E27</f>
        <v>0.18170208544334213</v>
      </c>
    </row>
    <row r="28" spans="1:6" x14ac:dyDescent="0.25">
      <c r="A28" s="5">
        <v>27</v>
      </c>
      <c r="D28" s="54">
        <v>2435622</v>
      </c>
    </row>
    <row r="29" spans="1:6" x14ac:dyDescent="0.25">
      <c r="A29" s="5">
        <v>28</v>
      </c>
      <c r="D29" s="54">
        <f>+D28-D27</f>
        <v>208489</v>
      </c>
    </row>
    <row r="30" spans="1:6" x14ac:dyDescent="0.25">
      <c r="A30" s="5">
        <v>29</v>
      </c>
    </row>
    <row r="31" spans="1:6" x14ac:dyDescent="0.25">
      <c r="A31" s="5">
        <v>30</v>
      </c>
    </row>
    <row r="32" spans="1:6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5" activePane="bottomLeft" state="frozen"/>
      <selection sqref="A1:XFD1048576"/>
      <selection pane="bottomLeft" activeCell="B59" sqref="B59"/>
    </sheetView>
  </sheetViews>
  <sheetFormatPr defaultColWidth="8.88671875" defaultRowHeight="13.2" x14ac:dyDescent="0.25"/>
  <cols>
    <col min="1" max="1" width="4" style="5" bestFit="1" customWidth="1"/>
    <col min="2" max="2" width="51.88671875" style="1" customWidth="1"/>
    <col min="3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5">
        <v>1</v>
      </c>
      <c r="B2" s="77" t="s">
        <v>231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hyperlinks>
    <hyperlink ref="B2" r:id="rId1"/>
  </hyperlinks>
  <printOptions horizontalCentered="1" gridLines="1"/>
  <pageMargins left="0.5" right="0.5" top="0.75" bottom="0.75" header="0.25" footer="0.25"/>
  <pageSetup scale="77" fitToHeight="100" orientation="portrait" r:id="rId2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F13" sqref="F13"/>
    </sheetView>
  </sheetViews>
  <sheetFormatPr defaultColWidth="8.88671875" defaultRowHeight="13.2" x14ac:dyDescent="0.25"/>
  <cols>
    <col min="1" max="1" width="4" style="5" bestFit="1" customWidth="1"/>
    <col min="2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  <c r="F10" s="1">
        <v>3062000</v>
      </c>
    </row>
    <row r="11" spans="1:14" x14ac:dyDescent="0.25">
      <c r="A11" s="5">
        <v>10</v>
      </c>
      <c r="F11" s="1">
        <v>292000</v>
      </c>
    </row>
    <row r="12" spans="1:14" x14ac:dyDescent="0.25">
      <c r="A12" s="5">
        <v>11</v>
      </c>
      <c r="F12" s="1">
        <f>+F10+F11</f>
        <v>3354000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workbookViewId="0">
      <pane ySplit="1" topLeftCell="A29" activePane="bottomLeft" state="frozen"/>
      <selection sqref="A1:XFD1048576"/>
      <selection pane="bottomLeft" activeCell="H39" sqref="H39"/>
    </sheetView>
  </sheetViews>
  <sheetFormatPr defaultColWidth="37.21875" defaultRowHeight="13.2" x14ac:dyDescent="0.25"/>
  <cols>
    <col min="1" max="1" width="4" style="5" bestFit="1" customWidth="1"/>
    <col min="2" max="2" width="22.33203125" style="1" bestFit="1" customWidth="1"/>
    <col min="3" max="3" width="17.6640625" style="89" bestFit="1" customWidth="1"/>
    <col min="4" max="4" width="12.21875" style="1" customWidth="1"/>
    <col min="5" max="5" width="12.77734375" style="46" bestFit="1" customWidth="1"/>
    <col min="6" max="6" width="13.109375" style="46" bestFit="1" customWidth="1"/>
    <col min="7" max="16384" width="37.21875" style="1"/>
  </cols>
  <sheetData>
    <row r="1" spans="1:13" s="2" customFormat="1" ht="26.4" x14ac:dyDescent="0.3">
      <c r="A1" s="4" t="s">
        <v>0</v>
      </c>
      <c r="B1" s="3" t="s">
        <v>189</v>
      </c>
      <c r="C1" s="43" t="s">
        <v>190</v>
      </c>
      <c r="D1" s="3" t="s">
        <v>191</v>
      </c>
      <c r="E1" s="45" t="s">
        <v>192</v>
      </c>
      <c r="F1" s="45" t="s">
        <v>193</v>
      </c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49" t="s">
        <v>146</v>
      </c>
      <c r="C2" s="90" t="s">
        <v>147</v>
      </c>
      <c r="D2" s="84">
        <v>500</v>
      </c>
      <c r="E2" s="85">
        <v>2634611</v>
      </c>
      <c r="F2" s="85">
        <v>37549</v>
      </c>
    </row>
    <row r="3" spans="1:13" x14ac:dyDescent="0.25">
      <c r="A3" s="5">
        <v>2</v>
      </c>
      <c r="B3" s="49" t="s">
        <v>148</v>
      </c>
      <c r="C3" s="90" t="s">
        <v>149</v>
      </c>
      <c r="D3" s="91"/>
      <c r="E3" s="86">
        <v>918451</v>
      </c>
      <c r="F3" s="86">
        <v>918451</v>
      </c>
    </row>
    <row r="4" spans="1:13" x14ac:dyDescent="0.25">
      <c r="A4" s="5">
        <v>3</v>
      </c>
      <c r="B4" s="49" t="s">
        <v>150</v>
      </c>
      <c r="C4" s="90" t="s">
        <v>151</v>
      </c>
      <c r="D4" s="91"/>
      <c r="E4" s="86">
        <v>322000</v>
      </c>
      <c r="F4" s="86">
        <v>322000</v>
      </c>
    </row>
    <row r="5" spans="1:13" x14ac:dyDescent="0.25">
      <c r="A5" s="5">
        <v>4</v>
      </c>
      <c r="B5" s="49" t="s">
        <v>150</v>
      </c>
      <c r="C5" s="90" t="s">
        <v>152</v>
      </c>
      <c r="D5" s="91"/>
      <c r="E5" s="86">
        <v>154500</v>
      </c>
      <c r="F5" s="86">
        <v>154500</v>
      </c>
    </row>
    <row r="6" spans="1:13" x14ac:dyDescent="0.25">
      <c r="A6" s="5">
        <v>5</v>
      </c>
      <c r="B6" s="49" t="s">
        <v>150</v>
      </c>
      <c r="C6" s="90" t="s">
        <v>153</v>
      </c>
      <c r="D6" s="91"/>
      <c r="E6" s="86">
        <v>100000</v>
      </c>
      <c r="F6" s="86">
        <v>100000</v>
      </c>
    </row>
    <row r="7" spans="1:13" x14ac:dyDescent="0.25">
      <c r="A7" s="5">
        <v>6</v>
      </c>
      <c r="B7" s="49" t="s">
        <v>150</v>
      </c>
      <c r="C7" s="90" t="s">
        <v>154</v>
      </c>
      <c r="D7" s="91"/>
      <c r="E7" s="86">
        <v>45000</v>
      </c>
      <c r="F7" s="86">
        <v>45000</v>
      </c>
    </row>
    <row r="8" spans="1:13" x14ac:dyDescent="0.25">
      <c r="A8" s="5">
        <v>7</v>
      </c>
      <c r="B8" s="49" t="s">
        <v>150</v>
      </c>
      <c r="C8" s="90" t="s">
        <v>155</v>
      </c>
      <c r="D8" s="91"/>
      <c r="E8" s="86">
        <v>50000</v>
      </c>
      <c r="F8" s="86">
        <v>50000</v>
      </c>
    </row>
    <row r="9" spans="1:13" x14ac:dyDescent="0.25">
      <c r="A9" s="5">
        <v>8</v>
      </c>
      <c r="B9" s="49" t="s">
        <v>150</v>
      </c>
      <c r="C9" s="90" t="s">
        <v>156</v>
      </c>
      <c r="D9" s="91"/>
      <c r="E9" s="86">
        <v>20000</v>
      </c>
      <c r="F9" s="86">
        <v>20000</v>
      </c>
    </row>
    <row r="10" spans="1:13" x14ac:dyDescent="0.25">
      <c r="A10" s="5">
        <v>9</v>
      </c>
      <c r="B10" s="49" t="s">
        <v>150</v>
      </c>
      <c r="C10" s="90" t="s">
        <v>157</v>
      </c>
      <c r="D10" s="91"/>
      <c r="E10" s="86">
        <v>32000</v>
      </c>
      <c r="F10" s="86">
        <v>32000</v>
      </c>
    </row>
    <row r="11" spans="1:13" x14ac:dyDescent="0.25">
      <c r="A11" s="5">
        <v>10</v>
      </c>
      <c r="B11" s="49" t="s">
        <v>150</v>
      </c>
      <c r="C11" s="90" t="s">
        <v>158</v>
      </c>
      <c r="D11" s="91"/>
      <c r="E11" s="86">
        <v>96000</v>
      </c>
      <c r="F11" s="86">
        <v>96000</v>
      </c>
    </row>
    <row r="12" spans="1:13" x14ac:dyDescent="0.25">
      <c r="A12" s="5">
        <v>11</v>
      </c>
      <c r="B12" s="49" t="s">
        <v>150</v>
      </c>
      <c r="C12" s="90" t="s">
        <v>159</v>
      </c>
      <c r="D12" s="91"/>
      <c r="E12" s="86">
        <v>207000</v>
      </c>
      <c r="F12" s="86">
        <v>207000</v>
      </c>
    </row>
    <row r="13" spans="1:13" x14ac:dyDescent="0.25">
      <c r="A13" s="5">
        <v>12</v>
      </c>
      <c r="B13" s="49" t="s">
        <v>150</v>
      </c>
      <c r="C13" s="90" t="s">
        <v>160</v>
      </c>
      <c r="D13" s="91"/>
      <c r="E13" s="86">
        <v>40000</v>
      </c>
      <c r="F13" s="86">
        <v>40000</v>
      </c>
    </row>
    <row r="14" spans="1:13" x14ac:dyDescent="0.25">
      <c r="A14" s="5">
        <v>13</v>
      </c>
      <c r="B14" s="49" t="s">
        <v>150</v>
      </c>
      <c r="C14" s="90" t="s">
        <v>161</v>
      </c>
      <c r="D14" s="91"/>
      <c r="E14" s="86">
        <v>50000</v>
      </c>
      <c r="F14" s="86">
        <v>50000</v>
      </c>
    </row>
    <row r="15" spans="1:13" x14ac:dyDescent="0.25">
      <c r="A15" s="5">
        <v>14</v>
      </c>
      <c r="B15" s="49" t="s">
        <v>150</v>
      </c>
      <c r="C15" s="90" t="s">
        <v>162</v>
      </c>
      <c r="D15" s="91"/>
      <c r="E15" s="86">
        <v>40000</v>
      </c>
      <c r="F15" s="86">
        <v>40000</v>
      </c>
    </row>
    <row r="16" spans="1:13" x14ac:dyDescent="0.25">
      <c r="A16" s="5">
        <v>15</v>
      </c>
      <c r="B16" s="49" t="s">
        <v>150</v>
      </c>
      <c r="C16" s="90" t="s">
        <v>163</v>
      </c>
      <c r="D16" s="91"/>
      <c r="E16" s="86">
        <v>30000</v>
      </c>
      <c r="F16" s="86">
        <v>30000</v>
      </c>
    </row>
    <row r="17" spans="1:6" x14ac:dyDescent="0.25">
      <c r="A17" s="5">
        <v>16</v>
      </c>
      <c r="B17" s="49" t="s">
        <v>150</v>
      </c>
      <c r="C17" s="90" t="s">
        <v>164</v>
      </c>
      <c r="D17" s="91"/>
      <c r="E17" s="86">
        <v>45000</v>
      </c>
      <c r="F17" s="86">
        <v>45000</v>
      </c>
    </row>
    <row r="18" spans="1:6" x14ac:dyDescent="0.25">
      <c r="A18" s="5">
        <v>17</v>
      </c>
      <c r="B18" s="49" t="s">
        <v>150</v>
      </c>
      <c r="C18" s="90" t="s">
        <v>165</v>
      </c>
      <c r="D18" s="91"/>
      <c r="E18" s="86">
        <v>39000</v>
      </c>
      <c r="F18" s="86">
        <v>39000</v>
      </c>
    </row>
    <row r="19" spans="1:6" x14ac:dyDescent="0.25">
      <c r="A19" s="5">
        <v>18</v>
      </c>
      <c r="B19" s="49" t="s">
        <v>150</v>
      </c>
      <c r="C19" s="90" t="s">
        <v>166</v>
      </c>
      <c r="D19" s="91"/>
      <c r="E19" s="86">
        <v>39000</v>
      </c>
      <c r="F19" s="86">
        <v>39000</v>
      </c>
    </row>
    <row r="20" spans="1:6" x14ac:dyDescent="0.25">
      <c r="A20" s="5">
        <v>19</v>
      </c>
      <c r="B20" s="49" t="s">
        <v>150</v>
      </c>
      <c r="C20" s="90" t="s">
        <v>167</v>
      </c>
      <c r="D20" s="91"/>
      <c r="E20" s="86">
        <v>35000</v>
      </c>
      <c r="F20" s="86">
        <v>35000</v>
      </c>
    </row>
    <row r="21" spans="1:6" x14ac:dyDescent="0.25">
      <c r="A21" s="5">
        <v>20</v>
      </c>
      <c r="B21" s="49" t="s">
        <v>150</v>
      </c>
      <c r="C21" s="90" t="s">
        <v>168</v>
      </c>
      <c r="D21" s="91"/>
      <c r="E21" s="86">
        <v>39500</v>
      </c>
      <c r="F21" s="86">
        <v>39500</v>
      </c>
    </row>
    <row r="22" spans="1:6" x14ac:dyDescent="0.25">
      <c r="A22" s="5">
        <v>21</v>
      </c>
      <c r="B22" s="49" t="s">
        <v>150</v>
      </c>
      <c r="C22" s="90" t="s">
        <v>169</v>
      </c>
      <c r="D22" s="91"/>
      <c r="E22" s="86">
        <v>38000</v>
      </c>
      <c r="F22" s="86">
        <v>38000</v>
      </c>
    </row>
    <row r="23" spans="1:6" x14ac:dyDescent="0.25">
      <c r="A23" s="5">
        <v>22</v>
      </c>
      <c r="B23" s="49" t="s">
        <v>150</v>
      </c>
      <c r="C23" s="90" t="s">
        <v>170</v>
      </c>
      <c r="D23" s="91"/>
      <c r="E23" s="86">
        <v>39000</v>
      </c>
      <c r="F23" s="86">
        <v>39000</v>
      </c>
    </row>
    <row r="24" spans="1:6" x14ac:dyDescent="0.25">
      <c r="A24" s="5">
        <v>23</v>
      </c>
      <c r="B24" s="49" t="s">
        <v>150</v>
      </c>
      <c r="C24" s="90" t="s">
        <v>171</v>
      </c>
      <c r="D24" s="91"/>
      <c r="E24" s="86">
        <v>40000</v>
      </c>
      <c r="F24" s="86">
        <v>40000</v>
      </c>
    </row>
    <row r="25" spans="1:6" x14ac:dyDescent="0.25">
      <c r="A25" s="5">
        <v>24</v>
      </c>
      <c r="B25" s="49" t="s">
        <v>150</v>
      </c>
      <c r="C25" s="90" t="s">
        <v>172</v>
      </c>
      <c r="D25" s="91"/>
      <c r="E25" s="86">
        <v>15000</v>
      </c>
      <c r="F25" s="86">
        <v>15000</v>
      </c>
    </row>
    <row r="26" spans="1:6" x14ac:dyDescent="0.25">
      <c r="A26" s="5">
        <v>25</v>
      </c>
      <c r="B26" s="49" t="s">
        <v>150</v>
      </c>
      <c r="C26" s="90" t="s">
        <v>173</v>
      </c>
      <c r="D26" s="91"/>
      <c r="E26" s="86">
        <v>35000</v>
      </c>
      <c r="F26" s="86">
        <v>35000</v>
      </c>
    </row>
    <row r="27" spans="1:6" x14ac:dyDescent="0.25">
      <c r="A27" s="5">
        <v>26</v>
      </c>
      <c r="B27" s="49" t="s">
        <v>150</v>
      </c>
      <c r="C27" s="90" t="s">
        <v>174</v>
      </c>
      <c r="D27" s="91"/>
      <c r="E27" s="86">
        <v>40000</v>
      </c>
      <c r="F27" s="86">
        <v>40000</v>
      </c>
    </row>
    <row r="28" spans="1:6" x14ac:dyDescent="0.25">
      <c r="A28" s="5">
        <v>27</v>
      </c>
      <c r="B28" s="49" t="s">
        <v>150</v>
      </c>
      <c r="C28" s="90" t="s">
        <v>175</v>
      </c>
      <c r="D28" s="91"/>
      <c r="E28" s="86">
        <v>40000</v>
      </c>
      <c r="F28" s="86">
        <v>40000</v>
      </c>
    </row>
    <row r="29" spans="1:6" x14ac:dyDescent="0.25">
      <c r="A29" s="5">
        <v>28</v>
      </c>
      <c r="B29" s="49" t="s">
        <v>150</v>
      </c>
      <c r="C29" s="90" t="s">
        <v>176</v>
      </c>
      <c r="D29" s="91"/>
      <c r="E29" s="86">
        <v>50000</v>
      </c>
      <c r="F29" s="86">
        <v>50000</v>
      </c>
    </row>
    <row r="30" spans="1:6" x14ac:dyDescent="0.25">
      <c r="A30" s="5">
        <v>29</v>
      </c>
      <c r="B30" s="49" t="s">
        <v>150</v>
      </c>
      <c r="C30" s="90" t="s">
        <v>177</v>
      </c>
      <c r="D30" s="91"/>
      <c r="E30" s="86">
        <v>40000</v>
      </c>
      <c r="F30" s="86">
        <v>40000</v>
      </c>
    </row>
    <row r="31" spans="1:6" x14ac:dyDescent="0.25">
      <c r="A31" s="5">
        <v>30</v>
      </c>
      <c r="B31" s="49" t="s">
        <v>150</v>
      </c>
      <c r="C31" s="90" t="s">
        <v>178</v>
      </c>
      <c r="D31" s="91"/>
      <c r="E31" s="86">
        <v>40000</v>
      </c>
      <c r="F31" s="86">
        <v>40000</v>
      </c>
    </row>
    <row r="32" spans="1:6" x14ac:dyDescent="0.25">
      <c r="A32" s="5">
        <v>31</v>
      </c>
      <c r="B32" s="49" t="s">
        <v>150</v>
      </c>
      <c r="C32" s="90" t="s">
        <v>179</v>
      </c>
      <c r="D32" s="91"/>
      <c r="E32" s="86">
        <v>40000</v>
      </c>
      <c r="F32" s="86">
        <v>40000</v>
      </c>
    </row>
    <row r="33" spans="1:6" x14ac:dyDescent="0.25">
      <c r="A33" s="5">
        <v>32</v>
      </c>
      <c r="B33" s="49" t="s">
        <v>150</v>
      </c>
      <c r="C33" s="90" t="s">
        <v>180</v>
      </c>
      <c r="D33" s="91"/>
      <c r="E33" s="86">
        <v>40000</v>
      </c>
      <c r="F33" s="86">
        <v>40000</v>
      </c>
    </row>
    <row r="34" spans="1:6" x14ac:dyDescent="0.25">
      <c r="A34" s="5">
        <v>33</v>
      </c>
      <c r="B34" s="49" t="s">
        <v>150</v>
      </c>
      <c r="C34" s="90" t="s">
        <v>181</v>
      </c>
      <c r="D34" s="91"/>
      <c r="E34" s="86">
        <v>35000</v>
      </c>
      <c r="F34" s="86">
        <v>35000</v>
      </c>
    </row>
    <row r="35" spans="1:6" x14ac:dyDescent="0.25">
      <c r="A35" s="5">
        <v>34</v>
      </c>
      <c r="B35" s="49" t="s">
        <v>150</v>
      </c>
      <c r="C35" s="90" t="s">
        <v>182</v>
      </c>
      <c r="D35" s="91"/>
      <c r="E35" s="86">
        <v>30000</v>
      </c>
      <c r="F35" s="86">
        <v>30000</v>
      </c>
    </row>
    <row r="36" spans="1:6" x14ac:dyDescent="0.25">
      <c r="A36" s="5">
        <v>35</v>
      </c>
      <c r="B36" s="49" t="s">
        <v>150</v>
      </c>
      <c r="C36" s="90" t="s">
        <v>183</v>
      </c>
      <c r="D36" s="91"/>
      <c r="E36" s="86">
        <v>30000</v>
      </c>
      <c r="F36" s="86">
        <v>30000</v>
      </c>
    </row>
    <row r="37" spans="1:6" x14ac:dyDescent="0.25">
      <c r="A37" s="5">
        <v>36</v>
      </c>
      <c r="B37" s="49" t="s">
        <v>150</v>
      </c>
      <c r="C37" s="90" t="s">
        <v>184</v>
      </c>
      <c r="D37" s="91"/>
      <c r="E37" s="86">
        <v>30000</v>
      </c>
      <c r="F37" s="86">
        <v>30000</v>
      </c>
    </row>
    <row r="38" spans="1:6" x14ac:dyDescent="0.25">
      <c r="A38" s="5">
        <v>37</v>
      </c>
      <c r="B38" s="49" t="s">
        <v>150</v>
      </c>
      <c r="C38" s="90" t="s">
        <v>185</v>
      </c>
      <c r="D38" s="91"/>
      <c r="E38" s="86">
        <v>25000</v>
      </c>
      <c r="F38" s="86">
        <v>25000</v>
      </c>
    </row>
    <row r="39" spans="1:6" x14ac:dyDescent="0.25">
      <c r="A39" s="5">
        <v>38</v>
      </c>
      <c r="B39" s="49" t="s">
        <v>150</v>
      </c>
      <c r="C39" s="90" t="s">
        <v>186</v>
      </c>
      <c r="D39" s="91"/>
      <c r="E39" s="86">
        <v>25000</v>
      </c>
      <c r="F39" s="86">
        <v>25000</v>
      </c>
    </row>
    <row r="40" spans="1:6" x14ac:dyDescent="0.25">
      <c r="A40" s="5">
        <v>39</v>
      </c>
      <c r="B40" s="49" t="s">
        <v>150</v>
      </c>
      <c r="C40" s="90" t="s">
        <v>187</v>
      </c>
      <c r="D40" s="91"/>
      <c r="E40" s="86">
        <v>45000</v>
      </c>
      <c r="F40" s="86">
        <v>45000</v>
      </c>
    </row>
    <row r="41" spans="1:6" x14ac:dyDescent="0.25">
      <c r="A41" s="5">
        <v>40</v>
      </c>
      <c r="B41" s="49" t="s">
        <v>150</v>
      </c>
      <c r="C41" s="90" t="s">
        <v>188</v>
      </c>
      <c r="D41" s="91"/>
      <c r="E41" s="87">
        <v>45000</v>
      </c>
      <c r="F41" s="87">
        <v>45000</v>
      </c>
    </row>
    <row r="42" spans="1:6" x14ac:dyDescent="0.25">
      <c r="A42" s="5">
        <v>41</v>
      </c>
      <c r="B42" s="91"/>
      <c r="C42" s="92"/>
      <c r="D42" s="91"/>
      <c r="E42" s="88">
        <v>5659062</v>
      </c>
      <c r="F42" s="88">
        <v>3062000</v>
      </c>
    </row>
    <row r="43" spans="1:6" x14ac:dyDescent="0.25">
      <c r="A43" s="5">
        <v>42</v>
      </c>
    </row>
    <row r="44" spans="1:6" x14ac:dyDescent="0.25">
      <c r="A44" s="5">
        <v>43</v>
      </c>
      <c r="B44" s="1">
        <v>21</v>
      </c>
      <c r="F44" s="46">
        <v>12000</v>
      </c>
    </row>
    <row r="45" spans="1:6" x14ac:dyDescent="0.25">
      <c r="A45" s="5">
        <v>44</v>
      </c>
      <c r="B45" s="1">
        <v>22</v>
      </c>
      <c r="F45" s="46">
        <v>140000</v>
      </c>
    </row>
    <row r="46" spans="1:6" x14ac:dyDescent="0.25">
      <c r="A46" s="5">
        <v>45</v>
      </c>
      <c r="B46" s="1">
        <v>23</v>
      </c>
      <c r="F46" s="46">
        <v>140000</v>
      </c>
    </row>
    <row r="47" spans="1:6" x14ac:dyDescent="0.25">
      <c r="A47" s="5">
        <v>46</v>
      </c>
      <c r="B47" s="1">
        <v>24</v>
      </c>
      <c r="F47" s="46">
        <v>80000</v>
      </c>
    </row>
    <row r="48" spans="1:6" x14ac:dyDescent="0.25">
      <c r="A48" s="5">
        <v>47</v>
      </c>
      <c r="B48" s="1">
        <v>25</v>
      </c>
      <c r="C48" s="44">
        <v>40578</v>
      </c>
      <c r="F48" s="46">
        <v>25000</v>
      </c>
    </row>
    <row r="49" spans="1:6" ht="13.8" thickBot="1" x14ac:dyDescent="0.3">
      <c r="A49" s="5">
        <v>48</v>
      </c>
      <c r="F49" s="47">
        <f>SUM(F44:F48)</f>
        <v>397000</v>
      </c>
    </row>
    <row r="50" spans="1:6" ht="13.8" thickTop="1" x14ac:dyDescent="0.25">
      <c r="A50" s="5">
        <v>49</v>
      </c>
    </row>
    <row r="51" spans="1:6" x14ac:dyDescent="0.25">
      <c r="A51" s="5">
        <v>50</v>
      </c>
    </row>
    <row r="52" spans="1:6" ht="13.8" thickBot="1" x14ac:dyDescent="0.3">
      <c r="A52" s="5">
        <v>51</v>
      </c>
      <c r="F52" s="47">
        <f>+F42+F49</f>
        <v>3459000</v>
      </c>
    </row>
    <row r="53" spans="1:6" ht="13.8" thickTop="1" x14ac:dyDescent="0.25">
      <c r="A53" s="5">
        <v>52</v>
      </c>
    </row>
    <row r="54" spans="1:6" x14ac:dyDescent="0.25">
      <c r="A54" s="5">
        <v>53</v>
      </c>
    </row>
    <row r="55" spans="1:6" x14ac:dyDescent="0.25">
      <c r="A55" s="5">
        <v>54</v>
      </c>
    </row>
    <row r="56" spans="1:6" x14ac:dyDescent="0.25">
      <c r="A56" s="5">
        <v>55</v>
      </c>
    </row>
    <row r="57" spans="1:6" x14ac:dyDescent="0.25">
      <c r="A57" s="5">
        <v>56</v>
      </c>
    </row>
    <row r="58" spans="1:6" x14ac:dyDescent="0.25">
      <c r="A58" s="5">
        <v>57</v>
      </c>
    </row>
    <row r="59" spans="1:6" x14ac:dyDescent="0.25">
      <c r="A59" s="5">
        <v>58</v>
      </c>
    </row>
    <row r="60" spans="1:6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B2" sqref="B2"/>
    </sheetView>
  </sheetViews>
  <sheetFormatPr defaultColWidth="8.88671875" defaultRowHeight="13.2" x14ac:dyDescent="0.25"/>
  <cols>
    <col min="1" max="1" width="4" style="5" bestFit="1" customWidth="1"/>
    <col min="2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pane ySplit="1" topLeftCell="A8" activePane="bottomLeft" state="frozen"/>
      <selection pane="bottomLeft" activeCell="F46" sqref="F46"/>
    </sheetView>
  </sheetViews>
  <sheetFormatPr defaultColWidth="53.6640625" defaultRowHeight="13.2" x14ac:dyDescent="0.25"/>
  <cols>
    <col min="1" max="1" width="2.77734375" style="23" bestFit="1" customWidth="1"/>
    <col min="2" max="2" width="22.77734375" style="1" bestFit="1" customWidth="1"/>
    <col min="3" max="3" width="17.6640625" style="1" bestFit="1" customWidth="1"/>
    <col min="4" max="4" width="9.5546875" style="18" customWidth="1"/>
    <col min="5" max="5" width="12.77734375" style="54" bestFit="1" customWidth="1"/>
    <col min="6" max="6" width="14.21875" style="54" bestFit="1" customWidth="1"/>
    <col min="7" max="9" width="10.77734375" style="1" customWidth="1"/>
    <col min="10" max="16384" width="53.6640625" style="1"/>
  </cols>
  <sheetData>
    <row r="1" spans="1:9" s="2" customFormat="1" ht="26.4" x14ac:dyDescent="0.3">
      <c r="A1" s="3" t="s">
        <v>0</v>
      </c>
      <c r="B1" s="3" t="s">
        <v>189</v>
      </c>
      <c r="C1" s="3" t="s">
        <v>190</v>
      </c>
      <c r="D1" s="3" t="s">
        <v>191</v>
      </c>
      <c r="E1" s="50" t="s">
        <v>192</v>
      </c>
      <c r="F1" s="50" t="s">
        <v>193</v>
      </c>
      <c r="G1" s="50" t="s">
        <v>194</v>
      </c>
      <c r="H1" s="50" t="s">
        <v>195</v>
      </c>
      <c r="I1" s="50"/>
    </row>
    <row r="2" spans="1:9" x14ac:dyDescent="0.25">
      <c r="A2" s="23">
        <v>1</v>
      </c>
      <c r="B2" s="49" t="s">
        <v>146</v>
      </c>
      <c r="C2" s="49" t="s">
        <v>147</v>
      </c>
      <c r="D2" s="57">
        <v>500</v>
      </c>
      <c r="E2" s="51">
        <v>2634611</v>
      </c>
      <c r="F2" s="51">
        <v>37549</v>
      </c>
      <c r="G2" s="59">
        <f>+F2</f>
        <v>37549</v>
      </c>
    </row>
    <row r="3" spans="1:9" x14ac:dyDescent="0.25">
      <c r="A3" s="23">
        <v>2</v>
      </c>
      <c r="B3" s="49" t="s">
        <v>148</v>
      </c>
      <c r="C3" s="49" t="s">
        <v>149</v>
      </c>
      <c r="D3" s="58"/>
      <c r="E3" s="52">
        <v>918451</v>
      </c>
      <c r="F3" s="52">
        <v>918451</v>
      </c>
      <c r="H3" s="59">
        <f>+F3</f>
        <v>918451</v>
      </c>
    </row>
    <row r="4" spans="1:9" x14ac:dyDescent="0.25">
      <c r="A4" s="23">
        <v>3</v>
      </c>
      <c r="B4" s="49" t="s">
        <v>150</v>
      </c>
      <c r="C4" s="49" t="s">
        <v>151</v>
      </c>
      <c r="D4" s="58"/>
      <c r="E4" s="52">
        <v>322000</v>
      </c>
      <c r="F4" s="52">
        <v>322000</v>
      </c>
      <c r="H4" s="59">
        <f t="shared" ref="H4:H41" si="0">+F4</f>
        <v>322000</v>
      </c>
    </row>
    <row r="5" spans="1:9" x14ac:dyDescent="0.25">
      <c r="A5" s="23">
        <v>4</v>
      </c>
      <c r="B5" s="49" t="s">
        <v>150</v>
      </c>
      <c r="C5" s="49" t="s">
        <v>152</v>
      </c>
      <c r="D5" s="58"/>
      <c r="E5" s="52">
        <v>154500</v>
      </c>
      <c r="F5" s="52">
        <v>154500</v>
      </c>
      <c r="H5" s="59">
        <f t="shared" si="0"/>
        <v>154500</v>
      </c>
    </row>
    <row r="6" spans="1:9" x14ac:dyDescent="0.25">
      <c r="A6" s="23">
        <v>5</v>
      </c>
      <c r="B6" s="49" t="s">
        <v>150</v>
      </c>
      <c r="C6" s="49" t="s">
        <v>153</v>
      </c>
      <c r="D6" s="58"/>
      <c r="E6" s="52">
        <v>100000</v>
      </c>
      <c r="F6" s="52">
        <v>100000</v>
      </c>
      <c r="H6" s="59">
        <f t="shared" si="0"/>
        <v>100000</v>
      </c>
    </row>
    <row r="7" spans="1:9" x14ac:dyDescent="0.25">
      <c r="A7" s="23">
        <v>6</v>
      </c>
      <c r="B7" s="49" t="s">
        <v>150</v>
      </c>
      <c r="C7" s="49" t="s">
        <v>154</v>
      </c>
      <c r="D7" s="58"/>
      <c r="E7" s="52">
        <v>45000</v>
      </c>
      <c r="F7" s="52">
        <v>45000</v>
      </c>
      <c r="H7" s="59">
        <f t="shared" si="0"/>
        <v>45000</v>
      </c>
    </row>
    <row r="8" spans="1:9" x14ac:dyDescent="0.25">
      <c r="A8" s="23">
        <v>7</v>
      </c>
      <c r="B8" s="49" t="s">
        <v>150</v>
      </c>
      <c r="C8" s="49" t="s">
        <v>155</v>
      </c>
      <c r="D8" s="58"/>
      <c r="E8" s="52">
        <v>50000</v>
      </c>
      <c r="F8" s="52">
        <v>50000</v>
      </c>
      <c r="H8" s="59">
        <f t="shared" si="0"/>
        <v>50000</v>
      </c>
    </row>
    <row r="9" spans="1:9" x14ac:dyDescent="0.25">
      <c r="A9" s="23">
        <v>8</v>
      </c>
      <c r="B9" s="49" t="s">
        <v>150</v>
      </c>
      <c r="C9" s="49" t="s">
        <v>156</v>
      </c>
      <c r="D9" s="58"/>
      <c r="E9" s="52">
        <v>20000</v>
      </c>
      <c r="F9" s="52">
        <v>20000</v>
      </c>
      <c r="H9" s="59">
        <f t="shared" si="0"/>
        <v>20000</v>
      </c>
    </row>
    <row r="10" spans="1:9" x14ac:dyDescent="0.25">
      <c r="A10" s="23">
        <v>9</v>
      </c>
      <c r="B10" s="49" t="s">
        <v>150</v>
      </c>
      <c r="C10" s="49" t="s">
        <v>157</v>
      </c>
      <c r="D10" s="58"/>
      <c r="E10" s="52">
        <v>32000</v>
      </c>
      <c r="F10" s="52">
        <v>32000</v>
      </c>
      <c r="H10" s="59">
        <f t="shared" si="0"/>
        <v>32000</v>
      </c>
    </row>
    <row r="11" spans="1:9" x14ac:dyDescent="0.25">
      <c r="A11" s="23">
        <v>10</v>
      </c>
      <c r="B11" s="49" t="s">
        <v>150</v>
      </c>
      <c r="C11" s="49" t="s">
        <v>158</v>
      </c>
      <c r="D11" s="58"/>
      <c r="E11" s="52">
        <v>96000</v>
      </c>
      <c r="F11" s="52">
        <v>96000</v>
      </c>
      <c r="H11" s="59">
        <f t="shared" si="0"/>
        <v>96000</v>
      </c>
    </row>
    <row r="12" spans="1:9" x14ac:dyDescent="0.25">
      <c r="A12" s="23">
        <v>11</v>
      </c>
      <c r="B12" s="49" t="s">
        <v>150</v>
      </c>
      <c r="C12" s="49" t="s">
        <v>159</v>
      </c>
      <c r="D12" s="58"/>
      <c r="E12" s="52">
        <v>207000</v>
      </c>
      <c r="F12" s="52">
        <v>207000</v>
      </c>
      <c r="H12" s="59">
        <f t="shared" si="0"/>
        <v>207000</v>
      </c>
    </row>
    <row r="13" spans="1:9" x14ac:dyDescent="0.25">
      <c r="A13" s="23">
        <v>12</v>
      </c>
      <c r="B13" s="49" t="s">
        <v>150</v>
      </c>
      <c r="C13" s="49" t="s">
        <v>160</v>
      </c>
      <c r="D13" s="58"/>
      <c r="E13" s="52">
        <v>40000</v>
      </c>
      <c r="F13" s="52">
        <v>40000</v>
      </c>
      <c r="H13" s="59">
        <f t="shared" si="0"/>
        <v>40000</v>
      </c>
    </row>
    <row r="14" spans="1:9" x14ac:dyDescent="0.25">
      <c r="A14" s="23">
        <v>13</v>
      </c>
      <c r="B14" s="49" t="s">
        <v>150</v>
      </c>
      <c r="C14" s="49" t="s">
        <v>161</v>
      </c>
      <c r="D14" s="58"/>
      <c r="E14" s="52">
        <v>50000</v>
      </c>
      <c r="F14" s="52">
        <v>50000</v>
      </c>
      <c r="H14" s="59">
        <f t="shared" si="0"/>
        <v>50000</v>
      </c>
    </row>
    <row r="15" spans="1:9" x14ac:dyDescent="0.25">
      <c r="A15" s="23">
        <v>14</v>
      </c>
      <c r="B15" s="49" t="s">
        <v>150</v>
      </c>
      <c r="C15" s="49" t="s">
        <v>162</v>
      </c>
      <c r="D15" s="58"/>
      <c r="E15" s="52">
        <v>40000</v>
      </c>
      <c r="F15" s="52">
        <v>40000</v>
      </c>
      <c r="H15" s="59">
        <f t="shared" si="0"/>
        <v>40000</v>
      </c>
    </row>
    <row r="16" spans="1:9" x14ac:dyDescent="0.25">
      <c r="A16" s="23">
        <v>15</v>
      </c>
      <c r="B16" s="49" t="s">
        <v>150</v>
      </c>
      <c r="C16" s="49" t="s">
        <v>163</v>
      </c>
      <c r="D16" s="58"/>
      <c r="E16" s="52">
        <v>30000</v>
      </c>
      <c r="F16" s="52">
        <v>30000</v>
      </c>
      <c r="H16" s="59">
        <f t="shared" si="0"/>
        <v>30000</v>
      </c>
    </row>
    <row r="17" spans="1:8" x14ac:dyDescent="0.25">
      <c r="A17" s="23">
        <v>16</v>
      </c>
      <c r="B17" s="49" t="s">
        <v>150</v>
      </c>
      <c r="C17" s="49" t="s">
        <v>164</v>
      </c>
      <c r="D17" s="58"/>
      <c r="E17" s="52">
        <v>45000</v>
      </c>
      <c r="F17" s="52">
        <v>45000</v>
      </c>
      <c r="H17" s="59">
        <f t="shared" si="0"/>
        <v>45000</v>
      </c>
    </row>
    <row r="18" spans="1:8" x14ac:dyDescent="0.25">
      <c r="A18" s="23">
        <v>17</v>
      </c>
      <c r="B18" s="49" t="s">
        <v>150</v>
      </c>
      <c r="C18" s="49" t="s">
        <v>165</v>
      </c>
      <c r="D18" s="58"/>
      <c r="E18" s="52">
        <v>39000</v>
      </c>
      <c r="F18" s="52">
        <v>39000</v>
      </c>
      <c r="H18" s="59">
        <f t="shared" si="0"/>
        <v>39000</v>
      </c>
    </row>
    <row r="19" spans="1:8" x14ac:dyDescent="0.25">
      <c r="A19" s="23">
        <v>18</v>
      </c>
      <c r="B19" s="49" t="s">
        <v>150</v>
      </c>
      <c r="C19" s="49" t="s">
        <v>166</v>
      </c>
      <c r="D19" s="58"/>
      <c r="E19" s="52">
        <v>39000</v>
      </c>
      <c r="F19" s="52">
        <v>39000</v>
      </c>
      <c r="H19" s="59">
        <f t="shared" si="0"/>
        <v>39000</v>
      </c>
    </row>
    <row r="20" spans="1:8" x14ac:dyDescent="0.25">
      <c r="A20" s="23">
        <v>19</v>
      </c>
      <c r="B20" s="49" t="s">
        <v>150</v>
      </c>
      <c r="C20" s="49" t="s">
        <v>167</v>
      </c>
      <c r="D20" s="58"/>
      <c r="E20" s="52">
        <v>35000</v>
      </c>
      <c r="F20" s="52">
        <v>35000</v>
      </c>
      <c r="H20" s="59">
        <f t="shared" si="0"/>
        <v>35000</v>
      </c>
    </row>
    <row r="21" spans="1:8" x14ac:dyDescent="0.25">
      <c r="A21" s="23">
        <v>20</v>
      </c>
      <c r="B21" s="49" t="s">
        <v>150</v>
      </c>
      <c r="C21" s="49" t="s">
        <v>168</v>
      </c>
      <c r="D21" s="58"/>
      <c r="E21" s="52">
        <v>39500</v>
      </c>
      <c r="F21" s="52">
        <v>39500</v>
      </c>
      <c r="H21" s="59">
        <f t="shared" si="0"/>
        <v>39500</v>
      </c>
    </row>
    <row r="22" spans="1:8" x14ac:dyDescent="0.25">
      <c r="A22" s="23">
        <v>21</v>
      </c>
      <c r="B22" s="49" t="s">
        <v>150</v>
      </c>
      <c r="C22" s="49" t="s">
        <v>169</v>
      </c>
      <c r="D22" s="58"/>
      <c r="E22" s="52">
        <v>38000</v>
      </c>
      <c r="F22" s="52">
        <v>38000</v>
      </c>
      <c r="H22" s="59">
        <f t="shared" si="0"/>
        <v>38000</v>
      </c>
    </row>
    <row r="23" spans="1:8" x14ac:dyDescent="0.25">
      <c r="A23" s="23">
        <v>22</v>
      </c>
      <c r="B23" s="49" t="s">
        <v>150</v>
      </c>
      <c r="C23" s="49" t="s">
        <v>170</v>
      </c>
      <c r="D23" s="58"/>
      <c r="E23" s="52">
        <v>39000</v>
      </c>
      <c r="F23" s="52">
        <v>39000</v>
      </c>
      <c r="H23" s="59">
        <f t="shared" si="0"/>
        <v>39000</v>
      </c>
    </row>
    <row r="24" spans="1:8" x14ac:dyDescent="0.25">
      <c r="A24" s="23">
        <v>23</v>
      </c>
      <c r="B24" s="49" t="s">
        <v>150</v>
      </c>
      <c r="C24" s="49" t="s">
        <v>171</v>
      </c>
      <c r="D24" s="58"/>
      <c r="E24" s="52">
        <v>40000</v>
      </c>
      <c r="F24" s="52">
        <v>40000</v>
      </c>
      <c r="H24" s="59">
        <f t="shared" si="0"/>
        <v>40000</v>
      </c>
    </row>
    <row r="25" spans="1:8" x14ac:dyDescent="0.25">
      <c r="A25" s="23">
        <v>24</v>
      </c>
      <c r="B25" s="49" t="s">
        <v>150</v>
      </c>
      <c r="C25" s="49" t="s">
        <v>172</v>
      </c>
      <c r="D25" s="58"/>
      <c r="E25" s="52">
        <v>15000</v>
      </c>
      <c r="F25" s="52">
        <v>15000</v>
      </c>
      <c r="H25" s="59">
        <f t="shared" si="0"/>
        <v>15000</v>
      </c>
    </row>
    <row r="26" spans="1:8" x14ac:dyDescent="0.25">
      <c r="A26" s="23">
        <v>25</v>
      </c>
      <c r="B26" s="49" t="s">
        <v>150</v>
      </c>
      <c r="C26" s="49" t="s">
        <v>173</v>
      </c>
      <c r="D26" s="58"/>
      <c r="E26" s="52">
        <v>35000</v>
      </c>
      <c r="F26" s="52">
        <v>35000</v>
      </c>
      <c r="H26" s="59">
        <f t="shared" si="0"/>
        <v>35000</v>
      </c>
    </row>
    <row r="27" spans="1:8" x14ac:dyDescent="0.25">
      <c r="A27" s="23">
        <v>26</v>
      </c>
      <c r="B27" s="49" t="s">
        <v>150</v>
      </c>
      <c r="C27" s="49" t="s">
        <v>174</v>
      </c>
      <c r="D27" s="58"/>
      <c r="E27" s="52">
        <v>40000</v>
      </c>
      <c r="F27" s="52">
        <v>40000</v>
      </c>
      <c r="H27" s="59">
        <f t="shared" si="0"/>
        <v>40000</v>
      </c>
    </row>
    <row r="28" spans="1:8" x14ac:dyDescent="0.25">
      <c r="A28" s="23">
        <v>27</v>
      </c>
      <c r="B28" s="49" t="s">
        <v>150</v>
      </c>
      <c r="C28" s="49" t="s">
        <v>175</v>
      </c>
      <c r="D28" s="58"/>
      <c r="E28" s="52">
        <v>40000</v>
      </c>
      <c r="F28" s="52">
        <v>40000</v>
      </c>
      <c r="H28" s="59">
        <f t="shared" si="0"/>
        <v>40000</v>
      </c>
    </row>
    <row r="29" spans="1:8" x14ac:dyDescent="0.25">
      <c r="A29" s="23">
        <v>28</v>
      </c>
      <c r="B29" s="49" t="s">
        <v>150</v>
      </c>
      <c r="C29" s="49" t="s">
        <v>176</v>
      </c>
      <c r="D29" s="58"/>
      <c r="E29" s="52">
        <v>50000</v>
      </c>
      <c r="F29" s="52">
        <v>50000</v>
      </c>
      <c r="H29" s="59">
        <f t="shared" si="0"/>
        <v>50000</v>
      </c>
    </row>
    <row r="30" spans="1:8" x14ac:dyDescent="0.25">
      <c r="A30" s="23">
        <v>29</v>
      </c>
      <c r="B30" s="49" t="s">
        <v>150</v>
      </c>
      <c r="C30" s="49" t="s">
        <v>177</v>
      </c>
      <c r="D30" s="58"/>
      <c r="E30" s="52">
        <v>40000</v>
      </c>
      <c r="F30" s="52">
        <v>40000</v>
      </c>
      <c r="H30" s="59">
        <f t="shared" si="0"/>
        <v>40000</v>
      </c>
    </row>
    <row r="31" spans="1:8" x14ac:dyDescent="0.25">
      <c r="A31" s="23">
        <v>30</v>
      </c>
      <c r="B31" s="49" t="s">
        <v>150</v>
      </c>
      <c r="C31" s="49" t="s">
        <v>178</v>
      </c>
      <c r="D31" s="58"/>
      <c r="E31" s="52">
        <v>40000</v>
      </c>
      <c r="F31" s="52">
        <v>40000</v>
      </c>
      <c r="H31" s="59">
        <f t="shared" si="0"/>
        <v>40000</v>
      </c>
    </row>
    <row r="32" spans="1:8" x14ac:dyDescent="0.25">
      <c r="A32" s="23">
        <v>31</v>
      </c>
      <c r="B32" s="49" t="s">
        <v>150</v>
      </c>
      <c r="C32" s="49" t="s">
        <v>179</v>
      </c>
      <c r="D32" s="58"/>
      <c r="E32" s="52">
        <v>40000</v>
      </c>
      <c r="F32" s="52">
        <v>40000</v>
      </c>
      <c r="H32" s="59">
        <f t="shared" si="0"/>
        <v>40000</v>
      </c>
    </row>
    <row r="33" spans="1:8" x14ac:dyDescent="0.25">
      <c r="A33" s="23">
        <v>32</v>
      </c>
      <c r="B33" s="49" t="s">
        <v>150</v>
      </c>
      <c r="C33" s="49" t="s">
        <v>180</v>
      </c>
      <c r="D33" s="58"/>
      <c r="E33" s="52">
        <v>40000</v>
      </c>
      <c r="F33" s="52">
        <v>40000</v>
      </c>
      <c r="H33" s="59">
        <f t="shared" si="0"/>
        <v>40000</v>
      </c>
    </row>
    <row r="34" spans="1:8" x14ac:dyDescent="0.25">
      <c r="A34" s="23">
        <v>33</v>
      </c>
      <c r="B34" s="49" t="s">
        <v>150</v>
      </c>
      <c r="C34" s="49" t="s">
        <v>181</v>
      </c>
      <c r="D34" s="58"/>
      <c r="E34" s="52">
        <v>35000</v>
      </c>
      <c r="F34" s="52">
        <v>35000</v>
      </c>
      <c r="H34" s="59">
        <f t="shared" si="0"/>
        <v>35000</v>
      </c>
    </row>
    <row r="35" spans="1:8" x14ac:dyDescent="0.25">
      <c r="A35" s="23">
        <v>34</v>
      </c>
      <c r="B35" s="49" t="s">
        <v>150</v>
      </c>
      <c r="C35" s="49" t="s">
        <v>182</v>
      </c>
      <c r="D35" s="58"/>
      <c r="E35" s="52">
        <v>30000</v>
      </c>
      <c r="F35" s="52">
        <v>30000</v>
      </c>
      <c r="H35" s="59">
        <f t="shared" si="0"/>
        <v>30000</v>
      </c>
    </row>
    <row r="36" spans="1:8" x14ac:dyDescent="0.25">
      <c r="A36" s="23">
        <v>35</v>
      </c>
      <c r="B36" s="49" t="s">
        <v>150</v>
      </c>
      <c r="C36" s="49" t="s">
        <v>183</v>
      </c>
      <c r="D36" s="58"/>
      <c r="E36" s="52">
        <v>30000</v>
      </c>
      <c r="F36" s="52">
        <v>30000</v>
      </c>
      <c r="H36" s="59">
        <f t="shared" si="0"/>
        <v>30000</v>
      </c>
    </row>
    <row r="37" spans="1:8" x14ac:dyDescent="0.25">
      <c r="A37" s="23">
        <v>36</v>
      </c>
      <c r="B37" s="49" t="s">
        <v>150</v>
      </c>
      <c r="C37" s="49" t="s">
        <v>184</v>
      </c>
      <c r="D37" s="58"/>
      <c r="E37" s="52">
        <v>30000</v>
      </c>
      <c r="F37" s="52">
        <v>30000</v>
      </c>
      <c r="H37" s="59">
        <f t="shared" si="0"/>
        <v>30000</v>
      </c>
    </row>
    <row r="38" spans="1:8" x14ac:dyDescent="0.25">
      <c r="A38" s="23">
        <v>37</v>
      </c>
      <c r="B38" s="49" t="s">
        <v>150</v>
      </c>
      <c r="C38" s="49" t="s">
        <v>185</v>
      </c>
      <c r="D38" s="58"/>
      <c r="E38" s="52">
        <v>25000</v>
      </c>
      <c r="F38" s="52">
        <v>25000</v>
      </c>
      <c r="H38" s="59">
        <f t="shared" si="0"/>
        <v>25000</v>
      </c>
    </row>
    <row r="39" spans="1:8" x14ac:dyDescent="0.25">
      <c r="A39" s="23">
        <v>38</v>
      </c>
      <c r="B39" s="49" t="s">
        <v>150</v>
      </c>
      <c r="C39" s="49" t="s">
        <v>186</v>
      </c>
      <c r="D39" s="58"/>
      <c r="E39" s="52">
        <v>25000</v>
      </c>
      <c r="F39" s="52">
        <v>25000</v>
      </c>
      <c r="H39" s="59">
        <f t="shared" si="0"/>
        <v>25000</v>
      </c>
    </row>
    <row r="40" spans="1:8" x14ac:dyDescent="0.25">
      <c r="A40" s="23">
        <v>39</v>
      </c>
      <c r="B40" s="49" t="s">
        <v>150</v>
      </c>
      <c r="C40" s="49" t="s">
        <v>187</v>
      </c>
      <c r="D40" s="58"/>
      <c r="E40" s="52">
        <v>45000</v>
      </c>
      <c r="F40" s="52">
        <v>45000</v>
      </c>
      <c r="H40" s="59">
        <f t="shared" si="0"/>
        <v>45000</v>
      </c>
    </row>
    <row r="41" spans="1:8" x14ac:dyDescent="0.25">
      <c r="A41" s="23">
        <v>40</v>
      </c>
      <c r="B41" s="49" t="s">
        <v>150</v>
      </c>
      <c r="C41" s="49" t="s">
        <v>188</v>
      </c>
      <c r="D41" s="58"/>
      <c r="E41" s="55">
        <v>45000</v>
      </c>
      <c r="F41" s="53">
        <v>45000</v>
      </c>
      <c r="H41" s="59">
        <f t="shared" si="0"/>
        <v>45000</v>
      </c>
    </row>
    <row r="42" spans="1:8" ht="13.8" thickBot="1" x14ac:dyDescent="0.3">
      <c r="E42" s="56">
        <f>SUM(E2:E41)</f>
        <v>5659062</v>
      </c>
      <c r="F42" s="56">
        <f>SUM(F2:F41)</f>
        <v>3062000</v>
      </c>
      <c r="G42" s="56">
        <f t="shared" ref="G42:H42" si="1">SUM(G2:G41)</f>
        <v>37549</v>
      </c>
      <c r="H42" s="56">
        <f t="shared" si="1"/>
        <v>3024451</v>
      </c>
    </row>
    <row r="43" spans="1:8" ht="13.8" thickTop="1" x14ac:dyDescent="0.25"/>
    <row r="44" spans="1:8" x14ac:dyDescent="0.25">
      <c r="C44" s="49" t="s">
        <v>188</v>
      </c>
      <c r="G44" s="60">
        <f>+G42/F42</f>
        <v>1.2262900065316787E-2</v>
      </c>
    </row>
    <row r="45" spans="1:8" x14ac:dyDescent="0.25">
      <c r="C45" s="49" t="s">
        <v>149</v>
      </c>
      <c r="D45" s="61">
        <f>+G45/F45</f>
        <v>3.9277196652719663E-2</v>
      </c>
      <c r="F45" s="59">
        <f>+H45+G45</f>
        <v>956000</v>
      </c>
      <c r="G45" s="54">
        <f>+F2</f>
        <v>37549</v>
      </c>
      <c r="H45" s="59">
        <f>+H3</f>
        <v>918451</v>
      </c>
    </row>
  </sheetData>
  <printOptions horizontalCentered="1" gridLines="1"/>
  <pageMargins left="0.5" right="0.5" top="1" bottom="1" header="0.5" footer="0.65"/>
  <pageSetup scale="94" fitToHeight="100" orientation="portrait" r:id="rId1"/>
  <headerFooter>
    <oddHeader>&amp;L&amp;"Times New Roman,Bold"&amp;12Attorney/Client Privileged Communication&amp;C&amp;"-,Bold"&amp;12
&amp;A&amp;R&amp;"-,Bold"HIGHLY CONFIDENTIAL</oddHeader>
    <oddFooter xml:space="preserve">&amp;L&amp;"Arial,Bold"&amp;9Prepared by Mark R. Riley, P.C.&amp;"-,Regular"&amp;8
&amp;"Arial,Regular"&amp;Z&amp;F&amp;C&amp;"Arial,Regular"&amp;9Page &amp;P of &amp;N&amp;"-,Regular"&amp;11
&amp;R&amp;"Arial,Regular"&amp;9&amp;D - &amp;T&amp;"-,Regular"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tabSelected="1" workbookViewId="0">
      <pane ySplit="1" topLeftCell="A2" activePane="bottomLeft" state="frozen"/>
      <selection sqref="A1:XFD1048576"/>
      <selection pane="bottomLeft" activeCell="B18" sqref="B18"/>
    </sheetView>
  </sheetViews>
  <sheetFormatPr defaultColWidth="8.88671875" defaultRowHeight="13.2" x14ac:dyDescent="0.3"/>
  <cols>
    <col min="1" max="1" width="4" style="7" bestFit="1" customWidth="1"/>
    <col min="2" max="2" width="52.6640625" style="8" customWidth="1"/>
    <col min="3" max="3" width="28.33203125" style="8" bestFit="1" customWidth="1"/>
    <col min="4" max="4" width="10.6640625" style="9" bestFit="1" customWidth="1"/>
    <col min="5" max="5" width="14.6640625" style="9" bestFit="1" customWidth="1"/>
    <col min="6" max="6" width="35.109375" style="8" bestFit="1" customWidth="1"/>
    <col min="7" max="7" width="21" style="8" bestFit="1" customWidth="1"/>
    <col min="8" max="8" width="26" style="8" bestFit="1" customWidth="1"/>
    <col min="9" max="9" width="42.6640625" style="8" customWidth="1"/>
    <col min="10" max="10" width="91.33203125" style="8" bestFit="1" customWidth="1"/>
    <col min="11" max="12" width="9.44140625" style="8" bestFit="1" customWidth="1"/>
    <col min="13" max="16384" width="8.88671875" style="8"/>
  </cols>
  <sheetData>
    <row r="1" spans="1:17" s="2" customFormat="1" ht="25.2" customHeight="1" x14ac:dyDescent="0.3">
      <c r="A1" s="4" t="s">
        <v>0</v>
      </c>
      <c r="B1" s="3" t="s">
        <v>1</v>
      </c>
      <c r="C1" s="3" t="s">
        <v>239</v>
      </c>
      <c r="D1" s="3" t="s">
        <v>10</v>
      </c>
      <c r="E1" s="3" t="s">
        <v>23</v>
      </c>
      <c r="F1" s="3" t="s">
        <v>17</v>
      </c>
      <c r="G1" s="3" t="s">
        <v>14</v>
      </c>
      <c r="H1" s="3" t="s">
        <v>12</v>
      </c>
      <c r="I1" s="3" t="s">
        <v>15</v>
      </c>
      <c r="J1" s="3" t="s">
        <v>16</v>
      </c>
      <c r="K1" s="3"/>
      <c r="L1" s="3"/>
      <c r="M1" s="3"/>
      <c r="N1" s="3"/>
      <c r="O1" s="3"/>
      <c r="P1" s="3"/>
      <c r="Q1" s="3"/>
    </row>
    <row r="2" spans="1:17" x14ac:dyDescent="0.3">
      <c r="A2" s="7">
        <v>1</v>
      </c>
      <c r="B2" s="8" t="s">
        <v>2</v>
      </c>
      <c r="C2" s="8" t="s">
        <v>240</v>
      </c>
      <c r="D2" s="9" t="s">
        <v>6</v>
      </c>
      <c r="E2" s="9">
        <v>3711384</v>
      </c>
      <c r="F2" s="8" t="s">
        <v>18</v>
      </c>
      <c r="G2" s="8" t="s">
        <v>13</v>
      </c>
      <c r="H2" s="8" t="s">
        <v>11</v>
      </c>
      <c r="I2" s="8" t="s">
        <v>20</v>
      </c>
      <c r="J2" s="8" t="s">
        <v>19</v>
      </c>
    </row>
    <row r="3" spans="1:17" x14ac:dyDescent="0.3">
      <c r="A3" s="7">
        <v>2</v>
      </c>
      <c r="B3" s="8" t="s">
        <v>3</v>
      </c>
      <c r="D3" s="9" t="s">
        <v>7</v>
      </c>
      <c r="E3" s="9" t="s">
        <v>24</v>
      </c>
      <c r="F3" s="8" t="s">
        <v>25</v>
      </c>
      <c r="I3" s="8" t="s">
        <v>26</v>
      </c>
      <c r="J3" s="8" t="s">
        <v>27</v>
      </c>
    </row>
    <row r="4" spans="1:17" x14ac:dyDescent="0.3">
      <c r="A4" s="7">
        <v>3</v>
      </c>
      <c r="B4" s="8" t="s">
        <v>3</v>
      </c>
      <c r="C4" s="8" t="s">
        <v>241</v>
      </c>
      <c r="D4" s="9" t="s">
        <v>7</v>
      </c>
      <c r="E4" s="9" t="s">
        <v>28</v>
      </c>
      <c r="F4" s="8" t="s">
        <v>29</v>
      </c>
      <c r="I4" s="8" t="s">
        <v>30</v>
      </c>
      <c r="J4" s="8" t="s">
        <v>31</v>
      </c>
    </row>
    <row r="5" spans="1:17" x14ac:dyDescent="0.3">
      <c r="A5" s="7">
        <v>4</v>
      </c>
      <c r="B5" s="8" t="s">
        <v>4</v>
      </c>
      <c r="D5" s="9" t="s">
        <v>7</v>
      </c>
      <c r="E5" s="9" t="s">
        <v>22</v>
      </c>
      <c r="F5" s="8" t="s">
        <v>21</v>
      </c>
    </row>
    <row r="6" spans="1:17" x14ac:dyDescent="0.3">
      <c r="A6" s="7">
        <v>5</v>
      </c>
      <c r="B6" s="8" t="s">
        <v>5</v>
      </c>
      <c r="D6" s="9" t="s">
        <v>8</v>
      </c>
      <c r="J6" s="8" t="s">
        <v>38</v>
      </c>
    </row>
    <row r="7" spans="1:17" x14ac:dyDescent="0.3">
      <c r="A7" s="7">
        <v>6</v>
      </c>
      <c r="B7" s="8" t="s">
        <v>9</v>
      </c>
      <c r="D7" s="9" t="s">
        <v>8</v>
      </c>
    </row>
    <row r="8" spans="1:17" x14ac:dyDescent="0.3">
      <c r="A8" s="7">
        <v>7</v>
      </c>
      <c r="B8" s="8" t="s">
        <v>39</v>
      </c>
      <c r="D8" s="9" t="s">
        <v>40</v>
      </c>
    </row>
    <row r="9" spans="1:17" x14ac:dyDescent="0.3">
      <c r="A9" s="7">
        <v>8</v>
      </c>
    </row>
    <row r="10" spans="1:17" x14ac:dyDescent="0.3">
      <c r="A10" s="7">
        <v>9</v>
      </c>
    </row>
    <row r="11" spans="1:17" x14ac:dyDescent="0.3">
      <c r="A11" s="7">
        <v>10</v>
      </c>
    </row>
    <row r="12" spans="1:17" x14ac:dyDescent="0.3">
      <c r="A12" s="7">
        <v>11</v>
      </c>
    </row>
    <row r="13" spans="1:17" x14ac:dyDescent="0.3">
      <c r="A13" s="7">
        <v>12</v>
      </c>
    </row>
    <row r="14" spans="1:17" x14ac:dyDescent="0.3">
      <c r="A14" s="7">
        <v>13</v>
      </c>
    </row>
    <row r="15" spans="1:17" x14ac:dyDescent="0.3">
      <c r="A15" s="7">
        <v>14</v>
      </c>
      <c r="B15" s="10" t="s">
        <v>41</v>
      </c>
      <c r="C15" s="93"/>
    </row>
    <row r="16" spans="1:17" x14ac:dyDescent="0.3">
      <c r="A16" s="7">
        <v>15</v>
      </c>
      <c r="B16" s="8" t="s">
        <v>32</v>
      </c>
    </row>
    <row r="17" spans="1:3" ht="52.8" x14ac:dyDescent="0.3">
      <c r="A17" s="7">
        <v>16</v>
      </c>
      <c r="B17" s="6" t="s">
        <v>33</v>
      </c>
      <c r="C17" s="6"/>
    </row>
    <row r="18" spans="1:3" x14ac:dyDescent="0.3">
      <c r="A18" s="7">
        <v>17</v>
      </c>
      <c r="B18" s="8" t="s">
        <v>34</v>
      </c>
    </row>
    <row r="19" spans="1:3" x14ac:dyDescent="0.3">
      <c r="A19" s="7">
        <v>18</v>
      </c>
      <c r="B19" s="8" t="s">
        <v>35</v>
      </c>
    </row>
    <row r="20" spans="1:3" x14ac:dyDescent="0.3">
      <c r="A20" s="7">
        <v>19</v>
      </c>
      <c r="B20" s="8" t="s">
        <v>242</v>
      </c>
    </row>
    <row r="21" spans="1:3" x14ac:dyDescent="0.3">
      <c r="A21" s="7">
        <v>20</v>
      </c>
      <c r="B21" s="8" t="s">
        <v>36</v>
      </c>
    </row>
    <row r="22" spans="1:3" x14ac:dyDescent="0.3">
      <c r="A22" s="7">
        <v>21</v>
      </c>
      <c r="B22" s="8" t="s">
        <v>37</v>
      </c>
    </row>
    <row r="23" spans="1:3" x14ac:dyDescent="0.3">
      <c r="A23" s="7">
        <v>22</v>
      </c>
    </row>
    <row r="24" spans="1:3" x14ac:dyDescent="0.3">
      <c r="A24" s="7">
        <v>23</v>
      </c>
    </row>
    <row r="25" spans="1:3" x14ac:dyDescent="0.3">
      <c r="A25" s="7">
        <v>24</v>
      </c>
    </row>
    <row r="26" spans="1:3" x14ac:dyDescent="0.3">
      <c r="A26" s="7">
        <v>25</v>
      </c>
    </row>
    <row r="27" spans="1:3" x14ac:dyDescent="0.3">
      <c r="A27" s="7">
        <v>26</v>
      </c>
    </row>
    <row r="28" spans="1:3" x14ac:dyDescent="0.3">
      <c r="A28" s="7">
        <v>27</v>
      </c>
    </row>
    <row r="29" spans="1:3" x14ac:dyDescent="0.3">
      <c r="A29" s="7">
        <v>28</v>
      </c>
    </row>
    <row r="30" spans="1:3" x14ac:dyDescent="0.3">
      <c r="A30" s="7">
        <v>29</v>
      </c>
    </row>
    <row r="31" spans="1:3" x14ac:dyDescent="0.3">
      <c r="A31" s="7">
        <v>30</v>
      </c>
    </row>
    <row r="32" spans="1:3" x14ac:dyDescent="0.3">
      <c r="A32" s="7">
        <v>31</v>
      </c>
    </row>
    <row r="33" spans="1:1" x14ac:dyDescent="0.3">
      <c r="A33" s="7">
        <v>32</v>
      </c>
    </row>
    <row r="34" spans="1:1" x14ac:dyDescent="0.3">
      <c r="A34" s="7">
        <v>33</v>
      </c>
    </row>
    <row r="35" spans="1:1" x14ac:dyDescent="0.3">
      <c r="A35" s="7">
        <v>34</v>
      </c>
    </row>
    <row r="36" spans="1:1" x14ac:dyDescent="0.3">
      <c r="A36" s="7">
        <v>35</v>
      </c>
    </row>
    <row r="37" spans="1:1" x14ac:dyDescent="0.3">
      <c r="A37" s="7">
        <v>36</v>
      </c>
    </row>
    <row r="38" spans="1:1" x14ac:dyDescent="0.3">
      <c r="A38" s="7">
        <v>37</v>
      </c>
    </row>
    <row r="39" spans="1:1" x14ac:dyDescent="0.3">
      <c r="A39" s="7">
        <v>38</v>
      </c>
    </row>
    <row r="40" spans="1:1" x14ac:dyDescent="0.3">
      <c r="A40" s="7">
        <v>39</v>
      </c>
    </row>
    <row r="41" spans="1:1" x14ac:dyDescent="0.3">
      <c r="A41" s="7">
        <v>40</v>
      </c>
    </row>
    <row r="42" spans="1:1" x14ac:dyDescent="0.3">
      <c r="A42" s="7">
        <v>41</v>
      </c>
    </row>
    <row r="43" spans="1:1" x14ac:dyDescent="0.3">
      <c r="A43" s="7">
        <v>42</v>
      </c>
    </row>
    <row r="44" spans="1:1" x14ac:dyDescent="0.3">
      <c r="A44" s="7">
        <v>43</v>
      </c>
    </row>
    <row r="45" spans="1:1" x14ac:dyDescent="0.3">
      <c r="A45" s="7">
        <v>44</v>
      </c>
    </row>
    <row r="46" spans="1:1" x14ac:dyDescent="0.3">
      <c r="A46" s="7">
        <v>45</v>
      </c>
    </row>
    <row r="47" spans="1:1" x14ac:dyDescent="0.3">
      <c r="A47" s="7">
        <v>46</v>
      </c>
    </row>
    <row r="48" spans="1:1" x14ac:dyDescent="0.3">
      <c r="A48" s="7">
        <v>47</v>
      </c>
    </row>
    <row r="49" spans="1:1" x14ac:dyDescent="0.3">
      <c r="A49" s="7">
        <v>48</v>
      </c>
    </row>
    <row r="50" spans="1:1" x14ac:dyDescent="0.3">
      <c r="A50" s="7">
        <v>49</v>
      </c>
    </row>
    <row r="51" spans="1:1" x14ac:dyDescent="0.3">
      <c r="A51" s="7">
        <v>50</v>
      </c>
    </row>
    <row r="52" spans="1:1" x14ac:dyDescent="0.3">
      <c r="A52" s="7">
        <v>51</v>
      </c>
    </row>
    <row r="53" spans="1:1" x14ac:dyDescent="0.3">
      <c r="A53" s="7">
        <v>52</v>
      </c>
    </row>
    <row r="54" spans="1:1" x14ac:dyDescent="0.3">
      <c r="A54" s="7">
        <v>53</v>
      </c>
    </row>
    <row r="55" spans="1:1" x14ac:dyDescent="0.3">
      <c r="A55" s="7">
        <v>54</v>
      </c>
    </row>
    <row r="56" spans="1:1" x14ac:dyDescent="0.3">
      <c r="A56" s="7">
        <v>55</v>
      </c>
    </row>
    <row r="57" spans="1:1" x14ac:dyDescent="0.3">
      <c r="A57" s="7">
        <v>56</v>
      </c>
    </row>
    <row r="58" spans="1:1" x14ac:dyDescent="0.3">
      <c r="A58" s="7">
        <v>57</v>
      </c>
    </row>
    <row r="59" spans="1:1" x14ac:dyDescent="0.3">
      <c r="A59" s="7">
        <v>58</v>
      </c>
    </row>
    <row r="60" spans="1:1" x14ac:dyDescent="0.3">
      <c r="A60" s="7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Normal="100" workbookViewId="0">
      <pane ySplit="1" topLeftCell="A2" activePane="bottomLeft" state="frozen"/>
      <selection pane="bottomLeft" activeCell="I12" sqref="I12"/>
    </sheetView>
  </sheetViews>
  <sheetFormatPr defaultColWidth="10.6640625" defaultRowHeight="13.2" x14ac:dyDescent="0.25"/>
  <cols>
    <col min="1" max="1" width="5" style="23" bestFit="1" customWidth="1"/>
    <col min="2" max="3" width="8.5546875" style="19" bestFit="1" customWidth="1"/>
    <col min="4" max="4" width="19.6640625" style="20" bestFit="1" customWidth="1"/>
    <col min="5" max="5" width="112.6640625" style="20" hidden="1" customWidth="1"/>
    <col min="6" max="6" width="7.109375" style="21" hidden="1" customWidth="1"/>
    <col min="7" max="7" width="36" style="20" hidden="1" customWidth="1"/>
    <col min="8" max="8" width="7.5546875" style="18" bestFit="1" customWidth="1"/>
    <col min="9" max="9" width="43.33203125" style="22" bestFit="1" customWidth="1"/>
    <col min="10" max="11" width="10.6640625" style="18"/>
    <col min="12" max="16384" width="10.6640625" style="1"/>
  </cols>
  <sheetData>
    <row r="1" spans="1:12" s="2" customFormat="1" ht="37.950000000000003" customHeight="1" x14ac:dyDescent="0.3">
      <c r="A1" s="3" t="s">
        <v>0</v>
      </c>
      <c r="B1" s="11" t="s">
        <v>42</v>
      </c>
      <c r="C1" s="11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3" t="s">
        <v>48</v>
      </c>
      <c r="I1" s="3" t="s">
        <v>49</v>
      </c>
      <c r="J1" s="3" t="s">
        <v>80</v>
      </c>
      <c r="K1" s="3"/>
      <c r="L1" s="3"/>
    </row>
    <row r="2" spans="1:12" ht="14.4" x14ac:dyDescent="0.3">
      <c r="A2" s="13">
        <v>1</v>
      </c>
      <c r="B2" s="14">
        <v>42411.8125</v>
      </c>
      <c r="C2" s="14">
        <v>42411.8125</v>
      </c>
      <c r="D2" t="s">
        <v>50</v>
      </c>
      <c r="E2" t="s">
        <v>51</v>
      </c>
      <c r="F2" s="15" t="s">
        <v>52</v>
      </c>
      <c r="G2" t="s">
        <v>53</v>
      </c>
      <c r="H2" s="16" t="str">
        <f t="shared" ref="H2:H10" si="0">HYPERLINK("file:////" &amp; E2 &amp; D2,"View")</f>
        <v>View</v>
      </c>
      <c r="I2" s="17" t="s">
        <v>54</v>
      </c>
    </row>
    <row r="3" spans="1:12" ht="14.4" x14ac:dyDescent="0.3">
      <c r="A3" s="13">
        <v>2</v>
      </c>
      <c r="B3" s="14">
        <v>42411.784722222219</v>
      </c>
      <c r="C3" s="14">
        <v>42411.784722222219</v>
      </c>
      <c r="D3" t="s">
        <v>55</v>
      </c>
      <c r="E3" t="s">
        <v>51</v>
      </c>
      <c r="F3" s="15" t="s">
        <v>56</v>
      </c>
      <c r="G3" t="s">
        <v>57</v>
      </c>
      <c r="H3" s="16" t="str">
        <f t="shared" si="0"/>
        <v>View</v>
      </c>
      <c r="I3" s="17" t="s">
        <v>58</v>
      </c>
      <c r="J3" s="18" t="s">
        <v>81</v>
      </c>
    </row>
    <row r="4" spans="1:12" ht="14.4" x14ac:dyDescent="0.3">
      <c r="A4" s="13">
        <v>3</v>
      </c>
      <c r="B4" s="14">
        <v>42411.786111111112</v>
      </c>
      <c r="C4" s="14">
        <v>42411.786111111112</v>
      </c>
      <c r="D4" t="s">
        <v>59</v>
      </c>
      <c r="E4" t="s">
        <v>51</v>
      </c>
      <c r="F4" s="15" t="s">
        <v>60</v>
      </c>
      <c r="G4" t="s">
        <v>57</v>
      </c>
      <c r="H4" s="16" t="str">
        <f t="shared" si="0"/>
        <v>View</v>
      </c>
      <c r="I4" s="17" t="s">
        <v>61</v>
      </c>
      <c r="J4" s="18" t="s">
        <v>81</v>
      </c>
    </row>
    <row r="5" spans="1:12" ht="14.4" x14ac:dyDescent="0.3">
      <c r="A5" s="13">
        <v>4</v>
      </c>
      <c r="B5" s="14">
        <v>42411.791666666664</v>
      </c>
      <c r="C5" s="14">
        <v>42411.791666666664</v>
      </c>
      <c r="D5" t="s">
        <v>62</v>
      </c>
      <c r="E5" t="s">
        <v>51</v>
      </c>
      <c r="F5" s="15" t="s">
        <v>63</v>
      </c>
      <c r="G5" t="s">
        <v>57</v>
      </c>
      <c r="H5" s="16" t="str">
        <f t="shared" si="0"/>
        <v>View</v>
      </c>
      <c r="I5" s="17" t="s">
        <v>64</v>
      </c>
      <c r="J5" s="18" t="s">
        <v>81</v>
      </c>
    </row>
    <row r="6" spans="1:12" ht="14.4" x14ac:dyDescent="0.3">
      <c r="A6" s="13">
        <v>5</v>
      </c>
      <c r="B6" s="14">
        <v>42411.798611111109</v>
      </c>
      <c r="C6" s="14">
        <v>42411.798611111109</v>
      </c>
      <c r="D6" t="s">
        <v>65</v>
      </c>
      <c r="E6" t="s">
        <v>51</v>
      </c>
      <c r="F6" s="15" t="s">
        <v>66</v>
      </c>
      <c r="G6" t="s">
        <v>57</v>
      </c>
      <c r="H6" s="16" t="str">
        <f t="shared" si="0"/>
        <v>View</v>
      </c>
      <c r="I6" s="17" t="s">
        <v>67</v>
      </c>
    </row>
    <row r="7" spans="1:12" ht="14.4" x14ac:dyDescent="0.3">
      <c r="A7" s="13">
        <v>6</v>
      </c>
      <c r="B7" s="14">
        <v>42411.786805555559</v>
      </c>
      <c r="C7" s="14">
        <v>42411.786805555559</v>
      </c>
      <c r="D7" t="s">
        <v>68</v>
      </c>
      <c r="E7" t="s">
        <v>51</v>
      </c>
      <c r="F7" s="15" t="s">
        <v>69</v>
      </c>
      <c r="G7" t="s">
        <v>57</v>
      </c>
      <c r="H7" s="16" t="str">
        <f t="shared" si="0"/>
        <v>View</v>
      </c>
      <c r="I7" s="17" t="s">
        <v>70</v>
      </c>
      <c r="J7" s="18" t="s">
        <v>81</v>
      </c>
    </row>
    <row r="8" spans="1:12" ht="14.4" x14ac:dyDescent="0.3">
      <c r="A8" s="13">
        <v>7</v>
      </c>
      <c r="B8" s="14">
        <v>42411.797222222223</v>
      </c>
      <c r="C8" s="14">
        <v>42411.797222222223</v>
      </c>
      <c r="D8" t="s">
        <v>71</v>
      </c>
      <c r="E8" t="s">
        <v>51</v>
      </c>
      <c r="F8" s="15" t="s">
        <v>72</v>
      </c>
      <c r="G8" t="s">
        <v>57</v>
      </c>
      <c r="H8" s="16" t="str">
        <f t="shared" si="0"/>
        <v>View</v>
      </c>
      <c r="I8" s="17" t="s">
        <v>73</v>
      </c>
      <c r="J8" s="18" t="s">
        <v>81</v>
      </c>
    </row>
    <row r="9" spans="1:12" ht="14.4" x14ac:dyDescent="0.3">
      <c r="A9" s="13">
        <v>8</v>
      </c>
      <c r="B9" s="14">
        <v>42411.789583333331</v>
      </c>
      <c r="C9" s="14">
        <v>42411.789583333331</v>
      </c>
      <c r="D9" t="s">
        <v>74</v>
      </c>
      <c r="E9" t="s">
        <v>51</v>
      </c>
      <c r="F9" s="15" t="s">
        <v>75</v>
      </c>
      <c r="G9" t="s">
        <v>57</v>
      </c>
      <c r="H9" s="16" t="str">
        <f t="shared" si="0"/>
        <v>View</v>
      </c>
      <c r="I9" s="17" t="s">
        <v>76</v>
      </c>
      <c r="J9" s="18" t="s">
        <v>81</v>
      </c>
    </row>
    <row r="10" spans="1:12" ht="14.4" x14ac:dyDescent="0.3">
      <c r="A10" s="13">
        <v>9</v>
      </c>
      <c r="B10" s="14">
        <v>42411.792361111111</v>
      </c>
      <c r="C10" s="14">
        <v>42411.792361111111</v>
      </c>
      <c r="D10" t="s">
        <v>77</v>
      </c>
      <c r="E10" t="s">
        <v>51</v>
      </c>
      <c r="F10" s="15" t="s">
        <v>78</v>
      </c>
      <c r="G10" t="s">
        <v>57</v>
      </c>
      <c r="H10" s="16" t="str">
        <f t="shared" si="0"/>
        <v>View</v>
      </c>
      <c r="I10" s="17" t="s">
        <v>79</v>
      </c>
    </row>
    <row r="11" spans="1:12" x14ac:dyDescent="0.25">
      <c r="A11" s="13"/>
    </row>
    <row r="12" spans="1:12" x14ac:dyDescent="0.25">
      <c r="A12" s="13"/>
    </row>
    <row r="13" spans="1:12" x14ac:dyDescent="0.25">
      <c r="A13" s="13"/>
    </row>
    <row r="14" spans="1:12" x14ac:dyDescent="0.25">
      <c r="A14" s="13"/>
    </row>
    <row r="15" spans="1:12" x14ac:dyDescent="0.25">
      <c r="A15" s="13"/>
    </row>
    <row r="16" spans="1:12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</sheetData>
  <printOptions horizontalCentered="1" gridLines="1"/>
  <pageMargins left="0.5" right="0.5" top="1" bottom="1" header="0.5" footer="0.65"/>
  <pageSetup scale="92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P.C.&amp;"-,Regular"&amp;8
&amp;"Arial,Regular"&amp;Z&amp;F&amp;C&amp;"Arial,Regular"&amp;9Page &amp;P of &amp;N&amp;"-,Regular"&amp;11
&amp;R&amp;"Arial,Regular"&amp;9&amp;D - &amp;T&amp;"-,Regular"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B1" sqref="B1"/>
    </sheetView>
  </sheetViews>
  <sheetFormatPr defaultColWidth="8.88671875" defaultRowHeight="13.2" x14ac:dyDescent="0.25"/>
  <cols>
    <col min="1" max="1" width="4" style="5" bestFit="1" customWidth="1"/>
    <col min="2" max="2" width="41.109375" style="1" customWidth="1"/>
    <col min="3" max="3" width="48.5546875" style="1" bestFit="1" customWidth="1"/>
    <col min="4" max="4" width="42.109375" style="1" bestFit="1" customWidth="1"/>
    <col min="5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 t="s">
        <v>84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  <c r="B2" s="1" t="s">
        <v>82</v>
      </c>
      <c r="C2" s="1" t="s">
        <v>85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  <c r="B5" s="1" t="s">
        <v>83</v>
      </c>
      <c r="C5" s="1" t="s">
        <v>86</v>
      </c>
    </row>
    <row r="6" spans="1:14" x14ac:dyDescent="0.25">
      <c r="A6" s="5">
        <v>5</v>
      </c>
    </row>
    <row r="7" spans="1:14" x14ac:dyDescent="0.25">
      <c r="A7" s="5">
        <v>6</v>
      </c>
      <c r="B7" s="1" t="s">
        <v>87</v>
      </c>
      <c r="C7" s="1" t="s">
        <v>88</v>
      </c>
      <c r="D7" s="1" t="s">
        <v>89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B2" sqref="B2"/>
    </sheetView>
  </sheetViews>
  <sheetFormatPr defaultColWidth="8.88671875" defaultRowHeight="13.2" x14ac:dyDescent="0.25"/>
  <cols>
    <col min="1" max="1" width="4" style="5" bestFit="1" customWidth="1"/>
    <col min="2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C7" sqref="C7"/>
    </sheetView>
  </sheetViews>
  <sheetFormatPr defaultColWidth="8.88671875" defaultRowHeight="15" x14ac:dyDescent="0.25"/>
  <cols>
    <col min="1" max="1" width="4.6640625" style="81" bestFit="1" customWidth="1"/>
    <col min="2" max="2" width="3.77734375" style="82" bestFit="1" customWidth="1"/>
    <col min="3" max="3" width="56.33203125" style="83" customWidth="1"/>
    <col min="4" max="4" width="10.6640625" style="83" customWidth="1"/>
    <col min="5" max="9" width="9.44140625" style="83" bestFit="1" customWidth="1"/>
    <col min="10" max="16384" width="8.88671875" style="83"/>
  </cols>
  <sheetData>
    <row r="1" spans="1:14" s="80" customFormat="1" ht="25.2" customHeight="1" x14ac:dyDescent="0.3">
      <c r="A1" s="78" t="s">
        <v>0</v>
      </c>
      <c r="B1" s="79"/>
      <c r="C1" s="79" t="s">
        <v>113</v>
      </c>
      <c r="D1" s="79" t="s">
        <v>114</v>
      </c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hidden="1" x14ac:dyDescent="0.25">
      <c r="A2" s="81">
        <v>1</v>
      </c>
      <c r="B2" s="82">
        <v>1</v>
      </c>
      <c r="C2" s="83" t="s">
        <v>90</v>
      </c>
    </row>
    <row r="3" spans="1:14" hidden="1" x14ac:dyDescent="0.25">
      <c r="A3" s="81">
        <v>2</v>
      </c>
      <c r="B3" s="82">
        <v>2</v>
      </c>
      <c r="C3" s="83" t="s">
        <v>91</v>
      </c>
    </row>
    <row r="4" spans="1:14" hidden="1" x14ac:dyDescent="0.25">
      <c r="A4" s="81">
        <v>3</v>
      </c>
      <c r="B4" s="82">
        <v>3</v>
      </c>
      <c r="C4" s="83" t="s">
        <v>92</v>
      </c>
    </row>
    <row r="5" spans="1:14" x14ac:dyDescent="0.25">
      <c r="A5" s="81">
        <v>4</v>
      </c>
      <c r="B5" s="82">
        <v>4</v>
      </c>
      <c r="C5" s="83" t="s">
        <v>93</v>
      </c>
    </row>
    <row r="6" spans="1:14" x14ac:dyDescent="0.25">
      <c r="A6" s="81">
        <v>5</v>
      </c>
      <c r="B6" s="82">
        <v>5</v>
      </c>
      <c r="C6" s="83" t="s">
        <v>94</v>
      </c>
    </row>
    <row r="7" spans="1:14" x14ac:dyDescent="0.25">
      <c r="A7" s="81">
        <v>6</v>
      </c>
      <c r="B7" s="82">
        <v>6</v>
      </c>
      <c r="C7" s="83" t="s">
        <v>95</v>
      </c>
    </row>
    <row r="8" spans="1:14" x14ac:dyDescent="0.25">
      <c r="A8" s="81">
        <v>7</v>
      </c>
      <c r="B8" s="82">
        <v>7</v>
      </c>
      <c r="C8" s="83" t="s">
        <v>96</v>
      </c>
    </row>
    <row r="9" spans="1:14" hidden="1" x14ac:dyDescent="0.25">
      <c r="A9" s="81">
        <v>8</v>
      </c>
      <c r="B9" s="82" t="s">
        <v>97</v>
      </c>
      <c r="C9" s="83" t="s">
        <v>98</v>
      </c>
    </row>
    <row r="10" spans="1:14" hidden="1" x14ac:dyDescent="0.25">
      <c r="A10" s="81">
        <v>9</v>
      </c>
      <c r="B10" s="82" t="s">
        <v>99</v>
      </c>
      <c r="C10" s="83" t="s">
        <v>100</v>
      </c>
    </row>
    <row r="11" spans="1:14" hidden="1" x14ac:dyDescent="0.25">
      <c r="A11" s="81">
        <v>10</v>
      </c>
      <c r="B11" s="82" t="s">
        <v>101</v>
      </c>
      <c r="C11" s="83" t="s">
        <v>102</v>
      </c>
    </row>
    <row r="12" spans="1:14" hidden="1" x14ac:dyDescent="0.25">
      <c r="A12" s="81">
        <v>11</v>
      </c>
      <c r="B12" s="82" t="s">
        <v>103</v>
      </c>
      <c r="C12" s="83" t="s">
        <v>104</v>
      </c>
    </row>
    <row r="13" spans="1:14" hidden="1" x14ac:dyDescent="0.25">
      <c r="A13" s="81">
        <v>12</v>
      </c>
      <c r="B13" s="82" t="s">
        <v>105</v>
      </c>
      <c r="C13" s="83" t="s">
        <v>106</v>
      </c>
    </row>
    <row r="14" spans="1:14" hidden="1" x14ac:dyDescent="0.25">
      <c r="A14" s="81">
        <v>13</v>
      </c>
      <c r="B14" s="82" t="s">
        <v>107</v>
      </c>
      <c r="C14" s="83" t="s">
        <v>108</v>
      </c>
    </row>
    <row r="15" spans="1:14" hidden="1" x14ac:dyDescent="0.25">
      <c r="A15" s="81">
        <v>14</v>
      </c>
      <c r="B15" s="82" t="s">
        <v>109</v>
      </c>
      <c r="C15" s="83" t="s">
        <v>110</v>
      </c>
    </row>
    <row r="16" spans="1:14" hidden="1" x14ac:dyDescent="0.25">
      <c r="A16" s="81">
        <v>15</v>
      </c>
      <c r="B16" s="82" t="s">
        <v>111</v>
      </c>
      <c r="C16" s="83" t="s">
        <v>112</v>
      </c>
    </row>
    <row r="17" spans="1:3" x14ac:dyDescent="0.25">
      <c r="A17" s="81">
        <v>16</v>
      </c>
    </row>
    <row r="18" spans="1:3" x14ac:dyDescent="0.25">
      <c r="A18" s="81">
        <v>17</v>
      </c>
      <c r="C18" s="83" t="s">
        <v>232</v>
      </c>
    </row>
    <row r="19" spans="1:3" x14ac:dyDescent="0.25">
      <c r="A19" s="81">
        <v>18</v>
      </c>
      <c r="C19" s="83" t="s">
        <v>233</v>
      </c>
    </row>
    <row r="20" spans="1:3" x14ac:dyDescent="0.25">
      <c r="A20" s="81">
        <v>19</v>
      </c>
      <c r="C20" s="83" t="s">
        <v>234</v>
      </c>
    </row>
    <row r="21" spans="1:3" x14ac:dyDescent="0.25">
      <c r="A21" s="81">
        <v>20</v>
      </c>
      <c r="C21" s="83" t="s">
        <v>235</v>
      </c>
    </row>
    <row r="22" spans="1:3" x14ac:dyDescent="0.25">
      <c r="A22" s="81">
        <v>21</v>
      </c>
      <c r="C22" s="83" t="s">
        <v>236</v>
      </c>
    </row>
    <row r="23" spans="1:3" x14ac:dyDescent="0.25">
      <c r="A23" s="81">
        <v>22</v>
      </c>
      <c r="C23" s="83" t="s">
        <v>237</v>
      </c>
    </row>
    <row r="24" spans="1:3" x14ac:dyDescent="0.25">
      <c r="A24" s="81">
        <v>23</v>
      </c>
      <c r="C24" s="83" t="s">
        <v>238</v>
      </c>
    </row>
    <row r="25" spans="1:3" x14ac:dyDescent="0.25">
      <c r="A25" s="81">
        <v>24</v>
      </c>
    </row>
    <row r="26" spans="1:3" x14ac:dyDescent="0.25">
      <c r="A26" s="81">
        <v>25</v>
      </c>
    </row>
    <row r="27" spans="1:3" x14ac:dyDescent="0.25">
      <c r="A27" s="81">
        <v>26</v>
      </c>
    </row>
    <row r="28" spans="1:3" x14ac:dyDescent="0.25">
      <c r="A28" s="81">
        <v>27</v>
      </c>
    </row>
    <row r="29" spans="1:3" x14ac:dyDescent="0.25">
      <c r="A29" s="81">
        <v>28</v>
      </c>
    </row>
    <row r="30" spans="1:3" x14ac:dyDescent="0.25">
      <c r="A30" s="81">
        <v>29</v>
      </c>
    </row>
    <row r="31" spans="1:3" x14ac:dyDescent="0.25">
      <c r="A31" s="81">
        <v>30</v>
      </c>
    </row>
    <row r="32" spans="1:3" x14ac:dyDescent="0.25">
      <c r="A32" s="81">
        <v>31</v>
      </c>
    </row>
    <row r="33" spans="1:1" x14ac:dyDescent="0.25">
      <c r="A33" s="81">
        <v>32</v>
      </c>
    </row>
    <row r="34" spans="1:1" x14ac:dyDescent="0.25">
      <c r="A34" s="81">
        <v>33</v>
      </c>
    </row>
    <row r="35" spans="1:1" x14ac:dyDescent="0.25">
      <c r="A35" s="81">
        <v>34</v>
      </c>
    </row>
    <row r="36" spans="1:1" x14ac:dyDescent="0.25">
      <c r="A36" s="81">
        <v>35</v>
      </c>
    </row>
    <row r="37" spans="1:1" x14ac:dyDescent="0.25">
      <c r="A37" s="81">
        <v>36</v>
      </c>
    </row>
    <row r="38" spans="1:1" x14ac:dyDescent="0.25">
      <c r="A38" s="81">
        <v>37</v>
      </c>
    </row>
    <row r="39" spans="1:1" x14ac:dyDescent="0.25">
      <c r="A39" s="81">
        <v>38</v>
      </c>
    </row>
    <row r="40" spans="1:1" x14ac:dyDescent="0.25">
      <c r="A40" s="81">
        <v>39</v>
      </c>
    </row>
    <row r="41" spans="1:1" x14ac:dyDescent="0.25">
      <c r="A41" s="81">
        <v>40</v>
      </c>
    </row>
    <row r="42" spans="1:1" x14ac:dyDescent="0.25">
      <c r="A42" s="81">
        <v>41</v>
      </c>
    </row>
    <row r="43" spans="1:1" x14ac:dyDescent="0.25">
      <c r="A43" s="81">
        <v>42</v>
      </c>
    </row>
    <row r="44" spans="1:1" x14ac:dyDescent="0.25">
      <c r="A44" s="81">
        <v>43</v>
      </c>
    </row>
    <row r="45" spans="1:1" x14ac:dyDescent="0.25">
      <c r="A45" s="81">
        <v>44</v>
      </c>
    </row>
    <row r="46" spans="1:1" x14ac:dyDescent="0.25">
      <c r="A46" s="81">
        <v>45</v>
      </c>
    </row>
    <row r="47" spans="1:1" x14ac:dyDescent="0.25">
      <c r="A47" s="81">
        <v>46</v>
      </c>
    </row>
    <row r="48" spans="1:1" x14ac:dyDescent="0.25">
      <c r="A48" s="81">
        <v>47</v>
      </c>
    </row>
    <row r="49" spans="1:1" x14ac:dyDescent="0.25">
      <c r="A49" s="81">
        <v>48</v>
      </c>
    </row>
    <row r="50" spans="1:1" x14ac:dyDescent="0.25">
      <c r="A50" s="81">
        <v>49</v>
      </c>
    </row>
    <row r="51" spans="1:1" x14ac:dyDescent="0.25">
      <c r="A51" s="81">
        <v>50</v>
      </c>
    </row>
    <row r="52" spans="1:1" x14ac:dyDescent="0.25">
      <c r="A52" s="81">
        <v>51</v>
      </c>
    </row>
    <row r="53" spans="1:1" x14ac:dyDescent="0.25">
      <c r="A53" s="81">
        <v>52</v>
      </c>
    </row>
    <row r="54" spans="1:1" x14ac:dyDescent="0.25">
      <c r="A54" s="81">
        <v>53</v>
      </c>
    </row>
    <row r="55" spans="1:1" x14ac:dyDescent="0.25">
      <c r="A55" s="81">
        <v>54</v>
      </c>
    </row>
    <row r="56" spans="1:1" x14ac:dyDescent="0.25">
      <c r="A56" s="81">
        <v>55</v>
      </c>
    </row>
    <row r="57" spans="1:1" x14ac:dyDescent="0.25">
      <c r="A57" s="81">
        <v>56</v>
      </c>
    </row>
    <row r="58" spans="1:1" x14ac:dyDescent="0.25">
      <c r="A58" s="81">
        <v>57</v>
      </c>
    </row>
    <row r="59" spans="1:1" x14ac:dyDescent="0.25">
      <c r="A59" s="81">
        <v>58</v>
      </c>
    </row>
    <row r="60" spans="1:1" x14ac:dyDescent="0.25">
      <c r="A60" s="81">
        <v>59</v>
      </c>
    </row>
  </sheetData>
  <printOptions horizontalCentered="1" gridLines="1"/>
  <pageMargins left="0.5" right="0.5" top="0.75" bottom="0.75" header="0.25" footer="0.25"/>
  <pageSetup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A30" sqref="A30"/>
    </sheetView>
  </sheetViews>
  <sheetFormatPr defaultColWidth="9.109375" defaultRowHeight="13.2" x14ac:dyDescent="0.25"/>
  <cols>
    <col min="1" max="1" width="10.6640625" style="26" customWidth="1"/>
    <col min="2" max="3" width="11.44140625" style="38" bestFit="1" customWidth="1"/>
    <col min="4" max="4" width="7.88671875" style="40" bestFit="1" customWidth="1"/>
    <col min="5" max="5" width="10.6640625" style="38" customWidth="1"/>
    <col min="6" max="6" width="11.88671875" style="38" customWidth="1"/>
    <col min="7" max="7" width="12.109375" style="38" bestFit="1" customWidth="1"/>
    <col min="8" max="8" width="10.6640625" style="38" customWidth="1"/>
    <col min="9" max="9" width="12.109375" style="38" bestFit="1" customWidth="1"/>
    <col min="10" max="10" width="11.44140625" style="38" bestFit="1" customWidth="1"/>
    <col min="11" max="11" width="12.33203125" style="32" bestFit="1" customWidth="1"/>
    <col min="12" max="16384" width="9.109375" style="32"/>
  </cols>
  <sheetData>
    <row r="1" spans="1:11" s="25" customFormat="1" ht="49.95" customHeight="1" thickBot="1" x14ac:dyDescent="0.3">
      <c r="A1" s="24" t="s">
        <v>115</v>
      </c>
      <c r="B1" s="24" t="s">
        <v>116</v>
      </c>
      <c r="C1" s="24" t="s">
        <v>117</v>
      </c>
      <c r="D1" s="24" t="s">
        <v>118</v>
      </c>
      <c r="E1" s="24" t="s">
        <v>119</v>
      </c>
      <c r="F1" s="24" t="s">
        <v>120</v>
      </c>
      <c r="G1" s="24" t="s">
        <v>121</v>
      </c>
      <c r="H1" s="24" t="s">
        <v>122</v>
      </c>
      <c r="I1" s="24" t="s">
        <v>123</v>
      </c>
      <c r="J1" s="24" t="s">
        <v>124</v>
      </c>
      <c r="K1" s="24" t="s">
        <v>125</v>
      </c>
    </row>
    <row r="2" spans="1:11" s="29" customFormat="1" ht="16.95" customHeight="1" x14ac:dyDescent="0.25">
      <c r="A2" s="26">
        <v>39210</v>
      </c>
      <c r="B2" s="27">
        <v>0</v>
      </c>
      <c r="C2" s="27">
        <v>9000</v>
      </c>
      <c r="D2" s="28"/>
      <c r="E2" s="27"/>
      <c r="F2" s="27">
        <f>E2</f>
        <v>0</v>
      </c>
      <c r="G2" s="27"/>
      <c r="H2" s="27"/>
      <c r="I2" s="27"/>
      <c r="J2" s="27">
        <f>B2-I2</f>
        <v>0</v>
      </c>
      <c r="K2" s="27">
        <f>+C2</f>
        <v>9000</v>
      </c>
    </row>
    <row r="3" spans="1:11" ht="15" x14ac:dyDescent="0.25">
      <c r="A3" s="30">
        <v>39290</v>
      </c>
      <c r="B3" s="31">
        <f>+K2</f>
        <v>9000</v>
      </c>
      <c r="C3" s="31">
        <v>50000</v>
      </c>
      <c r="D3" s="28">
        <f t="shared" ref="D3" si="0">+A3-A2</f>
        <v>80</v>
      </c>
      <c r="E3" s="31">
        <f>+J3*(D3/365)*0.1</f>
        <v>1293.1506849315069</v>
      </c>
      <c r="F3" s="31">
        <f>E3</f>
        <v>1293.1506849315069</v>
      </c>
      <c r="G3" s="31"/>
      <c r="H3" s="31"/>
      <c r="I3" s="31"/>
      <c r="J3" s="31">
        <f t="shared" ref="J3:J9" si="1">+B3+C3+I3</f>
        <v>59000</v>
      </c>
      <c r="K3" s="31">
        <f t="shared" ref="K3:K29" si="2">+F3+J3</f>
        <v>60293.150684931505</v>
      </c>
    </row>
    <row r="4" spans="1:11" ht="15" x14ac:dyDescent="0.25">
      <c r="A4" s="30">
        <v>39294</v>
      </c>
      <c r="B4" s="31">
        <f>+J3</f>
        <v>59000</v>
      </c>
      <c r="C4" s="31">
        <v>55000</v>
      </c>
      <c r="D4" s="28">
        <f>+A4-A3</f>
        <v>4</v>
      </c>
      <c r="E4" s="31">
        <f t="shared" ref="E4:E23" si="3">+J4*(D4/365)*0.1</f>
        <v>124.93150684931507</v>
      </c>
      <c r="F4" s="31">
        <f>F3+E4</f>
        <v>1418.0821917808221</v>
      </c>
      <c r="G4" s="31"/>
      <c r="H4" s="31"/>
      <c r="I4" s="31"/>
      <c r="J4" s="31">
        <f t="shared" si="1"/>
        <v>114000</v>
      </c>
      <c r="K4" s="31">
        <f t="shared" si="2"/>
        <v>115418.08219178082</v>
      </c>
    </row>
    <row r="5" spans="1:11" ht="15" x14ac:dyDescent="0.25">
      <c r="A5" s="30">
        <v>39297</v>
      </c>
      <c r="B5" s="31">
        <f t="shared" ref="B5:B23" si="4">+J4</f>
        <v>114000</v>
      </c>
      <c r="C5" s="31">
        <v>2159.59</v>
      </c>
      <c r="D5" s="28">
        <f t="shared" ref="D5:D23" si="5">+A5-A4</f>
        <v>3</v>
      </c>
      <c r="E5" s="31">
        <f t="shared" si="3"/>
        <v>95.473635616438344</v>
      </c>
      <c r="F5" s="31">
        <f t="shared" ref="F5:F23" si="6">F4+E5</f>
        <v>1513.5558273972604</v>
      </c>
      <c r="G5" s="31"/>
      <c r="H5" s="31"/>
      <c r="I5" s="31"/>
      <c r="J5" s="31">
        <f t="shared" si="1"/>
        <v>116159.59</v>
      </c>
      <c r="K5" s="31">
        <f t="shared" si="2"/>
        <v>117673.14582739725</v>
      </c>
    </row>
    <row r="6" spans="1:11" ht="15" x14ac:dyDescent="0.25">
      <c r="A6" s="30">
        <v>39302</v>
      </c>
      <c r="B6" s="31">
        <f t="shared" si="4"/>
        <v>116159.59</v>
      </c>
      <c r="C6" s="31">
        <v>4283.3500000000004</v>
      </c>
      <c r="D6" s="28">
        <f t="shared" si="5"/>
        <v>5</v>
      </c>
      <c r="E6" s="31">
        <f t="shared" si="3"/>
        <v>164.99032876712329</v>
      </c>
      <c r="F6" s="31">
        <f t="shared" si="6"/>
        <v>1678.5461561643838</v>
      </c>
      <c r="G6" s="31"/>
      <c r="H6" s="31"/>
      <c r="I6" s="31"/>
      <c r="J6" s="31">
        <f t="shared" si="1"/>
        <v>120442.94</v>
      </c>
      <c r="K6" s="31">
        <f t="shared" si="2"/>
        <v>122121.48615616439</v>
      </c>
    </row>
    <row r="7" spans="1:11" ht="15" x14ac:dyDescent="0.25">
      <c r="A7" s="30">
        <v>39303</v>
      </c>
      <c r="B7" s="31">
        <f t="shared" si="4"/>
        <v>120442.94</v>
      </c>
      <c r="C7" s="31">
        <v>38958.57</v>
      </c>
      <c r="D7" s="28">
        <f t="shared" si="5"/>
        <v>1</v>
      </c>
      <c r="E7" s="31">
        <f t="shared" si="3"/>
        <v>43.671646575342471</v>
      </c>
      <c r="F7" s="31">
        <f t="shared" si="6"/>
        <v>1722.2178027397263</v>
      </c>
      <c r="G7" s="31"/>
      <c r="H7" s="31"/>
      <c r="I7" s="31"/>
      <c r="J7" s="31">
        <f t="shared" si="1"/>
        <v>159401.51</v>
      </c>
      <c r="K7" s="31">
        <f t="shared" si="2"/>
        <v>161123.72780273974</v>
      </c>
    </row>
    <row r="8" spans="1:11" ht="15" x14ac:dyDescent="0.25">
      <c r="A8" s="30">
        <v>39308</v>
      </c>
      <c r="B8" s="31">
        <f t="shared" si="4"/>
        <v>159401.51</v>
      </c>
      <c r="C8" s="31">
        <v>35302.339999999997</v>
      </c>
      <c r="D8" s="28">
        <f t="shared" si="5"/>
        <v>5</v>
      </c>
      <c r="E8" s="31">
        <f t="shared" si="3"/>
        <v>266.71760273972603</v>
      </c>
      <c r="F8" s="31">
        <f t="shared" si="6"/>
        <v>1988.9354054794524</v>
      </c>
      <c r="G8" s="31"/>
      <c r="H8" s="31"/>
      <c r="I8" s="31"/>
      <c r="J8" s="31">
        <f t="shared" si="1"/>
        <v>194703.85</v>
      </c>
      <c r="K8" s="31">
        <f t="shared" si="2"/>
        <v>196692.78540547946</v>
      </c>
    </row>
    <row r="9" spans="1:11" ht="15" x14ac:dyDescent="0.25">
      <c r="A9" s="30">
        <v>39311</v>
      </c>
      <c r="B9" s="31">
        <f t="shared" si="4"/>
        <v>194703.85</v>
      </c>
      <c r="C9" s="31">
        <v>3966.72</v>
      </c>
      <c r="D9" s="28">
        <f t="shared" si="5"/>
        <v>3</v>
      </c>
      <c r="E9" s="31">
        <f t="shared" si="3"/>
        <v>163.29087945205481</v>
      </c>
      <c r="F9" s="31">
        <f t="shared" si="6"/>
        <v>2152.2262849315071</v>
      </c>
      <c r="G9" s="31"/>
      <c r="H9" s="31"/>
      <c r="I9" s="31"/>
      <c r="J9" s="31">
        <f t="shared" si="1"/>
        <v>198670.57</v>
      </c>
      <c r="K9" s="31">
        <f t="shared" si="2"/>
        <v>200822.79628493151</v>
      </c>
    </row>
    <row r="10" spans="1:11" ht="15" x14ac:dyDescent="0.25">
      <c r="A10" s="30">
        <v>39358</v>
      </c>
      <c r="B10" s="31">
        <f t="shared" si="4"/>
        <v>198670.57</v>
      </c>
      <c r="C10" s="31"/>
      <c r="D10" s="28">
        <f t="shared" si="5"/>
        <v>47</v>
      </c>
      <c r="E10" s="31">
        <f t="shared" si="3"/>
        <v>2461.6484356164383</v>
      </c>
      <c r="F10" s="31">
        <f t="shared" si="6"/>
        <v>4613.8747205479449</v>
      </c>
      <c r="G10" s="31">
        <v>-7500</v>
      </c>
      <c r="H10" s="31"/>
      <c r="I10" s="31">
        <f>+G10</f>
        <v>-7500</v>
      </c>
      <c r="J10" s="31">
        <f>+B10+C10+I10</f>
        <v>191170.57</v>
      </c>
      <c r="K10" s="31">
        <f t="shared" si="2"/>
        <v>195784.44472054794</v>
      </c>
    </row>
    <row r="11" spans="1:11" ht="15" x14ac:dyDescent="0.25">
      <c r="A11" s="30">
        <v>39395</v>
      </c>
      <c r="B11" s="31">
        <f t="shared" si="4"/>
        <v>191170.57</v>
      </c>
      <c r="C11" s="31"/>
      <c r="D11" s="28">
        <f t="shared" si="5"/>
        <v>37</v>
      </c>
      <c r="E11" s="31">
        <f t="shared" si="3"/>
        <v>1532.4139972602743</v>
      </c>
      <c r="F11" s="31">
        <f t="shared" si="6"/>
        <v>6146.2887178082192</v>
      </c>
      <c r="G11" s="31">
        <v>-40000</v>
      </c>
      <c r="H11" s="31"/>
      <c r="I11" s="31">
        <f t="shared" ref="I11:I20" si="7">+G11</f>
        <v>-40000</v>
      </c>
      <c r="J11" s="31">
        <f t="shared" ref="J11:J23" si="8">+B11+C11+I11</f>
        <v>151170.57</v>
      </c>
      <c r="K11" s="31">
        <f t="shared" si="2"/>
        <v>157316.85871780824</v>
      </c>
    </row>
    <row r="12" spans="1:11" ht="15" x14ac:dyDescent="0.25">
      <c r="A12" s="33">
        <v>39447</v>
      </c>
      <c r="B12" s="34">
        <f t="shared" si="4"/>
        <v>151170.57</v>
      </c>
      <c r="C12" s="34"/>
      <c r="D12" s="35">
        <f t="shared" si="5"/>
        <v>52</v>
      </c>
      <c r="E12" s="34">
        <f t="shared" si="3"/>
        <v>2153.6629150684935</v>
      </c>
      <c r="F12" s="34">
        <f t="shared" si="6"/>
        <v>8299.9516328767131</v>
      </c>
      <c r="G12" s="34"/>
      <c r="H12" s="34"/>
      <c r="I12" s="34"/>
      <c r="J12" s="34">
        <f t="shared" si="8"/>
        <v>151170.57</v>
      </c>
      <c r="K12" s="34">
        <f t="shared" si="2"/>
        <v>159470.52163287671</v>
      </c>
    </row>
    <row r="13" spans="1:11" ht="15" x14ac:dyDescent="0.25">
      <c r="A13" s="30">
        <v>39475</v>
      </c>
      <c r="B13" s="31">
        <f t="shared" si="4"/>
        <v>151170.57</v>
      </c>
      <c r="C13" s="31"/>
      <c r="D13" s="28">
        <f t="shared" si="5"/>
        <v>28</v>
      </c>
      <c r="E13" s="31">
        <f t="shared" si="3"/>
        <v>1006.239989041096</v>
      </c>
      <c r="F13" s="31">
        <f t="shared" si="6"/>
        <v>9306.1916219178092</v>
      </c>
      <c r="G13" s="31">
        <v>-20000</v>
      </c>
      <c r="H13" s="31"/>
      <c r="I13" s="31">
        <f t="shared" si="7"/>
        <v>-20000</v>
      </c>
      <c r="J13" s="31">
        <f t="shared" si="8"/>
        <v>131170.57</v>
      </c>
      <c r="K13" s="31">
        <f t="shared" si="2"/>
        <v>140476.76162191783</v>
      </c>
    </row>
    <row r="14" spans="1:11" ht="15" x14ac:dyDescent="0.25">
      <c r="A14" s="30">
        <v>39658</v>
      </c>
      <c r="B14" s="31">
        <f t="shared" si="4"/>
        <v>131170.57</v>
      </c>
      <c r="C14" s="31"/>
      <c r="D14" s="28">
        <f t="shared" si="5"/>
        <v>183</v>
      </c>
      <c r="E14" s="31">
        <f t="shared" si="3"/>
        <v>6325.8121397260293</v>
      </c>
      <c r="F14" s="31">
        <f t="shared" si="6"/>
        <v>15632.003761643839</v>
      </c>
      <c r="G14" s="31">
        <v>-5000</v>
      </c>
      <c r="H14" s="31"/>
      <c r="I14" s="31">
        <f t="shared" si="7"/>
        <v>-5000</v>
      </c>
      <c r="J14" s="31">
        <f t="shared" si="8"/>
        <v>126170.57</v>
      </c>
      <c r="K14" s="31">
        <f t="shared" si="2"/>
        <v>141802.57376164384</v>
      </c>
    </row>
    <row r="15" spans="1:11" ht="15" x14ac:dyDescent="0.25">
      <c r="A15" s="30">
        <v>39729</v>
      </c>
      <c r="B15" s="31">
        <f t="shared" si="4"/>
        <v>126170.57</v>
      </c>
      <c r="C15" s="31"/>
      <c r="D15" s="28">
        <f t="shared" si="5"/>
        <v>71</v>
      </c>
      <c r="E15" s="31">
        <f t="shared" si="3"/>
        <v>2259.756293150685</v>
      </c>
      <c r="F15" s="31">
        <f t="shared" si="6"/>
        <v>17891.760054794522</v>
      </c>
      <c r="G15" s="31">
        <v>-10000</v>
      </c>
      <c r="H15" s="31"/>
      <c r="I15" s="31">
        <f t="shared" si="7"/>
        <v>-10000</v>
      </c>
      <c r="J15" s="31">
        <f t="shared" si="8"/>
        <v>116170.57</v>
      </c>
      <c r="K15" s="31">
        <f t="shared" si="2"/>
        <v>134062.33005479453</v>
      </c>
    </row>
    <row r="16" spans="1:11" ht="15" x14ac:dyDescent="0.25">
      <c r="A16" s="30">
        <v>39792</v>
      </c>
      <c r="B16" s="31">
        <f t="shared" si="4"/>
        <v>116170.57</v>
      </c>
      <c r="C16" s="31"/>
      <c r="D16" s="28">
        <f t="shared" si="5"/>
        <v>63</v>
      </c>
      <c r="E16" s="31">
        <f t="shared" si="3"/>
        <v>1832.5331260273977</v>
      </c>
      <c r="F16" s="31">
        <f t="shared" si="6"/>
        <v>19724.293180821918</v>
      </c>
      <c r="G16" s="31">
        <v>-10000</v>
      </c>
      <c r="H16" s="31"/>
      <c r="I16" s="31">
        <f t="shared" si="7"/>
        <v>-10000</v>
      </c>
      <c r="J16" s="31">
        <f t="shared" si="8"/>
        <v>106170.57</v>
      </c>
      <c r="K16" s="31">
        <f t="shared" si="2"/>
        <v>125894.86318082192</v>
      </c>
    </row>
    <row r="17" spans="1:11" ht="15" x14ac:dyDescent="0.25">
      <c r="A17" s="33">
        <v>39813</v>
      </c>
      <c r="B17" s="34">
        <f t="shared" si="4"/>
        <v>106170.57</v>
      </c>
      <c r="C17" s="34"/>
      <c r="D17" s="35">
        <f t="shared" si="5"/>
        <v>21</v>
      </c>
      <c r="E17" s="34">
        <f t="shared" si="3"/>
        <v>610.84437534246581</v>
      </c>
      <c r="F17" s="34">
        <f t="shared" si="6"/>
        <v>20335.137556164384</v>
      </c>
      <c r="G17" s="34"/>
      <c r="H17" s="34"/>
      <c r="I17" s="34"/>
      <c r="J17" s="34">
        <f t="shared" si="8"/>
        <v>106170.57</v>
      </c>
      <c r="K17" s="34">
        <f t="shared" si="2"/>
        <v>126505.70755616439</v>
      </c>
    </row>
    <row r="18" spans="1:11" ht="15" x14ac:dyDescent="0.25">
      <c r="A18" s="30">
        <v>39923</v>
      </c>
      <c r="B18" s="31">
        <f t="shared" si="4"/>
        <v>106170.57</v>
      </c>
      <c r="C18" s="31"/>
      <c r="D18" s="28">
        <f t="shared" si="5"/>
        <v>110</v>
      </c>
      <c r="E18" s="31">
        <f t="shared" si="3"/>
        <v>2898.2911506849318</v>
      </c>
      <c r="F18" s="31">
        <f t="shared" si="6"/>
        <v>23233.428706849314</v>
      </c>
      <c r="G18" s="31">
        <v>-10000</v>
      </c>
      <c r="H18" s="31"/>
      <c r="I18" s="31">
        <f t="shared" si="7"/>
        <v>-10000</v>
      </c>
      <c r="J18" s="31">
        <f t="shared" si="8"/>
        <v>96170.57</v>
      </c>
      <c r="K18" s="31">
        <f t="shared" si="2"/>
        <v>119403.99870684932</v>
      </c>
    </row>
    <row r="19" spans="1:11" ht="15" x14ac:dyDescent="0.25">
      <c r="A19" s="30">
        <v>40078</v>
      </c>
      <c r="B19" s="31">
        <f t="shared" si="4"/>
        <v>96170.57</v>
      </c>
      <c r="C19" s="31"/>
      <c r="D19" s="28">
        <f t="shared" si="5"/>
        <v>155</v>
      </c>
      <c r="E19" s="31">
        <f t="shared" si="3"/>
        <v>3871.6269452054798</v>
      </c>
      <c r="F19" s="31">
        <f t="shared" si="6"/>
        <v>27105.055652054794</v>
      </c>
      <c r="G19" s="31">
        <v>-5000</v>
      </c>
      <c r="H19" s="31"/>
      <c r="I19" s="31">
        <f t="shared" si="7"/>
        <v>-5000</v>
      </c>
      <c r="J19" s="31">
        <f t="shared" si="8"/>
        <v>91170.57</v>
      </c>
      <c r="K19" s="31">
        <f t="shared" si="2"/>
        <v>118275.6256520548</v>
      </c>
    </row>
    <row r="20" spans="1:11" ht="15" x14ac:dyDescent="0.25">
      <c r="A20" s="30">
        <v>40091</v>
      </c>
      <c r="B20" s="31">
        <f t="shared" si="4"/>
        <v>91170.57</v>
      </c>
      <c r="C20" s="31"/>
      <c r="D20" s="28">
        <f t="shared" si="5"/>
        <v>13</v>
      </c>
      <c r="E20" s="31">
        <f t="shared" si="3"/>
        <v>200.05956438356168</v>
      </c>
      <c r="F20" s="31">
        <f t="shared" si="6"/>
        <v>27305.115216438357</v>
      </c>
      <c r="G20" s="31">
        <v>-35000</v>
      </c>
      <c r="H20" s="31"/>
      <c r="I20" s="31">
        <f t="shared" si="7"/>
        <v>-35000</v>
      </c>
      <c r="J20" s="31">
        <f t="shared" si="8"/>
        <v>56170.570000000007</v>
      </c>
      <c r="K20" s="31">
        <f t="shared" si="2"/>
        <v>83475.68521643836</v>
      </c>
    </row>
    <row r="21" spans="1:11" ht="15" x14ac:dyDescent="0.25">
      <c r="A21" s="33">
        <v>40178</v>
      </c>
      <c r="B21" s="34">
        <f t="shared" si="4"/>
        <v>56170.570000000007</v>
      </c>
      <c r="C21" s="34"/>
      <c r="D21" s="35">
        <f t="shared" si="5"/>
        <v>87</v>
      </c>
      <c r="E21" s="34">
        <f t="shared" si="3"/>
        <v>1338.8601616438359</v>
      </c>
      <c r="F21" s="34">
        <f t="shared" si="6"/>
        <v>28643.975378082192</v>
      </c>
      <c r="G21" s="34"/>
      <c r="H21" s="34"/>
      <c r="I21" s="34"/>
      <c r="J21" s="34">
        <f t="shared" si="8"/>
        <v>56170.570000000007</v>
      </c>
      <c r="K21" s="34">
        <f t="shared" si="2"/>
        <v>84814.545378082199</v>
      </c>
    </row>
    <row r="22" spans="1:11" ht="15" x14ac:dyDescent="0.25">
      <c r="A22" s="30">
        <v>40222</v>
      </c>
      <c r="B22" s="31">
        <f t="shared" si="4"/>
        <v>56170.570000000007</v>
      </c>
      <c r="C22" s="31"/>
      <c r="D22" s="28">
        <f t="shared" si="5"/>
        <v>44</v>
      </c>
      <c r="E22" s="31">
        <f t="shared" si="3"/>
        <v>677.12467945205492</v>
      </c>
      <c r="F22" s="31">
        <f t="shared" si="6"/>
        <v>29321.100057534248</v>
      </c>
      <c r="G22" s="31"/>
      <c r="H22" s="31"/>
      <c r="I22" s="31"/>
      <c r="J22" s="31">
        <f t="shared" si="8"/>
        <v>56170.570000000007</v>
      </c>
      <c r="K22" s="31">
        <f t="shared" si="2"/>
        <v>85491.670057534255</v>
      </c>
    </row>
    <row r="23" spans="1:11" ht="15" x14ac:dyDescent="0.25">
      <c r="A23" s="33">
        <v>40543</v>
      </c>
      <c r="B23" s="34">
        <f t="shared" si="4"/>
        <v>56170.570000000007</v>
      </c>
      <c r="C23" s="34"/>
      <c r="D23" s="35">
        <f t="shared" si="5"/>
        <v>321</v>
      </c>
      <c r="E23" s="34">
        <f t="shared" si="3"/>
        <v>4939.9323205479468</v>
      </c>
      <c r="F23" s="34">
        <f t="shared" si="6"/>
        <v>34261.032378082193</v>
      </c>
      <c r="G23" s="34"/>
      <c r="H23" s="34"/>
      <c r="I23" s="34"/>
      <c r="J23" s="34">
        <f t="shared" si="8"/>
        <v>56170.570000000007</v>
      </c>
      <c r="K23" s="34">
        <f t="shared" si="2"/>
        <v>90431.6023780822</v>
      </c>
    </row>
    <row r="24" spans="1:11" ht="15" x14ac:dyDescent="0.25">
      <c r="A24" s="30">
        <v>40587</v>
      </c>
      <c r="B24" s="31">
        <f>+J23</f>
        <v>56170.570000000007</v>
      </c>
      <c r="C24" s="31"/>
      <c r="D24" s="28">
        <f>+A24-A23</f>
        <v>44</v>
      </c>
      <c r="E24" s="31">
        <f>+J24*(D24/365)*0.1</f>
        <v>677.12467945205492</v>
      </c>
      <c r="F24" s="31">
        <f>F23+E24</f>
        <v>34938.157057534248</v>
      </c>
      <c r="G24" s="31"/>
      <c r="H24" s="31"/>
      <c r="I24" s="31"/>
      <c r="J24" s="31">
        <f>+B24+C24+I24</f>
        <v>56170.570000000007</v>
      </c>
      <c r="K24" s="31">
        <f t="shared" si="2"/>
        <v>91108.727057534255</v>
      </c>
    </row>
    <row r="25" spans="1:11" ht="15" x14ac:dyDescent="0.25">
      <c r="A25" s="33">
        <v>40908</v>
      </c>
      <c r="B25" s="34">
        <f t="shared" ref="B25:B29" si="9">+J24</f>
        <v>56170.570000000007</v>
      </c>
      <c r="C25" s="34"/>
      <c r="D25" s="35">
        <f t="shared" ref="D25:D29" si="10">+A25-A24</f>
        <v>321</v>
      </c>
      <c r="E25" s="34">
        <f t="shared" ref="E25:E29" si="11">+J25*(D25/365)*0.1</f>
        <v>4939.9323205479468</v>
      </c>
      <c r="F25" s="34">
        <f t="shared" ref="F25:F29" si="12">F24+E25</f>
        <v>39878.089378082193</v>
      </c>
      <c r="G25" s="34"/>
      <c r="H25" s="34"/>
      <c r="I25" s="34"/>
      <c r="J25" s="34">
        <f t="shared" ref="J25:J29" si="13">+B25+C25+I25</f>
        <v>56170.570000000007</v>
      </c>
      <c r="K25" s="34">
        <f t="shared" si="2"/>
        <v>96048.6593780822</v>
      </c>
    </row>
    <row r="26" spans="1:11" ht="15" x14ac:dyDescent="0.25">
      <c r="A26" s="26">
        <v>41270</v>
      </c>
      <c r="B26" s="31">
        <f t="shared" si="9"/>
        <v>56170.570000000007</v>
      </c>
      <c r="C26" s="31">
        <v>152306.25</v>
      </c>
      <c r="D26" s="28">
        <f t="shared" si="10"/>
        <v>362</v>
      </c>
      <c r="E26" s="31">
        <f t="shared" si="11"/>
        <v>20676.331189041099</v>
      </c>
      <c r="F26" s="31">
        <f t="shared" si="12"/>
        <v>60554.420567123292</v>
      </c>
      <c r="G26" s="31"/>
      <c r="H26" s="31"/>
      <c r="I26" s="31"/>
      <c r="J26" s="31">
        <f t="shared" si="13"/>
        <v>208476.82</v>
      </c>
      <c r="K26" s="31">
        <f t="shared" si="2"/>
        <v>269031.24056712328</v>
      </c>
    </row>
    <row r="27" spans="1:11" ht="15" x14ac:dyDescent="0.25">
      <c r="A27" s="36">
        <v>41274</v>
      </c>
      <c r="B27" s="34">
        <f t="shared" si="9"/>
        <v>208476.82</v>
      </c>
      <c r="C27" s="34"/>
      <c r="D27" s="35">
        <f t="shared" si="10"/>
        <v>4</v>
      </c>
      <c r="E27" s="34">
        <f t="shared" si="11"/>
        <v>228.46774794520547</v>
      </c>
      <c r="F27" s="34">
        <f t="shared" si="12"/>
        <v>60782.8883150685</v>
      </c>
      <c r="G27" s="34"/>
      <c r="H27" s="34"/>
      <c r="I27" s="34"/>
      <c r="J27" s="34">
        <f t="shared" si="13"/>
        <v>208476.82</v>
      </c>
      <c r="K27" s="34">
        <f t="shared" si="2"/>
        <v>269259.70831506851</v>
      </c>
    </row>
    <row r="28" spans="1:11" ht="15" x14ac:dyDescent="0.25">
      <c r="A28" s="26">
        <v>41348</v>
      </c>
      <c r="B28" s="31">
        <f t="shared" si="9"/>
        <v>208476.82</v>
      </c>
      <c r="C28" s="31">
        <v>3000</v>
      </c>
      <c r="D28" s="28">
        <f t="shared" si="10"/>
        <v>74</v>
      </c>
      <c r="E28" s="31">
        <f t="shared" si="11"/>
        <v>4287.4752547945209</v>
      </c>
      <c r="F28" s="31">
        <f t="shared" si="12"/>
        <v>65070.363569863024</v>
      </c>
      <c r="G28" s="31"/>
      <c r="H28" s="31"/>
      <c r="I28" s="31"/>
      <c r="J28" s="31">
        <f t="shared" si="13"/>
        <v>211476.82</v>
      </c>
      <c r="K28" s="37">
        <f t="shared" si="2"/>
        <v>276547.18356986303</v>
      </c>
    </row>
    <row r="29" spans="1:11" ht="15" x14ac:dyDescent="0.25">
      <c r="A29" s="26">
        <v>42430</v>
      </c>
      <c r="B29" s="31">
        <f t="shared" si="9"/>
        <v>211476.82</v>
      </c>
      <c r="C29" s="31"/>
      <c r="D29" s="28">
        <f t="shared" si="10"/>
        <v>1082</v>
      </c>
      <c r="E29" s="31">
        <f t="shared" si="11"/>
        <v>62689.840887671235</v>
      </c>
      <c r="F29" s="31">
        <f t="shared" si="12"/>
        <v>127760.20445753426</v>
      </c>
      <c r="G29" s="31"/>
      <c r="H29" s="31"/>
      <c r="I29" s="31"/>
      <c r="J29" s="31">
        <f t="shared" si="13"/>
        <v>211476.82</v>
      </c>
      <c r="K29" s="37">
        <f t="shared" si="2"/>
        <v>339237.02445753425</v>
      </c>
    </row>
    <row r="30" spans="1:11" ht="20.399999999999999" customHeight="1" thickBot="1" x14ac:dyDescent="0.25">
      <c r="C30" s="39">
        <f>SUM(C3:C29)</f>
        <v>344976.82</v>
      </c>
      <c r="E30" s="39">
        <f>SUM(E3:E28)</f>
        <v>65070.363569863024</v>
      </c>
      <c r="F30" s="41"/>
      <c r="G30" s="42">
        <f t="shared" ref="G30:I30" si="14">SUM(G3:G28)</f>
        <v>-142500</v>
      </c>
      <c r="H30" s="39">
        <f t="shared" si="14"/>
        <v>0</v>
      </c>
      <c r="I30" s="42">
        <f t="shared" si="14"/>
        <v>-142500</v>
      </c>
    </row>
    <row r="31" spans="1:11" ht="13.5" thickTop="1" x14ac:dyDescent="0.2"/>
  </sheetData>
  <printOptions horizontalCentered="1" gridLines="1"/>
  <pageMargins left="0.75" right="0.75" top="1.5" bottom="1" header="0.75" footer="0.5"/>
  <pageSetup scale="86" orientation="landscape" r:id="rId1"/>
  <headerFooter alignWithMargins="0">
    <oddHeader xml:space="preserve">&amp;C&amp;"Arial,Bold"&amp;12Patriot Managed Care Solutions, Inc.
Revolving Line of Credit&amp;14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0" sqref="D40"/>
    </sheetView>
  </sheetViews>
  <sheetFormatPr defaultColWidth="9.109375" defaultRowHeight="13.2" x14ac:dyDescent="0.25"/>
  <cols>
    <col min="1" max="1" width="10.6640625" style="26" customWidth="1"/>
    <col min="2" max="3" width="11.44140625" style="38" bestFit="1" customWidth="1"/>
    <col min="4" max="4" width="7.88671875" style="40" bestFit="1" customWidth="1"/>
    <col min="5" max="5" width="10.6640625" style="38" customWidth="1"/>
    <col min="6" max="6" width="11.88671875" style="38" customWidth="1"/>
    <col min="7" max="7" width="12.109375" style="38" bestFit="1" customWidth="1"/>
    <col min="8" max="8" width="10.6640625" style="38" customWidth="1"/>
    <col min="9" max="9" width="12.109375" style="38" bestFit="1" customWidth="1"/>
    <col min="10" max="10" width="11.44140625" style="38" bestFit="1" customWidth="1"/>
    <col min="11" max="11" width="12.33203125" style="32" bestFit="1" customWidth="1"/>
    <col min="12" max="16384" width="9.109375" style="32"/>
  </cols>
  <sheetData>
    <row r="1" spans="1:11" s="25" customFormat="1" ht="49.95" customHeight="1" thickBot="1" x14ac:dyDescent="0.3">
      <c r="A1" s="24" t="s">
        <v>115</v>
      </c>
      <c r="B1" s="24" t="s">
        <v>116</v>
      </c>
      <c r="C1" s="24" t="s">
        <v>117</v>
      </c>
      <c r="D1" s="24" t="s">
        <v>118</v>
      </c>
      <c r="E1" s="24" t="s">
        <v>119</v>
      </c>
      <c r="F1" s="24" t="s">
        <v>120</v>
      </c>
      <c r="G1" s="24" t="s">
        <v>121</v>
      </c>
      <c r="H1" s="24" t="s">
        <v>122</v>
      </c>
      <c r="I1" s="24" t="s">
        <v>123</v>
      </c>
      <c r="J1" s="24" t="s">
        <v>124</v>
      </c>
      <c r="K1" s="24" t="s">
        <v>125</v>
      </c>
    </row>
    <row r="2" spans="1:11" s="29" customFormat="1" ht="16.95" customHeight="1" x14ac:dyDescent="0.25">
      <c r="A2" s="26">
        <v>39210</v>
      </c>
      <c r="B2" s="27">
        <v>0</v>
      </c>
      <c r="C2" s="27">
        <v>9000</v>
      </c>
      <c r="D2" s="28"/>
      <c r="E2" s="27"/>
      <c r="F2" s="27">
        <f>E2</f>
        <v>0</v>
      </c>
      <c r="G2" s="27"/>
      <c r="H2" s="27"/>
      <c r="I2" s="27"/>
      <c r="J2" s="27">
        <f>B2-I2</f>
        <v>0</v>
      </c>
      <c r="K2" s="27">
        <f>+C2</f>
        <v>9000</v>
      </c>
    </row>
    <row r="3" spans="1:11" ht="15" x14ac:dyDescent="0.25">
      <c r="A3" s="30">
        <v>39290</v>
      </c>
      <c r="B3" s="31">
        <f>+K2</f>
        <v>9000</v>
      </c>
      <c r="C3" s="31">
        <v>50000</v>
      </c>
      <c r="D3" s="28">
        <f t="shared" ref="D3" si="0">+A3-A2</f>
        <v>80</v>
      </c>
      <c r="E3" s="31">
        <f>+J3*(D3/365)*0.1</f>
        <v>1293.1506849315069</v>
      </c>
      <c r="F3" s="31">
        <f>E3</f>
        <v>1293.1506849315069</v>
      </c>
      <c r="G3" s="31"/>
      <c r="H3" s="31"/>
      <c r="I3" s="31"/>
      <c r="J3" s="31">
        <f t="shared" ref="J3:J9" si="1">+B3+C3+I3</f>
        <v>59000</v>
      </c>
      <c r="K3" s="31">
        <f t="shared" ref="K3:K28" si="2">+F3+J3</f>
        <v>60293.150684931505</v>
      </c>
    </row>
    <row r="4" spans="1:11" ht="15" x14ac:dyDescent="0.25">
      <c r="A4" s="30">
        <v>39294</v>
      </c>
      <c r="B4" s="31">
        <f>+J3</f>
        <v>59000</v>
      </c>
      <c r="C4" s="31">
        <v>55000</v>
      </c>
      <c r="D4" s="28">
        <f>+A4-A3</f>
        <v>4</v>
      </c>
      <c r="E4" s="31">
        <f t="shared" ref="E4:E23" si="3">+J4*(D4/365)*0.1</f>
        <v>124.93150684931507</v>
      </c>
      <c r="F4" s="31">
        <f>F3+E4</f>
        <v>1418.0821917808221</v>
      </c>
      <c r="G4" s="31"/>
      <c r="H4" s="31"/>
      <c r="I4" s="31"/>
      <c r="J4" s="31">
        <f t="shared" si="1"/>
        <v>114000</v>
      </c>
      <c r="K4" s="31">
        <f t="shared" si="2"/>
        <v>115418.08219178082</v>
      </c>
    </row>
    <row r="5" spans="1:11" ht="15" x14ac:dyDescent="0.25">
      <c r="A5" s="30">
        <v>39297</v>
      </c>
      <c r="B5" s="31">
        <f t="shared" ref="B5:B23" si="4">+J4</f>
        <v>114000</v>
      </c>
      <c r="C5" s="31">
        <v>2159.59</v>
      </c>
      <c r="D5" s="28">
        <f t="shared" ref="D5:D23" si="5">+A5-A4</f>
        <v>3</v>
      </c>
      <c r="E5" s="31">
        <f t="shared" si="3"/>
        <v>95.473635616438344</v>
      </c>
      <c r="F5" s="31">
        <f t="shared" ref="F5:F23" si="6">F4+E5</f>
        <v>1513.5558273972604</v>
      </c>
      <c r="G5" s="31"/>
      <c r="H5" s="31"/>
      <c r="I5" s="31"/>
      <c r="J5" s="31">
        <f t="shared" si="1"/>
        <v>116159.59</v>
      </c>
      <c r="K5" s="31">
        <f t="shared" si="2"/>
        <v>117673.14582739725</v>
      </c>
    </row>
    <row r="6" spans="1:11" ht="15" x14ac:dyDescent="0.25">
      <c r="A6" s="30">
        <v>39302</v>
      </c>
      <c r="B6" s="31">
        <f t="shared" si="4"/>
        <v>116159.59</v>
      </c>
      <c r="C6" s="31">
        <v>4283.3500000000004</v>
      </c>
      <c r="D6" s="28">
        <f t="shared" si="5"/>
        <v>5</v>
      </c>
      <c r="E6" s="31">
        <f t="shared" si="3"/>
        <v>164.99032876712329</v>
      </c>
      <c r="F6" s="31">
        <f t="shared" si="6"/>
        <v>1678.5461561643838</v>
      </c>
      <c r="G6" s="31"/>
      <c r="H6" s="31"/>
      <c r="I6" s="31"/>
      <c r="J6" s="31">
        <f t="shared" si="1"/>
        <v>120442.94</v>
      </c>
      <c r="K6" s="31">
        <f t="shared" si="2"/>
        <v>122121.48615616439</v>
      </c>
    </row>
    <row r="7" spans="1:11" ht="15" x14ac:dyDescent="0.25">
      <c r="A7" s="30">
        <v>39303</v>
      </c>
      <c r="B7" s="31">
        <f t="shared" si="4"/>
        <v>120442.94</v>
      </c>
      <c r="C7" s="31">
        <v>38958.57</v>
      </c>
      <c r="D7" s="28">
        <f t="shared" si="5"/>
        <v>1</v>
      </c>
      <c r="E7" s="31">
        <f t="shared" si="3"/>
        <v>43.671646575342471</v>
      </c>
      <c r="F7" s="31">
        <f t="shared" si="6"/>
        <v>1722.2178027397263</v>
      </c>
      <c r="G7" s="31"/>
      <c r="H7" s="31"/>
      <c r="I7" s="31"/>
      <c r="J7" s="31">
        <f t="shared" si="1"/>
        <v>159401.51</v>
      </c>
      <c r="K7" s="31">
        <f t="shared" si="2"/>
        <v>161123.72780273974</v>
      </c>
    </row>
    <row r="8" spans="1:11" ht="15" x14ac:dyDescent="0.25">
      <c r="A8" s="30">
        <v>39308</v>
      </c>
      <c r="B8" s="31">
        <f t="shared" si="4"/>
        <v>159401.51</v>
      </c>
      <c r="C8" s="31">
        <v>35302.339999999997</v>
      </c>
      <c r="D8" s="28">
        <f t="shared" si="5"/>
        <v>5</v>
      </c>
      <c r="E8" s="31">
        <f t="shared" si="3"/>
        <v>266.71760273972603</v>
      </c>
      <c r="F8" s="31">
        <f t="shared" si="6"/>
        <v>1988.9354054794524</v>
      </c>
      <c r="G8" s="31"/>
      <c r="H8" s="31"/>
      <c r="I8" s="31"/>
      <c r="J8" s="31">
        <f t="shared" si="1"/>
        <v>194703.85</v>
      </c>
      <c r="K8" s="31">
        <f t="shared" si="2"/>
        <v>196692.78540547946</v>
      </c>
    </row>
    <row r="9" spans="1:11" ht="15" x14ac:dyDescent="0.25">
      <c r="A9" s="30">
        <v>39311</v>
      </c>
      <c r="B9" s="31">
        <f t="shared" si="4"/>
        <v>194703.85</v>
      </c>
      <c r="C9" s="31">
        <v>3966.72</v>
      </c>
      <c r="D9" s="28">
        <f t="shared" si="5"/>
        <v>3</v>
      </c>
      <c r="E9" s="31">
        <f t="shared" si="3"/>
        <v>163.29087945205481</v>
      </c>
      <c r="F9" s="31">
        <f t="shared" si="6"/>
        <v>2152.2262849315071</v>
      </c>
      <c r="G9" s="31"/>
      <c r="H9" s="31"/>
      <c r="I9" s="31"/>
      <c r="J9" s="31">
        <f t="shared" si="1"/>
        <v>198670.57</v>
      </c>
      <c r="K9" s="31">
        <f t="shared" si="2"/>
        <v>200822.79628493151</v>
      </c>
    </row>
    <row r="10" spans="1:11" ht="15" x14ac:dyDescent="0.25">
      <c r="A10" s="30">
        <v>39358</v>
      </c>
      <c r="B10" s="31">
        <f t="shared" si="4"/>
        <v>198670.57</v>
      </c>
      <c r="C10" s="31"/>
      <c r="D10" s="28">
        <f t="shared" si="5"/>
        <v>47</v>
      </c>
      <c r="E10" s="31">
        <f t="shared" si="3"/>
        <v>2461.6484356164383</v>
      </c>
      <c r="F10" s="31">
        <f t="shared" si="6"/>
        <v>4613.8747205479449</v>
      </c>
      <c r="G10" s="31">
        <v>-7500</v>
      </c>
      <c r="H10" s="31"/>
      <c r="I10" s="31">
        <f>+G10</f>
        <v>-7500</v>
      </c>
      <c r="J10" s="31">
        <f>+B10+C10+I10</f>
        <v>191170.57</v>
      </c>
      <c r="K10" s="31">
        <f t="shared" si="2"/>
        <v>195784.44472054794</v>
      </c>
    </row>
    <row r="11" spans="1:11" ht="15" x14ac:dyDescent="0.25">
      <c r="A11" s="30">
        <v>39395</v>
      </c>
      <c r="B11" s="31">
        <f t="shared" si="4"/>
        <v>191170.57</v>
      </c>
      <c r="C11" s="31"/>
      <c r="D11" s="28">
        <f t="shared" si="5"/>
        <v>37</v>
      </c>
      <c r="E11" s="31">
        <f t="shared" si="3"/>
        <v>1532.4139972602743</v>
      </c>
      <c r="F11" s="31">
        <f t="shared" si="6"/>
        <v>6146.2887178082192</v>
      </c>
      <c r="G11" s="31">
        <v>-40000</v>
      </c>
      <c r="H11" s="31"/>
      <c r="I11" s="31">
        <f t="shared" ref="I11:I20" si="7">+G11</f>
        <v>-40000</v>
      </c>
      <c r="J11" s="31">
        <f t="shared" ref="J11:J23" si="8">+B11+C11+I11</f>
        <v>151170.57</v>
      </c>
      <c r="K11" s="31">
        <f t="shared" si="2"/>
        <v>157316.85871780824</v>
      </c>
    </row>
    <row r="12" spans="1:11" ht="15" x14ac:dyDescent="0.25">
      <c r="A12" s="33">
        <v>39447</v>
      </c>
      <c r="B12" s="34">
        <f t="shared" si="4"/>
        <v>151170.57</v>
      </c>
      <c r="C12" s="34"/>
      <c r="D12" s="35">
        <f t="shared" si="5"/>
        <v>52</v>
      </c>
      <c r="E12" s="34">
        <f t="shared" si="3"/>
        <v>2153.6629150684935</v>
      </c>
      <c r="F12" s="34">
        <f t="shared" si="6"/>
        <v>8299.9516328767131</v>
      </c>
      <c r="G12" s="34"/>
      <c r="H12" s="34"/>
      <c r="I12" s="34"/>
      <c r="J12" s="34">
        <f t="shared" si="8"/>
        <v>151170.57</v>
      </c>
      <c r="K12" s="34">
        <f t="shared" si="2"/>
        <v>159470.52163287671</v>
      </c>
    </row>
    <row r="13" spans="1:11" ht="15" x14ac:dyDescent="0.25">
      <c r="A13" s="30">
        <v>39475</v>
      </c>
      <c r="B13" s="31">
        <f t="shared" si="4"/>
        <v>151170.57</v>
      </c>
      <c r="C13" s="31"/>
      <c r="D13" s="28">
        <f t="shared" si="5"/>
        <v>28</v>
      </c>
      <c r="E13" s="31">
        <f t="shared" si="3"/>
        <v>1006.239989041096</v>
      </c>
      <c r="F13" s="31">
        <f t="shared" si="6"/>
        <v>9306.1916219178092</v>
      </c>
      <c r="G13" s="31">
        <v>-20000</v>
      </c>
      <c r="H13" s="31"/>
      <c r="I13" s="31">
        <f t="shared" si="7"/>
        <v>-20000</v>
      </c>
      <c r="J13" s="31">
        <f t="shared" si="8"/>
        <v>131170.57</v>
      </c>
      <c r="K13" s="31">
        <f t="shared" si="2"/>
        <v>140476.76162191783</v>
      </c>
    </row>
    <row r="14" spans="1:11" ht="15" x14ac:dyDescent="0.25">
      <c r="A14" s="30">
        <v>39658</v>
      </c>
      <c r="B14" s="31">
        <f t="shared" si="4"/>
        <v>131170.57</v>
      </c>
      <c r="C14" s="31"/>
      <c r="D14" s="28">
        <f t="shared" si="5"/>
        <v>183</v>
      </c>
      <c r="E14" s="31">
        <f t="shared" si="3"/>
        <v>6325.8121397260293</v>
      </c>
      <c r="F14" s="31">
        <f t="shared" si="6"/>
        <v>15632.003761643839</v>
      </c>
      <c r="G14" s="31">
        <v>-5000</v>
      </c>
      <c r="H14" s="31"/>
      <c r="I14" s="31">
        <f t="shared" si="7"/>
        <v>-5000</v>
      </c>
      <c r="J14" s="31">
        <f t="shared" si="8"/>
        <v>126170.57</v>
      </c>
      <c r="K14" s="31">
        <f t="shared" si="2"/>
        <v>141802.57376164384</v>
      </c>
    </row>
    <row r="15" spans="1:11" ht="15" x14ac:dyDescent="0.25">
      <c r="A15" s="30">
        <v>39729</v>
      </c>
      <c r="B15" s="31">
        <f t="shared" si="4"/>
        <v>126170.57</v>
      </c>
      <c r="C15" s="31"/>
      <c r="D15" s="28">
        <f t="shared" si="5"/>
        <v>71</v>
      </c>
      <c r="E15" s="31">
        <f t="shared" si="3"/>
        <v>2259.756293150685</v>
      </c>
      <c r="F15" s="31">
        <f t="shared" si="6"/>
        <v>17891.760054794522</v>
      </c>
      <c r="G15" s="31">
        <v>-10000</v>
      </c>
      <c r="H15" s="31"/>
      <c r="I15" s="31">
        <f t="shared" si="7"/>
        <v>-10000</v>
      </c>
      <c r="J15" s="31">
        <f t="shared" si="8"/>
        <v>116170.57</v>
      </c>
      <c r="K15" s="31">
        <f t="shared" si="2"/>
        <v>134062.33005479453</v>
      </c>
    </row>
    <row r="16" spans="1:11" ht="15" x14ac:dyDescent="0.25">
      <c r="A16" s="30">
        <v>39792</v>
      </c>
      <c r="B16" s="31">
        <f t="shared" si="4"/>
        <v>116170.57</v>
      </c>
      <c r="C16" s="31"/>
      <c r="D16" s="28">
        <f t="shared" si="5"/>
        <v>63</v>
      </c>
      <c r="E16" s="31">
        <f t="shared" si="3"/>
        <v>1832.5331260273977</v>
      </c>
      <c r="F16" s="31">
        <f t="shared" si="6"/>
        <v>19724.293180821918</v>
      </c>
      <c r="G16" s="31">
        <v>-10000</v>
      </c>
      <c r="H16" s="31"/>
      <c r="I16" s="31">
        <f t="shared" si="7"/>
        <v>-10000</v>
      </c>
      <c r="J16" s="31">
        <f t="shared" si="8"/>
        <v>106170.57</v>
      </c>
      <c r="K16" s="31">
        <f t="shared" si="2"/>
        <v>125894.86318082192</v>
      </c>
    </row>
    <row r="17" spans="1:11" ht="15" x14ac:dyDescent="0.25">
      <c r="A17" s="33">
        <v>39813</v>
      </c>
      <c r="B17" s="34">
        <f t="shared" si="4"/>
        <v>106170.57</v>
      </c>
      <c r="C17" s="34"/>
      <c r="D17" s="35">
        <f t="shared" si="5"/>
        <v>21</v>
      </c>
      <c r="E17" s="34">
        <f t="shared" si="3"/>
        <v>610.84437534246581</v>
      </c>
      <c r="F17" s="34">
        <f t="shared" si="6"/>
        <v>20335.137556164384</v>
      </c>
      <c r="G17" s="34"/>
      <c r="H17" s="34"/>
      <c r="I17" s="34"/>
      <c r="J17" s="34">
        <f t="shared" si="8"/>
        <v>106170.57</v>
      </c>
      <c r="K17" s="34">
        <f t="shared" si="2"/>
        <v>126505.70755616439</v>
      </c>
    </row>
    <row r="18" spans="1:11" ht="15" x14ac:dyDescent="0.25">
      <c r="A18" s="30">
        <v>39923</v>
      </c>
      <c r="B18" s="31">
        <f t="shared" si="4"/>
        <v>106170.57</v>
      </c>
      <c r="C18" s="31"/>
      <c r="D18" s="28">
        <f t="shared" si="5"/>
        <v>110</v>
      </c>
      <c r="E18" s="31">
        <f t="shared" si="3"/>
        <v>2898.2911506849318</v>
      </c>
      <c r="F18" s="31">
        <f t="shared" si="6"/>
        <v>23233.428706849314</v>
      </c>
      <c r="G18" s="31">
        <v>-10000</v>
      </c>
      <c r="H18" s="31"/>
      <c r="I18" s="31">
        <f t="shared" si="7"/>
        <v>-10000</v>
      </c>
      <c r="J18" s="31">
        <f t="shared" si="8"/>
        <v>96170.57</v>
      </c>
      <c r="K18" s="31">
        <f t="shared" si="2"/>
        <v>119403.99870684932</v>
      </c>
    </row>
    <row r="19" spans="1:11" ht="15" x14ac:dyDescent="0.25">
      <c r="A19" s="30">
        <v>40078</v>
      </c>
      <c r="B19" s="31">
        <f t="shared" si="4"/>
        <v>96170.57</v>
      </c>
      <c r="C19" s="31"/>
      <c r="D19" s="28">
        <f t="shared" si="5"/>
        <v>155</v>
      </c>
      <c r="E19" s="31">
        <f t="shared" si="3"/>
        <v>3871.6269452054798</v>
      </c>
      <c r="F19" s="31">
        <f t="shared" si="6"/>
        <v>27105.055652054794</v>
      </c>
      <c r="G19" s="31">
        <v>-5000</v>
      </c>
      <c r="H19" s="31"/>
      <c r="I19" s="31">
        <f t="shared" si="7"/>
        <v>-5000</v>
      </c>
      <c r="J19" s="31">
        <f t="shared" si="8"/>
        <v>91170.57</v>
      </c>
      <c r="K19" s="31">
        <f t="shared" si="2"/>
        <v>118275.6256520548</v>
      </c>
    </row>
    <row r="20" spans="1:11" ht="15" x14ac:dyDescent="0.25">
      <c r="A20" s="30">
        <v>40091</v>
      </c>
      <c r="B20" s="31">
        <f t="shared" si="4"/>
        <v>91170.57</v>
      </c>
      <c r="C20" s="31"/>
      <c r="D20" s="28">
        <f t="shared" si="5"/>
        <v>13</v>
      </c>
      <c r="E20" s="31">
        <f t="shared" si="3"/>
        <v>200.05956438356168</v>
      </c>
      <c r="F20" s="31">
        <f t="shared" si="6"/>
        <v>27305.115216438357</v>
      </c>
      <c r="G20" s="31">
        <v>-35000</v>
      </c>
      <c r="H20" s="31"/>
      <c r="I20" s="31">
        <f t="shared" si="7"/>
        <v>-35000</v>
      </c>
      <c r="J20" s="31">
        <f t="shared" si="8"/>
        <v>56170.570000000007</v>
      </c>
      <c r="K20" s="31">
        <f t="shared" si="2"/>
        <v>83475.68521643836</v>
      </c>
    </row>
    <row r="21" spans="1:11" ht="15" x14ac:dyDescent="0.25">
      <c r="A21" s="33">
        <v>40178</v>
      </c>
      <c r="B21" s="34">
        <f t="shared" si="4"/>
        <v>56170.570000000007</v>
      </c>
      <c r="C21" s="34"/>
      <c r="D21" s="35">
        <f t="shared" si="5"/>
        <v>87</v>
      </c>
      <c r="E21" s="34">
        <f t="shared" si="3"/>
        <v>1338.8601616438359</v>
      </c>
      <c r="F21" s="34">
        <f t="shared" si="6"/>
        <v>28643.975378082192</v>
      </c>
      <c r="G21" s="34"/>
      <c r="H21" s="34"/>
      <c r="I21" s="34"/>
      <c r="J21" s="34">
        <f t="shared" si="8"/>
        <v>56170.570000000007</v>
      </c>
      <c r="K21" s="34">
        <f t="shared" si="2"/>
        <v>84814.545378082199</v>
      </c>
    </row>
    <row r="22" spans="1:11" ht="15" x14ac:dyDescent="0.25">
      <c r="A22" s="30">
        <v>40222</v>
      </c>
      <c r="B22" s="31">
        <f t="shared" si="4"/>
        <v>56170.570000000007</v>
      </c>
      <c r="C22" s="31"/>
      <c r="D22" s="28">
        <f t="shared" si="5"/>
        <v>44</v>
      </c>
      <c r="E22" s="31">
        <f t="shared" si="3"/>
        <v>677.12467945205492</v>
      </c>
      <c r="F22" s="31">
        <f t="shared" si="6"/>
        <v>29321.100057534248</v>
      </c>
      <c r="G22" s="31"/>
      <c r="H22" s="31"/>
      <c r="I22" s="31"/>
      <c r="J22" s="31">
        <f t="shared" si="8"/>
        <v>56170.570000000007</v>
      </c>
      <c r="K22" s="31">
        <f t="shared" si="2"/>
        <v>85491.670057534255</v>
      </c>
    </row>
    <row r="23" spans="1:11" ht="15" x14ac:dyDescent="0.25">
      <c r="A23" s="33">
        <v>40543</v>
      </c>
      <c r="B23" s="34">
        <f t="shared" si="4"/>
        <v>56170.570000000007</v>
      </c>
      <c r="C23" s="34"/>
      <c r="D23" s="35">
        <f t="shared" si="5"/>
        <v>321</v>
      </c>
      <c r="E23" s="34">
        <f t="shared" si="3"/>
        <v>4939.9323205479468</v>
      </c>
      <c r="F23" s="34">
        <f t="shared" si="6"/>
        <v>34261.032378082193</v>
      </c>
      <c r="G23" s="34"/>
      <c r="H23" s="34"/>
      <c r="I23" s="34"/>
      <c r="J23" s="34">
        <f t="shared" si="8"/>
        <v>56170.570000000007</v>
      </c>
      <c r="K23" s="34">
        <f t="shared" si="2"/>
        <v>90431.6023780822</v>
      </c>
    </row>
    <row r="24" spans="1:11" ht="15" x14ac:dyDescent="0.25">
      <c r="A24" s="30">
        <v>40587</v>
      </c>
      <c r="B24" s="31">
        <f>+J23</f>
        <v>56170.570000000007</v>
      </c>
      <c r="C24" s="31"/>
      <c r="D24" s="28">
        <f>+A24-A23</f>
        <v>44</v>
      </c>
      <c r="E24" s="31">
        <f>+J24*(D24/365)*0.1</f>
        <v>677.12467945205492</v>
      </c>
      <c r="F24" s="31">
        <f>F23+E24</f>
        <v>34938.157057534248</v>
      </c>
      <c r="G24" s="31"/>
      <c r="H24" s="31"/>
      <c r="I24" s="31"/>
      <c r="J24" s="31">
        <f>+B24+C24+I24</f>
        <v>56170.570000000007</v>
      </c>
      <c r="K24" s="31">
        <f t="shared" si="2"/>
        <v>91108.727057534255</v>
      </c>
    </row>
    <row r="25" spans="1:11" ht="15" x14ac:dyDescent="0.25">
      <c r="A25" s="33">
        <v>40908</v>
      </c>
      <c r="B25" s="34">
        <f t="shared" ref="B25:B28" si="9">+J24</f>
        <v>56170.570000000007</v>
      </c>
      <c r="C25" s="34"/>
      <c r="D25" s="35">
        <f t="shared" ref="D25:D28" si="10">+A25-A24</f>
        <v>321</v>
      </c>
      <c r="E25" s="34">
        <f t="shared" ref="E25:E28" si="11">+J25*(D25/365)*0.1</f>
        <v>4939.9323205479468</v>
      </c>
      <c r="F25" s="34">
        <f t="shared" ref="F25:F28" si="12">F24+E25</f>
        <v>39878.089378082193</v>
      </c>
      <c r="G25" s="34"/>
      <c r="H25" s="34"/>
      <c r="I25" s="34"/>
      <c r="J25" s="34">
        <f t="shared" ref="J25:J28" si="13">+B25+C25+I25</f>
        <v>56170.570000000007</v>
      </c>
      <c r="K25" s="34">
        <f t="shared" si="2"/>
        <v>96048.6593780822</v>
      </c>
    </row>
    <row r="26" spans="1:11" ht="15" x14ac:dyDescent="0.25">
      <c r="A26" s="26">
        <v>41270</v>
      </c>
      <c r="B26" s="31">
        <f t="shared" si="9"/>
        <v>56170.570000000007</v>
      </c>
      <c r="C26" s="31">
        <v>152306.25</v>
      </c>
      <c r="D26" s="28">
        <f t="shared" si="10"/>
        <v>362</v>
      </c>
      <c r="E26" s="31">
        <f t="shared" si="11"/>
        <v>20676.331189041099</v>
      </c>
      <c r="F26" s="31">
        <f t="shared" si="12"/>
        <v>60554.420567123292</v>
      </c>
      <c r="G26" s="31"/>
      <c r="H26" s="31"/>
      <c r="I26" s="31"/>
      <c r="J26" s="31">
        <f t="shared" si="13"/>
        <v>208476.82</v>
      </c>
      <c r="K26" s="31">
        <f t="shared" si="2"/>
        <v>269031.24056712328</v>
      </c>
    </row>
    <row r="27" spans="1:11" ht="15" x14ac:dyDescent="0.25">
      <c r="A27" s="36">
        <v>41274</v>
      </c>
      <c r="B27" s="34">
        <f t="shared" si="9"/>
        <v>208476.82</v>
      </c>
      <c r="C27" s="34"/>
      <c r="D27" s="35">
        <f t="shared" si="10"/>
        <v>4</v>
      </c>
      <c r="E27" s="34">
        <f t="shared" si="11"/>
        <v>228.46774794520547</v>
      </c>
      <c r="F27" s="34">
        <f t="shared" si="12"/>
        <v>60782.8883150685</v>
      </c>
      <c r="G27" s="34"/>
      <c r="H27" s="34"/>
      <c r="I27" s="34"/>
      <c r="J27" s="34">
        <f t="shared" si="13"/>
        <v>208476.82</v>
      </c>
      <c r="K27" s="34">
        <f t="shared" si="2"/>
        <v>269259.70831506851</v>
      </c>
    </row>
    <row r="28" spans="1:11" ht="15" x14ac:dyDescent="0.25">
      <c r="A28" s="26">
        <v>41348</v>
      </c>
      <c r="B28" s="31">
        <f t="shared" si="9"/>
        <v>208476.82</v>
      </c>
      <c r="C28" s="31"/>
      <c r="D28" s="28">
        <f t="shared" si="10"/>
        <v>74</v>
      </c>
      <c r="E28" s="31">
        <f t="shared" si="11"/>
        <v>4226.6533369863018</v>
      </c>
      <c r="F28" s="31">
        <f t="shared" si="12"/>
        <v>65009.541652054802</v>
      </c>
      <c r="G28" s="31"/>
      <c r="H28" s="31"/>
      <c r="I28" s="31"/>
      <c r="J28" s="31">
        <f t="shared" si="13"/>
        <v>208476.82</v>
      </c>
      <c r="K28" s="37">
        <f t="shared" si="2"/>
        <v>273486.36165205482</v>
      </c>
    </row>
    <row r="29" spans="1:11" ht="20.399999999999999" customHeight="1" thickBot="1" x14ac:dyDescent="0.25">
      <c r="C29" s="39">
        <f>SUM(C3:C28)</f>
        <v>341976.82</v>
      </c>
      <c r="E29" s="39">
        <f>SUM(E3:E28)</f>
        <v>65009.541652054802</v>
      </c>
      <c r="F29" s="41"/>
      <c r="G29" s="42">
        <f t="shared" ref="G29:I29" si="14">SUM(G3:G28)</f>
        <v>-142500</v>
      </c>
      <c r="H29" s="39">
        <f t="shared" si="14"/>
        <v>0</v>
      </c>
      <c r="I29" s="42">
        <f t="shared" si="14"/>
        <v>-142500</v>
      </c>
    </row>
    <row r="30" spans="1:11" ht="13.5" thickTop="1" x14ac:dyDescent="0.2"/>
  </sheetData>
  <printOptions horizontalCentered="1" gridLines="1"/>
  <pageMargins left="0.75" right="0.75" top="1.5" bottom="1" header="0.75" footer="0.5"/>
  <pageSetup orientation="landscape" r:id="rId1"/>
  <headerFooter alignWithMargins="0">
    <oddHeader xml:space="preserve">&amp;C&amp;"Arial,Bold"&amp;12Patriot Managed Care Solutions, Inc.
Revolving Line of Credit&amp;14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workbookViewId="0">
      <pane ySplit="1" topLeftCell="A2" activePane="bottomLeft" state="frozen"/>
      <selection sqref="A1:XFD1048576"/>
      <selection pane="bottomLeft" activeCell="E7" sqref="A1:E7"/>
    </sheetView>
  </sheetViews>
  <sheetFormatPr defaultColWidth="8.88671875" defaultRowHeight="13.2" x14ac:dyDescent="0.25"/>
  <cols>
    <col min="1" max="1" width="4" style="5" bestFit="1" customWidth="1"/>
    <col min="2" max="2" width="9.44140625" style="44" bestFit="1" customWidth="1"/>
    <col min="3" max="3" width="28.88671875" style="1" bestFit="1" customWidth="1"/>
    <col min="4" max="4" width="17.5546875" style="1" bestFit="1" customWidth="1"/>
    <col min="5" max="5" width="11.33203125" style="46" bestFit="1" customWidth="1"/>
    <col min="6" max="8" width="9.44140625" style="1" bestFit="1" customWidth="1"/>
    <col min="9" max="16384" width="8.88671875" style="1"/>
  </cols>
  <sheetData>
    <row r="1" spans="1:13" s="2" customFormat="1" ht="25.2" customHeight="1" x14ac:dyDescent="0.25">
      <c r="A1" s="4" t="s">
        <v>0</v>
      </c>
      <c r="B1" s="43" t="s">
        <v>115</v>
      </c>
      <c r="C1" s="3" t="s">
        <v>126</v>
      </c>
      <c r="D1" s="3" t="s">
        <v>128</v>
      </c>
      <c r="E1" s="45" t="s">
        <v>127</v>
      </c>
      <c r="F1" s="3"/>
      <c r="G1" s="3"/>
      <c r="H1" s="3"/>
      <c r="I1" s="3"/>
      <c r="J1" s="3"/>
      <c r="K1" s="3"/>
      <c r="L1" s="3"/>
      <c r="M1" s="3"/>
    </row>
    <row r="2" spans="1:13" ht="12.75" x14ac:dyDescent="0.2">
      <c r="A2" s="5">
        <v>1</v>
      </c>
      <c r="B2" s="44">
        <v>40326</v>
      </c>
      <c r="C2" s="1" t="s">
        <v>9</v>
      </c>
      <c r="D2" s="1" t="s">
        <v>129</v>
      </c>
      <c r="E2" s="46">
        <v>15000</v>
      </c>
    </row>
    <row r="3" spans="1:13" ht="12.75" x14ac:dyDescent="0.2">
      <c r="A3" s="5">
        <v>2</v>
      </c>
      <c r="B3" s="44">
        <v>40375</v>
      </c>
      <c r="C3" s="1" t="s">
        <v>9</v>
      </c>
      <c r="D3" s="1" t="s">
        <v>129</v>
      </c>
      <c r="E3" s="46">
        <v>40000</v>
      </c>
    </row>
    <row r="4" spans="1:13" ht="12.75" x14ac:dyDescent="0.2">
      <c r="A4" s="5">
        <v>3</v>
      </c>
      <c r="B4" s="44">
        <v>40452</v>
      </c>
      <c r="C4" s="1" t="s">
        <v>9</v>
      </c>
      <c r="D4" s="1" t="s">
        <v>129</v>
      </c>
      <c r="E4" s="46">
        <v>15000</v>
      </c>
    </row>
    <row r="5" spans="1:13" ht="12.75" x14ac:dyDescent="0.2">
      <c r="A5" s="5">
        <v>4</v>
      </c>
      <c r="B5" s="44">
        <v>40485</v>
      </c>
      <c r="C5" s="1" t="s">
        <v>9</v>
      </c>
      <c r="D5" s="1" t="s">
        <v>129</v>
      </c>
      <c r="E5" s="46">
        <v>40000</v>
      </c>
    </row>
    <row r="6" spans="1:13" ht="12.75" x14ac:dyDescent="0.2">
      <c r="A6" s="5">
        <v>5</v>
      </c>
      <c r="B6" s="44">
        <v>40610</v>
      </c>
      <c r="C6" s="1" t="s">
        <v>9</v>
      </c>
      <c r="D6" s="1" t="s">
        <v>129</v>
      </c>
      <c r="E6" s="46">
        <v>7500</v>
      </c>
    </row>
    <row r="7" spans="1:13" ht="13.5" thickBot="1" x14ac:dyDescent="0.25">
      <c r="A7" s="5">
        <v>6</v>
      </c>
      <c r="E7" s="47">
        <f>SUM(E2:E6)</f>
        <v>117500</v>
      </c>
    </row>
    <row r="8" spans="1:13" ht="13.5" thickTop="1" x14ac:dyDescent="0.2">
      <c r="A8" s="5">
        <v>7</v>
      </c>
    </row>
    <row r="9" spans="1:13" ht="12.75" x14ac:dyDescent="0.2">
      <c r="A9" s="5">
        <v>8</v>
      </c>
    </row>
    <row r="10" spans="1:13" ht="12.75" x14ac:dyDescent="0.2">
      <c r="A10" s="5">
        <v>9</v>
      </c>
    </row>
    <row r="11" spans="1:13" ht="12.75" x14ac:dyDescent="0.2">
      <c r="A11" s="5">
        <v>10</v>
      </c>
    </row>
    <row r="12" spans="1:13" ht="12.75" x14ac:dyDescent="0.2">
      <c r="A12" s="5">
        <v>11</v>
      </c>
    </row>
    <row r="13" spans="1:13" ht="12.75" x14ac:dyDescent="0.2">
      <c r="A13" s="5">
        <v>12</v>
      </c>
    </row>
    <row r="14" spans="1:13" ht="12.75" x14ac:dyDescent="0.2">
      <c r="A14" s="5">
        <v>13</v>
      </c>
    </row>
    <row r="15" spans="1:13" ht="12.75" x14ac:dyDescent="0.2">
      <c r="A15" s="5">
        <v>14</v>
      </c>
    </row>
    <row r="16" spans="1:13" ht="12.75" x14ac:dyDescent="0.2">
      <c r="A16" s="5">
        <v>15</v>
      </c>
    </row>
    <row r="17" spans="1:1" ht="12.75" x14ac:dyDescent="0.2">
      <c r="A17" s="5">
        <v>16</v>
      </c>
    </row>
    <row r="18" spans="1:1" ht="12.75" x14ac:dyDescent="0.2">
      <c r="A18" s="5">
        <v>17</v>
      </c>
    </row>
    <row r="19" spans="1:1" ht="12.75" x14ac:dyDescent="0.2">
      <c r="A19" s="5">
        <v>18</v>
      </c>
    </row>
    <row r="20" spans="1:1" ht="12.75" x14ac:dyDescent="0.2">
      <c r="A20" s="5">
        <v>19</v>
      </c>
    </row>
    <row r="21" spans="1:1" ht="12.75" x14ac:dyDescent="0.2">
      <c r="A21" s="5">
        <v>20</v>
      </c>
    </row>
    <row r="22" spans="1:1" ht="12.75" x14ac:dyDescent="0.2">
      <c r="A22" s="5">
        <v>21</v>
      </c>
    </row>
    <row r="23" spans="1:1" ht="12.75" x14ac:dyDescent="0.2">
      <c r="A23" s="5">
        <v>22</v>
      </c>
    </row>
    <row r="24" spans="1:1" ht="12.75" x14ac:dyDescent="0.2">
      <c r="A24" s="5">
        <v>23</v>
      </c>
    </row>
    <row r="25" spans="1:1" ht="12.75" x14ac:dyDescent="0.2">
      <c r="A25" s="5">
        <v>24</v>
      </c>
    </row>
    <row r="26" spans="1:1" ht="12.75" x14ac:dyDescent="0.2">
      <c r="A26" s="5">
        <v>25</v>
      </c>
    </row>
    <row r="27" spans="1:1" ht="12.75" x14ac:dyDescent="0.2">
      <c r="A27" s="5">
        <v>26</v>
      </c>
    </row>
    <row r="28" spans="1:1" ht="12.75" x14ac:dyDescent="0.2">
      <c r="A28" s="5">
        <v>27</v>
      </c>
    </row>
    <row r="29" spans="1:1" ht="12.75" x14ac:dyDescent="0.2">
      <c r="A29" s="5">
        <v>28</v>
      </c>
    </row>
    <row r="30" spans="1:1" ht="12.75" x14ac:dyDescent="0.2">
      <c r="A30" s="5">
        <v>29</v>
      </c>
    </row>
    <row r="31" spans="1:1" ht="12.75" x14ac:dyDescent="0.2">
      <c r="A31" s="5">
        <v>30</v>
      </c>
    </row>
    <row r="32" spans="1:1" ht="12.75" x14ac:dyDescent="0.2">
      <c r="A32" s="5">
        <v>31</v>
      </c>
    </row>
    <row r="33" spans="1:1" ht="12.75" x14ac:dyDescent="0.2">
      <c r="A33" s="5">
        <v>32</v>
      </c>
    </row>
    <row r="34" spans="1:1" ht="12.75" x14ac:dyDescent="0.2">
      <c r="A34" s="5">
        <v>33</v>
      </c>
    </row>
    <row r="35" spans="1:1" ht="12.75" x14ac:dyDescent="0.2">
      <c r="A35" s="5">
        <v>34</v>
      </c>
    </row>
    <row r="36" spans="1:1" ht="12.75" x14ac:dyDescent="0.2">
      <c r="A36" s="5">
        <v>35</v>
      </c>
    </row>
    <row r="37" spans="1:1" ht="12.75" x14ac:dyDescent="0.2">
      <c r="A37" s="5">
        <v>36</v>
      </c>
    </row>
    <row r="38" spans="1:1" ht="12.75" x14ac:dyDescent="0.2">
      <c r="A38" s="5">
        <v>37</v>
      </c>
    </row>
    <row r="39" spans="1:1" ht="12.75" x14ac:dyDescent="0.2">
      <c r="A39" s="5">
        <v>38</v>
      </c>
    </row>
    <row r="40" spans="1:1" ht="12.75" x14ac:dyDescent="0.2">
      <c r="A40" s="5">
        <v>39</v>
      </c>
    </row>
    <row r="41" spans="1:1" ht="12.75" x14ac:dyDescent="0.2">
      <c r="A41" s="5">
        <v>40</v>
      </c>
    </row>
    <row r="42" spans="1:1" ht="12.75" x14ac:dyDescent="0.2">
      <c r="A42" s="5">
        <v>41</v>
      </c>
    </row>
    <row r="43" spans="1:1" ht="12.75" x14ac:dyDescent="0.2">
      <c r="A43" s="5">
        <v>42</v>
      </c>
    </row>
    <row r="44" spans="1:1" ht="12.75" x14ac:dyDescent="0.2">
      <c r="A44" s="5">
        <v>43</v>
      </c>
    </row>
    <row r="45" spans="1:1" ht="12.75" x14ac:dyDescent="0.2">
      <c r="A45" s="5">
        <v>44</v>
      </c>
    </row>
    <row r="46" spans="1:1" ht="12.75" x14ac:dyDescent="0.2">
      <c r="A46" s="5">
        <v>45</v>
      </c>
    </row>
    <row r="47" spans="1:1" ht="12.75" x14ac:dyDescent="0.2">
      <c r="A47" s="5">
        <v>46</v>
      </c>
    </row>
    <row r="48" spans="1:1" ht="12.75" x14ac:dyDescent="0.2">
      <c r="A48" s="5">
        <v>47</v>
      </c>
    </row>
    <row r="49" spans="1:1" ht="12.75" x14ac:dyDescent="0.2">
      <c r="A49" s="5">
        <v>48</v>
      </c>
    </row>
    <row r="50" spans="1:1" ht="12.75" x14ac:dyDescent="0.2">
      <c r="A50" s="5">
        <v>49</v>
      </c>
    </row>
    <row r="51" spans="1:1" ht="12.75" x14ac:dyDescent="0.2">
      <c r="A51" s="5">
        <v>50</v>
      </c>
    </row>
    <row r="52" spans="1:1" ht="12.75" x14ac:dyDescent="0.2">
      <c r="A52" s="5">
        <v>51</v>
      </c>
    </row>
    <row r="53" spans="1:1" ht="12.75" x14ac:dyDescent="0.2">
      <c r="A53" s="5">
        <v>52</v>
      </c>
    </row>
    <row r="54" spans="1:1" ht="12.75" x14ac:dyDescent="0.2">
      <c r="A54" s="5">
        <v>53</v>
      </c>
    </row>
    <row r="55" spans="1:1" ht="12.75" x14ac:dyDescent="0.2">
      <c r="A55" s="5">
        <v>54</v>
      </c>
    </row>
    <row r="56" spans="1:1" ht="12.75" x14ac:dyDescent="0.2">
      <c r="A56" s="5">
        <v>55</v>
      </c>
    </row>
    <row r="57" spans="1:1" ht="12.75" x14ac:dyDescent="0.2">
      <c r="A57" s="5">
        <v>56</v>
      </c>
    </row>
    <row r="58" spans="1:1" ht="12.75" x14ac:dyDescent="0.2">
      <c r="A58" s="5">
        <v>57</v>
      </c>
    </row>
    <row r="59" spans="1:1" ht="12.75" x14ac:dyDescent="0.2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23</vt:i4>
      </vt:variant>
    </vt:vector>
  </HeadingPairs>
  <TitlesOfParts>
    <vt:vector size="41" baseType="lpstr">
      <vt:lpstr>Sheet1</vt:lpstr>
      <vt:lpstr>Parties</vt:lpstr>
      <vt:lpstr>Cause of Action - Forms</vt:lpstr>
      <vt:lpstr>Search Criteria</vt:lpstr>
      <vt:lpstr>Timeline</vt:lpstr>
      <vt:lpstr>Action Items</vt:lpstr>
      <vt:lpstr>02-26-16</vt:lpstr>
      <vt:lpstr>03-15-13</vt:lpstr>
      <vt:lpstr>Payments to Eaglestone Capital</vt:lpstr>
      <vt:lpstr>US v Antonucci</vt:lpstr>
      <vt:lpstr>Federal Tax Liens</vt:lpstr>
      <vt:lpstr>Patriot Officers and Directors</vt:lpstr>
      <vt:lpstr>Eaglestone IP, LP Investments</vt:lpstr>
      <vt:lpstr>Response to RFP and RFI</vt:lpstr>
      <vt:lpstr>Sheet5</vt:lpstr>
      <vt:lpstr>Eaglestone Investment in PMCS</vt:lpstr>
      <vt:lpstr>Sheet7</vt:lpstr>
      <vt:lpstr>Patriot Capitalization</vt:lpstr>
      <vt:lpstr>'02-26-16'!Print_Area</vt:lpstr>
      <vt:lpstr>'03-15-13'!Print_Area</vt:lpstr>
      <vt:lpstr>'Action Items'!Print_Area</vt:lpstr>
      <vt:lpstr>'Cause of Action - Forms'!Print_Area</vt:lpstr>
      <vt:lpstr>'Federal Tax Liens'!Print_Area</vt:lpstr>
      <vt:lpstr>'Patriot Capitalization'!Print_Area</vt:lpstr>
      <vt:lpstr>'Payments to Eaglestone Capital'!Print_Area</vt:lpstr>
      <vt:lpstr>'Action Items'!Print_Titles</vt:lpstr>
      <vt:lpstr>'Cause of Action - Forms'!Print_Titles</vt:lpstr>
      <vt:lpstr>'Eaglestone Investment in PMCS'!Print_Titles</vt:lpstr>
      <vt:lpstr>'Eaglestone IP, LP Investments'!Print_Titles</vt:lpstr>
      <vt:lpstr>'Federal Tax Liens'!Print_Titles</vt:lpstr>
      <vt:lpstr>Parties!Print_Titles</vt:lpstr>
      <vt:lpstr>'Patriot Capitalization'!Print_Titles</vt:lpstr>
      <vt:lpstr>'Patriot Officers and Directors'!Print_Titles</vt:lpstr>
      <vt:lpstr>'Payments to Eaglestone Capital'!Print_Titles</vt:lpstr>
      <vt:lpstr>'Response to RFP and RFI'!Print_Titles</vt:lpstr>
      <vt:lpstr>'Search Criteria'!Print_Titles</vt:lpstr>
      <vt:lpstr>Sheet1!Print_Titles</vt:lpstr>
      <vt:lpstr>Sheet5!Print_Titles</vt:lpstr>
      <vt:lpstr>Sheet7!Print_Titles</vt:lpstr>
      <vt:lpstr>Timeline!Print_Titles</vt:lpstr>
      <vt:lpstr>'US v Antonucci'!Print_Titles</vt:lpstr>
    </vt:vector>
  </TitlesOfParts>
  <Company>Mark R. Riley, P.C.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Riley</dc:creator>
  <cp:lastModifiedBy>Mark Riley</cp:lastModifiedBy>
  <cp:lastPrinted>2016-02-26T19:43:23Z</cp:lastPrinted>
  <dcterms:created xsi:type="dcterms:W3CDTF">2015-06-02T17:41:29Z</dcterms:created>
  <dcterms:modified xsi:type="dcterms:W3CDTF">2016-03-23T23:23:55Z</dcterms:modified>
</cp:coreProperties>
</file>