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hdze\Downloads\"/>
    </mc:Choice>
  </mc:AlternateContent>
  <xr:revisionPtr revIDLastSave="0" documentId="8_{31D84035-D26A-40B2-A63C-9A2116E6B82D}" xr6:coauthVersionLast="47" xr6:coauthVersionMax="47" xr10:uidLastSave="{00000000-0000-0000-0000-000000000000}"/>
  <bookViews>
    <workbookView xWindow="-108" yWindow="-108" windowWidth="23256" windowHeight="13896" activeTab="2" xr2:uid="{6C691158-8D24-4A66-9A61-89F17D3F90C4}"/>
  </bookViews>
  <sheets>
    <sheet name="Données de la mine" sheetId="1" r:id="rId1"/>
    <sheet name="Amortissement" sheetId="2" r:id="rId2"/>
    <sheet name="Données fiscales du pay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" i="3" l="1"/>
  <c r="L100" i="3"/>
  <c r="K100" i="3"/>
  <c r="J100" i="3"/>
  <c r="I100" i="3"/>
  <c r="H100" i="3"/>
  <c r="G100" i="3"/>
  <c r="F100" i="3"/>
  <c r="E100" i="3"/>
  <c r="C90" i="3"/>
  <c r="D67" i="3"/>
  <c r="C67" i="3"/>
  <c r="M65" i="3"/>
  <c r="L65" i="3"/>
  <c r="K65" i="3"/>
  <c r="J65" i="3"/>
  <c r="I65" i="3"/>
  <c r="H65" i="3"/>
  <c r="G65" i="3"/>
  <c r="F65" i="3"/>
  <c r="E65" i="3"/>
  <c r="D65" i="3"/>
  <c r="C65" i="3"/>
  <c r="C57" i="3"/>
  <c r="H53" i="3"/>
  <c r="I52" i="3"/>
  <c r="H52" i="3"/>
  <c r="I51" i="3"/>
  <c r="H51" i="3"/>
  <c r="H50" i="3"/>
  <c r="M47" i="3"/>
  <c r="L47" i="3"/>
  <c r="K47" i="3"/>
  <c r="J47" i="3"/>
  <c r="M11" i="3"/>
  <c r="L11" i="3"/>
  <c r="K11" i="3"/>
  <c r="J11" i="3"/>
  <c r="I11" i="3"/>
  <c r="H11" i="3"/>
  <c r="I10" i="3"/>
  <c r="H10" i="3"/>
  <c r="G10" i="3"/>
  <c r="F10" i="3"/>
  <c r="E10" i="3"/>
  <c r="M7" i="3"/>
  <c r="L7" i="3"/>
  <c r="K7" i="3"/>
  <c r="J7" i="3"/>
  <c r="I7" i="3"/>
  <c r="H7" i="3"/>
  <c r="G7" i="3"/>
  <c r="F7" i="3"/>
  <c r="E7" i="3"/>
  <c r="M113" i="2"/>
  <c r="M112" i="2"/>
  <c r="L105" i="2"/>
  <c r="L104" i="2"/>
  <c r="K97" i="2"/>
  <c r="K96" i="2"/>
  <c r="J90" i="2"/>
  <c r="J89" i="2"/>
  <c r="J88" i="2"/>
  <c r="K88" i="2" s="1"/>
  <c r="I81" i="2"/>
  <c r="I80" i="2"/>
  <c r="H73" i="2"/>
  <c r="I72" i="2"/>
  <c r="H72" i="2"/>
  <c r="G65" i="2"/>
  <c r="G64" i="2"/>
  <c r="F57" i="2"/>
  <c r="F56" i="2"/>
  <c r="E49" i="2"/>
  <c r="E48" i="2"/>
  <c r="F48" i="2" s="1"/>
  <c r="D41" i="2"/>
  <c r="D40" i="2"/>
  <c r="C33" i="2"/>
  <c r="C32" i="2"/>
  <c r="D19" i="2"/>
  <c r="D18" i="2"/>
  <c r="D20" i="2" s="1"/>
  <c r="D12" i="2"/>
  <c r="C12" i="2"/>
  <c r="C13" i="2" s="1"/>
  <c r="C11" i="2"/>
  <c r="C10" i="2"/>
  <c r="D10" i="2" s="1"/>
  <c r="F50" i="2" l="1"/>
  <c r="G48" i="2"/>
  <c r="F51" i="2"/>
  <c r="K90" i="2"/>
  <c r="K91" i="2" s="1"/>
  <c r="L88" i="2"/>
  <c r="J72" i="2"/>
  <c r="I74" i="2"/>
  <c r="I75" i="2" s="1"/>
  <c r="C35" i="2"/>
  <c r="C36" i="2" s="1"/>
  <c r="C14" i="2"/>
  <c r="I83" i="2"/>
  <c r="I84" i="2" s="1"/>
  <c r="I85" i="2" s="1"/>
  <c r="J81" i="2" s="1"/>
  <c r="E10" i="2"/>
  <c r="D13" i="2"/>
  <c r="G67" i="2"/>
  <c r="E50" i="2"/>
  <c r="E51" i="2"/>
  <c r="E52" i="2" s="1"/>
  <c r="E53" i="2" s="1"/>
  <c r="F49" i="2" s="1"/>
  <c r="K99" i="2"/>
  <c r="K100" i="2" s="1"/>
  <c r="K101" i="2" s="1"/>
  <c r="L97" i="2" s="1"/>
  <c r="G68" i="2"/>
  <c r="G69" i="2" s="1"/>
  <c r="H65" i="2" s="1"/>
  <c r="G66" i="2"/>
  <c r="E40" i="2"/>
  <c r="J80" i="2"/>
  <c r="F58" i="2"/>
  <c r="F59" i="2" s="1"/>
  <c r="F60" i="2" s="1"/>
  <c r="F61" i="2" s="1"/>
  <c r="G57" i="2" s="1"/>
  <c r="G56" i="2"/>
  <c r="H64" i="2"/>
  <c r="C34" i="2"/>
  <c r="D42" i="2"/>
  <c r="D43" i="2" s="1"/>
  <c r="D44" i="2" s="1"/>
  <c r="D45" i="2" s="1"/>
  <c r="E41" i="2" s="1"/>
  <c r="D21" i="2"/>
  <c r="D22" i="2" s="1"/>
  <c r="D23" i="2" s="1"/>
  <c r="E19" i="2" s="1"/>
  <c r="M114" i="2"/>
  <c r="M115" i="2" s="1"/>
  <c r="M116" i="2" s="1"/>
  <c r="M117" i="2" s="1"/>
  <c r="L96" i="2"/>
  <c r="E18" i="2"/>
  <c r="H74" i="2"/>
  <c r="H75" i="2" s="1"/>
  <c r="H76" i="2" s="1"/>
  <c r="H77" i="2" s="1"/>
  <c r="I73" i="2" s="1"/>
  <c r="M104" i="2"/>
  <c r="I82" i="2"/>
  <c r="J91" i="2"/>
  <c r="J92" i="2" s="1"/>
  <c r="J93" i="2" s="1"/>
  <c r="K89" i="2" s="1"/>
  <c r="K98" i="2"/>
  <c r="L106" i="2"/>
  <c r="L107" i="2" s="1"/>
  <c r="L108" i="2" s="1"/>
  <c r="L109" i="2" s="1"/>
  <c r="M105" i="2" s="1"/>
  <c r="D32" i="2"/>
  <c r="I76" i="2" l="1"/>
  <c r="I77" i="2" s="1"/>
  <c r="J73" i="2" s="1"/>
  <c r="C119" i="2"/>
  <c r="C37" i="2"/>
  <c r="D33" i="2" s="1"/>
  <c r="M108" i="2"/>
  <c r="M109" i="2" s="1"/>
  <c r="K92" i="2"/>
  <c r="K93" i="2"/>
  <c r="L89" i="2" s="1"/>
  <c r="I64" i="2"/>
  <c r="H66" i="2"/>
  <c r="H67" i="2" s="1"/>
  <c r="H68" i="2" s="1"/>
  <c r="H69" i="2" s="1"/>
  <c r="I65" i="2" s="1"/>
  <c r="M96" i="2"/>
  <c r="L98" i="2"/>
  <c r="L99" i="2" s="1"/>
  <c r="L100" i="2" s="1"/>
  <c r="L101" i="2" s="1"/>
  <c r="M97" i="2" s="1"/>
  <c r="L90" i="2"/>
  <c r="L91" i="2" s="1"/>
  <c r="M88" i="2"/>
  <c r="J84" i="2"/>
  <c r="J85" i="2" s="1"/>
  <c r="K81" i="2" s="1"/>
  <c r="F52" i="2"/>
  <c r="F53" i="2" s="1"/>
  <c r="G49" i="2" s="1"/>
  <c r="E13" i="2"/>
  <c r="F10" i="2"/>
  <c r="E12" i="2"/>
  <c r="M107" i="2"/>
  <c r="M106" i="2"/>
  <c r="H48" i="2"/>
  <c r="G50" i="2"/>
  <c r="G51" i="2" s="1"/>
  <c r="C25" i="2"/>
  <c r="C122" i="2" s="1"/>
  <c r="C15" i="2"/>
  <c r="D11" i="2" s="1"/>
  <c r="K72" i="2"/>
  <c r="J74" i="2"/>
  <c r="J75" i="2"/>
  <c r="D34" i="2"/>
  <c r="D35" i="2"/>
  <c r="E32" i="2"/>
  <c r="G59" i="2"/>
  <c r="G60" i="2" s="1"/>
  <c r="G61" i="2" s="1"/>
  <c r="H57" i="2" s="1"/>
  <c r="H56" i="2"/>
  <c r="G58" i="2"/>
  <c r="J82" i="2"/>
  <c r="K80" i="2"/>
  <c r="J83" i="2"/>
  <c r="E42" i="2"/>
  <c r="E43" i="2" s="1"/>
  <c r="E44" i="2" s="1"/>
  <c r="E45" i="2" s="1"/>
  <c r="F41" i="2" s="1"/>
  <c r="F40" i="2"/>
  <c r="F18" i="2"/>
  <c r="E20" i="2"/>
  <c r="E21" i="2" s="1"/>
  <c r="E22" i="2" s="1"/>
  <c r="E23" i="2" s="1"/>
  <c r="F19" i="2" s="1"/>
  <c r="H60" i="2" l="1"/>
  <c r="H61" i="2" s="1"/>
  <c r="I57" i="2" s="1"/>
  <c r="M100" i="2"/>
  <c r="M101" i="2" s="1"/>
  <c r="G52" i="2"/>
  <c r="G53" i="2" s="1"/>
  <c r="H49" i="2" s="1"/>
  <c r="J76" i="2"/>
  <c r="J77" i="2" s="1"/>
  <c r="K73" i="2" s="1"/>
  <c r="M98" i="2"/>
  <c r="M99" i="2"/>
  <c r="F32" i="2"/>
  <c r="E34" i="2"/>
  <c r="E35" i="2" s="1"/>
  <c r="G18" i="2"/>
  <c r="F20" i="2"/>
  <c r="F21" i="2" s="1"/>
  <c r="F22" i="2" s="1"/>
  <c r="F23" i="2" s="1"/>
  <c r="G19" i="2" s="1"/>
  <c r="G40" i="2"/>
  <c r="F42" i="2"/>
  <c r="F43" i="2" s="1"/>
  <c r="F44" i="2" s="1"/>
  <c r="F45" i="2" s="1"/>
  <c r="G41" i="2" s="1"/>
  <c r="H50" i="2"/>
  <c r="H51" i="2" s="1"/>
  <c r="I48" i="2"/>
  <c r="L92" i="2"/>
  <c r="L93" i="2" s="1"/>
  <c r="M89" i="2" s="1"/>
  <c r="M90" i="2"/>
  <c r="M91" i="2"/>
  <c r="D14" i="2"/>
  <c r="D25" i="2" s="1"/>
  <c r="K82" i="2"/>
  <c r="L80" i="2"/>
  <c r="K83" i="2"/>
  <c r="K84" i="2" s="1"/>
  <c r="K85" i="2" s="1"/>
  <c r="L81" i="2" s="1"/>
  <c r="J64" i="2"/>
  <c r="I66" i="2"/>
  <c r="I67" i="2" s="1"/>
  <c r="I68" i="2" s="1"/>
  <c r="I69" i="2" s="1"/>
  <c r="J65" i="2" s="1"/>
  <c r="K74" i="2"/>
  <c r="K75" i="2"/>
  <c r="L72" i="2"/>
  <c r="D36" i="2"/>
  <c r="D119" i="2" s="1"/>
  <c r="D37" i="2"/>
  <c r="E33" i="2" s="1"/>
  <c r="I56" i="2"/>
  <c r="H58" i="2"/>
  <c r="H59" i="2"/>
  <c r="F12" i="2"/>
  <c r="G10" i="2"/>
  <c r="F13" i="2"/>
  <c r="M92" i="2" l="1"/>
  <c r="M93" i="2" s="1"/>
  <c r="K76" i="2"/>
  <c r="K77" i="2"/>
  <c r="L73" i="2" s="1"/>
  <c r="H52" i="2"/>
  <c r="H53" i="2"/>
  <c r="I49" i="2" s="1"/>
  <c r="I60" i="2"/>
  <c r="I61" i="2"/>
  <c r="J57" i="2" s="1"/>
  <c r="L74" i="2"/>
  <c r="L75" i="2"/>
  <c r="M72" i="2"/>
  <c r="M80" i="2"/>
  <c r="L82" i="2"/>
  <c r="L83" i="2" s="1"/>
  <c r="L84" i="2" s="1"/>
  <c r="L85" i="2" s="1"/>
  <c r="M81" i="2" s="1"/>
  <c r="H18" i="2"/>
  <c r="G20" i="2"/>
  <c r="G21" i="2" s="1"/>
  <c r="G22" i="2" s="1"/>
  <c r="G23" i="2" s="1"/>
  <c r="H19" i="2" s="1"/>
  <c r="J66" i="2"/>
  <c r="J67" i="2" s="1"/>
  <c r="J68" i="2" s="1"/>
  <c r="J69" i="2" s="1"/>
  <c r="K65" i="2" s="1"/>
  <c r="K64" i="2"/>
  <c r="H10" i="2"/>
  <c r="G12" i="2"/>
  <c r="G13" i="2" s="1"/>
  <c r="F34" i="2"/>
  <c r="F35" i="2" s="1"/>
  <c r="G32" i="2"/>
  <c r="I58" i="2"/>
  <c r="J56" i="2"/>
  <c r="I59" i="2"/>
  <c r="E36" i="2"/>
  <c r="E119" i="2" s="1"/>
  <c r="I50" i="2"/>
  <c r="I51" i="2" s="1"/>
  <c r="J48" i="2"/>
  <c r="D15" i="2"/>
  <c r="E11" i="2" s="1"/>
  <c r="G42" i="2"/>
  <c r="H40" i="2"/>
  <c r="G43" i="2"/>
  <c r="G44" i="2" s="1"/>
  <c r="G45" i="2" s="1"/>
  <c r="H41" i="2" s="1"/>
  <c r="D122" i="2"/>
  <c r="H44" i="2" l="1"/>
  <c r="H45" i="2" s="1"/>
  <c r="I41" i="2" s="1"/>
  <c r="E14" i="2"/>
  <c r="E25" i="2" s="1"/>
  <c r="E122" i="2" s="1"/>
  <c r="E15" i="2"/>
  <c r="F11" i="2" s="1"/>
  <c r="L76" i="2"/>
  <c r="L77" i="2" s="1"/>
  <c r="M73" i="2" s="1"/>
  <c r="K48" i="2"/>
  <c r="J50" i="2"/>
  <c r="J51" i="2"/>
  <c r="H42" i="2"/>
  <c r="I40" i="2"/>
  <c r="H43" i="2"/>
  <c r="H20" i="2"/>
  <c r="H21" i="2"/>
  <c r="H22" i="2" s="1"/>
  <c r="H23" i="2" s="1"/>
  <c r="I19" i="2" s="1"/>
  <c r="I18" i="2"/>
  <c r="E37" i="2"/>
  <c r="F33" i="2" s="1"/>
  <c r="K56" i="2"/>
  <c r="J58" i="2"/>
  <c r="J59" i="2" s="1"/>
  <c r="J60" i="2" s="1"/>
  <c r="J61" i="2" s="1"/>
  <c r="K57" i="2" s="1"/>
  <c r="M75" i="2"/>
  <c r="M74" i="2"/>
  <c r="H12" i="2"/>
  <c r="H13" i="2" s="1"/>
  <c r="I10" i="2"/>
  <c r="I52" i="2"/>
  <c r="I53" i="2"/>
  <c r="J49" i="2" s="1"/>
  <c r="L64" i="2"/>
  <c r="K66" i="2"/>
  <c r="K67" i="2" s="1"/>
  <c r="K68" i="2" s="1"/>
  <c r="K69" i="2" s="1"/>
  <c r="L65" i="2" s="1"/>
  <c r="M82" i="2"/>
  <c r="M83" i="2"/>
  <c r="M84" i="2" s="1"/>
  <c r="M85" i="2" s="1"/>
  <c r="G34" i="2"/>
  <c r="G35" i="2"/>
  <c r="H32" i="2"/>
  <c r="L68" i="2" l="1"/>
  <c r="L69" i="2" s="1"/>
  <c r="M65" i="2" s="1"/>
  <c r="M76" i="2"/>
  <c r="M77" i="2" s="1"/>
  <c r="I12" i="2"/>
  <c r="J10" i="2"/>
  <c r="I13" i="2"/>
  <c r="H34" i="2"/>
  <c r="H35" i="2"/>
  <c r="I32" i="2"/>
  <c r="F14" i="2"/>
  <c r="F25" i="2" s="1"/>
  <c r="M64" i="2"/>
  <c r="L66" i="2"/>
  <c r="L67" i="2"/>
  <c r="I42" i="2"/>
  <c r="I43" i="2"/>
  <c r="I44" i="2" s="1"/>
  <c r="I45" i="2" s="1"/>
  <c r="J41" i="2" s="1"/>
  <c r="J40" i="2"/>
  <c r="K50" i="2"/>
  <c r="L48" i="2"/>
  <c r="K51" i="2"/>
  <c r="K59" i="2"/>
  <c r="K60" i="2" s="1"/>
  <c r="K61" i="2" s="1"/>
  <c r="L57" i="2" s="1"/>
  <c r="L56" i="2"/>
  <c r="K58" i="2"/>
  <c r="F36" i="2"/>
  <c r="F119" i="2" s="1"/>
  <c r="J18" i="2"/>
  <c r="I20" i="2"/>
  <c r="I21" i="2" s="1"/>
  <c r="I22" i="2" s="1"/>
  <c r="I23" i="2" s="1"/>
  <c r="J19" i="2" s="1"/>
  <c r="J52" i="2"/>
  <c r="J53" i="2" s="1"/>
  <c r="K49" i="2" s="1"/>
  <c r="L60" i="2" l="1"/>
  <c r="L61" i="2"/>
  <c r="M57" i="2" s="1"/>
  <c r="K52" i="2"/>
  <c r="K53" i="2" s="1"/>
  <c r="L49" i="2" s="1"/>
  <c r="I34" i="2"/>
  <c r="I35" i="2"/>
  <c r="J32" i="2"/>
  <c r="F37" i="2"/>
  <c r="G33" i="2" s="1"/>
  <c r="L58" i="2"/>
  <c r="M56" i="2"/>
  <c r="L59" i="2"/>
  <c r="J12" i="2"/>
  <c r="J13" i="2"/>
  <c r="K10" i="2"/>
  <c r="L51" i="2"/>
  <c r="L50" i="2"/>
  <c r="M48" i="2"/>
  <c r="J42" i="2"/>
  <c r="K40" i="2"/>
  <c r="J43" i="2"/>
  <c r="J44" i="2" s="1"/>
  <c r="J45" i="2" s="1"/>
  <c r="K41" i="2" s="1"/>
  <c r="M67" i="2"/>
  <c r="M68" i="2" s="1"/>
  <c r="M69" i="2" s="1"/>
  <c r="M66" i="2"/>
  <c r="J20" i="2"/>
  <c r="J21" i="2" s="1"/>
  <c r="J22" i="2" s="1"/>
  <c r="J23" i="2" s="1"/>
  <c r="K19" i="2" s="1"/>
  <c r="K18" i="2"/>
  <c r="F122" i="2"/>
  <c r="F15" i="2"/>
  <c r="G11" i="2" s="1"/>
  <c r="L52" i="2" l="1"/>
  <c r="L53" i="2"/>
  <c r="M49" i="2" s="1"/>
  <c r="L18" i="2"/>
  <c r="K20" i="2"/>
  <c r="K21" i="2"/>
  <c r="K22" i="2" s="1"/>
  <c r="K23" i="2" s="1"/>
  <c r="L19" i="2" s="1"/>
  <c r="J34" i="2"/>
  <c r="K32" i="2"/>
  <c r="J35" i="2"/>
  <c r="K42" i="2"/>
  <c r="L40" i="2"/>
  <c r="K43" i="2"/>
  <c r="K44" i="2" s="1"/>
  <c r="K45" i="2" s="1"/>
  <c r="L41" i="2" s="1"/>
  <c r="M58" i="2"/>
  <c r="M59" i="2"/>
  <c r="M51" i="2"/>
  <c r="M50" i="2"/>
  <c r="L10" i="2"/>
  <c r="K12" i="2"/>
  <c r="K13" i="2"/>
  <c r="G36" i="2"/>
  <c r="G119" i="2" s="1"/>
  <c r="G37" i="2"/>
  <c r="H33" i="2" s="1"/>
  <c r="M60" i="2"/>
  <c r="M61" i="2"/>
  <c r="G14" i="2"/>
  <c r="G25" i="2" s="1"/>
  <c r="G122" i="2" s="1"/>
  <c r="G15" i="2"/>
  <c r="H11" i="2" s="1"/>
  <c r="K35" i="2" l="1"/>
  <c r="L32" i="2"/>
  <c r="K34" i="2"/>
  <c r="M40" i="2"/>
  <c r="L43" i="2"/>
  <c r="L44" i="2" s="1"/>
  <c r="L45" i="2" s="1"/>
  <c r="M41" i="2" s="1"/>
  <c r="L42" i="2"/>
  <c r="H36" i="2"/>
  <c r="H119" i="2" s="1"/>
  <c r="H37" i="2"/>
  <c r="I33" i="2" s="1"/>
  <c r="H14" i="2"/>
  <c r="H25" i="2" s="1"/>
  <c r="H122" i="2" s="1"/>
  <c r="L20" i="2"/>
  <c r="L21" i="2" s="1"/>
  <c r="L22" i="2" s="1"/>
  <c r="L23" i="2" s="1"/>
  <c r="M19" i="2" s="1"/>
  <c r="M18" i="2"/>
  <c r="M52" i="2"/>
  <c r="M53" i="2"/>
  <c r="L12" i="2"/>
  <c r="L13" i="2" s="1"/>
  <c r="M10" i="2"/>
  <c r="M13" i="2" s="1"/>
  <c r="I36" i="2" l="1"/>
  <c r="I119" i="2" s="1"/>
  <c r="L35" i="2"/>
  <c r="M32" i="2"/>
  <c r="L34" i="2"/>
  <c r="H15" i="2"/>
  <c r="I11" i="2" s="1"/>
  <c r="M43" i="2"/>
  <c r="M44" i="2" s="1"/>
  <c r="M45" i="2" s="1"/>
  <c r="M42" i="2"/>
  <c r="M20" i="2"/>
  <c r="M21" i="2"/>
  <c r="M22" i="2" s="1"/>
  <c r="M23" i="2" s="1"/>
  <c r="I14" i="2" l="1"/>
  <c r="I25" i="2" s="1"/>
  <c r="I122" i="2" s="1"/>
  <c r="I15" i="2"/>
  <c r="J11" i="2" s="1"/>
  <c r="M34" i="2"/>
  <c r="M35" i="2"/>
  <c r="I37" i="2"/>
  <c r="J33" i="2" s="1"/>
  <c r="J36" i="2" l="1"/>
  <c r="J119" i="2" s="1"/>
  <c r="J37" i="2"/>
  <c r="K33" i="2" s="1"/>
  <c r="J14" i="2"/>
  <c r="J25" i="2" s="1"/>
  <c r="J122" i="2" s="1"/>
  <c r="J15" i="2"/>
  <c r="K11" i="2" s="1"/>
  <c r="K14" i="2" l="1"/>
  <c r="K25" i="2" s="1"/>
  <c r="K15" i="2"/>
  <c r="L11" i="2" s="1"/>
  <c r="K36" i="2"/>
  <c r="K119" i="2" s="1"/>
  <c r="K37" i="2" l="1"/>
  <c r="L33" i="2" s="1"/>
  <c r="L14" i="2"/>
  <c r="L25" i="2" s="1"/>
  <c r="L15" i="2"/>
  <c r="M11" i="2" s="1"/>
  <c r="K122" i="2"/>
  <c r="M14" i="2" l="1"/>
  <c r="M25" i="2" s="1"/>
  <c r="M15" i="2"/>
  <c r="L36" i="2"/>
  <c r="L119" i="2" s="1"/>
  <c r="L122" i="2" s="1"/>
  <c r="L37" i="2" l="1"/>
  <c r="M33" i="2" s="1"/>
  <c r="M36" i="2" l="1"/>
  <c r="M119" i="2" s="1"/>
  <c r="M122" i="2" s="1"/>
  <c r="M37" i="2" l="1"/>
</calcChain>
</file>

<file path=xl/sharedStrings.xml><?xml version="1.0" encoding="utf-8"?>
<sst xmlns="http://schemas.openxmlformats.org/spreadsheetml/2006/main" count="335" uniqueCount="91">
  <si>
    <t>Projet aurifère_De Houndé</t>
  </si>
  <si>
    <t>Unités</t>
  </si>
  <si>
    <t>Production</t>
  </si>
  <si>
    <t>Quantité Traité</t>
  </si>
  <si>
    <t>t</t>
  </si>
  <si>
    <t>Teneur en or</t>
  </si>
  <si>
    <t>g/t</t>
  </si>
  <si>
    <t xml:space="preserve">Quantité d'Or Récupéré </t>
  </si>
  <si>
    <t>oz</t>
  </si>
  <si>
    <t>Cours de l'or</t>
  </si>
  <si>
    <t>Chiffre d'Affaire</t>
  </si>
  <si>
    <t>$</t>
  </si>
  <si>
    <t>Taux de change</t>
  </si>
  <si>
    <t>Taux d'actualisation</t>
  </si>
  <si>
    <t>Coûts d'investissement (CAPEX)</t>
  </si>
  <si>
    <t>Coûts des construction industrielles</t>
  </si>
  <si>
    <t>Coûts des biens d'équipement</t>
  </si>
  <si>
    <t>Autres depenses</t>
  </si>
  <si>
    <t>Coûts de réhabilitation du site</t>
  </si>
  <si>
    <t>TOTAL CAPITAL</t>
  </si>
  <si>
    <t>Coûts d'exploitation (Opex)/hors redevance</t>
  </si>
  <si>
    <t>Coûts d'exploitation moyen (Opex) /hors redevance</t>
  </si>
  <si>
    <t>$/oz</t>
  </si>
  <si>
    <t>Nom</t>
  </si>
  <si>
    <t>Unité</t>
  </si>
  <si>
    <t>Durée restante maximum</t>
  </si>
  <si>
    <t>Années</t>
  </si>
  <si>
    <t>I. AMORTISSEMENTS DES CONSTRUCTIONS INDUSTRIELLES</t>
  </si>
  <si>
    <t>Durée d'amortissement linéaire</t>
  </si>
  <si>
    <t>Coefficient d'amortissement dégressif</t>
  </si>
  <si>
    <t>Coefficient</t>
  </si>
  <si>
    <t>Immobilisations de l'année A1</t>
  </si>
  <si>
    <t>Durée restante</t>
  </si>
  <si>
    <t>Base amortissable</t>
  </si>
  <si>
    <t>USD</t>
  </si>
  <si>
    <t>Inverse de la durée restante</t>
  </si>
  <si>
    <t>%</t>
  </si>
  <si>
    <t>Taux dégressif</t>
  </si>
  <si>
    <t>Charge d'amortissement</t>
  </si>
  <si>
    <t>Amortissement restant</t>
  </si>
  <si>
    <t>Immobilisations de l'année A2</t>
  </si>
  <si>
    <t>Amortissements des constructions industrielles</t>
  </si>
  <si>
    <t>II. AMORTISSEMENTS DES BIENS D'EQUIPEMENT</t>
  </si>
  <si>
    <t>Immobilisations de l'année A3</t>
  </si>
  <si>
    <t>Immobilisations de l'année A4</t>
  </si>
  <si>
    <t>Immobilisations de l'année A5</t>
  </si>
  <si>
    <t>Immobilisations de l'année A6</t>
  </si>
  <si>
    <t>Immobilisations de l'année A7</t>
  </si>
  <si>
    <t>Immobilisations de l'année A8</t>
  </si>
  <si>
    <t>Immobilisations de l'année A9</t>
  </si>
  <si>
    <t>Immobilisations de l'année A10</t>
  </si>
  <si>
    <t>Immobilisations de l'année A11</t>
  </si>
  <si>
    <t>Amortissements des biens d'équipement</t>
  </si>
  <si>
    <t>Total des charges d'amortissements</t>
  </si>
  <si>
    <t>Phase d'investissement</t>
  </si>
  <si>
    <t>Phase d'exploitation</t>
  </si>
  <si>
    <t>Convention (identique au code de 2003)</t>
  </si>
  <si>
    <t>Impot sur les sociétés</t>
  </si>
  <si>
    <t xml:space="preserve">Taux </t>
  </si>
  <si>
    <t>Amortissement</t>
  </si>
  <si>
    <t>IMF</t>
  </si>
  <si>
    <t>Minimum</t>
  </si>
  <si>
    <t>Taux</t>
  </si>
  <si>
    <t>Impot sur les dividendes(IRCM)</t>
  </si>
  <si>
    <t>Taxe sur les intérets (IRCM)</t>
  </si>
  <si>
    <t>Taxe sur la valeur ajoutée</t>
  </si>
  <si>
    <t>Droits d'enregistrement</t>
  </si>
  <si>
    <t>Patente</t>
  </si>
  <si>
    <t>Taxe patronale d'apprentissage</t>
  </si>
  <si>
    <t>Taxe sur les biens de main morte</t>
  </si>
  <si>
    <t>Droit de douane</t>
  </si>
  <si>
    <t>Redevance statistique</t>
  </si>
  <si>
    <t>Prélèvements communautaires</t>
  </si>
  <si>
    <t>Autres droits et taxes de douanes</t>
  </si>
  <si>
    <t>Taux cumulé</t>
  </si>
  <si>
    <t>Revedances minières</t>
  </si>
  <si>
    <t>Redevances fixes</t>
  </si>
  <si>
    <t>Redevances superficiaires</t>
  </si>
  <si>
    <t>Redevances proportionnelles</t>
  </si>
  <si>
    <t>Fonds de réhabilitation</t>
  </si>
  <si>
    <t>Code minier 2003</t>
  </si>
  <si>
    <t>Droit fixe</t>
  </si>
  <si>
    <t>Droit proportionnel</t>
  </si>
  <si>
    <t>Redevances proportionnelles (cours 1100 et 1300)</t>
  </si>
  <si>
    <t>Redevances proportionnelles (cours de 1000)</t>
  </si>
  <si>
    <t>Redevances proportionnelles (cours de 1600)</t>
  </si>
  <si>
    <t>Code minier 2015</t>
  </si>
  <si>
    <t>Fonds de développement local</t>
  </si>
  <si>
    <t>Droit commun (CGI et autres textes)</t>
  </si>
  <si>
    <t>Montant minimum</t>
  </si>
  <si>
    <t>Barème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</si>
</sst>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color rgb="FF104258"/>
      <name val="Arial"/>
      <family val="2"/>
    </font>
    <font>
      <sz val="9"/>
      <color rgb="FF104258"/>
      <name val="Arial"/>
      <family val="2"/>
    </font>
    <font>
      <sz val="9"/>
      <color theme="0"/>
      <name val="Arial"/>
      <family val="2"/>
    </font>
    <font>
      <sz val="11"/>
      <color rgb="FFC00000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04258"/>
        <bgColor indexed="64"/>
      </patternFill>
    </fill>
    <fill>
      <patternFill patternType="solid">
        <fgColor rgb="FFCFDCE8"/>
        <bgColor indexed="64"/>
      </patternFill>
    </fill>
    <fill>
      <patternFill patternType="solid">
        <fgColor rgb="FFE3A728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2" borderId="0" xfId="0" applyFill="1"/>
    <xf numFmtId="164" fontId="0" fillId="0" borderId="0" xfId="1" applyNumberFormat="1" applyFont="1" applyFill="1"/>
    <xf numFmtId="9" fontId="0" fillId="0" borderId="0" xfId="0" applyNumberFormat="1"/>
    <xf numFmtId="0" fontId="3" fillId="2" borderId="0" xfId="0" applyFont="1" applyFill="1" applyAlignment="1">
      <alignment horizontal="left" vertical="top"/>
    </xf>
    <xf numFmtId="164" fontId="4" fillId="4" borderId="0" xfId="1" applyNumberFormat="1" applyFont="1" applyFill="1" applyAlignment="1">
      <alignment horizontal="center" vertical="center"/>
    </xf>
    <xf numFmtId="164" fontId="0" fillId="0" borderId="0" xfId="1" applyNumberFormat="1" applyFont="1"/>
    <xf numFmtId="164" fontId="3" fillId="0" borderId="0" xfId="1" applyNumberFormat="1" applyFont="1" applyAlignment="1">
      <alignment horizontal="left" vertical="top"/>
    </xf>
    <xf numFmtId="164" fontId="5" fillId="0" borderId="0" xfId="1" applyNumberFormat="1" applyFont="1" applyAlignment="1">
      <alignment horizontal="left" vertical="top"/>
    </xf>
    <xf numFmtId="164" fontId="6" fillId="0" borderId="0" xfId="1" applyNumberFormat="1" applyFont="1" applyAlignment="1">
      <alignment horizontal="left" vertical="top"/>
    </xf>
    <xf numFmtId="164" fontId="7" fillId="4" borderId="0" xfId="1" applyNumberFormat="1" applyFont="1" applyFill="1" applyAlignment="1">
      <alignment horizontal="right" vertical="top"/>
    </xf>
    <xf numFmtId="164" fontId="5" fillId="5" borderId="0" xfId="1" applyNumberFormat="1" applyFont="1" applyFill="1" applyAlignment="1">
      <alignment horizontal="left" vertical="top"/>
    </xf>
    <xf numFmtId="164" fontId="6" fillId="5" borderId="0" xfId="1" applyNumberFormat="1" applyFont="1" applyFill="1" applyAlignment="1">
      <alignment horizontal="left" vertical="top"/>
    </xf>
    <xf numFmtId="164" fontId="7" fillId="6" borderId="0" xfId="1" applyNumberFormat="1" applyFont="1" applyFill="1" applyAlignment="1">
      <alignment horizontal="right" vertical="top"/>
    </xf>
    <xf numFmtId="9" fontId="0" fillId="0" borderId="0" xfId="2" applyFont="1"/>
    <xf numFmtId="164" fontId="8" fillId="0" borderId="0" xfId="1" applyNumberFormat="1" applyFont="1"/>
    <xf numFmtId="0" fontId="9" fillId="7" borderId="0" xfId="0" applyFont="1" applyFill="1"/>
    <xf numFmtId="0" fontId="9" fillId="0" borderId="0" xfId="0" applyFont="1"/>
    <xf numFmtId="0" fontId="9" fillId="7" borderId="1" xfId="0" applyFont="1" applyFill="1" applyBorder="1"/>
    <xf numFmtId="0" fontId="9" fillId="0" borderId="2" xfId="0" applyFont="1" applyBorder="1"/>
    <xf numFmtId="0" fontId="9" fillId="7" borderId="3" xfId="0" applyFont="1" applyFill="1" applyBorder="1"/>
    <xf numFmtId="0" fontId="9" fillId="0" borderId="3" xfId="0" applyFont="1" applyBorder="1"/>
    <xf numFmtId="10" fontId="9" fillId="0" borderId="3" xfId="2" applyNumberFormat="1" applyFont="1" applyFill="1" applyBorder="1"/>
    <xf numFmtId="10" fontId="9" fillId="0" borderId="3" xfId="0" applyNumberFormat="1" applyFont="1" applyBorder="1"/>
    <xf numFmtId="0" fontId="10" fillId="7" borderId="3" xfId="0" applyFont="1" applyFill="1" applyBorder="1"/>
    <xf numFmtId="165" fontId="9" fillId="0" borderId="3" xfId="1" applyNumberFormat="1" applyFont="1" applyFill="1" applyBorder="1"/>
    <xf numFmtId="9" fontId="9" fillId="0" borderId="3" xfId="2" applyFont="1" applyFill="1" applyBorder="1"/>
    <xf numFmtId="9" fontId="9" fillId="0" borderId="3" xfId="0" applyNumberFormat="1" applyFont="1" applyBorder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6f971f9030f675d/Bureau/Aissata/Partage%20de%20rente%20Copie%20okOKokoh%20ok.xlsx" TargetMode="External"/><Relationship Id="rId1" Type="http://schemas.openxmlformats.org/officeDocument/2006/relationships/externalLinkPath" Target="https://d.docs.live.net/d6f971f9030f675d/Bureau/Aissata/Partage%20de%20rente%20Copie%20okOKokoh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phique"/>
      <sheetName val="Récapitulatif"/>
      <sheetName val="Modèle de base (CM 2003)"/>
      <sheetName val="Code Minier 2015"/>
      <sheetName val="Code général des impôts 2017"/>
      <sheetName val="BURKINA code minier 2003"/>
      <sheetName val="Données fiscales"/>
      <sheetName val="Amortissement"/>
      <sheetName val="Données de la mine"/>
    </sheetNames>
    <sheetDataSet>
      <sheetData sheetId="0"/>
      <sheetData sheetId="1"/>
      <sheetData sheetId="2">
        <row r="14">
          <cell r="C14">
            <v>49760265</v>
          </cell>
          <cell r="D14">
            <v>116107284</v>
          </cell>
        </row>
        <row r="15">
          <cell r="C15">
            <v>23685527</v>
          </cell>
          <cell r="D15">
            <v>125300533</v>
          </cell>
          <cell r="E15">
            <v>11632917</v>
          </cell>
          <cell r="F15">
            <v>3722927</v>
          </cell>
          <cell r="G15">
            <v>18272647</v>
          </cell>
          <cell r="H15">
            <v>4482500</v>
          </cell>
          <cell r="I15">
            <v>2137128</v>
          </cell>
          <cell r="J15">
            <v>1103055</v>
          </cell>
          <cell r="K15">
            <v>4934651</v>
          </cell>
          <cell r="L15">
            <v>2727670</v>
          </cell>
          <cell r="M15">
            <v>542926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4CF21-91C7-494F-AD8E-D93F5716EF81}">
  <dimension ref="A1:M21"/>
  <sheetViews>
    <sheetView workbookViewId="0">
      <selection activeCell="C28" sqref="C28"/>
    </sheetView>
  </sheetViews>
  <sheetFormatPr baseColWidth="10" defaultRowHeight="14.4" x14ac:dyDescent="0.3"/>
  <cols>
    <col min="1" max="1" width="54.88671875" bestFit="1" customWidth="1"/>
    <col min="4" max="13" width="12.21875" bestFit="1" customWidth="1"/>
  </cols>
  <sheetData>
    <row r="1" spans="1:13" ht="18" x14ac:dyDescent="0.35">
      <c r="A1" s="1" t="s">
        <v>0</v>
      </c>
      <c r="B1" s="2" t="s">
        <v>1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 s="2">
        <v>2017</v>
      </c>
      <c r="J1" s="2">
        <v>2018</v>
      </c>
      <c r="K1" s="2">
        <v>2019</v>
      </c>
      <c r="L1" s="2">
        <v>2020</v>
      </c>
      <c r="M1" s="2">
        <v>2021</v>
      </c>
    </row>
    <row r="2" spans="1:13" x14ac:dyDescent="0.3">
      <c r="A2" s="3"/>
    </row>
    <row r="3" spans="1:13" x14ac:dyDescent="0.3">
      <c r="A3" s="3"/>
    </row>
    <row r="4" spans="1:13" ht="18" x14ac:dyDescent="0.35">
      <c r="A4" s="1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3" t="s">
        <v>3</v>
      </c>
      <c r="B5" t="s"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3" t="s">
        <v>5</v>
      </c>
      <c r="B6" t="s">
        <v>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3">
      <c r="A7" s="3" t="s">
        <v>7</v>
      </c>
      <c r="B7" t="s">
        <v>8</v>
      </c>
      <c r="C7" s="4"/>
      <c r="D7" s="4"/>
      <c r="E7">
        <v>191176</v>
      </c>
      <c r="F7">
        <v>215238</v>
      </c>
      <c r="G7">
        <v>189807</v>
      </c>
      <c r="H7">
        <v>168325</v>
      </c>
      <c r="I7">
        <v>210971</v>
      </c>
      <c r="J7">
        <v>167700</v>
      </c>
      <c r="K7">
        <v>136799</v>
      </c>
      <c r="L7">
        <v>152798</v>
      </c>
      <c r="M7">
        <v>119370</v>
      </c>
    </row>
    <row r="8" spans="1:13" ht="18" x14ac:dyDescent="0.35">
      <c r="A8" s="1" t="s">
        <v>9</v>
      </c>
      <c r="B8">
        <v>1600</v>
      </c>
      <c r="C8" s="4"/>
      <c r="D8" s="4"/>
      <c r="E8" s="4">
        <v>1300</v>
      </c>
      <c r="F8" s="4">
        <v>1300</v>
      </c>
      <c r="G8" s="4">
        <v>1300</v>
      </c>
      <c r="H8" s="4">
        <v>1300</v>
      </c>
      <c r="I8" s="4">
        <v>1300</v>
      </c>
      <c r="J8" s="4">
        <v>1300</v>
      </c>
      <c r="K8" s="4">
        <v>1300</v>
      </c>
      <c r="L8" s="4">
        <v>1300</v>
      </c>
      <c r="M8" s="4">
        <v>1300</v>
      </c>
    </row>
    <row r="9" spans="1:13" x14ac:dyDescent="0.3">
      <c r="A9" s="3" t="s">
        <v>10</v>
      </c>
      <c r="B9" t="s">
        <v>11</v>
      </c>
      <c r="C9" s="4"/>
      <c r="D9" s="4"/>
      <c r="E9" s="4">
        <v>305881600</v>
      </c>
      <c r="F9" s="4">
        <v>344380800</v>
      </c>
      <c r="G9" s="4">
        <v>303691200</v>
      </c>
      <c r="H9" s="4">
        <v>269320000</v>
      </c>
      <c r="I9" s="4">
        <v>337553600</v>
      </c>
      <c r="J9" s="4">
        <v>268320000</v>
      </c>
      <c r="K9" s="4">
        <v>218878400</v>
      </c>
      <c r="L9" s="4">
        <v>244476800</v>
      </c>
      <c r="M9" s="4">
        <v>190992000</v>
      </c>
    </row>
    <row r="10" spans="1:13" x14ac:dyDescent="0.3">
      <c r="A10" s="3" t="s">
        <v>12</v>
      </c>
      <c r="B10">
        <v>493.00614999999999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s="3" t="s">
        <v>13</v>
      </c>
      <c r="B11" s="5">
        <v>0.05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8" x14ac:dyDescent="0.35">
      <c r="A13" s="1" t="s">
        <v>14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6" t="s">
        <v>15</v>
      </c>
      <c r="B14" t="s">
        <v>11</v>
      </c>
      <c r="C14" s="4">
        <v>49760265</v>
      </c>
      <c r="D14" s="4">
        <v>116107284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">
      <c r="A15" s="6" t="s">
        <v>16</v>
      </c>
      <c r="C15" s="4">
        <v>23685527</v>
      </c>
      <c r="D15" s="4">
        <v>125300533</v>
      </c>
      <c r="E15" s="4">
        <v>11632917</v>
      </c>
      <c r="F15" s="4">
        <v>3722927</v>
      </c>
      <c r="G15" s="4">
        <v>18272647</v>
      </c>
      <c r="H15" s="4">
        <v>4482500</v>
      </c>
      <c r="I15" s="4">
        <v>2137128</v>
      </c>
      <c r="J15" s="4">
        <v>1103055</v>
      </c>
      <c r="K15" s="4">
        <v>4934651</v>
      </c>
      <c r="L15" s="4">
        <v>2727670</v>
      </c>
      <c r="M15" s="4">
        <v>542926</v>
      </c>
    </row>
    <row r="16" spans="1:13" x14ac:dyDescent="0.3">
      <c r="A16" s="3" t="s">
        <v>17</v>
      </c>
      <c r="B16" t="s">
        <v>11</v>
      </c>
      <c r="C16" s="4">
        <v>0</v>
      </c>
      <c r="D16" s="4">
        <v>0</v>
      </c>
      <c r="E16" s="4">
        <v>1595000</v>
      </c>
      <c r="F16" s="4">
        <v>2708200</v>
      </c>
      <c r="G16" s="4">
        <v>249700</v>
      </c>
      <c r="H16" s="4">
        <v>2581553</v>
      </c>
      <c r="I16" s="4">
        <v>469553</v>
      </c>
      <c r="J16" s="4">
        <v>3654542</v>
      </c>
      <c r="K16" s="4">
        <v>249700</v>
      </c>
      <c r="L16" s="4">
        <v>106700</v>
      </c>
      <c r="M16" s="4">
        <v>0</v>
      </c>
    </row>
    <row r="17" spans="1:13" x14ac:dyDescent="0.3">
      <c r="A17" s="6" t="s">
        <v>18</v>
      </c>
      <c r="B17" t="s">
        <v>11</v>
      </c>
      <c r="C17" s="4"/>
      <c r="D17" s="4"/>
      <c r="E17" s="4">
        <v>2830244</v>
      </c>
      <c r="F17" s="4">
        <v>3314368</v>
      </c>
      <c r="G17" s="4">
        <v>3215137</v>
      </c>
      <c r="H17" s="4">
        <v>3842412</v>
      </c>
      <c r="I17" s="4">
        <v>4018506</v>
      </c>
      <c r="J17" s="4">
        <v>2935298</v>
      </c>
      <c r="K17" s="4">
        <v>1813443</v>
      </c>
      <c r="L17" s="4">
        <v>1249254</v>
      </c>
      <c r="M17" s="4">
        <v>3165512</v>
      </c>
    </row>
    <row r="18" spans="1:13" x14ac:dyDescent="0.3">
      <c r="A18" s="3" t="s">
        <v>19</v>
      </c>
      <c r="B18" t="s">
        <v>11</v>
      </c>
      <c r="C18" s="4">
        <v>73445792</v>
      </c>
      <c r="D18" s="4">
        <v>241407817</v>
      </c>
      <c r="E18" s="4">
        <v>16058161</v>
      </c>
      <c r="F18" s="4">
        <v>9745495</v>
      </c>
      <c r="G18" s="4">
        <v>21737484</v>
      </c>
      <c r="H18" s="4">
        <v>10906465</v>
      </c>
      <c r="I18" s="4">
        <v>6625187</v>
      </c>
      <c r="J18" s="4">
        <v>7692895</v>
      </c>
      <c r="K18" s="4">
        <v>6997794</v>
      </c>
      <c r="L18" s="4">
        <v>4083624</v>
      </c>
      <c r="M18" s="4">
        <v>3708438</v>
      </c>
    </row>
    <row r="19" spans="1:13" x14ac:dyDescent="0.3">
      <c r="A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ht="18" x14ac:dyDescent="0.35">
      <c r="A20" s="1" t="s">
        <v>20</v>
      </c>
      <c r="B20" t="s">
        <v>11</v>
      </c>
      <c r="C20" s="4">
        <v>0</v>
      </c>
      <c r="D20" s="4">
        <v>0</v>
      </c>
      <c r="E20" s="4">
        <v>115668594</v>
      </c>
      <c r="F20" s="4">
        <v>128519703</v>
      </c>
      <c r="G20" s="4">
        <v>131246978</v>
      </c>
      <c r="H20" s="4">
        <v>152348402</v>
      </c>
      <c r="I20" s="4">
        <v>157632470</v>
      </c>
      <c r="J20" s="4">
        <v>132358509</v>
      </c>
      <c r="K20" s="4">
        <v>107272479</v>
      </c>
      <c r="L20" s="4">
        <v>96975692</v>
      </c>
      <c r="M20" s="4">
        <v>9542514</v>
      </c>
    </row>
    <row r="21" spans="1:13" ht="18" x14ac:dyDescent="0.35">
      <c r="A21" s="1" t="s">
        <v>21</v>
      </c>
      <c r="B21" t="s">
        <v>22</v>
      </c>
      <c r="C21" s="4"/>
      <c r="D21" s="4"/>
      <c r="E21" s="4">
        <v>605.03721178390595</v>
      </c>
      <c r="F21" s="4">
        <v>597.10507902879601</v>
      </c>
      <c r="G21" s="4">
        <v>691.47596242498958</v>
      </c>
      <c r="H21" s="4">
        <v>905.08481806029999</v>
      </c>
      <c r="I21" s="4">
        <v>747.17600997293471</v>
      </c>
      <c r="J21" s="4">
        <v>789.25765652951702</v>
      </c>
      <c r="K21" s="4">
        <v>784.1612804187165</v>
      </c>
      <c r="L21" s="4">
        <v>634.66597730336787</v>
      </c>
      <c r="M21" s="4">
        <v>79.94063835134456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3507-C6F0-4E80-B491-B2482A8462D7}">
  <dimension ref="A1:M122"/>
  <sheetViews>
    <sheetView topLeftCell="A79" workbookViewId="0">
      <selection activeCell="C24" sqref="C24"/>
    </sheetView>
  </sheetViews>
  <sheetFormatPr baseColWidth="10" defaultColWidth="11.5546875" defaultRowHeight="14.4" x14ac:dyDescent="0.3"/>
  <cols>
    <col min="1" max="1" width="51.88671875" style="8" bestFit="1" customWidth="1"/>
    <col min="2" max="2" width="11.5546875" style="8"/>
    <col min="3" max="3" width="13.6640625" style="8" bestFit="1" customWidth="1"/>
    <col min="4" max="5" width="14.6640625" style="8" bestFit="1" customWidth="1"/>
    <col min="6" max="13" width="13.6640625" style="8" bestFit="1" customWidth="1"/>
    <col min="14" max="16384" width="11.5546875" style="8"/>
  </cols>
  <sheetData>
    <row r="1" spans="1:13" x14ac:dyDescent="0.3">
      <c r="A1" s="7" t="s">
        <v>23</v>
      </c>
      <c r="B1" s="7" t="s">
        <v>24</v>
      </c>
      <c r="C1" s="7">
        <v>2011</v>
      </c>
      <c r="D1" s="7">
        <v>2012</v>
      </c>
      <c r="E1" s="7">
        <v>2013</v>
      </c>
      <c r="F1" s="7">
        <v>2014</v>
      </c>
      <c r="G1" s="7">
        <v>2015</v>
      </c>
      <c r="H1" s="7">
        <v>2016</v>
      </c>
      <c r="I1" s="7">
        <v>2017</v>
      </c>
      <c r="J1" s="7">
        <v>2018</v>
      </c>
      <c r="K1" s="7">
        <v>2019</v>
      </c>
      <c r="L1" s="7">
        <v>2020</v>
      </c>
      <c r="M1" s="7">
        <v>2021</v>
      </c>
    </row>
    <row r="2" spans="1:13" x14ac:dyDescent="0.3">
      <c r="A2" s="9"/>
      <c r="B2" s="9"/>
    </row>
    <row r="3" spans="1:13" x14ac:dyDescent="0.3">
      <c r="A3" s="10" t="s">
        <v>25</v>
      </c>
      <c r="B3" s="11" t="s">
        <v>26</v>
      </c>
      <c r="C3" s="12">
        <v>11</v>
      </c>
      <c r="D3" s="12">
        <v>10</v>
      </c>
      <c r="E3" s="12">
        <v>9</v>
      </c>
      <c r="F3" s="12">
        <v>8</v>
      </c>
      <c r="G3" s="12">
        <v>7</v>
      </c>
      <c r="H3" s="12">
        <v>6</v>
      </c>
      <c r="I3" s="12">
        <v>5</v>
      </c>
      <c r="J3" s="12">
        <v>4</v>
      </c>
      <c r="K3" s="12">
        <v>3</v>
      </c>
      <c r="L3" s="12">
        <v>2</v>
      </c>
      <c r="M3" s="12">
        <v>1</v>
      </c>
    </row>
    <row r="4" spans="1:13" x14ac:dyDescent="0.3">
      <c r="A4" s="11"/>
      <c r="B4" s="11"/>
    </row>
    <row r="5" spans="1:13" x14ac:dyDescent="0.3">
      <c r="A5" s="13" t="s">
        <v>27</v>
      </c>
      <c r="B5" s="14"/>
    </row>
    <row r="6" spans="1:13" x14ac:dyDescent="0.3">
      <c r="A6" s="10" t="s">
        <v>28</v>
      </c>
      <c r="B6" s="11" t="s">
        <v>26</v>
      </c>
      <c r="C6" s="15">
        <v>10</v>
      </c>
    </row>
    <row r="7" spans="1:13" x14ac:dyDescent="0.3">
      <c r="A7" s="10" t="s">
        <v>29</v>
      </c>
      <c r="B7" s="11" t="s">
        <v>30</v>
      </c>
      <c r="C7" s="15">
        <v>1</v>
      </c>
    </row>
    <row r="8" spans="1:13" x14ac:dyDescent="0.3">
      <c r="A8" s="11"/>
      <c r="B8" s="11"/>
    </row>
    <row r="9" spans="1:13" x14ac:dyDescent="0.3">
      <c r="A9" s="10" t="s">
        <v>31</v>
      </c>
      <c r="B9" s="11"/>
    </row>
    <row r="10" spans="1:13" x14ac:dyDescent="0.3">
      <c r="A10" s="11" t="s">
        <v>32</v>
      </c>
      <c r="B10" s="11" t="s">
        <v>26</v>
      </c>
      <c r="C10" s="8">
        <f>IF($C$6&lt;$C$3,$C$6,C$3)</f>
        <v>10</v>
      </c>
      <c r="D10" s="8">
        <f>IF(C10=0,0,IF(C10-1&lt;D$3,C10-1,D$3))</f>
        <v>9</v>
      </c>
      <c r="E10" s="8">
        <f t="shared" ref="E10:M10" si="0">IF(D10=0,0,IF(D10-1&lt;E$3,D10-1,E$3))</f>
        <v>8</v>
      </c>
      <c r="F10" s="8">
        <f t="shared" si="0"/>
        <v>7</v>
      </c>
      <c r="G10" s="8">
        <f t="shared" si="0"/>
        <v>6</v>
      </c>
      <c r="H10" s="8">
        <f t="shared" si="0"/>
        <v>5</v>
      </c>
      <c r="I10" s="8">
        <f t="shared" si="0"/>
        <v>4</v>
      </c>
      <c r="J10" s="8">
        <f t="shared" si="0"/>
        <v>3</v>
      </c>
      <c r="K10" s="8">
        <f t="shared" si="0"/>
        <v>2</v>
      </c>
      <c r="L10" s="8">
        <f t="shared" si="0"/>
        <v>1</v>
      </c>
      <c r="M10" s="8">
        <f t="shared" si="0"/>
        <v>0</v>
      </c>
    </row>
    <row r="11" spans="1:13" x14ac:dyDescent="0.3">
      <c r="A11" s="11" t="s">
        <v>33</v>
      </c>
      <c r="B11" s="11" t="s">
        <v>34</v>
      </c>
      <c r="C11" s="8">
        <f>'[1]Modèle de base (CM 2003)'!C14</f>
        <v>49760265</v>
      </c>
      <c r="D11" s="8">
        <f>C15</f>
        <v>44784238.5</v>
      </c>
      <c r="E11" s="8">
        <f t="shared" ref="E11:M11" si="1">D15</f>
        <v>39808212</v>
      </c>
      <c r="F11" s="8">
        <f t="shared" si="1"/>
        <v>34832185.5</v>
      </c>
      <c r="G11" s="8">
        <f t="shared" si="1"/>
        <v>29856159</v>
      </c>
      <c r="H11" s="8">
        <f t="shared" si="1"/>
        <v>24880132.5</v>
      </c>
      <c r="I11" s="8">
        <f t="shared" si="1"/>
        <v>19904106</v>
      </c>
      <c r="J11" s="8">
        <f t="shared" si="1"/>
        <v>14928079.5</v>
      </c>
      <c r="K11" s="8">
        <f t="shared" si="1"/>
        <v>9952053</v>
      </c>
      <c r="L11" s="8">
        <f t="shared" si="1"/>
        <v>4976026.5</v>
      </c>
      <c r="M11" s="8">
        <f t="shared" si="1"/>
        <v>0</v>
      </c>
    </row>
    <row r="12" spans="1:13" x14ac:dyDescent="0.3">
      <c r="A12" s="11" t="s">
        <v>35</v>
      </c>
      <c r="B12" s="11" t="s">
        <v>36</v>
      </c>
      <c r="C12" s="16">
        <f>IF(C10=0,0,1/C10)</f>
        <v>0.1</v>
      </c>
      <c r="D12" s="16">
        <f t="shared" ref="D12:L12" si="2">IF(D10=0,0,1/D10)</f>
        <v>0.1111111111111111</v>
      </c>
      <c r="E12" s="16">
        <f t="shared" si="2"/>
        <v>0.125</v>
      </c>
      <c r="F12" s="16">
        <f t="shared" si="2"/>
        <v>0.14285714285714285</v>
      </c>
      <c r="G12" s="16">
        <f t="shared" si="2"/>
        <v>0.16666666666666666</v>
      </c>
      <c r="H12" s="16">
        <f t="shared" si="2"/>
        <v>0.2</v>
      </c>
      <c r="I12" s="16">
        <f t="shared" si="2"/>
        <v>0.25</v>
      </c>
      <c r="J12" s="16">
        <f t="shared" si="2"/>
        <v>0.33333333333333331</v>
      </c>
      <c r="K12" s="16">
        <f t="shared" si="2"/>
        <v>0.5</v>
      </c>
      <c r="L12" s="16">
        <f t="shared" si="2"/>
        <v>1</v>
      </c>
    </row>
    <row r="13" spans="1:13" x14ac:dyDescent="0.3">
      <c r="A13" s="11" t="s">
        <v>37</v>
      </c>
      <c r="B13" s="11" t="s">
        <v>36</v>
      </c>
      <c r="C13" s="16">
        <f>IF(C10=0,0,IF($C$7*1/$C$6&gt;C12,$C$7*1/$C$6,C12))</f>
        <v>0.1</v>
      </c>
      <c r="D13" s="16">
        <f t="shared" ref="D13:M13" si="3">IF(D10=0,0,IF($C$7*1/$C$6&gt;D12,$C$7*1/$C$6,D12))</f>
        <v>0.1111111111111111</v>
      </c>
      <c r="E13" s="16">
        <f t="shared" si="3"/>
        <v>0.125</v>
      </c>
      <c r="F13" s="16">
        <f t="shared" si="3"/>
        <v>0.14285714285714285</v>
      </c>
      <c r="G13" s="16">
        <f t="shared" si="3"/>
        <v>0.16666666666666666</v>
      </c>
      <c r="H13" s="16">
        <f t="shared" si="3"/>
        <v>0.2</v>
      </c>
      <c r="I13" s="16">
        <f t="shared" si="3"/>
        <v>0.25</v>
      </c>
      <c r="J13" s="16">
        <f t="shared" si="3"/>
        <v>0.33333333333333331</v>
      </c>
      <c r="K13" s="16">
        <f t="shared" si="3"/>
        <v>0.5</v>
      </c>
      <c r="L13" s="16">
        <f t="shared" si="3"/>
        <v>1</v>
      </c>
      <c r="M13" s="8">
        <f t="shared" si="3"/>
        <v>0</v>
      </c>
    </row>
    <row r="14" spans="1:13" x14ac:dyDescent="0.3">
      <c r="A14" s="11" t="s">
        <v>38</v>
      </c>
      <c r="B14" s="11" t="s">
        <v>34</v>
      </c>
      <c r="C14" s="8">
        <f>C11*C13</f>
        <v>4976026.5</v>
      </c>
      <c r="D14" s="8">
        <f t="shared" ref="D14:M14" si="4">D11*D13</f>
        <v>4976026.5</v>
      </c>
      <c r="E14" s="8">
        <f t="shared" si="4"/>
        <v>4976026.5</v>
      </c>
      <c r="F14" s="8">
        <f t="shared" si="4"/>
        <v>4976026.5</v>
      </c>
      <c r="G14" s="8">
        <f t="shared" si="4"/>
        <v>4976026.5</v>
      </c>
      <c r="H14" s="8">
        <f t="shared" si="4"/>
        <v>4976026.5</v>
      </c>
      <c r="I14" s="8">
        <f t="shared" si="4"/>
        <v>4976026.5</v>
      </c>
      <c r="J14" s="8">
        <f t="shared" si="4"/>
        <v>4976026.5</v>
      </c>
      <c r="K14" s="8">
        <f t="shared" si="4"/>
        <v>4976026.5</v>
      </c>
      <c r="L14" s="8">
        <f t="shared" si="4"/>
        <v>4976026.5</v>
      </c>
      <c r="M14" s="8">
        <f t="shared" si="4"/>
        <v>0</v>
      </c>
    </row>
    <row r="15" spans="1:13" x14ac:dyDescent="0.3">
      <c r="A15" s="11" t="s">
        <v>39</v>
      </c>
      <c r="B15" s="11" t="s">
        <v>34</v>
      </c>
      <c r="C15" s="8">
        <f>C11-C14</f>
        <v>44784238.5</v>
      </c>
      <c r="D15" s="8">
        <f t="shared" ref="D15:M15" si="5">D11-D14</f>
        <v>39808212</v>
      </c>
      <c r="E15" s="8">
        <f t="shared" si="5"/>
        <v>34832185.5</v>
      </c>
      <c r="F15" s="8">
        <f t="shared" si="5"/>
        <v>29856159</v>
      </c>
      <c r="G15" s="8">
        <f t="shared" si="5"/>
        <v>24880132.5</v>
      </c>
      <c r="H15" s="8">
        <f t="shared" si="5"/>
        <v>19904106</v>
      </c>
      <c r="I15" s="8">
        <f t="shared" si="5"/>
        <v>14928079.5</v>
      </c>
      <c r="J15" s="8">
        <f t="shared" si="5"/>
        <v>9952053</v>
      </c>
      <c r="K15" s="8">
        <f t="shared" si="5"/>
        <v>4976026.5</v>
      </c>
      <c r="L15" s="8">
        <f t="shared" si="5"/>
        <v>0</v>
      </c>
      <c r="M15" s="8">
        <f t="shared" si="5"/>
        <v>0</v>
      </c>
    </row>
    <row r="16" spans="1:13" x14ac:dyDescent="0.3">
      <c r="A16" s="11"/>
      <c r="B16" s="11"/>
    </row>
    <row r="17" spans="1:13" x14ac:dyDescent="0.3">
      <c r="A17" s="10" t="s">
        <v>40</v>
      </c>
      <c r="B17" s="11"/>
    </row>
    <row r="18" spans="1:13" x14ac:dyDescent="0.3">
      <c r="A18" s="11" t="s">
        <v>32</v>
      </c>
      <c r="B18" s="11" t="s">
        <v>26</v>
      </c>
      <c r="D18" s="8">
        <f>IF($C$6&lt;D$3,$C$6,D$3)</f>
        <v>10</v>
      </c>
      <c r="E18" s="8">
        <f>IF(D18=0,0,IF(D18-1&lt;E$3,D18-1,E$3))</f>
        <v>9</v>
      </c>
      <c r="F18" s="8">
        <f t="shared" ref="F18:M18" si="6">IF(E18=0,0,IF(E18-1&lt;F$3,E18-1,F$3))</f>
        <v>8</v>
      </c>
      <c r="G18" s="8">
        <f t="shared" si="6"/>
        <v>7</v>
      </c>
      <c r="H18" s="8">
        <f t="shared" si="6"/>
        <v>6</v>
      </c>
      <c r="I18" s="8">
        <f t="shared" si="6"/>
        <v>5</v>
      </c>
      <c r="J18" s="8">
        <f t="shared" si="6"/>
        <v>4</v>
      </c>
      <c r="K18" s="8">
        <f t="shared" si="6"/>
        <v>3</v>
      </c>
      <c r="L18" s="8">
        <f t="shared" si="6"/>
        <v>2</v>
      </c>
      <c r="M18" s="8">
        <f t="shared" si="6"/>
        <v>1</v>
      </c>
    </row>
    <row r="19" spans="1:13" x14ac:dyDescent="0.3">
      <c r="A19" s="11" t="s">
        <v>33</v>
      </c>
      <c r="B19" s="11" t="s">
        <v>34</v>
      </c>
      <c r="D19" s="8">
        <f>'[1]Modèle de base (CM 2003)'!D14</f>
        <v>116107284</v>
      </c>
      <c r="E19" s="8">
        <f>D23</f>
        <v>104496555.59999999</v>
      </c>
      <c r="F19" s="8">
        <f t="shared" ref="F19:M19" si="7">E23</f>
        <v>92885827.199999988</v>
      </c>
      <c r="G19" s="8">
        <f t="shared" si="7"/>
        <v>81275098.799999982</v>
      </c>
      <c r="H19" s="8">
        <f t="shared" si="7"/>
        <v>69664370.399999991</v>
      </c>
      <c r="I19" s="8">
        <f t="shared" si="7"/>
        <v>58053641.999999993</v>
      </c>
      <c r="J19" s="8">
        <f t="shared" si="7"/>
        <v>46442913.599999994</v>
      </c>
      <c r="K19" s="8">
        <f t="shared" si="7"/>
        <v>34832185.199999996</v>
      </c>
      <c r="L19" s="8">
        <f t="shared" si="7"/>
        <v>23221456.799999997</v>
      </c>
      <c r="M19" s="8">
        <f t="shared" si="7"/>
        <v>11610728.399999999</v>
      </c>
    </row>
    <row r="20" spans="1:13" x14ac:dyDescent="0.3">
      <c r="A20" s="11" t="s">
        <v>35</v>
      </c>
      <c r="B20" s="11" t="s">
        <v>36</v>
      </c>
      <c r="D20" s="16">
        <f>IF(D18=0,0,1/D18)</f>
        <v>0.1</v>
      </c>
      <c r="E20" s="16">
        <f t="shared" ref="E20:M20" si="8">IF(E18=0,0,1/E18)</f>
        <v>0.1111111111111111</v>
      </c>
      <c r="F20" s="16">
        <f t="shared" si="8"/>
        <v>0.125</v>
      </c>
      <c r="G20" s="16">
        <f t="shared" si="8"/>
        <v>0.14285714285714285</v>
      </c>
      <c r="H20" s="16">
        <f t="shared" si="8"/>
        <v>0.16666666666666666</v>
      </c>
      <c r="I20" s="16">
        <f t="shared" si="8"/>
        <v>0.2</v>
      </c>
      <c r="J20" s="16">
        <f t="shared" si="8"/>
        <v>0.25</v>
      </c>
      <c r="K20" s="16">
        <f t="shared" si="8"/>
        <v>0.33333333333333331</v>
      </c>
      <c r="L20" s="16">
        <f t="shared" si="8"/>
        <v>0.5</v>
      </c>
      <c r="M20" s="16">
        <f t="shared" si="8"/>
        <v>1</v>
      </c>
    </row>
    <row r="21" spans="1:13" x14ac:dyDescent="0.3">
      <c r="A21" s="11" t="s">
        <v>37</v>
      </c>
      <c r="B21" s="11" t="s">
        <v>36</v>
      </c>
      <c r="D21" s="16">
        <f>IF(D18=0,0,IF($C$7*1/$C$6&gt;D20,$C$7*1/$C$6,D20))</f>
        <v>0.1</v>
      </c>
      <c r="E21" s="16">
        <f t="shared" ref="E21:M21" si="9">IF(E18=0,0,IF($C$7*1/$C$6&gt;E20,$C$7*1/$C$6,E20))</f>
        <v>0.1111111111111111</v>
      </c>
      <c r="F21" s="16">
        <f t="shared" si="9"/>
        <v>0.125</v>
      </c>
      <c r="G21" s="16">
        <f t="shared" si="9"/>
        <v>0.14285714285714285</v>
      </c>
      <c r="H21" s="16">
        <f t="shared" si="9"/>
        <v>0.16666666666666666</v>
      </c>
      <c r="I21" s="16">
        <f t="shared" si="9"/>
        <v>0.2</v>
      </c>
      <c r="J21" s="16">
        <f t="shared" si="9"/>
        <v>0.25</v>
      </c>
      <c r="K21" s="16">
        <f t="shared" si="9"/>
        <v>0.33333333333333331</v>
      </c>
      <c r="L21" s="16">
        <f t="shared" si="9"/>
        <v>0.5</v>
      </c>
      <c r="M21" s="16">
        <f t="shared" si="9"/>
        <v>1</v>
      </c>
    </row>
    <row r="22" spans="1:13" x14ac:dyDescent="0.3">
      <c r="A22" s="11" t="s">
        <v>38</v>
      </c>
      <c r="B22" s="11" t="s">
        <v>34</v>
      </c>
      <c r="D22" s="8">
        <f>D19*D21</f>
        <v>11610728.4</v>
      </c>
      <c r="E22" s="8">
        <f t="shared" ref="E22:M22" si="10">E19*E21</f>
        <v>11610728.399999999</v>
      </c>
      <c r="F22" s="8">
        <f t="shared" si="10"/>
        <v>11610728.399999999</v>
      </c>
      <c r="G22" s="8">
        <f t="shared" si="10"/>
        <v>11610728.399999997</v>
      </c>
      <c r="H22" s="8">
        <f t="shared" si="10"/>
        <v>11610728.399999999</v>
      </c>
      <c r="I22" s="8">
        <f t="shared" si="10"/>
        <v>11610728.399999999</v>
      </c>
      <c r="J22" s="8">
        <f t="shared" si="10"/>
        <v>11610728.399999999</v>
      </c>
      <c r="K22" s="8">
        <f t="shared" si="10"/>
        <v>11610728.399999999</v>
      </c>
      <c r="L22" s="8">
        <f t="shared" si="10"/>
        <v>11610728.399999999</v>
      </c>
      <c r="M22" s="8">
        <f t="shared" si="10"/>
        <v>11610728.399999999</v>
      </c>
    </row>
    <row r="23" spans="1:13" x14ac:dyDescent="0.3">
      <c r="A23" s="11" t="s">
        <v>39</v>
      </c>
      <c r="B23" s="11" t="s">
        <v>34</v>
      </c>
      <c r="D23" s="8">
        <f>D19-D22</f>
        <v>104496555.59999999</v>
      </c>
      <c r="E23" s="8">
        <f t="shared" ref="E23:M23" si="11">E19-E22</f>
        <v>92885827.199999988</v>
      </c>
      <c r="F23" s="8">
        <f t="shared" si="11"/>
        <v>81275098.799999982</v>
      </c>
      <c r="G23" s="8">
        <f t="shared" si="11"/>
        <v>69664370.399999991</v>
      </c>
      <c r="H23" s="8">
        <f t="shared" si="11"/>
        <v>58053641.999999993</v>
      </c>
      <c r="I23" s="8">
        <f t="shared" si="11"/>
        <v>46442913.599999994</v>
      </c>
      <c r="J23" s="8">
        <f t="shared" si="11"/>
        <v>34832185.199999996</v>
      </c>
      <c r="K23" s="8">
        <f t="shared" si="11"/>
        <v>23221456.799999997</v>
      </c>
      <c r="L23" s="8">
        <f t="shared" si="11"/>
        <v>11610728.399999999</v>
      </c>
      <c r="M23" s="8">
        <f t="shared" si="11"/>
        <v>0</v>
      </c>
    </row>
    <row r="24" spans="1:13" x14ac:dyDescent="0.3">
      <c r="A24" s="11"/>
      <c r="B24" s="11"/>
    </row>
    <row r="25" spans="1:13" x14ac:dyDescent="0.3">
      <c r="A25" s="10" t="s">
        <v>41</v>
      </c>
      <c r="B25" s="11" t="s">
        <v>34</v>
      </c>
      <c r="C25" s="8">
        <f>C$14+C$22</f>
        <v>4976026.5</v>
      </c>
      <c r="D25" s="8">
        <f t="shared" ref="D25:M25" si="12">D$14+D$22</f>
        <v>16586754.9</v>
      </c>
      <c r="E25" s="8">
        <f t="shared" si="12"/>
        <v>16586754.899999999</v>
      </c>
      <c r="F25" s="8">
        <f t="shared" si="12"/>
        <v>16586754.899999999</v>
      </c>
      <c r="G25" s="8">
        <f t="shared" si="12"/>
        <v>16586754.899999997</v>
      </c>
      <c r="H25" s="8">
        <f t="shared" si="12"/>
        <v>16586754.899999999</v>
      </c>
      <c r="I25" s="8">
        <f t="shared" si="12"/>
        <v>16586754.899999999</v>
      </c>
      <c r="J25" s="8">
        <f t="shared" si="12"/>
        <v>16586754.899999999</v>
      </c>
      <c r="K25" s="8">
        <f t="shared" si="12"/>
        <v>16586754.899999999</v>
      </c>
      <c r="L25" s="8">
        <f t="shared" si="12"/>
        <v>16586754.899999999</v>
      </c>
      <c r="M25" s="8">
        <f t="shared" si="12"/>
        <v>11610728.399999999</v>
      </c>
    </row>
    <row r="26" spans="1:13" x14ac:dyDescent="0.3">
      <c r="A26" s="11"/>
      <c r="B26" s="11"/>
    </row>
    <row r="27" spans="1:13" x14ac:dyDescent="0.3">
      <c r="A27" s="13" t="s">
        <v>42</v>
      </c>
      <c r="B27" s="14"/>
    </row>
    <row r="28" spans="1:13" x14ac:dyDescent="0.3">
      <c r="A28" s="10" t="s">
        <v>28</v>
      </c>
      <c r="B28" s="11" t="s">
        <v>26</v>
      </c>
      <c r="C28" s="15">
        <v>5</v>
      </c>
    </row>
    <row r="29" spans="1:13" x14ac:dyDescent="0.3">
      <c r="A29" s="10" t="s">
        <v>29</v>
      </c>
      <c r="B29" s="11" t="s">
        <v>30</v>
      </c>
      <c r="C29" s="15">
        <v>2</v>
      </c>
    </row>
    <row r="30" spans="1:13" x14ac:dyDescent="0.3">
      <c r="A30" s="11"/>
      <c r="B30" s="11"/>
    </row>
    <row r="31" spans="1:13" x14ac:dyDescent="0.3">
      <c r="A31" s="10" t="s">
        <v>31</v>
      </c>
      <c r="B31" s="11"/>
    </row>
    <row r="32" spans="1:13" x14ac:dyDescent="0.3">
      <c r="A32" s="11" t="s">
        <v>32</v>
      </c>
      <c r="B32" s="11" t="s">
        <v>26</v>
      </c>
      <c r="C32" s="8">
        <f>IF($C$28&lt;C$3,$C$28,C$3)</f>
        <v>5</v>
      </c>
      <c r="D32" s="8">
        <f>IF(C32=0,0,IF(C32-1&lt;D$3,C32-1,D$3))</f>
        <v>4</v>
      </c>
      <c r="E32" s="8">
        <f t="shared" ref="E32:M32" si="13">IF(D32=0,0,IF(D32-1&lt;E$3,D32-1,E$3))</f>
        <v>3</v>
      </c>
      <c r="F32" s="8">
        <f t="shared" si="13"/>
        <v>2</v>
      </c>
      <c r="G32" s="8">
        <f t="shared" si="13"/>
        <v>1</v>
      </c>
      <c r="H32" s="8">
        <f t="shared" si="13"/>
        <v>0</v>
      </c>
      <c r="I32" s="8">
        <f t="shared" si="13"/>
        <v>0</v>
      </c>
      <c r="J32" s="8">
        <f>IF(I32=0,0,IF(I32-1&lt;J$3,I32-1,J$3))</f>
        <v>0</v>
      </c>
      <c r="K32" s="8">
        <f t="shared" si="13"/>
        <v>0</v>
      </c>
      <c r="L32" s="8">
        <f t="shared" si="13"/>
        <v>0</v>
      </c>
      <c r="M32" s="8">
        <f t="shared" si="13"/>
        <v>0</v>
      </c>
    </row>
    <row r="33" spans="1:13" x14ac:dyDescent="0.3">
      <c r="A33" s="11" t="s">
        <v>33</v>
      </c>
      <c r="B33" s="11" t="s">
        <v>34</v>
      </c>
      <c r="C33" s="8">
        <f>'[1]Modèle de base (CM 2003)'!C15</f>
        <v>23685527</v>
      </c>
      <c r="D33" s="8">
        <f>C37</f>
        <v>14211316.199999999</v>
      </c>
      <c r="E33" s="8">
        <f t="shared" ref="E33:M33" si="14">D37</f>
        <v>8526789.7199999988</v>
      </c>
      <c r="F33" s="8">
        <f t="shared" si="14"/>
        <v>5116073.8319999985</v>
      </c>
      <c r="G33" s="8">
        <f t="shared" si="14"/>
        <v>2558036.9159999993</v>
      </c>
      <c r="H33" s="8">
        <f t="shared" si="14"/>
        <v>0</v>
      </c>
      <c r="I33" s="8">
        <f t="shared" si="14"/>
        <v>0</v>
      </c>
      <c r="J33" s="8">
        <f t="shared" si="14"/>
        <v>0</v>
      </c>
      <c r="K33" s="8">
        <f t="shared" si="14"/>
        <v>0</v>
      </c>
      <c r="L33" s="8">
        <f t="shared" si="14"/>
        <v>0</v>
      </c>
      <c r="M33" s="8">
        <f t="shared" si="14"/>
        <v>0</v>
      </c>
    </row>
    <row r="34" spans="1:13" x14ac:dyDescent="0.3">
      <c r="A34" s="11" t="s">
        <v>35</v>
      </c>
      <c r="B34" s="11" t="s">
        <v>36</v>
      </c>
      <c r="C34" s="16">
        <f>IF(C32=0,0,1/C32)</f>
        <v>0.2</v>
      </c>
      <c r="D34" s="16">
        <f t="shared" ref="D34:M34" si="15">IF(D32=0,0,1/D32)</f>
        <v>0.25</v>
      </c>
      <c r="E34" s="16">
        <f t="shared" si="15"/>
        <v>0.33333333333333331</v>
      </c>
      <c r="F34" s="16">
        <f t="shared" si="15"/>
        <v>0.5</v>
      </c>
      <c r="G34" s="16">
        <f t="shared" si="15"/>
        <v>1</v>
      </c>
      <c r="H34" s="8">
        <f t="shared" si="15"/>
        <v>0</v>
      </c>
      <c r="I34" s="8">
        <f t="shared" si="15"/>
        <v>0</v>
      </c>
      <c r="J34" s="8">
        <f t="shared" si="15"/>
        <v>0</v>
      </c>
      <c r="K34" s="8">
        <f t="shared" si="15"/>
        <v>0</v>
      </c>
      <c r="L34" s="8">
        <f t="shared" si="15"/>
        <v>0</v>
      </c>
      <c r="M34" s="8">
        <f t="shared" si="15"/>
        <v>0</v>
      </c>
    </row>
    <row r="35" spans="1:13" x14ac:dyDescent="0.3">
      <c r="A35" s="11" t="s">
        <v>37</v>
      </c>
      <c r="B35" s="11" t="s">
        <v>36</v>
      </c>
      <c r="C35" s="16">
        <f>IF(C32=0,0,IF($C$29*1/$C$28&gt;C34,$C$29*1/$C$28,C34))</f>
        <v>0.4</v>
      </c>
      <c r="D35" s="16">
        <f t="shared" ref="D35:M35" si="16">IF(D32=0,0,IF($C$29*1/$C$28&gt;D34,$C$29*1/$C$28,D34))</f>
        <v>0.4</v>
      </c>
      <c r="E35" s="16">
        <f t="shared" si="16"/>
        <v>0.4</v>
      </c>
      <c r="F35" s="16">
        <f t="shared" si="16"/>
        <v>0.5</v>
      </c>
      <c r="G35" s="16">
        <f t="shared" si="16"/>
        <v>1</v>
      </c>
      <c r="H35" s="8">
        <f t="shared" si="16"/>
        <v>0</v>
      </c>
      <c r="I35" s="8">
        <f t="shared" si="16"/>
        <v>0</v>
      </c>
      <c r="J35" s="8">
        <f t="shared" si="16"/>
        <v>0</v>
      </c>
      <c r="K35" s="8">
        <f t="shared" si="16"/>
        <v>0</v>
      </c>
      <c r="L35" s="8">
        <f t="shared" si="16"/>
        <v>0</v>
      </c>
      <c r="M35" s="8">
        <f t="shared" si="16"/>
        <v>0</v>
      </c>
    </row>
    <row r="36" spans="1:13" x14ac:dyDescent="0.3">
      <c r="A36" s="11" t="s">
        <v>38</v>
      </c>
      <c r="B36" s="11" t="s">
        <v>34</v>
      </c>
      <c r="C36" s="8">
        <f>C33*C35</f>
        <v>9474210.8000000007</v>
      </c>
      <c r="D36" s="8">
        <f t="shared" ref="D36:M36" si="17">D33*D35</f>
        <v>5684526.4800000004</v>
      </c>
      <c r="E36" s="8">
        <f t="shared" si="17"/>
        <v>3410715.8879999998</v>
      </c>
      <c r="F36" s="8">
        <f t="shared" si="17"/>
        <v>2558036.9159999993</v>
      </c>
      <c r="G36" s="8">
        <f t="shared" si="17"/>
        <v>2558036.9159999993</v>
      </c>
      <c r="H36" s="8">
        <f t="shared" si="17"/>
        <v>0</v>
      </c>
      <c r="I36" s="8">
        <f t="shared" si="17"/>
        <v>0</v>
      </c>
      <c r="J36" s="8">
        <f t="shared" si="17"/>
        <v>0</v>
      </c>
      <c r="K36" s="8">
        <f t="shared" si="17"/>
        <v>0</v>
      </c>
      <c r="L36" s="8">
        <f t="shared" si="17"/>
        <v>0</v>
      </c>
      <c r="M36" s="8">
        <f t="shared" si="17"/>
        <v>0</v>
      </c>
    </row>
    <row r="37" spans="1:13" x14ac:dyDescent="0.3">
      <c r="A37" s="11" t="s">
        <v>39</v>
      </c>
      <c r="B37" s="11" t="s">
        <v>34</v>
      </c>
      <c r="C37" s="8">
        <f>C33-C36</f>
        <v>14211316.199999999</v>
      </c>
      <c r="D37" s="8">
        <f t="shared" ref="D37:M37" si="18">D33-D36</f>
        <v>8526789.7199999988</v>
      </c>
      <c r="E37" s="8">
        <f t="shared" si="18"/>
        <v>5116073.8319999985</v>
      </c>
      <c r="F37" s="8">
        <f t="shared" si="18"/>
        <v>2558036.9159999993</v>
      </c>
      <c r="G37" s="8">
        <f t="shared" si="18"/>
        <v>0</v>
      </c>
      <c r="H37" s="8">
        <f t="shared" si="18"/>
        <v>0</v>
      </c>
      <c r="I37" s="8">
        <f t="shared" si="18"/>
        <v>0</v>
      </c>
      <c r="J37" s="8">
        <f t="shared" si="18"/>
        <v>0</v>
      </c>
      <c r="K37" s="8">
        <f t="shared" si="18"/>
        <v>0</v>
      </c>
      <c r="L37" s="8">
        <f t="shared" si="18"/>
        <v>0</v>
      </c>
      <c r="M37" s="8">
        <f t="shared" si="18"/>
        <v>0</v>
      </c>
    </row>
    <row r="38" spans="1:13" x14ac:dyDescent="0.3">
      <c r="A38" s="11"/>
      <c r="B38" s="11"/>
    </row>
    <row r="39" spans="1:13" x14ac:dyDescent="0.3">
      <c r="A39" s="10" t="s">
        <v>40</v>
      </c>
      <c r="B39" s="11"/>
    </row>
    <row r="40" spans="1:13" x14ac:dyDescent="0.3">
      <c r="A40" s="11" t="s">
        <v>32</v>
      </c>
      <c r="B40" s="11" t="s">
        <v>26</v>
      </c>
      <c r="D40" s="8">
        <f>IF($C$28&lt;D$3,$C$28,D$3)</f>
        <v>5</v>
      </c>
      <c r="E40" s="8">
        <f>IF(D40=0,0,IF(D40-1&lt;E$3,D40-1,E$3))</f>
        <v>4</v>
      </c>
      <c r="F40" s="8">
        <f t="shared" ref="F40:M40" si="19">IF(E40=0,0,IF(E40-1&lt;F$3,E40-1,F$3))</f>
        <v>3</v>
      </c>
      <c r="G40" s="8">
        <f t="shared" si="19"/>
        <v>2</v>
      </c>
      <c r="H40" s="8">
        <f t="shared" si="19"/>
        <v>1</v>
      </c>
      <c r="I40" s="8">
        <f t="shared" si="19"/>
        <v>0</v>
      </c>
      <c r="J40" s="8">
        <f t="shared" si="19"/>
        <v>0</v>
      </c>
      <c r="K40" s="8">
        <f t="shared" si="19"/>
        <v>0</v>
      </c>
      <c r="L40" s="8">
        <f t="shared" si="19"/>
        <v>0</v>
      </c>
      <c r="M40" s="8">
        <f t="shared" si="19"/>
        <v>0</v>
      </c>
    </row>
    <row r="41" spans="1:13" x14ac:dyDescent="0.3">
      <c r="A41" s="11" t="s">
        <v>33</v>
      </c>
      <c r="B41" s="11" t="s">
        <v>34</v>
      </c>
      <c r="D41" s="8">
        <f>'[1]Modèle de base (CM 2003)'!D15</f>
        <v>125300533</v>
      </c>
      <c r="E41" s="8">
        <f>D45</f>
        <v>75180319.799999997</v>
      </c>
      <c r="F41" s="8">
        <f t="shared" ref="F41:M41" si="20">E45</f>
        <v>45108191.879999995</v>
      </c>
      <c r="G41" s="8">
        <f t="shared" si="20"/>
        <v>27064915.127999995</v>
      </c>
      <c r="H41" s="8">
        <f t="shared" si="20"/>
        <v>13532457.563999997</v>
      </c>
      <c r="I41" s="8">
        <f t="shared" si="20"/>
        <v>0</v>
      </c>
      <c r="J41" s="8">
        <f t="shared" si="20"/>
        <v>0</v>
      </c>
      <c r="K41" s="8">
        <f t="shared" si="20"/>
        <v>0</v>
      </c>
      <c r="L41" s="8">
        <f t="shared" si="20"/>
        <v>0</v>
      </c>
      <c r="M41" s="8">
        <f t="shared" si="20"/>
        <v>0</v>
      </c>
    </row>
    <row r="42" spans="1:13" x14ac:dyDescent="0.3">
      <c r="A42" s="11" t="s">
        <v>35</v>
      </c>
      <c r="B42" s="11" t="s">
        <v>36</v>
      </c>
      <c r="D42" s="16">
        <f>IF(D40=0,0,1/D40)</f>
        <v>0.2</v>
      </c>
      <c r="E42" s="16">
        <f t="shared" ref="E42:M42" si="21">IF(E40=0,0,1/E40)</f>
        <v>0.25</v>
      </c>
      <c r="F42" s="16">
        <f t="shared" si="21"/>
        <v>0.33333333333333331</v>
      </c>
      <c r="G42" s="16">
        <f t="shared" si="21"/>
        <v>0.5</v>
      </c>
      <c r="H42" s="16">
        <f t="shared" si="21"/>
        <v>1</v>
      </c>
      <c r="I42" s="8">
        <f t="shared" si="21"/>
        <v>0</v>
      </c>
      <c r="J42" s="8">
        <f t="shared" si="21"/>
        <v>0</v>
      </c>
      <c r="K42" s="8">
        <f t="shared" si="21"/>
        <v>0</v>
      </c>
      <c r="L42" s="8">
        <f t="shared" si="21"/>
        <v>0</v>
      </c>
      <c r="M42" s="8">
        <f t="shared" si="21"/>
        <v>0</v>
      </c>
    </row>
    <row r="43" spans="1:13" x14ac:dyDescent="0.3">
      <c r="A43" s="11" t="s">
        <v>37</v>
      </c>
      <c r="B43" s="11" t="s">
        <v>36</v>
      </c>
      <c r="D43" s="16">
        <f>IF(D40=0,0,IF($C$29*1/$C$28&gt;D42,$C$29*1/$C$28,D42))</f>
        <v>0.4</v>
      </c>
      <c r="E43" s="16">
        <f t="shared" ref="E43:M43" si="22">IF(E40=0,0,IF($C$29*1/$C$28&gt;E42,$C$29*1/$C$28,E42))</f>
        <v>0.4</v>
      </c>
      <c r="F43" s="16">
        <f t="shared" si="22"/>
        <v>0.4</v>
      </c>
      <c r="G43" s="16">
        <f t="shared" si="22"/>
        <v>0.5</v>
      </c>
      <c r="H43" s="16">
        <f t="shared" si="22"/>
        <v>1</v>
      </c>
      <c r="I43" s="8">
        <f t="shared" si="22"/>
        <v>0</v>
      </c>
      <c r="J43" s="8">
        <f t="shared" si="22"/>
        <v>0</v>
      </c>
      <c r="K43" s="8">
        <f t="shared" si="22"/>
        <v>0</v>
      </c>
      <c r="L43" s="8">
        <f t="shared" si="22"/>
        <v>0</v>
      </c>
      <c r="M43" s="8">
        <f t="shared" si="22"/>
        <v>0</v>
      </c>
    </row>
    <row r="44" spans="1:13" x14ac:dyDescent="0.3">
      <c r="A44" s="11" t="s">
        <v>38</v>
      </c>
      <c r="B44" s="11" t="s">
        <v>34</v>
      </c>
      <c r="D44" s="8">
        <f>D41*D43</f>
        <v>50120213.200000003</v>
      </c>
      <c r="E44" s="8">
        <f t="shared" ref="E44:M44" si="23">E41*E43</f>
        <v>30072127.920000002</v>
      </c>
      <c r="F44" s="8">
        <f t="shared" si="23"/>
        <v>18043276.752</v>
      </c>
      <c r="G44" s="8">
        <f t="shared" si="23"/>
        <v>13532457.563999997</v>
      </c>
      <c r="H44" s="8">
        <f t="shared" si="23"/>
        <v>13532457.563999997</v>
      </c>
      <c r="I44" s="8">
        <f t="shared" si="23"/>
        <v>0</v>
      </c>
      <c r="J44" s="8">
        <f t="shared" si="23"/>
        <v>0</v>
      </c>
      <c r="K44" s="8">
        <f t="shared" si="23"/>
        <v>0</v>
      </c>
      <c r="L44" s="8">
        <f t="shared" si="23"/>
        <v>0</v>
      </c>
      <c r="M44" s="8">
        <f t="shared" si="23"/>
        <v>0</v>
      </c>
    </row>
    <row r="45" spans="1:13" x14ac:dyDescent="0.3">
      <c r="A45" s="11" t="s">
        <v>39</v>
      </c>
      <c r="B45" s="11" t="s">
        <v>34</v>
      </c>
      <c r="D45" s="8">
        <f>D41-D44</f>
        <v>75180319.799999997</v>
      </c>
      <c r="E45" s="8">
        <f t="shared" ref="E45:M45" si="24">E41-E44</f>
        <v>45108191.879999995</v>
      </c>
      <c r="F45" s="8">
        <f t="shared" si="24"/>
        <v>27064915.127999995</v>
      </c>
      <c r="G45" s="8">
        <f t="shared" si="24"/>
        <v>13532457.563999997</v>
      </c>
      <c r="H45" s="8">
        <f t="shared" si="24"/>
        <v>0</v>
      </c>
      <c r="I45" s="8">
        <f t="shared" si="24"/>
        <v>0</v>
      </c>
      <c r="J45" s="8">
        <f t="shared" si="24"/>
        <v>0</v>
      </c>
      <c r="K45" s="8">
        <f t="shared" si="24"/>
        <v>0</v>
      </c>
      <c r="L45" s="8">
        <f t="shared" si="24"/>
        <v>0</v>
      </c>
      <c r="M45" s="8">
        <f t="shared" si="24"/>
        <v>0</v>
      </c>
    </row>
    <row r="46" spans="1:13" x14ac:dyDescent="0.3">
      <c r="A46" s="11"/>
      <c r="B46" s="11"/>
    </row>
    <row r="47" spans="1:13" x14ac:dyDescent="0.3">
      <c r="A47" s="10" t="s">
        <v>43</v>
      </c>
      <c r="B47" s="11"/>
    </row>
    <row r="48" spans="1:13" x14ac:dyDescent="0.3">
      <c r="A48" s="11" t="s">
        <v>32</v>
      </c>
      <c r="B48" s="11" t="s">
        <v>26</v>
      </c>
      <c r="E48" s="8">
        <f>IF($C$28&lt;E$3,$C$28,E$3)</f>
        <v>5</v>
      </c>
      <c r="F48" s="8">
        <f>IF(E48=0,0,IF(E48-1&lt;F$3,E48-1,F$3))</f>
        <v>4</v>
      </c>
      <c r="G48" s="8">
        <f t="shared" ref="G48:M48" si="25">IF(F48=0,0,IF(F48-1&lt;G$3,F48-1,G$3))</f>
        <v>3</v>
      </c>
      <c r="H48" s="8">
        <f t="shared" si="25"/>
        <v>2</v>
      </c>
      <c r="I48" s="8">
        <f t="shared" si="25"/>
        <v>1</v>
      </c>
      <c r="J48" s="8">
        <f t="shared" si="25"/>
        <v>0</v>
      </c>
      <c r="K48" s="8">
        <f t="shared" si="25"/>
        <v>0</v>
      </c>
      <c r="L48" s="8">
        <f t="shared" si="25"/>
        <v>0</v>
      </c>
      <c r="M48" s="8">
        <f t="shared" si="25"/>
        <v>0</v>
      </c>
    </row>
    <row r="49" spans="1:13" x14ac:dyDescent="0.3">
      <c r="A49" s="11" t="s">
        <v>33</v>
      </c>
      <c r="B49" s="11" t="s">
        <v>34</v>
      </c>
      <c r="E49" s="8">
        <f>'[1]Modèle de base (CM 2003)'!E15</f>
        <v>11632917</v>
      </c>
      <c r="F49" s="8">
        <f>E53</f>
        <v>6979750.2000000002</v>
      </c>
      <c r="G49" s="8">
        <f t="shared" ref="G49:M49" si="26">F53</f>
        <v>4187850.12</v>
      </c>
      <c r="H49" s="8">
        <f t="shared" si="26"/>
        <v>2512710.0719999997</v>
      </c>
      <c r="I49" s="8">
        <f t="shared" si="26"/>
        <v>1256355.0359999998</v>
      </c>
      <c r="J49" s="8">
        <f t="shared" si="26"/>
        <v>0</v>
      </c>
      <c r="K49" s="8">
        <f t="shared" si="26"/>
        <v>0</v>
      </c>
      <c r="L49" s="8">
        <f t="shared" si="26"/>
        <v>0</v>
      </c>
      <c r="M49" s="8">
        <f t="shared" si="26"/>
        <v>0</v>
      </c>
    </row>
    <row r="50" spans="1:13" x14ac:dyDescent="0.3">
      <c r="A50" s="11" t="s">
        <v>35</v>
      </c>
      <c r="B50" s="11" t="s">
        <v>36</v>
      </c>
      <c r="E50" s="16">
        <f>IF(E48=0,0,1/E48)</f>
        <v>0.2</v>
      </c>
      <c r="F50" s="16">
        <f t="shared" ref="F50:M50" si="27">IF(F48=0,0,1/F48)</f>
        <v>0.25</v>
      </c>
      <c r="G50" s="16">
        <f t="shared" si="27"/>
        <v>0.33333333333333331</v>
      </c>
      <c r="H50" s="16">
        <f t="shared" si="27"/>
        <v>0.5</v>
      </c>
      <c r="I50" s="16">
        <f t="shared" si="27"/>
        <v>1</v>
      </c>
      <c r="J50" s="8">
        <f t="shared" si="27"/>
        <v>0</v>
      </c>
      <c r="K50" s="8">
        <f t="shared" si="27"/>
        <v>0</v>
      </c>
      <c r="L50" s="8">
        <f t="shared" si="27"/>
        <v>0</v>
      </c>
      <c r="M50" s="8">
        <f t="shared" si="27"/>
        <v>0</v>
      </c>
    </row>
    <row r="51" spans="1:13" x14ac:dyDescent="0.3">
      <c r="A51" s="11" t="s">
        <v>37</v>
      </c>
      <c r="B51" s="11" t="s">
        <v>36</v>
      </c>
      <c r="E51" s="16">
        <f>IF(E48=0,0,IF($C$29*1/$C$28&gt;E50,$C$29*1/$C$28,E50))</f>
        <v>0.4</v>
      </c>
      <c r="F51" s="16">
        <f t="shared" ref="F51:M51" si="28">IF(F48=0,0,IF($C$29*1/$C$28&gt;F50,$C$29*1/$C$28,F50))</f>
        <v>0.4</v>
      </c>
      <c r="G51" s="16">
        <f t="shared" si="28"/>
        <v>0.4</v>
      </c>
      <c r="H51" s="16">
        <f t="shared" si="28"/>
        <v>0.5</v>
      </c>
      <c r="I51" s="16">
        <f t="shared" si="28"/>
        <v>1</v>
      </c>
      <c r="J51" s="8">
        <f t="shared" si="28"/>
        <v>0</v>
      </c>
      <c r="K51" s="8">
        <f t="shared" si="28"/>
        <v>0</v>
      </c>
      <c r="L51" s="8">
        <f t="shared" si="28"/>
        <v>0</v>
      </c>
      <c r="M51" s="8">
        <f t="shared" si="28"/>
        <v>0</v>
      </c>
    </row>
    <row r="52" spans="1:13" x14ac:dyDescent="0.3">
      <c r="A52" s="11" t="s">
        <v>38</v>
      </c>
      <c r="B52" s="11" t="s">
        <v>34</v>
      </c>
      <c r="E52" s="8">
        <f>E49*E51</f>
        <v>4653166.8</v>
      </c>
      <c r="F52" s="8">
        <f t="shared" ref="F52:M52" si="29">F49*F51</f>
        <v>2791900.08</v>
      </c>
      <c r="G52" s="8">
        <f t="shared" si="29"/>
        <v>1675140.0480000002</v>
      </c>
      <c r="H52" s="8">
        <f t="shared" si="29"/>
        <v>1256355.0359999998</v>
      </c>
      <c r="I52" s="8">
        <f t="shared" si="29"/>
        <v>1256355.0359999998</v>
      </c>
      <c r="J52" s="8">
        <f t="shared" si="29"/>
        <v>0</v>
      </c>
      <c r="K52" s="8">
        <f t="shared" si="29"/>
        <v>0</v>
      </c>
      <c r="L52" s="8">
        <f t="shared" si="29"/>
        <v>0</v>
      </c>
      <c r="M52" s="8">
        <f t="shared" si="29"/>
        <v>0</v>
      </c>
    </row>
    <row r="53" spans="1:13" x14ac:dyDescent="0.3">
      <c r="A53" s="11" t="s">
        <v>39</v>
      </c>
      <c r="B53" s="11" t="s">
        <v>34</v>
      </c>
      <c r="E53" s="8">
        <f>E49-E52</f>
        <v>6979750.2000000002</v>
      </c>
      <c r="F53" s="8">
        <f t="shared" ref="F53:M53" si="30">F49-F52</f>
        <v>4187850.12</v>
      </c>
      <c r="G53" s="8">
        <f t="shared" si="30"/>
        <v>2512710.0719999997</v>
      </c>
      <c r="H53" s="8">
        <f t="shared" si="30"/>
        <v>1256355.0359999998</v>
      </c>
      <c r="I53" s="8">
        <f t="shared" si="30"/>
        <v>0</v>
      </c>
      <c r="J53" s="8">
        <f t="shared" si="30"/>
        <v>0</v>
      </c>
      <c r="K53" s="8">
        <f t="shared" si="30"/>
        <v>0</v>
      </c>
      <c r="L53" s="8">
        <f t="shared" si="30"/>
        <v>0</v>
      </c>
      <c r="M53" s="8">
        <f t="shared" si="30"/>
        <v>0</v>
      </c>
    </row>
    <row r="54" spans="1:13" x14ac:dyDescent="0.3">
      <c r="A54" s="11"/>
      <c r="B54" s="11"/>
    </row>
    <row r="55" spans="1:13" x14ac:dyDescent="0.3">
      <c r="A55" s="10" t="s">
        <v>44</v>
      </c>
      <c r="B55" s="11"/>
    </row>
    <row r="56" spans="1:13" x14ac:dyDescent="0.3">
      <c r="A56" s="11" t="s">
        <v>32</v>
      </c>
      <c r="B56" s="11" t="s">
        <v>26</v>
      </c>
      <c r="F56" s="8">
        <f>IF($C$28&lt;F$3,$C$28,F$3)</f>
        <v>5</v>
      </c>
      <c r="G56" s="8">
        <f>IF(F56=0,0,IF(F56-1&lt;G$3,F56-1,G$3))</f>
        <v>4</v>
      </c>
      <c r="H56" s="8">
        <f t="shared" ref="H56:M56" si="31">IF(G56=0,0,IF(G56-1&lt;H$3,G56-1,H$3))</f>
        <v>3</v>
      </c>
      <c r="I56" s="8">
        <f t="shared" si="31"/>
        <v>2</v>
      </c>
      <c r="J56" s="8">
        <f t="shared" si="31"/>
        <v>1</v>
      </c>
      <c r="K56" s="8">
        <f t="shared" si="31"/>
        <v>0</v>
      </c>
      <c r="L56" s="8">
        <f t="shared" si="31"/>
        <v>0</v>
      </c>
      <c r="M56" s="8">
        <f t="shared" si="31"/>
        <v>0</v>
      </c>
    </row>
    <row r="57" spans="1:13" x14ac:dyDescent="0.3">
      <c r="A57" s="11" t="s">
        <v>33</v>
      </c>
      <c r="B57" s="11" t="s">
        <v>34</v>
      </c>
      <c r="F57" s="8">
        <f>'[1]Modèle de base (CM 2003)'!F15</f>
        <v>3722927</v>
      </c>
      <c r="G57" s="8">
        <f>F61</f>
        <v>2233756.2000000002</v>
      </c>
      <c r="H57" s="8">
        <f t="shared" ref="H57:M57" si="32">G61</f>
        <v>1340253.7200000002</v>
      </c>
      <c r="I57" s="8">
        <f t="shared" si="32"/>
        <v>804152.23200000008</v>
      </c>
      <c r="J57" s="8">
        <f t="shared" si="32"/>
        <v>402076.11600000004</v>
      </c>
      <c r="K57" s="8">
        <f t="shared" si="32"/>
        <v>0</v>
      </c>
      <c r="L57" s="8">
        <f t="shared" si="32"/>
        <v>0</v>
      </c>
      <c r="M57" s="8">
        <f t="shared" si="32"/>
        <v>0</v>
      </c>
    </row>
    <row r="58" spans="1:13" x14ac:dyDescent="0.3">
      <c r="A58" s="11" t="s">
        <v>35</v>
      </c>
      <c r="B58" s="11" t="s">
        <v>36</v>
      </c>
      <c r="F58" s="16">
        <f>IF(F56=0,0,1/F56)</f>
        <v>0.2</v>
      </c>
      <c r="G58" s="16">
        <f t="shared" ref="G58:M58" si="33">IF(G56=0,0,1/G56)</f>
        <v>0.25</v>
      </c>
      <c r="H58" s="16">
        <f t="shared" si="33"/>
        <v>0.33333333333333331</v>
      </c>
      <c r="I58" s="16">
        <f t="shared" si="33"/>
        <v>0.5</v>
      </c>
      <c r="J58" s="16">
        <f t="shared" si="33"/>
        <v>1</v>
      </c>
      <c r="K58" s="8">
        <f t="shared" si="33"/>
        <v>0</v>
      </c>
      <c r="L58" s="8">
        <f t="shared" si="33"/>
        <v>0</v>
      </c>
      <c r="M58" s="8">
        <f t="shared" si="33"/>
        <v>0</v>
      </c>
    </row>
    <row r="59" spans="1:13" x14ac:dyDescent="0.3">
      <c r="A59" s="11" t="s">
        <v>37</v>
      </c>
      <c r="B59" s="11" t="s">
        <v>36</v>
      </c>
      <c r="F59" s="16">
        <f>IF(F56=0,0,IF($C$29*1/$C$28&gt;F58,$C$29*1/$C$28,F58))</f>
        <v>0.4</v>
      </c>
      <c r="G59" s="16">
        <f t="shared" ref="G59:M59" si="34">IF(G56=0,0,IF($C$29*1/$C$28&gt;G58,$C$29*1/$C$28,G58))</f>
        <v>0.4</v>
      </c>
      <c r="H59" s="16">
        <f t="shared" si="34"/>
        <v>0.4</v>
      </c>
      <c r="I59" s="16">
        <f t="shared" si="34"/>
        <v>0.5</v>
      </c>
      <c r="J59" s="16">
        <f t="shared" si="34"/>
        <v>1</v>
      </c>
      <c r="K59" s="8">
        <f t="shared" si="34"/>
        <v>0</v>
      </c>
      <c r="L59" s="8">
        <f t="shared" si="34"/>
        <v>0</v>
      </c>
      <c r="M59" s="8">
        <f t="shared" si="34"/>
        <v>0</v>
      </c>
    </row>
    <row r="60" spans="1:13" x14ac:dyDescent="0.3">
      <c r="A60" s="11" t="s">
        <v>38</v>
      </c>
      <c r="B60" s="11" t="s">
        <v>34</v>
      </c>
      <c r="F60" s="8">
        <f>F57*F59</f>
        <v>1489170.8</v>
      </c>
      <c r="G60" s="8">
        <f t="shared" ref="G60:M60" si="35">G57*G59</f>
        <v>893502.4800000001</v>
      </c>
      <c r="H60" s="8">
        <f t="shared" si="35"/>
        <v>536101.48800000013</v>
      </c>
      <c r="I60" s="8">
        <f t="shared" si="35"/>
        <v>402076.11600000004</v>
      </c>
      <c r="J60" s="8">
        <f t="shared" si="35"/>
        <v>402076.11600000004</v>
      </c>
      <c r="K60" s="8">
        <f t="shared" si="35"/>
        <v>0</v>
      </c>
      <c r="L60" s="8">
        <f t="shared" si="35"/>
        <v>0</v>
      </c>
      <c r="M60" s="8">
        <f t="shared" si="35"/>
        <v>0</v>
      </c>
    </row>
    <row r="61" spans="1:13" x14ac:dyDescent="0.3">
      <c r="A61" s="11" t="s">
        <v>39</v>
      </c>
      <c r="B61" s="11" t="s">
        <v>34</v>
      </c>
      <c r="F61" s="8">
        <f>F57-F60</f>
        <v>2233756.2000000002</v>
      </c>
      <c r="G61" s="8">
        <f t="shared" ref="G61:M61" si="36">G57-G60</f>
        <v>1340253.7200000002</v>
      </c>
      <c r="H61" s="8">
        <f t="shared" si="36"/>
        <v>804152.23200000008</v>
      </c>
      <c r="I61" s="8">
        <f t="shared" si="36"/>
        <v>402076.11600000004</v>
      </c>
      <c r="J61" s="8">
        <f t="shared" si="36"/>
        <v>0</v>
      </c>
      <c r="K61" s="8">
        <f t="shared" si="36"/>
        <v>0</v>
      </c>
      <c r="L61" s="8">
        <f t="shared" si="36"/>
        <v>0</v>
      </c>
      <c r="M61" s="8">
        <f t="shared" si="36"/>
        <v>0</v>
      </c>
    </row>
    <row r="62" spans="1:13" x14ac:dyDescent="0.3">
      <c r="A62" s="11"/>
      <c r="B62" s="11"/>
    </row>
    <row r="63" spans="1:13" x14ac:dyDescent="0.3">
      <c r="A63" s="10" t="s">
        <v>45</v>
      </c>
      <c r="B63" s="11"/>
    </row>
    <row r="64" spans="1:13" x14ac:dyDescent="0.3">
      <c r="A64" s="11" t="s">
        <v>32</v>
      </c>
      <c r="B64" s="11" t="s">
        <v>26</v>
      </c>
      <c r="G64" s="8">
        <f>IF($C$28&lt;G$3,$C$28,G$3)</f>
        <v>5</v>
      </c>
      <c r="H64" s="8">
        <f>IF(G64=0,0,IF(G64-1&lt;H$3,G64-1,H$3))</f>
        <v>4</v>
      </c>
      <c r="I64" s="8">
        <f t="shared" ref="I64:M64" si="37">IF(H64=0,0,IF(H64-1&lt;I$3,H64-1,I$3))</f>
        <v>3</v>
      </c>
      <c r="J64" s="8">
        <f t="shared" si="37"/>
        <v>2</v>
      </c>
      <c r="K64" s="8">
        <f t="shared" si="37"/>
        <v>1</v>
      </c>
      <c r="L64" s="8">
        <f t="shared" si="37"/>
        <v>0</v>
      </c>
      <c r="M64" s="8">
        <f t="shared" si="37"/>
        <v>0</v>
      </c>
    </row>
    <row r="65" spans="1:13" x14ac:dyDescent="0.3">
      <c r="A65" s="11" t="s">
        <v>33</v>
      </c>
      <c r="B65" s="11" t="s">
        <v>34</v>
      </c>
      <c r="G65" s="8">
        <f>'[1]Modèle de base (CM 2003)'!G15</f>
        <v>18272647</v>
      </c>
      <c r="H65" s="8">
        <f>G69</f>
        <v>10963588.199999999</v>
      </c>
      <c r="I65" s="8">
        <f t="shared" ref="I65:M65" si="38">H69</f>
        <v>6578152.919999999</v>
      </c>
      <c r="J65" s="8">
        <f t="shared" si="38"/>
        <v>3946891.7519999994</v>
      </c>
      <c r="K65" s="8">
        <f t="shared" si="38"/>
        <v>1973445.8759999997</v>
      </c>
      <c r="L65" s="8">
        <f t="shared" si="38"/>
        <v>0</v>
      </c>
      <c r="M65" s="8">
        <f t="shared" si="38"/>
        <v>0</v>
      </c>
    </row>
    <row r="66" spans="1:13" x14ac:dyDescent="0.3">
      <c r="A66" s="11" t="s">
        <v>35</v>
      </c>
      <c r="B66" s="11" t="s">
        <v>36</v>
      </c>
      <c r="G66" s="16">
        <f>IF(G64=0,0,1/G64)</f>
        <v>0.2</v>
      </c>
      <c r="H66" s="16">
        <f t="shared" ref="H66:M66" si="39">IF(H64=0,0,1/H64)</f>
        <v>0.25</v>
      </c>
      <c r="I66" s="16">
        <f t="shared" si="39"/>
        <v>0.33333333333333331</v>
      </c>
      <c r="J66" s="16">
        <f t="shared" si="39"/>
        <v>0.5</v>
      </c>
      <c r="K66" s="16">
        <f t="shared" si="39"/>
        <v>1</v>
      </c>
      <c r="L66" s="8">
        <f t="shared" si="39"/>
        <v>0</v>
      </c>
      <c r="M66" s="8">
        <f t="shared" si="39"/>
        <v>0</v>
      </c>
    </row>
    <row r="67" spans="1:13" x14ac:dyDescent="0.3">
      <c r="A67" s="11" t="s">
        <v>37</v>
      </c>
      <c r="B67" s="11" t="s">
        <v>36</v>
      </c>
      <c r="G67" s="16">
        <f>IF(G64=0,0,IF($C$29*1/$C$28&gt;G66,$C$29*1/$C$28,G66))</f>
        <v>0.4</v>
      </c>
      <c r="H67" s="16">
        <f t="shared" ref="H67:M67" si="40">IF(H64=0,0,IF($C$29*1/$C$28&gt;H66,$C$29*1/$C$28,H66))</f>
        <v>0.4</v>
      </c>
      <c r="I67" s="16">
        <f t="shared" si="40"/>
        <v>0.4</v>
      </c>
      <c r="J67" s="16">
        <f t="shared" si="40"/>
        <v>0.5</v>
      </c>
      <c r="K67" s="16">
        <f t="shared" si="40"/>
        <v>1</v>
      </c>
      <c r="L67" s="8">
        <f t="shared" si="40"/>
        <v>0</v>
      </c>
      <c r="M67" s="8">
        <f t="shared" si="40"/>
        <v>0</v>
      </c>
    </row>
    <row r="68" spans="1:13" x14ac:dyDescent="0.3">
      <c r="A68" s="11" t="s">
        <v>38</v>
      </c>
      <c r="B68" s="11" t="s">
        <v>34</v>
      </c>
      <c r="G68" s="8">
        <f>G65*G67</f>
        <v>7309058.8000000007</v>
      </c>
      <c r="H68" s="8">
        <f t="shared" ref="H68:M68" si="41">H65*H67</f>
        <v>4385435.28</v>
      </c>
      <c r="I68" s="8">
        <f t="shared" si="41"/>
        <v>2631261.1679999996</v>
      </c>
      <c r="J68" s="8">
        <f t="shared" si="41"/>
        <v>1973445.8759999997</v>
      </c>
      <c r="K68" s="8">
        <f t="shared" si="41"/>
        <v>1973445.8759999997</v>
      </c>
      <c r="L68" s="8">
        <f t="shared" si="41"/>
        <v>0</v>
      </c>
      <c r="M68" s="8">
        <f t="shared" si="41"/>
        <v>0</v>
      </c>
    </row>
    <row r="69" spans="1:13" x14ac:dyDescent="0.3">
      <c r="A69" s="11" t="s">
        <v>39</v>
      </c>
      <c r="B69" s="11" t="s">
        <v>34</v>
      </c>
      <c r="G69" s="8">
        <f>G65-G68</f>
        <v>10963588.199999999</v>
      </c>
      <c r="H69" s="8">
        <f t="shared" ref="H69:M69" si="42">H65-H68</f>
        <v>6578152.919999999</v>
      </c>
      <c r="I69" s="8">
        <f t="shared" si="42"/>
        <v>3946891.7519999994</v>
      </c>
      <c r="J69" s="8">
        <f t="shared" si="42"/>
        <v>1973445.8759999997</v>
      </c>
      <c r="K69" s="8">
        <f t="shared" si="42"/>
        <v>0</v>
      </c>
      <c r="L69" s="8">
        <f t="shared" si="42"/>
        <v>0</v>
      </c>
      <c r="M69" s="8">
        <f t="shared" si="42"/>
        <v>0</v>
      </c>
    </row>
    <row r="70" spans="1:13" x14ac:dyDescent="0.3">
      <c r="A70" s="11"/>
      <c r="B70" s="11"/>
    </row>
    <row r="71" spans="1:13" x14ac:dyDescent="0.3">
      <c r="A71" s="10" t="s">
        <v>46</v>
      </c>
      <c r="B71" s="11"/>
    </row>
    <row r="72" spans="1:13" x14ac:dyDescent="0.3">
      <c r="A72" s="11" t="s">
        <v>32</v>
      </c>
      <c r="B72" s="11" t="s">
        <v>26</v>
      </c>
      <c r="H72" s="8">
        <f>IF($C$28&lt;H$3,$C$28,H$3)</f>
        <v>5</v>
      </c>
      <c r="I72" s="8">
        <f>IF(H72=0,0,IF(H72-1&lt;I$3,H72-1,I$3))</f>
        <v>4</v>
      </c>
      <c r="J72" s="8">
        <f t="shared" ref="J72:M72" si="43">IF(I72=0,0,IF(I72-1&lt;J$3,I72-1,J$3))</f>
        <v>3</v>
      </c>
      <c r="K72" s="8">
        <f t="shared" si="43"/>
        <v>2</v>
      </c>
      <c r="L72" s="8">
        <f t="shared" si="43"/>
        <v>1</v>
      </c>
      <c r="M72" s="8">
        <f t="shared" si="43"/>
        <v>0</v>
      </c>
    </row>
    <row r="73" spans="1:13" x14ac:dyDescent="0.3">
      <c r="A73" s="11" t="s">
        <v>33</v>
      </c>
      <c r="B73" s="11" t="s">
        <v>34</v>
      </c>
      <c r="H73" s="8">
        <f>'[1]Modèle de base (CM 2003)'!H15</f>
        <v>4482500</v>
      </c>
      <c r="I73" s="8">
        <f>H77</f>
        <v>2689500</v>
      </c>
      <c r="J73" s="8">
        <f t="shared" ref="J73:M73" si="44">I77</f>
        <v>1613700</v>
      </c>
      <c r="K73" s="8">
        <f t="shared" si="44"/>
        <v>968220</v>
      </c>
      <c r="L73" s="8">
        <f t="shared" si="44"/>
        <v>484110</v>
      </c>
      <c r="M73" s="8">
        <f t="shared" si="44"/>
        <v>0</v>
      </c>
    </row>
    <row r="74" spans="1:13" x14ac:dyDescent="0.3">
      <c r="A74" s="11" t="s">
        <v>35</v>
      </c>
      <c r="B74" s="11" t="s">
        <v>36</v>
      </c>
      <c r="H74" s="16">
        <f>IF(H72=0,0,1/H72)</f>
        <v>0.2</v>
      </c>
      <c r="I74" s="16">
        <f t="shared" ref="I74:M74" si="45">IF(I72=0,0,1/I72)</f>
        <v>0.25</v>
      </c>
      <c r="J74" s="16">
        <f t="shared" si="45"/>
        <v>0.33333333333333331</v>
      </c>
      <c r="K74" s="16">
        <f t="shared" si="45"/>
        <v>0.5</v>
      </c>
      <c r="L74" s="16">
        <f t="shared" si="45"/>
        <v>1</v>
      </c>
      <c r="M74" s="8">
        <f t="shared" si="45"/>
        <v>0</v>
      </c>
    </row>
    <row r="75" spans="1:13" x14ac:dyDescent="0.3">
      <c r="A75" s="11" t="s">
        <v>37</v>
      </c>
      <c r="B75" s="11" t="s">
        <v>36</v>
      </c>
      <c r="H75" s="16">
        <f>IF(H72=0,0,IF($C$29*1/$C$28&gt;H74,$C$29*1/$C$28,H74))</f>
        <v>0.4</v>
      </c>
      <c r="I75" s="16">
        <f t="shared" ref="I75:M75" si="46">IF(I72=0,0,IF($C$29*1/$C$28&gt;I74,$C$29*1/$C$28,I74))</f>
        <v>0.4</v>
      </c>
      <c r="J75" s="16">
        <f t="shared" si="46"/>
        <v>0.4</v>
      </c>
      <c r="K75" s="16">
        <f t="shared" si="46"/>
        <v>0.5</v>
      </c>
      <c r="L75" s="16">
        <f t="shared" si="46"/>
        <v>1</v>
      </c>
      <c r="M75" s="8">
        <f t="shared" si="46"/>
        <v>0</v>
      </c>
    </row>
    <row r="76" spans="1:13" x14ac:dyDescent="0.3">
      <c r="A76" s="11" t="s">
        <v>38</v>
      </c>
      <c r="B76" s="11" t="s">
        <v>34</v>
      </c>
      <c r="H76" s="8">
        <f>H73*H75</f>
        <v>1793000</v>
      </c>
      <c r="I76" s="8">
        <f t="shared" ref="I76:M76" si="47">I73*I75</f>
        <v>1075800</v>
      </c>
      <c r="J76" s="8">
        <f t="shared" si="47"/>
        <v>645480</v>
      </c>
      <c r="K76" s="8">
        <f t="shared" si="47"/>
        <v>484110</v>
      </c>
      <c r="L76" s="8">
        <f t="shared" si="47"/>
        <v>484110</v>
      </c>
      <c r="M76" s="8">
        <f t="shared" si="47"/>
        <v>0</v>
      </c>
    </row>
    <row r="77" spans="1:13" x14ac:dyDescent="0.3">
      <c r="A77" s="11" t="s">
        <v>39</v>
      </c>
      <c r="B77" s="11" t="s">
        <v>34</v>
      </c>
      <c r="H77" s="8">
        <f>H73-H76</f>
        <v>2689500</v>
      </c>
      <c r="I77" s="8">
        <f t="shared" ref="I77:M77" si="48">I73-I76</f>
        <v>1613700</v>
      </c>
      <c r="J77" s="8">
        <f t="shared" si="48"/>
        <v>968220</v>
      </c>
      <c r="K77" s="8">
        <f t="shared" si="48"/>
        <v>484110</v>
      </c>
      <c r="L77" s="8">
        <f t="shared" si="48"/>
        <v>0</v>
      </c>
      <c r="M77" s="8">
        <f t="shared" si="48"/>
        <v>0</v>
      </c>
    </row>
    <row r="78" spans="1:13" x14ac:dyDescent="0.3">
      <c r="A78" s="11"/>
      <c r="B78" s="11"/>
    </row>
    <row r="79" spans="1:13" x14ac:dyDescent="0.3">
      <c r="A79" s="10" t="s">
        <v>47</v>
      </c>
      <c r="B79" s="11"/>
    </row>
    <row r="80" spans="1:13" x14ac:dyDescent="0.3">
      <c r="A80" s="11" t="s">
        <v>32</v>
      </c>
      <c r="B80" s="11" t="s">
        <v>26</v>
      </c>
      <c r="I80" s="8">
        <f>IF($C$28&lt;I$3,$C$28,I$3)</f>
        <v>5</v>
      </c>
      <c r="J80" s="8">
        <f>IF(I80=0,0,IF(I80-1&lt;J$3,I80-1,J$3))</f>
        <v>4</v>
      </c>
      <c r="K80" s="8">
        <f t="shared" ref="K80:M80" si="49">IF(J80=0,0,IF(J80-1&lt;K$3,J80-1,K$3))</f>
        <v>3</v>
      </c>
      <c r="L80" s="8">
        <f t="shared" si="49"/>
        <v>2</v>
      </c>
      <c r="M80" s="8">
        <f t="shared" si="49"/>
        <v>1</v>
      </c>
    </row>
    <row r="81" spans="1:13" x14ac:dyDescent="0.3">
      <c r="A81" s="11" t="s">
        <v>33</v>
      </c>
      <c r="B81" s="11" t="s">
        <v>34</v>
      </c>
      <c r="I81" s="8">
        <f>'[1]Modèle de base (CM 2003)'!I15</f>
        <v>2137128</v>
      </c>
      <c r="J81" s="8">
        <f>I85</f>
        <v>1282276.7999999998</v>
      </c>
      <c r="K81" s="8">
        <f t="shared" ref="K81:M81" si="50">J85</f>
        <v>769366.07999999984</v>
      </c>
      <c r="L81" s="8">
        <f t="shared" si="50"/>
        <v>461619.64799999987</v>
      </c>
      <c r="M81" s="8">
        <f t="shared" si="50"/>
        <v>230809.82399999994</v>
      </c>
    </row>
    <row r="82" spans="1:13" x14ac:dyDescent="0.3">
      <c r="A82" s="11" t="s">
        <v>35</v>
      </c>
      <c r="B82" s="11" t="s">
        <v>36</v>
      </c>
      <c r="I82" s="16">
        <f>IF(I80=0,0,1/I80)</f>
        <v>0.2</v>
      </c>
      <c r="J82" s="16">
        <f t="shared" ref="J82:M82" si="51">IF(J80=0,0,1/J80)</f>
        <v>0.25</v>
      </c>
      <c r="K82" s="16">
        <f t="shared" si="51"/>
        <v>0.33333333333333331</v>
      </c>
      <c r="L82" s="16">
        <f t="shared" si="51"/>
        <v>0.5</v>
      </c>
      <c r="M82" s="16">
        <f t="shared" si="51"/>
        <v>1</v>
      </c>
    </row>
    <row r="83" spans="1:13" x14ac:dyDescent="0.3">
      <c r="A83" s="11" t="s">
        <v>37</v>
      </c>
      <c r="B83" s="11" t="s">
        <v>36</v>
      </c>
      <c r="I83" s="16">
        <f>IF(I80=0,0,IF($C$29*1/$C$28&gt;I82,$C$29*1/$C$28,I82))</f>
        <v>0.4</v>
      </c>
      <c r="J83" s="16">
        <f t="shared" ref="J83:M83" si="52">IF(J80=0,0,IF($C$29*1/$C$28&gt;J82,$C$29*1/$C$28,J82))</f>
        <v>0.4</v>
      </c>
      <c r="K83" s="16">
        <f t="shared" si="52"/>
        <v>0.4</v>
      </c>
      <c r="L83" s="16">
        <f t="shared" si="52"/>
        <v>0.5</v>
      </c>
      <c r="M83" s="16">
        <f t="shared" si="52"/>
        <v>1</v>
      </c>
    </row>
    <row r="84" spans="1:13" x14ac:dyDescent="0.3">
      <c r="A84" s="11" t="s">
        <v>38</v>
      </c>
      <c r="B84" s="11" t="s">
        <v>34</v>
      </c>
      <c r="I84" s="8">
        <f>I81*I83</f>
        <v>854851.20000000007</v>
      </c>
      <c r="J84" s="8">
        <f t="shared" ref="J84:M84" si="53">J81*J83</f>
        <v>512910.72</v>
      </c>
      <c r="K84" s="8">
        <f t="shared" si="53"/>
        <v>307746.43199999997</v>
      </c>
      <c r="L84" s="8">
        <f t="shared" si="53"/>
        <v>230809.82399999994</v>
      </c>
      <c r="M84" s="8">
        <f t="shared" si="53"/>
        <v>230809.82399999994</v>
      </c>
    </row>
    <row r="85" spans="1:13" x14ac:dyDescent="0.3">
      <c r="A85" s="11" t="s">
        <v>39</v>
      </c>
      <c r="B85" s="11" t="s">
        <v>34</v>
      </c>
      <c r="I85" s="8">
        <f>I81-I84</f>
        <v>1282276.7999999998</v>
      </c>
      <c r="J85" s="8">
        <f t="shared" ref="J85:M85" si="54">J81-J84</f>
        <v>769366.07999999984</v>
      </c>
      <c r="K85" s="8">
        <f t="shared" si="54"/>
        <v>461619.64799999987</v>
      </c>
      <c r="L85" s="8">
        <f t="shared" si="54"/>
        <v>230809.82399999994</v>
      </c>
      <c r="M85" s="8">
        <f t="shared" si="54"/>
        <v>0</v>
      </c>
    </row>
    <row r="86" spans="1:13" x14ac:dyDescent="0.3">
      <c r="A86" s="11"/>
      <c r="B86" s="11"/>
    </row>
    <row r="87" spans="1:13" x14ac:dyDescent="0.3">
      <c r="A87" s="10" t="s">
        <v>48</v>
      </c>
      <c r="B87" s="11"/>
    </row>
    <row r="88" spans="1:13" x14ac:dyDescent="0.3">
      <c r="A88" s="11" t="s">
        <v>32</v>
      </c>
      <c r="B88" s="11" t="s">
        <v>26</v>
      </c>
      <c r="J88" s="8">
        <f>IF($C$28&lt;J$3,$C$28,J$3)</f>
        <v>4</v>
      </c>
      <c r="K88" s="8">
        <f>IF(J88=0,0,IF(J88-1&lt;K$3,J88-1,K$3))</f>
        <v>3</v>
      </c>
      <c r="L88" s="8">
        <f t="shared" ref="L88:M88" si="55">IF(K88=0,0,IF(K88-1&lt;L$3,K88-1,L$3))</f>
        <v>2</v>
      </c>
      <c r="M88" s="8">
        <f t="shared" si="55"/>
        <v>1</v>
      </c>
    </row>
    <row r="89" spans="1:13" x14ac:dyDescent="0.3">
      <c r="A89" s="11" t="s">
        <v>33</v>
      </c>
      <c r="B89" s="11" t="s">
        <v>34</v>
      </c>
      <c r="J89" s="8">
        <f>'[1]Modèle de base (CM 2003)'!J15</f>
        <v>1103055</v>
      </c>
      <c r="K89" s="8">
        <f>J93</f>
        <v>661833</v>
      </c>
      <c r="L89" s="8">
        <f t="shared" ref="L89:M89" si="56">K93</f>
        <v>397099.8</v>
      </c>
      <c r="M89" s="8">
        <f t="shared" si="56"/>
        <v>198549.9</v>
      </c>
    </row>
    <row r="90" spans="1:13" x14ac:dyDescent="0.3">
      <c r="A90" s="11" t="s">
        <v>35</v>
      </c>
      <c r="B90" s="11" t="s">
        <v>36</v>
      </c>
      <c r="J90" s="16">
        <f>IF(J88=0,0,1/J88)</f>
        <v>0.25</v>
      </c>
      <c r="K90" s="16">
        <f t="shared" ref="K90:M90" si="57">IF(K88=0,0,1/K88)</f>
        <v>0.33333333333333331</v>
      </c>
      <c r="L90" s="16">
        <f t="shared" si="57"/>
        <v>0.5</v>
      </c>
      <c r="M90" s="16">
        <f t="shared" si="57"/>
        <v>1</v>
      </c>
    </row>
    <row r="91" spans="1:13" x14ac:dyDescent="0.3">
      <c r="A91" s="11" t="s">
        <v>37</v>
      </c>
      <c r="B91" s="11" t="s">
        <v>36</v>
      </c>
      <c r="J91" s="16">
        <f>IF(J88=0,0,IF($C$29*1/$C$28&gt;J90,$C$29*1/$C$28,J90))</f>
        <v>0.4</v>
      </c>
      <c r="K91" s="16">
        <f t="shared" ref="K91:M91" si="58">IF(K88=0,0,IF($C$29*1/$C$28&gt;K90,$C$29*1/$C$28,K90))</f>
        <v>0.4</v>
      </c>
      <c r="L91" s="16">
        <f t="shared" si="58"/>
        <v>0.5</v>
      </c>
      <c r="M91" s="16">
        <f t="shared" si="58"/>
        <v>1</v>
      </c>
    </row>
    <row r="92" spans="1:13" x14ac:dyDescent="0.3">
      <c r="A92" s="11" t="s">
        <v>38</v>
      </c>
      <c r="B92" s="11" t="s">
        <v>34</v>
      </c>
      <c r="J92" s="8">
        <f>J89*J91</f>
        <v>441222</v>
      </c>
      <c r="K92" s="8">
        <f t="shared" ref="K92:M92" si="59">K89*K91</f>
        <v>264733.2</v>
      </c>
      <c r="L92" s="8">
        <f t="shared" si="59"/>
        <v>198549.9</v>
      </c>
      <c r="M92" s="8">
        <f t="shared" si="59"/>
        <v>198549.9</v>
      </c>
    </row>
    <row r="93" spans="1:13" x14ac:dyDescent="0.3">
      <c r="A93" s="11" t="s">
        <v>39</v>
      </c>
      <c r="B93" s="11" t="s">
        <v>34</v>
      </c>
      <c r="J93" s="8">
        <f>J89-J92</f>
        <v>661833</v>
      </c>
      <c r="K93" s="8">
        <f t="shared" ref="K93:M93" si="60">K89-K92</f>
        <v>397099.8</v>
      </c>
      <c r="L93" s="8">
        <f t="shared" si="60"/>
        <v>198549.9</v>
      </c>
      <c r="M93" s="8">
        <f t="shared" si="60"/>
        <v>0</v>
      </c>
    </row>
    <row r="94" spans="1:13" x14ac:dyDescent="0.3">
      <c r="A94" s="11"/>
      <c r="B94" s="11"/>
    </row>
    <row r="95" spans="1:13" x14ac:dyDescent="0.3">
      <c r="A95" s="10" t="s">
        <v>49</v>
      </c>
      <c r="B95" s="11"/>
    </row>
    <row r="96" spans="1:13" x14ac:dyDescent="0.3">
      <c r="A96" s="11" t="s">
        <v>32</v>
      </c>
      <c r="B96" s="11" t="s">
        <v>26</v>
      </c>
      <c r="K96" s="8">
        <f>IF($C$28&lt;K$3,$C$28,K$3)</f>
        <v>3</v>
      </c>
      <c r="L96" s="8">
        <f>IF(K96=0,0,IF(K96-1&lt;L$3,K96-1,L$3))</f>
        <v>2</v>
      </c>
      <c r="M96" s="8">
        <f>IF(L96=0,0,IF(L96-1&lt;M$3,L96-1,M$3))</f>
        <v>1</v>
      </c>
    </row>
    <row r="97" spans="1:13" x14ac:dyDescent="0.3">
      <c r="A97" s="11" t="s">
        <v>33</v>
      </c>
      <c r="B97" s="11" t="s">
        <v>34</v>
      </c>
      <c r="K97" s="8">
        <f>'[1]Modèle de base (CM 2003)'!K15</f>
        <v>4934651</v>
      </c>
      <c r="L97" s="8">
        <f>K101</f>
        <v>2960790.5999999996</v>
      </c>
      <c r="M97" s="8">
        <f>L101</f>
        <v>1480395.2999999998</v>
      </c>
    </row>
    <row r="98" spans="1:13" x14ac:dyDescent="0.3">
      <c r="A98" s="11" t="s">
        <v>35</v>
      </c>
      <c r="B98" s="11" t="s">
        <v>36</v>
      </c>
      <c r="K98" s="16">
        <f>IF(K96=0,0,1/K96)</f>
        <v>0.33333333333333331</v>
      </c>
      <c r="L98" s="16">
        <f t="shared" ref="L98:M98" si="61">IF(L96=0,0,1/L96)</f>
        <v>0.5</v>
      </c>
      <c r="M98" s="16">
        <f t="shared" si="61"/>
        <v>1</v>
      </c>
    </row>
    <row r="99" spans="1:13" x14ac:dyDescent="0.3">
      <c r="A99" s="11" t="s">
        <v>37</v>
      </c>
      <c r="B99" s="11" t="s">
        <v>36</v>
      </c>
      <c r="K99" s="16">
        <f>IF(K96=0,0,IF($C$29*1/$C$28&gt;K98,$C$29*1/$C$28,K98))</f>
        <v>0.4</v>
      </c>
      <c r="L99" s="16">
        <f t="shared" ref="L99:M99" si="62">IF(L96=0,0,IF($C$29*1/$C$28&gt;L98,$C$29*1/$C$28,L98))</f>
        <v>0.5</v>
      </c>
      <c r="M99" s="16">
        <f t="shared" si="62"/>
        <v>1</v>
      </c>
    </row>
    <row r="100" spans="1:13" x14ac:dyDescent="0.3">
      <c r="A100" s="11" t="s">
        <v>38</v>
      </c>
      <c r="B100" s="11" t="s">
        <v>34</v>
      </c>
      <c r="K100" s="8">
        <f>K97*K99</f>
        <v>1973860.4000000001</v>
      </c>
      <c r="L100" s="8">
        <f t="shared" ref="L100:M100" si="63">L97*L99</f>
        <v>1480395.2999999998</v>
      </c>
      <c r="M100" s="8">
        <f t="shared" si="63"/>
        <v>1480395.2999999998</v>
      </c>
    </row>
    <row r="101" spans="1:13" x14ac:dyDescent="0.3">
      <c r="A101" s="11" t="s">
        <v>39</v>
      </c>
      <c r="B101" s="11" t="s">
        <v>34</v>
      </c>
      <c r="K101" s="8">
        <f>K97-K100</f>
        <v>2960790.5999999996</v>
      </c>
      <c r="L101" s="8">
        <f t="shared" ref="L101:M101" si="64">L97-L100</f>
        <v>1480395.2999999998</v>
      </c>
      <c r="M101" s="8">
        <f t="shared" si="64"/>
        <v>0</v>
      </c>
    </row>
    <row r="102" spans="1:13" x14ac:dyDescent="0.3">
      <c r="A102" s="11"/>
      <c r="B102" s="11"/>
    </row>
    <row r="103" spans="1:13" x14ac:dyDescent="0.3">
      <c r="A103" s="10" t="s">
        <v>50</v>
      </c>
      <c r="B103" s="11"/>
    </row>
    <row r="104" spans="1:13" x14ac:dyDescent="0.3">
      <c r="A104" s="11" t="s">
        <v>32</v>
      </c>
      <c r="B104" s="11" t="s">
        <v>26</v>
      </c>
      <c r="L104" s="8">
        <f>IF($C$28&lt;L$3,$C$28,L$3)</f>
        <v>2</v>
      </c>
      <c r="M104" s="8">
        <f>IF(L104=0,0,IF(L104-1&lt;M$3,L104-1,M$3))</f>
        <v>1</v>
      </c>
    </row>
    <row r="105" spans="1:13" x14ac:dyDescent="0.3">
      <c r="A105" s="11" t="s">
        <v>33</v>
      </c>
      <c r="B105" s="11" t="s">
        <v>34</v>
      </c>
      <c r="L105" s="8">
        <f>'[1]Modèle de base (CM 2003)'!L15</f>
        <v>2727670</v>
      </c>
      <c r="M105" s="8">
        <f>L109</f>
        <v>1363835</v>
      </c>
    </row>
    <row r="106" spans="1:13" x14ac:dyDescent="0.3">
      <c r="A106" s="11" t="s">
        <v>35</v>
      </c>
      <c r="B106" s="11" t="s">
        <v>36</v>
      </c>
      <c r="L106" s="16">
        <f>IF(L104=0,0,1/L104)</f>
        <v>0.5</v>
      </c>
      <c r="M106" s="16">
        <f>IF(M104=0,0,1/M104)</f>
        <v>1</v>
      </c>
    </row>
    <row r="107" spans="1:13" x14ac:dyDescent="0.3">
      <c r="A107" s="11" t="s">
        <v>37</v>
      </c>
      <c r="B107" s="11" t="s">
        <v>36</v>
      </c>
      <c r="L107" s="16">
        <f>IF(L104=0,0,IF($C$29*1/$C$28&gt;L106,$C$29*1/$C$28,L106))</f>
        <v>0.5</v>
      </c>
      <c r="M107" s="16">
        <f>IF(M104=0,0,IF($C$29*1/$C$28&gt;M106,$C$29*1/$C$28,M106))</f>
        <v>1</v>
      </c>
    </row>
    <row r="108" spans="1:13" x14ac:dyDescent="0.3">
      <c r="A108" s="11" t="s">
        <v>38</v>
      </c>
      <c r="B108" s="11" t="s">
        <v>34</v>
      </c>
      <c r="L108" s="8">
        <f>L105*L107</f>
        <v>1363835</v>
      </c>
      <c r="M108" s="8">
        <f>M105*M107</f>
        <v>1363835</v>
      </c>
    </row>
    <row r="109" spans="1:13" x14ac:dyDescent="0.3">
      <c r="A109" s="11" t="s">
        <v>39</v>
      </c>
      <c r="B109" s="11" t="s">
        <v>34</v>
      </c>
      <c r="L109" s="8">
        <f>L105-L108</f>
        <v>1363835</v>
      </c>
      <c r="M109" s="8">
        <f>M105-M108</f>
        <v>0</v>
      </c>
    </row>
    <row r="110" spans="1:13" x14ac:dyDescent="0.3">
      <c r="A110" s="11"/>
      <c r="B110" s="11"/>
    </row>
    <row r="111" spans="1:13" x14ac:dyDescent="0.3">
      <c r="A111" s="10" t="s">
        <v>51</v>
      </c>
      <c r="B111" s="11"/>
    </row>
    <row r="112" spans="1:13" x14ac:dyDescent="0.3">
      <c r="A112" s="11" t="s">
        <v>32</v>
      </c>
      <c r="B112" s="11" t="s">
        <v>26</v>
      </c>
      <c r="M112" s="8">
        <f>IF($C$28&lt;M$3,$C$28,M$3)</f>
        <v>1</v>
      </c>
    </row>
    <row r="113" spans="1:13" x14ac:dyDescent="0.3">
      <c r="A113" s="11" t="s">
        <v>33</v>
      </c>
      <c r="B113" s="11" t="s">
        <v>34</v>
      </c>
      <c r="M113" s="8">
        <f>'[1]Modèle de base (CM 2003)'!M15</f>
        <v>542926</v>
      </c>
    </row>
    <row r="114" spans="1:13" x14ac:dyDescent="0.3">
      <c r="A114" s="11" t="s">
        <v>35</v>
      </c>
      <c r="B114" s="11" t="s">
        <v>36</v>
      </c>
      <c r="M114" s="16">
        <f>IF(M112=0,0,1/M112)</f>
        <v>1</v>
      </c>
    </row>
    <row r="115" spans="1:13" x14ac:dyDescent="0.3">
      <c r="A115" s="11" t="s">
        <v>37</v>
      </c>
      <c r="B115" s="11" t="s">
        <v>36</v>
      </c>
      <c r="M115" s="16">
        <f>IF(M112=0,0,IF($C$29*1/$C$28&gt;M114,$C$29*1/$C$28,M114))</f>
        <v>1</v>
      </c>
    </row>
    <row r="116" spans="1:13" x14ac:dyDescent="0.3">
      <c r="A116" s="11" t="s">
        <v>38</v>
      </c>
      <c r="B116" s="11" t="s">
        <v>34</v>
      </c>
      <c r="M116" s="8">
        <f>M113*M115</f>
        <v>542926</v>
      </c>
    </row>
    <row r="117" spans="1:13" x14ac:dyDescent="0.3">
      <c r="A117" s="11" t="s">
        <v>39</v>
      </c>
      <c r="B117" s="11" t="s">
        <v>34</v>
      </c>
      <c r="M117" s="8">
        <f>M113-M116</f>
        <v>0</v>
      </c>
    </row>
    <row r="118" spans="1:13" x14ac:dyDescent="0.3">
      <c r="A118" s="11"/>
      <c r="B118" s="11"/>
    </row>
    <row r="119" spans="1:13" x14ac:dyDescent="0.3">
      <c r="A119" s="10" t="s">
        <v>52</v>
      </c>
      <c r="B119" s="11" t="s">
        <v>34</v>
      </c>
      <c r="C119" s="8">
        <f>C$36+C$44+C$52+C$60+C$68+C$76+C$84+C$92+C$100+C$108+C$116</f>
        <v>9474210.8000000007</v>
      </c>
      <c r="D119" s="8">
        <f t="shared" ref="D119:M119" si="65">D$36+D$44+D$52+D$60+D$68+D$76+D$84+D$92+D$100+D$108+D$116</f>
        <v>55804739.680000007</v>
      </c>
      <c r="E119" s="8">
        <f t="shared" si="65"/>
        <v>38136010.608000003</v>
      </c>
      <c r="F119" s="8">
        <f t="shared" si="65"/>
        <v>24882384.547999997</v>
      </c>
      <c r="G119" s="8">
        <f t="shared" si="65"/>
        <v>25968195.807999998</v>
      </c>
      <c r="H119" s="8">
        <f t="shared" si="65"/>
        <v>21503349.367999997</v>
      </c>
      <c r="I119" s="8">
        <f t="shared" si="65"/>
        <v>6220343.5199999996</v>
      </c>
      <c r="J119" s="8">
        <f t="shared" si="65"/>
        <v>3975134.7119999994</v>
      </c>
      <c r="K119" s="8">
        <f t="shared" si="65"/>
        <v>5003895.9079999998</v>
      </c>
      <c r="L119" s="8">
        <f t="shared" si="65"/>
        <v>3757700.0239999997</v>
      </c>
      <c r="M119" s="8">
        <f t="shared" si="65"/>
        <v>3816516.0239999997</v>
      </c>
    </row>
    <row r="122" spans="1:13" x14ac:dyDescent="0.3">
      <c r="A122" s="17" t="s">
        <v>53</v>
      </c>
      <c r="B122" s="8" t="s">
        <v>34</v>
      </c>
      <c r="C122" s="8">
        <f>C$25+C$119</f>
        <v>14450237.300000001</v>
      </c>
      <c r="D122" s="8">
        <f t="shared" ref="D122:M122" si="66">D$25+D$119</f>
        <v>72391494.580000013</v>
      </c>
      <c r="E122" s="8">
        <f t="shared" si="66"/>
        <v>54722765.508000001</v>
      </c>
      <c r="F122" s="8">
        <f t="shared" si="66"/>
        <v>41469139.447999999</v>
      </c>
      <c r="G122" s="8">
        <f t="shared" si="66"/>
        <v>42554950.707999997</v>
      </c>
      <c r="H122" s="8">
        <f t="shared" si="66"/>
        <v>38090104.267999992</v>
      </c>
      <c r="I122" s="8">
        <f t="shared" si="66"/>
        <v>22807098.419999998</v>
      </c>
      <c r="J122" s="8">
        <f t="shared" si="66"/>
        <v>20561889.611999996</v>
      </c>
      <c r="K122" s="8">
        <f t="shared" si="66"/>
        <v>21590650.807999998</v>
      </c>
      <c r="L122" s="8">
        <f t="shared" si="66"/>
        <v>20344454.923999999</v>
      </c>
      <c r="M122" s="8">
        <f t="shared" si="66"/>
        <v>15427244.423999999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CCC06-BC51-41BD-83CB-14D9F3DF04DD}">
  <dimension ref="A1:M125"/>
  <sheetViews>
    <sheetView tabSelected="1" workbookViewId="0">
      <selection activeCell="E25" sqref="E25"/>
    </sheetView>
  </sheetViews>
  <sheetFormatPr baseColWidth="10" defaultColWidth="11.5546875" defaultRowHeight="13.8" x14ac:dyDescent="0.25"/>
  <cols>
    <col min="1" max="1" width="41.88671875" style="19" bestFit="1" customWidth="1"/>
    <col min="2" max="2" width="25.109375" style="19" hidden="1" customWidth="1"/>
    <col min="3" max="6" width="25.109375" style="19" customWidth="1"/>
    <col min="7" max="7" width="14.5546875" style="19" bestFit="1" customWidth="1"/>
    <col min="8" max="8" width="14.6640625" style="19" bestFit="1" customWidth="1"/>
    <col min="9" max="11" width="12" style="19" bestFit="1" customWidth="1"/>
    <col min="12" max="13" width="13" style="19" bestFit="1" customWidth="1"/>
    <col min="14" max="16384" width="11.5546875" style="19"/>
  </cols>
  <sheetData>
    <row r="1" spans="1:13" x14ac:dyDescent="0.25">
      <c r="A1" s="18" t="s">
        <v>54</v>
      </c>
    </row>
    <row r="2" spans="1:13" ht="14.4" thickBot="1" x14ac:dyDescent="0.3">
      <c r="A2" s="18" t="s">
        <v>55</v>
      </c>
    </row>
    <row r="3" spans="1:13" s="21" customFormat="1" ht="14.4" thickBot="1" x14ac:dyDescent="0.3">
      <c r="A3" s="20"/>
    </row>
    <row r="4" spans="1:13" x14ac:dyDescent="0.25">
      <c r="A4" s="18"/>
      <c r="C4" s="19">
        <v>2011</v>
      </c>
      <c r="D4" s="19">
        <v>2012</v>
      </c>
      <c r="E4" s="19">
        <v>2013</v>
      </c>
      <c r="F4" s="19">
        <v>2014</v>
      </c>
      <c r="G4" s="19">
        <v>2015</v>
      </c>
      <c r="H4" s="19">
        <v>2016</v>
      </c>
      <c r="I4" s="19">
        <v>2017</v>
      </c>
      <c r="J4" s="19">
        <v>2018</v>
      </c>
      <c r="K4" s="19">
        <v>2019</v>
      </c>
      <c r="L4" s="19">
        <v>2020</v>
      </c>
      <c r="M4" s="19">
        <v>2021</v>
      </c>
    </row>
    <row r="5" spans="1:13" x14ac:dyDescent="0.25">
      <c r="A5" s="22" t="s">
        <v>56</v>
      </c>
      <c r="B5" s="23"/>
      <c r="C5" s="23">
        <v>2011</v>
      </c>
      <c r="D5" s="23">
        <v>2012</v>
      </c>
      <c r="E5" s="23">
        <v>2013</v>
      </c>
      <c r="F5" s="23">
        <v>2014</v>
      </c>
      <c r="G5" s="23">
        <v>2015</v>
      </c>
      <c r="H5" s="23">
        <v>2016</v>
      </c>
      <c r="I5" s="23">
        <v>2017</v>
      </c>
      <c r="J5" s="23">
        <v>2018</v>
      </c>
      <c r="K5" s="23">
        <v>2019</v>
      </c>
      <c r="L5" s="23">
        <v>2020</v>
      </c>
      <c r="M5" s="23">
        <v>2021</v>
      </c>
    </row>
    <row r="6" spans="1:13" x14ac:dyDescent="0.25">
      <c r="A6" s="22" t="s">
        <v>57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25">
      <c r="A7" s="22" t="s">
        <v>58</v>
      </c>
      <c r="B7" s="23"/>
      <c r="C7" s="24">
        <v>0</v>
      </c>
      <c r="D7" s="24">
        <v>0</v>
      </c>
      <c r="E7" s="25">
        <f t="shared" ref="E7:I7" si="0">27.5%-10%</f>
        <v>0.17500000000000002</v>
      </c>
      <c r="F7" s="25">
        <f t="shared" si="0"/>
        <v>0.17500000000000002</v>
      </c>
      <c r="G7" s="25">
        <f t="shared" si="0"/>
        <v>0.17500000000000002</v>
      </c>
      <c r="H7" s="25">
        <f t="shared" si="0"/>
        <v>0.17500000000000002</v>
      </c>
      <c r="I7" s="25">
        <f t="shared" si="0"/>
        <v>0.17500000000000002</v>
      </c>
      <c r="J7" s="25">
        <f>27.5%-10%</f>
        <v>0.17500000000000002</v>
      </c>
      <c r="K7" s="25">
        <f t="shared" ref="K7:M7" si="1">27.5%-10%</f>
        <v>0.17500000000000002</v>
      </c>
      <c r="L7" s="25">
        <f t="shared" si="1"/>
        <v>0.17500000000000002</v>
      </c>
      <c r="M7" s="25">
        <f t="shared" si="1"/>
        <v>0.17500000000000002</v>
      </c>
    </row>
    <row r="8" spans="1:13" x14ac:dyDescent="0.25">
      <c r="A8" s="22" t="s">
        <v>59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x14ac:dyDescent="0.25">
      <c r="A9" s="22" t="s">
        <v>60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3" x14ac:dyDescent="0.25">
      <c r="A10" s="22" t="s">
        <v>61</v>
      </c>
      <c r="B10" s="23"/>
      <c r="C10" s="23"/>
      <c r="D10" s="23"/>
      <c r="E10" s="23">
        <f>H38</f>
        <v>0</v>
      </c>
      <c r="F10" s="23">
        <f>I38</f>
        <v>0</v>
      </c>
      <c r="G10" s="23">
        <f t="shared" ref="G10:I10" si="2">J38</f>
        <v>0</v>
      </c>
      <c r="H10" s="23">
        <f t="shared" si="2"/>
        <v>0</v>
      </c>
      <c r="I10" s="23">
        <f t="shared" si="2"/>
        <v>0</v>
      </c>
      <c r="J10" s="23">
        <v>1000000</v>
      </c>
      <c r="K10" s="23">
        <v>1000000</v>
      </c>
      <c r="L10" s="23">
        <v>1000000</v>
      </c>
      <c r="M10" s="23">
        <v>1000000</v>
      </c>
    </row>
    <row r="11" spans="1:13" x14ac:dyDescent="0.25">
      <c r="A11" s="22" t="s">
        <v>62</v>
      </c>
      <c r="B11" s="23"/>
      <c r="C11" s="23"/>
      <c r="D11" s="23"/>
      <c r="E11" s="23"/>
      <c r="F11" s="23"/>
      <c r="G11" s="23"/>
      <c r="H11" s="24">
        <f t="shared" ref="H11:M11" si="3">H39</f>
        <v>0</v>
      </c>
      <c r="I11" s="24">
        <f t="shared" si="3"/>
        <v>0</v>
      </c>
      <c r="J11" s="24">
        <f t="shared" si="3"/>
        <v>0</v>
      </c>
      <c r="K11" s="24">
        <f t="shared" si="3"/>
        <v>0</v>
      </c>
      <c r="L11" s="24">
        <f t="shared" si="3"/>
        <v>0</v>
      </c>
      <c r="M11" s="24">
        <f t="shared" si="3"/>
        <v>0</v>
      </c>
    </row>
    <row r="12" spans="1:13" x14ac:dyDescent="0.25">
      <c r="A12" s="22" t="s">
        <v>63</v>
      </c>
      <c r="B12" s="23"/>
      <c r="C12" s="23"/>
      <c r="D12" s="23"/>
      <c r="E12" s="25">
        <v>6.25E-2</v>
      </c>
      <c r="F12" s="25">
        <v>6.25E-2</v>
      </c>
      <c r="G12" s="25">
        <v>6.25E-2</v>
      </c>
      <c r="H12" s="25">
        <v>6.25E-2</v>
      </c>
      <c r="I12" s="25">
        <v>6.25E-2</v>
      </c>
      <c r="J12" s="25">
        <v>6.25E-2</v>
      </c>
      <c r="K12" s="25">
        <v>6.25E-2</v>
      </c>
      <c r="L12" s="25">
        <v>6.25E-2</v>
      </c>
      <c r="M12" s="25">
        <v>6.25E-2</v>
      </c>
    </row>
    <row r="13" spans="1:13" x14ac:dyDescent="0.25">
      <c r="A13" s="22" t="s">
        <v>64</v>
      </c>
      <c r="B13" s="23"/>
      <c r="C13" s="23"/>
      <c r="D13" s="23"/>
      <c r="E13" s="25">
        <v>6.25E-2</v>
      </c>
      <c r="F13" s="25">
        <v>6.25E-2</v>
      </c>
      <c r="G13" s="25">
        <v>6.25E-2</v>
      </c>
      <c r="H13" s="25">
        <v>6.25E-2</v>
      </c>
      <c r="I13" s="25">
        <v>6.25E-2</v>
      </c>
      <c r="J13" s="25">
        <v>6.25E-2</v>
      </c>
      <c r="K13" s="25">
        <v>6.25E-2</v>
      </c>
      <c r="L13" s="25">
        <v>6.25E-2</v>
      </c>
      <c r="M13" s="25">
        <v>6.25E-2</v>
      </c>
    </row>
    <row r="14" spans="1:13" x14ac:dyDescent="0.25">
      <c r="A14" s="22" t="s">
        <v>65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 x14ac:dyDescent="0.25">
      <c r="A15" s="22" t="s">
        <v>66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 x14ac:dyDescent="0.25">
      <c r="A16" s="22" t="s">
        <v>67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25">
      <c r="A17" s="22" t="s">
        <v>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 x14ac:dyDescent="0.25">
      <c r="A18" s="22" t="s">
        <v>69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25">
      <c r="A20" s="22" t="s">
        <v>70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25">
      <c r="A21" s="22" t="s">
        <v>71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25">
      <c r="A22" s="22" t="s">
        <v>72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22" t="s">
        <v>73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25">
      <c r="A24" s="22" t="s">
        <v>74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25">
      <c r="A26" s="22" t="s">
        <v>75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25">
      <c r="A27" s="22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5">
      <c r="A28" s="22" t="s">
        <v>77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25">
      <c r="A29" s="22" t="s">
        <v>78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22" t="s">
        <v>79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A31" s="18"/>
    </row>
    <row r="32" spans="1:13" x14ac:dyDescent="0.25">
      <c r="A32" s="18"/>
    </row>
    <row r="33" spans="1:13" x14ac:dyDescent="0.25">
      <c r="A33" s="22" t="s">
        <v>80</v>
      </c>
      <c r="B33" s="23"/>
      <c r="C33" s="23">
        <v>2011</v>
      </c>
      <c r="D33" s="23">
        <v>2012</v>
      </c>
      <c r="E33" s="23">
        <v>2013</v>
      </c>
      <c r="F33" s="23">
        <v>2014</v>
      </c>
      <c r="G33" s="23">
        <v>2015</v>
      </c>
      <c r="H33" s="23">
        <v>2016</v>
      </c>
      <c r="I33" s="23">
        <v>2017</v>
      </c>
      <c r="J33" s="23">
        <v>2018</v>
      </c>
      <c r="K33" s="23">
        <v>2019</v>
      </c>
      <c r="L33" s="23">
        <v>2020</v>
      </c>
      <c r="M33" s="23">
        <v>2021</v>
      </c>
    </row>
    <row r="34" spans="1:13" x14ac:dyDescent="0.25">
      <c r="A34" s="26" t="s">
        <v>57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5">
      <c r="A35" s="22" t="s">
        <v>58</v>
      </c>
      <c r="B35" s="23"/>
      <c r="C35" s="23"/>
      <c r="D35" s="23"/>
      <c r="E35" s="25">
        <v>0.17499999999999999</v>
      </c>
      <c r="F35" s="25">
        <v>0.17499999999999999</v>
      </c>
      <c r="G35" s="25">
        <v>0.17499999999999999</v>
      </c>
      <c r="H35" s="25">
        <v>0.17499999999999999</v>
      </c>
      <c r="I35" s="25">
        <v>0.17499999999999999</v>
      </c>
      <c r="J35" s="25">
        <v>0.17499999999999999</v>
      </c>
      <c r="K35" s="25">
        <v>0.17499999999999999</v>
      </c>
      <c r="L35" s="25">
        <v>0.17499999999999999</v>
      </c>
      <c r="M35" s="25">
        <v>0.17499999999999999</v>
      </c>
    </row>
    <row r="36" spans="1:13" x14ac:dyDescent="0.25">
      <c r="A36" s="22" t="s">
        <v>59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25">
      <c r="A37" s="22" t="s">
        <v>60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25">
      <c r="A38" s="22" t="s">
        <v>61</v>
      </c>
      <c r="B38" s="23"/>
      <c r="C38" s="23"/>
      <c r="D38" s="23"/>
      <c r="E38" s="23"/>
      <c r="F38" s="23"/>
      <c r="G38" s="23"/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</row>
    <row r="39" spans="1:13" x14ac:dyDescent="0.25">
      <c r="A39" s="22" t="s">
        <v>58</v>
      </c>
      <c r="B39" s="23"/>
      <c r="C39" s="23"/>
      <c r="D39" s="23"/>
      <c r="E39" s="23"/>
      <c r="F39" s="23"/>
      <c r="G39" s="23"/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</row>
    <row r="40" spans="1:13" x14ac:dyDescent="0.25">
      <c r="A40" s="22" t="s">
        <v>63</v>
      </c>
      <c r="B40" s="23"/>
      <c r="C40" s="25">
        <v>6.25E-2</v>
      </c>
      <c r="D40" s="25">
        <v>6.25E-2</v>
      </c>
      <c r="E40" s="25">
        <v>6.25E-2</v>
      </c>
      <c r="F40" s="25">
        <v>6.25E-2</v>
      </c>
      <c r="G40" s="25">
        <v>6.25E-2</v>
      </c>
      <c r="H40" s="25">
        <v>6.25E-2</v>
      </c>
      <c r="I40" s="25">
        <v>6.25E-2</v>
      </c>
      <c r="J40" s="25">
        <v>6.25E-2</v>
      </c>
      <c r="K40" s="25">
        <v>6.25E-2</v>
      </c>
      <c r="L40" s="25">
        <v>6.25E-2</v>
      </c>
      <c r="M40" s="25">
        <v>6.25E-2</v>
      </c>
    </row>
    <row r="41" spans="1:13" x14ac:dyDescent="0.25">
      <c r="A41" s="22" t="s">
        <v>64</v>
      </c>
      <c r="B41" s="23"/>
      <c r="C41" s="23"/>
      <c r="D41" s="23"/>
      <c r="E41" s="25">
        <v>6.25E-2</v>
      </c>
      <c r="F41" s="25">
        <v>6.25E-2</v>
      </c>
      <c r="G41" s="25">
        <v>6.25E-2</v>
      </c>
      <c r="H41" s="25">
        <v>6.25E-2</v>
      </c>
      <c r="I41" s="25">
        <v>6.25E-2</v>
      </c>
      <c r="J41" s="25">
        <v>6.25E-2</v>
      </c>
      <c r="K41" s="25">
        <v>6.25E-2</v>
      </c>
      <c r="L41" s="25">
        <v>6.25E-2</v>
      </c>
      <c r="M41" s="25">
        <v>6.25E-2</v>
      </c>
    </row>
    <row r="42" spans="1:13" x14ac:dyDescent="0.25">
      <c r="A42" s="22" t="s">
        <v>65</v>
      </c>
      <c r="B42" s="23"/>
      <c r="C42" s="23"/>
      <c r="D42" s="23"/>
      <c r="E42" s="23"/>
      <c r="F42" s="23"/>
      <c r="G42" s="23"/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</row>
    <row r="43" spans="1:13" x14ac:dyDescent="0.25">
      <c r="A43" s="22" t="s">
        <v>66</v>
      </c>
      <c r="B43" s="23"/>
      <c r="C43" s="23"/>
      <c r="D43" s="23"/>
      <c r="E43" s="23"/>
      <c r="F43" s="23"/>
      <c r="G43" s="23"/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</row>
    <row r="44" spans="1:13" x14ac:dyDescent="0.25">
      <c r="A44" s="22" t="s">
        <v>67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25">
      <c r="A45" s="22" t="s">
        <v>81</v>
      </c>
      <c r="B45" s="23"/>
      <c r="C45" s="23"/>
      <c r="D45" s="23"/>
      <c r="E45" s="23"/>
      <c r="F45" s="23"/>
      <c r="G45" s="23"/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</row>
    <row r="46" spans="1:13" x14ac:dyDescent="0.25">
      <c r="A46" s="22" t="s">
        <v>82</v>
      </c>
      <c r="B46" s="23"/>
      <c r="C46" s="23"/>
      <c r="D46" s="23"/>
      <c r="E46" s="23"/>
      <c r="F46" s="23"/>
      <c r="G46" s="23"/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</row>
    <row r="47" spans="1:13" x14ac:dyDescent="0.25">
      <c r="A47" s="22" t="s">
        <v>68</v>
      </c>
      <c r="B47" s="23"/>
      <c r="C47" s="23"/>
      <c r="D47" s="23"/>
      <c r="E47" s="23"/>
      <c r="F47" s="23"/>
      <c r="G47" s="23"/>
      <c r="H47" s="23"/>
      <c r="I47" s="23"/>
      <c r="J47" s="23">
        <f>$G$109/2</f>
        <v>0</v>
      </c>
      <c r="K47" s="23">
        <f>$G$109/2</f>
        <v>0</v>
      </c>
      <c r="L47" s="23">
        <f>$G$109/2</f>
        <v>0</v>
      </c>
      <c r="M47" s="23">
        <f>$G$109/2</f>
        <v>0</v>
      </c>
    </row>
    <row r="48" spans="1:13" x14ac:dyDescent="0.25">
      <c r="A48" s="22" t="s">
        <v>69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x14ac:dyDescent="0.25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 spans="1:13" x14ac:dyDescent="0.25">
      <c r="A50" s="22" t="s">
        <v>70</v>
      </c>
      <c r="B50" s="23"/>
      <c r="C50" s="23"/>
      <c r="D50" s="23"/>
      <c r="E50" s="23"/>
      <c r="F50" s="23"/>
      <c r="G50" s="23"/>
      <c r="H50" s="23">
        <f>0</f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</row>
    <row r="51" spans="1:13" x14ac:dyDescent="0.25">
      <c r="A51" s="22" t="s">
        <v>71</v>
      </c>
      <c r="B51" s="23"/>
      <c r="C51" s="23"/>
      <c r="D51" s="23"/>
      <c r="E51" s="23"/>
      <c r="F51" s="23"/>
      <c r="G51" s="23"/>
      <c r="H51" s="23">
        <f>$G$116</f>
        <v>0</v>
      </c>
      <c r="I51" s="23">
        <f>$G$116</f>
        <v>0</v>
      </c>
      <c r="J51" s="23">
        <v>0</v>
      </c>
      <c r="K51" s="23">
        <v>0</v>
      </c>
      <c r="L51" s="23">
        <v>0</v>
      </c>
      <c r="M51" s="23">
        <v>0</v>
      </c>
    </row>
    <row r="52" spans="1:13" x14ac:dyDescent="0.25">
      <c r="A52" s="22" t="s">
        <v>72</v>
      </c>
      <c r="B52" s="23"/>
      <c r="C52" s="23"/>
      <c r="D52" s="23"/>
      <c r="E52" s="23"/>
      <c r="F52" s="23"/>
      <c r="G52" s="23"/>
      <c r="H52" s="23">
        <f>$G$117</f>
        <v>0</v>
      </c>
      <c r="I52" s="23">
        <f>$G$117</f>
        <v>0</v>
      </c>
      <c r="J52" s="23">
        <v>0</v>
      </c>
      <c r="K52" s="23">
        <v>0</v>
      </c>
      <c r="L52" s="23">
        <v>0</v>
      </c>
      <c r="M52" s="23">
        <v>0</v>
      </c>
    </row>
    <row r="53" spans="1:13" x14ac:dyDescent="0.25">
      <c r="A53" s="22" t="s">
        <v>73</v>
      </c>
      <c r="B53" s="23"/>
      <c r="C53" s="23"/>
      <c r="D53" s="23"/>
      <c r="E53" s="23"/>
      <c r="F53" s="23"/>
      <c r="G53" s="23"/>
      <c r="H53" s="23">
        <f>G118</f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</row>
    <row r="54" spans="1:13" x14ac:dyDescent="0.25">
      <c r="A54" s="22" t="s">
        <v>74</v>
      </c>
      <c r="B54" s="23"/>
      <c r="C54" s="23"/>
      <c r="D54" s="23"/>
      <c r="E54" s="25">
        <v>7.4999999999999997E-2</v>
      </c>
      <c r="F54" s="25">
        <v>7.4999999999999997E-2</v>
      </c>
      <c r="G54" s="25">
        <v>7.4999999999999997E-2</v>
      </c>
      <c r="H54" s="25">
        <v>7.4999999999999997E-2</v>
      </c>
      <c r="I54" s="25">
        <v>7.4999999999999997E-2</v>
      </c>
      <c r="J54" s="25">
        <v>7.4999999999999997E-2</v>
      </c>
      <c r="K54" s="25">
        <v>7.4999999999999997E-2</v>
      </c>
      <c r="L54" s="25">
        <v>7.4999999999999997E-2</v>
      </c>
      <c r="M54" s="25">
        <v>7.4999999999999997E-2</v>
      </c>
    </row>
    <row r="55" spans="1:13" x14ac:dyDescent="0.25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</row>
    <row r="56" spans="1:13" x14ac:dyDescent="0.25">
      <c r="A56" s="22" t="s">
        <v>75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1:13" x14ac:dyDescent="0.25">
      <c r="A57" s="22" t="s">
        <v>76</v>
      </c>
      <c r="B57" s="23"/>
      <c r="C57" s="27">
        <f>5000000+500000</f>
        <v>5500000</v>
      </c>
      <c r="D57" s="23"/>
      <c r="E57" s="23"/>
      <c r="F57" s="23"/>
      <c r="H57" s="27"/>
      <c r="I57" s="27"/>
      <c r="J57" s="27"/>
      <c r="K57" s="27"/>
      <c r="L57" s="27"/>
      <c r="M57" s="27"/>
    </row>
    <row r="58" spans="1:13" x14ac:dyDescent="0.25">
      <c r="A58" s="22" t="s">
        <v>77</v>
      </c>
      <c r="B58" s="23"/>
      <c r="C58" s="23">
        <v>7500000</v>
      </c>
      <c r="D58" s="23">
        <v>7500000</v>
      </c>
      <c r="E58" s="23">
        <v>7500000</v>
      </c>
      <c r="F58" s="23">
        <v>7500000</v>
      </c>
      <c r="G58" s="23">
        <v>7500000</v>
      </c>
      <c r="H58" s="23">
        <v>10000000</v>
      </c>
      <c r="I58" s="23">
        <v>10000000</v>
      </c>
      <c r="J58" s="23">
        <v>10000000</v>
      </c>
      <c r="K58" s="23">
        <v>10000000</v>
      </c>
      <c r="L58" s="23">
        <v>10000000</v>
      </c>
      <c r="M58" s="23">
        <v>15000000</v>
      </c>
    </row>
    <row r="59" spans="1:13" x14ac:dyDescent="0.25">
      <c r="A59" s="22" t="s">
        <v>83</v>
      </c>
      <c r="B59" s="23"/>
      <c r="C59" s="23"/>
      <c r="D59" s="23"/>
      <c r="E59" s="28">
        <v>0.04</v>
      </c>
      <c r="F59" s="28">
        <v>0.04</v>
      </c>
      <c r="G59" s="28">
        <v>0.04</v>
      </c>
      <c r="H59" s="28">
        <v>0.04</v>
      </c>
      <c r="I59" s="28">
        <v>0.04</v>
      </c>
      <c r="J59" s="28">
        <v>0.04</v>
      </c>
      <c r="K59" s="28">
        <v>0.04</v>
      </c>
      <c r="L59" s="28">
        <v>0.04</v>
      </c>
      <c r="M59" s="28">
        <v>0.04</v>
      </c>
    </row>
    <row r="60" spans="1:13" x14ac:dyDescent="0.25">
      <c r="A60" s="22" t="s">
        <v>84</v>
      </c>
      <c r="B60" s="23"/>
      <c r="C60" s="23"/>
      <c r="D60" s="23"/>
      <c r="E60" s="28">
        <v>0.03</v>
      </c>
      <c r="F60" s="28">
        <v>0.03</v>
      </c>
      <c r="G60" s="28">
        <v>0.03</v>
      </c>
      <c r="H60" s="28">
        <v>0.03</v>
      </c>
      <c r="I60" s="28">
        <v>0.03</v>
      </c>
      <c r="J60" s="28">
        <v>0.03</v>
      </c>
      <c r="K60" s="28">
        <v>0.03</v>
      </c>
      <c r="L60" s="28">
        <v>0.03</v>
      </c>
      <c r="M60" s="28">
        <v>0.03</v>
      </c>
    </row>
    <row r="61" spans="1:13" x14ac:dyDescent="0.25">
      <c r="A61" s="22" t="s">
        <v>85</v>
      </c>
      <c r="B61" s="23"/>
      <c r="C61" s="23"/>
      <c r="D61" s="23"/>
      <c r="E61" s="28">
        <v>0.05</v>
      </c>
      <c r="F61" s="28">
        <v>0.05</v>
      </c>
      <c r="G61" s="28">
        <v>0.05</v>
      </c>
      <c r="H61" s="28">
        <v>0.05</v>
      </c>
      <c r="I61" s="28">
        <v>0.05</v>
      </c>
      <c r="J61" s="28">
        <v>0.05</v>
      </c>
      <c r="K61" s="28">
        <v>0.05</v>
      </c>
      <c r="L61" s="28">
        <v>0.05</v>
      </c>
      <c r="M61" s="28">
        <v>0.05</v>
      </c>
    </row>
    <row r="62" spans="1:13" x14ac:dyDescent="0.25">
      <c r="A62" s="22" t="s">
        <v>79</v>
      </c>
      <c r="B62" s="23"/>
      <c r="C62" s="23"/>
      <c r="D62" s="23"/>
      <c r="E62" s="23"/>
      <c r="F62" s="23"/>
      <c r="G62" s="27"/>
      <c r="H62" s="27"/>
      <c r="I62" s="27"/>
      <c r="J62" s="27"/>
      <c r="K62" s="27"/>
      <c r="L62" s="27"/>
      <c r="M62" s="27"/>
    </row>
    <row r="63" spans="1:13" x14ac:dyDescent="0.25">
      <c r="A63" s="18"/>
    </row>
    <row r="64" spans="1:13" x14ac:dyDescent="0.25">
      <c r="A64" s="18"/>
    </row>
    <row r="65" spans="1:13" x14ac:dyDescent="0.25">
      <c r="A65" s="22" t="s">
        <v>86</v>
      </c>
      <c r="B65" s="23"/>
      <c r="C65" s="23">
        <f t="shared" ref="C65:G65" si="4">C4</f>
        <v>2011</v>
      </c>
      <c r="D65" s="23">
        <f t="shared" si="4"/>
        <v>2012</v>
      </c>
      <c r="E65" s="23">
        <f t="shared" si="4"/>
        <v>2013</v>
      </c>
      <c r="F65" s="23">
        <f t="shared" si="4"/>
        <v>2014</v>
      </c>
      <c r="G65" s="23">
        <f t="shared" si="4"/>
        <v>2015</v>
      </c>
      <c r="H65" s="23">
        <f>H4</f>
        <v>2016</v>
      </c>
      <c r="I65" s="23">
        <f t="shared" ref="I65:M65" si="5">I4</f>
        <v>2017</v>
      </c>
      <c r="J65" s="23">
        <f t="shared" si="5"/>
        <v>2018</v>
      </c>
      <c r="K65" s="23">
        <f t="shared" si="5"/>
        <v>2019</v>
      </c>
      <c r="L65" s="23">
        <f t="shared" si="5"/>
        <v>2020</v>
      </c>
      <c r="M65" s="23">
        <f t="shared" si="5"/>
        <v>2021</v>
      </c>
    </row>
    <row r="66" spans="1:13" x14ac:dyDescent="0.25">
      <c r="A66" s="22" t="s">
        <v>57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</row>
    <row r="67" spans="1:13" x14ac:dyDescent="0.25">
      <c r="A67" s="22" t="s">
        <v>58</v>
      </c>
      <c r="B67" s="23"/>
      <c r="C67" s="25">
        <f t="shared" ref="C67:D67" si="6">C100</f>
        <v>0</v>
      </c>
      <c r="D67" s="25">
        <f t="shared" si="6"/>
        <v>0</v>
      </c>
      <c r="E67" s="25">
        <v>0.27500000000000002</v>
      </c>
      <c r="F67" s="25">
        <v>0.27500000000000002</v>
      </c>
      <c r="G67" s="25">
        <v>0.27500000000000002</v>
      </c>
      <c r="H67" s="25">
        <v>0.27500000000000002</v>
      </c>
      <c r="I67" s="25">
        <v>0.27500000000000002</v>
      </c>
      <c r="J67" s="25">
        <v>0.27500000000000002</v>
      </c>
      <c r="K67" s="25">
        <v>0.27500000000000002</v>
      </c>
      <c r="L67" s="25">
        <v>0.27500000000000002</v>
      </c>
      <c r="M67" s="25">
        <v>0.27500000000000002</v>
      </c>
    </row>
    <row r="68" spans="1:13" x14ac:dyDescent="0.25">
      <c r="A68" s="22" t="s">
        <v>59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</row>
    <row r="69" spans="1:13" x14ac:dyDescent="0.25">
      <c r="A69" s="22" t="s">
        <v>60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x14ac:dyDescent="0.25">
      <c r="A70" s="22" t="s">
        <v>61</v>
      </c>
      <c r="B70" s="23"/>
      <c r="C70" s="23"/>
      <c r="D70" s="23"/>
      <c r="E70" s="23"/>
      <c r="F70" s="23"/>
      <c r="G70" s="23"/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</row>
    <row r="71" spans="1:13" x14ac:dyDescent="0.25">
      <c r="A71" s="18" t="s">
        <v>58</v>
      </c>
      <c r="B71" s="23"/>
      <c r="C71" s="23"/>
      <c r="D71" s="23"/>
      <c r="E71" s="23"/>
      <c r="F71" s="23"/>
      <c r="G71" s="23"/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</row>
    <row r="72" spans="1:13" x14ac:dyDescent="0.25">
      <c r="A72" s="22" t="s">
        <v>63</v>
      </c>
      <c r="B72" s="23"/>
      <c r="C72" s="23"/>
      <c r="D72" s="23"/>
      <c r="E72" s="24">
        <v>6.25E-2</v>
      </c>
      <c r="F72" s="24">
        <v>6.25E-2</v>
      </c>
      <c r="G72" s="24">
        <v>6.25E-2</v>
      </c>
      <c r="H72" s="24">
        <v>6.25E-2</v>
      </c>
      <c r="I72" s="24">
        <v>6.25E-2</v>
      </c>
      <c r="J72" s="24">
        <v>6.25E-2</v>
      </c>
      <c r="K72" s="24">
        <v>6.25E-2</v>
      </c>
      <c r="L72" s="24">
        <v>6.25E-2</v>
      </c>
      <c r="M72" s="24">
        <v>6.25E-2</v>
      </c>
    </row>
    <row r="73" spans="1:13" x14ac:dyDescent="0.25">
      <c r="A73" s="22" t="s">
        <v>64</v>
      </c>
      <c r="B73" s="23"/>
      <c r="C73" s="23"/>
      <c r="D73" s="23"/>
      <c r="E73" s="24">
        <v>6.25E-2</v>
      </c>
      <c r="F73" s="24">
        <v>6.25E-2</v>
      </c>
      <c r="G73" s="24">
        <v>6.25E-2</v>
      </c>
      <c r="H73" s="24">
        <v>6.25E-2</v>
      </c>
      <c r="I73" s="24">
        <v>6.25E-2</v>
      </c>
      <c r="J73" s="24">
        <v>6.25E-2</v>
      </c>
      <c r="K73" s="24">
        <v>6.25E-2</v>
      </c>
      <c r="L73" s="24">
        <v>6.25E-2</v>
      </c>
      <c r="M73" s="24">
        <v>6.25E-2</v>
      </c>
    </row>
    <row r="74" spans="1:13" x14ac:dyDescent="0.25">
      <c r="A74" s="22" t="s">
        <v>65</v>
      </c>
      <c r="B74" s="23"/>
      <c r="C74" s="23"/>
      <c r="D74" s="23"/>
      <c r="E74" s="23"/>
      <c r="F74" s="23"/>
      <c r="G74" s="23"/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</row>
    <row r="75" spans="1:13" x14ac:dyDescent="0.25">
      <c r="A75" s="22" t="s">
        <v>66</v>
      </c>
      <c r="B75" s="23"/>
      <c r="C75" s="23"/>
      <c r="D75" s="23"/>
      <c r="E75" s="23"/>
      <c r="F75" s="23"/>
      <c r="G75" s="23"/>
      <c r="H75" s="24">
        <v>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</row>
    <row r="76" spans="1:13" x14ac:dyDescent="0.25">
      <c r="A76" s="22" t="s">
        <v>67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 spans="1:13" x14ac:dyDescent="0.25">
      <c r="A77" s="22" t="s">
        <v>81</v>
      </c>
      <c r="B77" s="23"/>
      <c r="C77" s="23"/>
      <c r="D77" s="23"/>
      <c r="E77" s="23"/>
      <c r="F77" s="23"/>
      <c r="G77" s="23"/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</row>
    <row r="78" spans="1:13" x14ac:dyDescent="0.25">
      <c r="A78" s="22" t="s">
        <v>82</v>
      </c>
      <c r="B78" s="23"/>
      <c r="C78" s="23"/>
      <c r="D78" s="23"/>
      <c r="E78" s="23"/>
      <c r="F78" s="23"/>
      <c r="G78" s="23"/>
      <c r="H78" s="24">
        <v>0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</row>
    <row r="79" spans="1:13" x14ac:dyDescent="0.25">
      <c r="A79" s="22" t="s">
        <v>68</v>
      </c>
      <c r="B79" s="23"/>
      <c r="C79" s="23"/>
      <c r="D79" s="23"/>
      <c r="E79" s="23"/>
      <c r="F79" s="23"/>
      <c r="G79" s="23"/>
      <c r="H79" s="24"/>
      <c r="I79" s="24"/>
      <c r="J79" s="24">
        <v>0</v>
      </c>
      <c r="K79" s="24">
        <v>0</v>
      </c>
      <c r="L79" s="24">
        <v>0</v>
      </c>
      <c r="M79" s="24">
        <v>0</v>
      </c>
    </row>
    <row r="80" spans="1:13" x14ac:dyDescent="0.25">
      <c r="A80" s="22" t="s">
        <v>69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</row>
    <row r="81" spans="1:13" x14ac:dyDescent="0.25">
      <c r="A81" s="22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 spans="1:13" x14ac:dyDescent="0.25">
      <c r="A82" s="22" t="s">
        <v>70</v>
      </c>
      <c r="B82" s="23"/>
      <c r="C82" s="23"/>
      <c r="D82" s="23"/>
      <c r="E82" s="23"/>
      <c r="F82" s="23"/>
      <c r="G82" s="23"/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</row>
    <row r="83" spans="1:13" x14ac:dyDescent="0.25">
      <c r="A83" s="22" t="s">
        <v>71</v>
      </c>
      <c r="B83" s="23"/>
      <c r="C83" s="23"/>
      <c r="D83" s="23"/>
      <c r="E83" s="23"/>
      <c r="F83" s="23"/>
      <c r="G83" s="23"/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24">
        <v>0</v>
      </c>
    </row>
    <row r="84" spans="1:13" x14ac:dyDescent="0.25">
      <c r="A84" s="22" t="s">
        <v>72</v>
      </c>
      <c r="B84" s="23"/>
      <c r="C84" s="23"/>
      <c r="D84" s="23"/>
      <c r="E84" s="23"/>
      <c r="F84" s="23"/>
      <c r="G84" s="23"/>
      <c r="H84" s="24">
        <v>0</v>
      </c>
      <c r="I84" s="24">
        <v>0</v>
      </c>
      <c r="J84" s="24">
        <v>0</v>
      </c>
      <c r="K84" s="24">
        <v>0</v>
      </c>
      <c r="L84" s="24">
        <v>0</v>
      </c>
      <c r="M84" s="24">
        <v>0</v>
      </c>
    </row>
    <row r="85" spans="1:13" x14ac:dyDescent="0.25">
      <c r="A85" s="22" t="s">
        <v>73</v>
      </c>
      <c r="B85" s="23"/>
      <c r="C85" s="23"/>
      <c r="D85" s="23"/>
      <c r="E85" s="23"/>
      <c r="F85" s="23"/>
      <c r="G85" s="23"/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</row>
    <row r="86" spans="1:13" x14ac:dyDescent="0.25">
      <c r="A86" s="22" t="s">
        <v>74</v>
      </c>
      <c r="B86" s="23"/>
      <c r="C86" s="23"/>
      <c r="D86" s="23"/>
      <c r="E86" s="23"/>
      <c r="F86" s="23"/>
      <c r="G86" s="23"/>
      <c r="H86" s="24"/>
      <c r="I86" s="24"/>
      <c r="J86" s="24">
        <v>7.4999999999999997E-2</v>
      </c>
      <c r="K86" s="24">
        <v>7.4999999999999997E-2</v>
      </c>
      <c r="L86" s="24">
        <v>7.4999999999999997E-2</v>
      </c>
      <c r="M86" s="24">
        <v>7.4999999999999997E-2</v>
      </c>
    </row>
    <row r="87" spans="1:13" x14ac:dyDescent="0.25">
      <c r="A87" s="22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 x14ac:dyDescent="0.25">
      <c r="A88" s="22" t="s">
        <v>75</v>
      </c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 x14ac:dyDescent="0.25">
      <c r="A89" s="22" t="s">
        <v>76</v>
      </c>
      <c r="B89" s="23"/>
      <c r="C89" s="23">
        <v>10000000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 x14ac:dyDescent="0.25">
      <c r="A90" s="22" t="s">
        <v>77</v>
      </c>
      <c r="B90" s="23"/>
      <c r="C90" s="23">
        <f>7500000/12</f>
        <v>625000</v>
      </c>
      <c r="D90" s="23">
        <v>7500000</v>
      </c>
      <c r="E90" s="23">
        <v>7500000</v>
      </c>
      <c r="F90" s="23">
        <v>7500000</v>
      </c>
      <c r="G90" s="23">
        <v>7500000</v>
      </c>
      <c r="H90" s="23">
        <v>10000000</v>
      </c>
      <c r="I90" s="23">
        <v>10000000</v>
      </c>
      <c r="J90" s="23">
        <v>10000000</v>
      </c>
      <c r="K90" s="23">
        <v>10000000</v>
      </c>
      <c r="L90" s="23">
        <v>10000000</v>
      </c>
      <c r="M90" s="23">
        <v>15000000</v>
      </c>
    </row>
    <row r="91" spans="1:13" x14ac:dyDescent="0.25">
      <c r="A91" s="22" t="s">
        <v>83</v>
      </c>
      <c r="B91" s="23"/>
      <c r="C91" s="23"/>
      <c r="D91" s="23"/>
      <c r="E91" s="24">
        <v>0.04</v>
      </c>
      <c r="F91" s="24">
        <v>0.04</v>
      </c>
      <c r="G91" s="24">
        <v>0.04</v>
      </c>
      <c r="H91" s="24">
        <v>0.04</v>
      </c>
      <c r="I91" s="24">
        <v>0.04</v>
      </c>
      <c r="J91" s="24">
        <v>0.04</v>
      </c>
      <c r="K91" s="24">
        <v>0.04</v>
      </c>
      <c r="L91" s="24">
        <v>0.04</v>
      </c>
      <c r="M91" s="24">
        <v>0.04</v>
      </c>
    </row>
    <row r="92" spans="1:13" x14ac:dyDescent="0.25">
      <c r="A92" s="22" t="s">
        <v>84</v>
      </c>
      <c r="B92" s="23"/>
      <c r="C92" s="23"/>
      <c r="D92" s="23"/>
      <c r="E92" s="24">
        <v>0.03</v>
      </c>
      <c r="F92" s="24">
        <v>0.03</v>
      </c>
      <c r="G92" s="24">
        <v>0.03</v>
      </c>
      <c r="H92" s="24">
        <v>0.03</v>
      </c>
      <c r="I92" s="24">
        <v>0.03</v>
      </c>
      <c r="J92" s="24">
        <v>0.03</v>
      </c>
      <c r="K92" s="24">
        <v>0.03</v>
      </c>
      <c r="L92" s="24">
        <v>0.03</v>
      </c>
      <c r="M92" s="24">
        <v>0.03</v>
      </c>
    </row>
    <row r="93" spans="1:13" x14ac:dyDescent="0.25">
      <c r="A93" s="22" t="s">
        <v>85</v>
      </c>
      <c r="E93" s="24">
        <v>0.05</v>
      </c>
      <c r="F93" s="24">
        <v>0.05</v>
      </c>
      <c r="G93" s="24">
        <v>0.05</v>
      </c>
      <c r="H93" s="24">
        <v>0.05</v>
      </c>
      <c r="I93" s="24">
        <v>0.05</v>
      </c>
      <c r="J93" s="24">
        <v>0.05</v>
      </c>
      <c r="K93" s="24">
        <v>0.05</v>
      </c>
      <c r="L93" s="24">
        <v>0.05</v>
      </c>
      <c r="M93" s="24">
        <v>0.05</v>
      </c>
    </row>
    <row r="94" spans="1:13" x14ac:dyDescent="0.25">
      <c r="A94" s="22" t="s">
        <v>79</v>
      </c>
      <c r="G94" s="23"/>
      <c r="H94" s="23"/>
      <c r="I94" s="23"/>
      <c r="J94" s="23"/>
      <c r="K94" s="23"/>
      <c r="L94" s="23"/>
      <c r="M94" s="23"/>
    </row>
    <row r="95" spans="1:13" x14ac:dyDescent="0.25">
      <c r="A95" s="22" t="s">
        <v>87</v>
      </c>
      <c r="E95" s="29">
        <v>0.01</v>
      </c>
      <c r="F95" s="29">
        <v>0.01</v>
      </c>
      <c r="G95" s="29">
        <v>0.01</v>
      </c>
      <c r="H95" s="29">
        <v>0.01</v>
      </c>
      <c r="I95" s="29">
        <v>0.01</v>
      </c>
      <c r="J95" s="29">
        <v>0.01</v>
      </c>
      <c r="K95" s="29">
        <v>0.01</v>
      </c>
      <c r="L95" s="29">
        <v>0.01</v>
      </c>
      <c r="M95" s="29">
        <v>0.01</v>
      </c>
    </row>
    <row r="96" spans="1:13" x14ac:dyDescent="0.25">
      <c r="A96" s="18"/>
    </row>
    <row r="97" spans="1:13" x14ac:dyDescent="0.25">
      <c r="A97" s="18"/>
    </row>
    <row r="98" spans="1:13" x14ac:dyDescent="0.25">
      <c r="A98" s="22" t="s">
        <v>88</v>
      </c>
      <c r="B98" s="23"/>
      <c r="C98" s="23">
        <v>2011</v>
      </c>
      <c r="D98" s="23">
        <v>2012</v>
      </c>
      <c r="E98" s="23">
        <v>2013</v>
      </c>
      <c r="F98" s="23">
        <v>2014</v>
      </c>
      <c r="G98" s="23">
        <v>2015</v>
      </c>
      <c r="H98" s="23">
        <v>2016</v>
      </c>
      <c r="I98" s="23">
        <v>2017</v>
      </c>
      <c r="J98" s="23">
        <v>2018</v>
      </c>
      <c r="K98" s="23">
        <v>2019</v>
      </c>
      <c r="L98" s="23">
        <v>2020</v>
      </c>
      <c r="M98" s="23">
        <v>2021</v>
      </c>
    </row>
    <row r="99" spans="1:13" x14ac:dyDescent="0.25">
      <c r="A99" s="22" t="s">
        <v>57</v>
      </c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x14ac:dyDescent="0.25">
      <c r="A100" s="22" t="s">
        <v>58</v>
      </c>
      <c r="B100" s="23"/>
      <c r="C100" s="23"/>
      <c r="D100" s="23"/>
      <c r="E100" s="25">
        <f>27.5%</f>
        <v>0.27500000000000002</v>
      </c>
      <c r="F100" s="25">
        <f>27.5%</f>
        <v>0.27500000000000002</v>
      </c>
      <c r="G100" s="25">
        <f>27.5%</f>
        <v>0.27500000000000002</v>
      </c>
      <c r="H100" s="25">
        <f>27.5%</f>
        <v>0.27500000000000002</v>
      </c>
      <c r="I100" s="25">
        <f t="shared" ref="I100:M100" si="7">27.5%</f>
        <v>0.27500000000000002</v>
      </c>
      <c r="J100" s="25">
        <f t="shared" si="7"/>
        <v>0.27500000000000002</v>
      </c>
      <c r="K100" s="25">
        <f t="shared" si="7"/>
        <v>0.27500000000000002</v>
      </c>
      <c r="L100" s="25">
        <f t="shared" si="7"/>
        <v>0.27500000000000002</v>
      </c>
      <c r="M100" s="25">
        <f t="shared" si="7"/>
        <v>0.27500000000000002</v>
      </c>
    </row>
    <row r="101" spans="1:13" x14ac:dyDescent="0.25">
      <c r="A101" s="22" t="s">
        <v>59</v>
      </c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x14ac:dyDescent="0.25">
      <c r="A102" s="26" t="s">
        <v>60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x14ac:dyDescent="0.25">
      <c r="A103" s="22" t="s">
        <v>89</v>
      </c>
      <c r="B103" s="23"/>
      <c r="C103" s="23"/>
      <c r="D103" s="23"/>
      <c r="E103" s="23"/>
      <c r="F103" s="23"/>
      <c r="G103" s="27">
        <v>1000000</v>
      </c>
      <c r="H103" s="27">
        <v>1000000</v>
      </c>
      <c r="I103" s="27">
        <v>1000000</v>
      </c>
      <c r="J103" s="27">
        <v>1000000</v>
      </c>
      <c r="K103" s="27">
        <v>1000000</v>
      </c>
      <c r="L103" s="27">
        <v>1000000</v>
      </c>
      <c r="M103" s="27">
        <v>1000000</v>
      </c>
    </row>
    <row r="104" spans="1:13" x14ac:dyDescent="0.25">
      <c r="A104" s="22" t="s">
        <v>58</v>
      </c>
      <c r="B104" s="23"/>
      <c r="C104" s="23"/>
      <c r="D104" s="23"/>
      <c r="E104" s="25">
        <v>5.0000000000000001E-3</v>
      </c>
      <c r="F104" s="25">
        <v>5.0000000000000001E-3</v>
      </c>
      <c r="G104" s="25">
        <v>5.0000000000000001E-3</v>
      </c>
      <c r="H104" s="25">
        <v>5.0000000000000001E-3</v>
      </c>
      <c r="I104" s="25">
        <v>5.0000000000000001E-3</v>
      </c>
      <c r="J104" s="25">
        <v>5.0000000000000001E-3</v>
      </c>
      <c r="K104" s="25">
        <v>5.0000000000000001E-3</v>
      </c>
      <c r="L104" s="25">
        <v>5.0000000000000001E-3</v>
      </c>
      <c r="M104" s="25">
        <v>5.0000000000000001E-3</v>
      </c>
    </row>
    <row r="105" spans="1:13" x14ac:dyDescent="0.25">
      <c r="A105" s="22" t="s">
        <v>63</v>
      </c>
      <c r="B105" s="23"/>
      <c r="C105" s="23"/>
      <c r="D105" s="23"/>
      <c r="E105" s="25">
        <v>0.125</v>
      </c>
      <c r="F105" s="25">
        <v>0.125</v>
      </c>
      <c r="G105" s="25">
        <v>0.125</v>
      </c>
      <c r="H105" s="25">
        <v>0.125</v>
      </c>
      <c r="I105" s="25">
        <v>0.125</v>
      </c>
      <c r="J105" s="25">
        <v>0.125</v>
      </c>
      <c r="K105" s="25">
        <v>0.125</v>
      </c>
      <c r="L105" s="25">
        <v>0.125</v>
      </c>
      <c r="M105" s="25">
        <v>0.125</v>
      </c>
    </row>
    <row r="106" spans="1:13" x14ac:dyDescent="0.25">
      <c r="A106" s="22" t="s">
        <v>64</v>
      </c>
      <c r="B106" s="23"/>
      <c r="C106" s="23"/>
      <c r="D106" s="23"/>
      <c r="E106" s="25">
        <v>0.125</v>
      </c>
      <c r="F106" s="25">
        <v>0.125</v>
      </c>
      <c r="G106" s="25">
        <v>0.125</v>
      </c>
      <c r="H106" s="25">
        <v>0.125</v>
      </c>
      <c r="I106" s="25">
        <v>0.125</v>
      </c>
      <c r="J106" s="25">
        <v>0.125</v>
      </c>
      <c r="K106" s="25">
        <v>0.125</v>
      </c>
      <c r="L106" s="25">
        <v>0.125</v>
      </c>
      <c r="M106" s="25">
        <v>0.125</v>
      </c>
    </row>
    <row r="107" spans="1:13" x14ac:dyDescent="0.25">
      <c r="A107" s="22" t="s">
        <v>65</v>
      </c>
      <c r="B107" s="23"/>
      <c r="C107" s="23"/>
      <c r="D107" s="23"/>
      <c r="E107" s="29">
        <v>0.18</v>
      </c>
      <c r="F107" s="29">
        <v>0.18</v>
      </c>
      <c r="G107" s="29">
        <v>0.18</v>
      </c>
      <c r="H107" s="29">
        <v>0.18</v>
      </c>
      <c r="I107" s="29">
        <v>0.18</v>
      </c>
      <c r="J107" s="29">
        <v>0.18</v>
      </c>
      <c r="K107" s="29">
        <v>0.18</v>
      </c>
      <c r="L107" s="29">
        <v>0.18</v>
      </c>
      <c r="M107" s="29">
        <v>0.18</v>
      </c>
    </row>
    <row r="108" spans="1:13" x14ac:dyDescent="0.25">
      <c r="A108" s="22" t="s">
        <v>66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x14ac:dyDescent="0.25">
      <c r="A109" s="22" t="s">
        <v>67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x14ac:dyDescent="0.25">
      <c r="A110" s="22" t="s">
        <v>81</v>
      </c>
      <c r="B110" s="23"/>
      <c r="C110" s="23">
        <v>5500000</v>
      </c>
      <c r="D110" s="23"/>
      <c r="E110" s="23" t="s">
        <v>90</v>
      </c>
      <c r="F110" s="23" t="s">
        <v>90</v>
      </c>
      <c r="G110" s="23" t="s">
        <v>90</v>
      </c>
      <c r="H110" s="23" t="s">
        <v>90</v>
      </c>
      <c r="I110" s="23" t="s">
        <v>90</v>
      </c>
      <c r="J110" s="23" t="s">
        <v>90</v>
      </c>
      <c r="K110" s="23" t="s">
        <v>90</v>
      </c>
      <c r="L110" s="23" t="s">
        <v>90</v>
      </c>
      <c r="M110" s="23" t="s">
        <v>90</v>
      </c>
    </row>
    <row r="111" spans="1:13" x14ac:dyDescent="0.25">
      <c r="A111" s="22" t="s">
        <v>82</v>
      </c>
      <c r="B111" s="23"/>
      <c r="C111" s="23"/>
      <c r="D111" s="23"/>
      <c r="E111" s="29">
        <v>0.08</v>
      </c>
      <c r="F111" s="29">
        <v>0.08</v>
      </c>
      <c r="G111" s="29">
        <v>0.08</v>
      </c>
      <c r="H111" s="29">
        <v>0.08</v>
      </c>
      <c r="I111" s="29">
        <v>0.08</v>
      </c>
      <c r="J111" s="29">
        <v>0.08</v>
      </c>
      <c r="K111" s="29">
        <v>0.08</v>
      </c>
      <c r="L111" s="29">
        <v>0.08</v>
      </c>
      <c r="M111" s="29">
        <v>0.08</v>
      </c>
    </row>
    <row r="112" spans="1:13" x14ac:dyDescent="0.25">
      <c r="A112" s="22" t="s">
        <v>68</v>
      </c>
      <c r="B112" s="23"/>
      <c r="C112" s="23"/>
      <c r="D112" s="23"/>
      <c r="E112" s="29">
        <v>0.03</v>
      </c>
      <c r="F112" s="29">
        <v>0.03</v>
      </c>
      <c r="G112" s="29">
        <v>0.03</v>
      </c>
      <c r="H112" s="29">
        <v>0.03</v>
      </c>
      <c r="I112" s="29">
        <v>0.03</v>
      </c>
      <c r="J112" s="29">
        <v>0.03</v>
      </c>
      <c r="K112" s="29">
        <v>0.03</v>
      </c>
      <c r="L112" s="29">
        <v>0.03</v>
      </c>
      <c r="M112" s="29">
        <v>0.03</v>
      </c>
    </row>
    <row r="113" spans="1:13" x14ac:dyDescent="0.25">
      <c r="A113" s="22" t="s">
        <v>69</v>
      </c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x14ac:dyDescent="0.25">
      <c r="A114" s="22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x14ac:dyDescent="0.25">
      <c r="A115" s="22" t="s">
        <v>70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x14ac:dyDescent="0.25">
      <c r="A116" s="22" t="s">
        <v>71</v>
      </c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x14ac:dyDescent="0.25">
      <c r="A117" s="22" t="s">
        <v>72</v>
      </c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x14ac:dyDescent="0.25">
      <c r="A118" s="22" t="s">
        <v>73</v>
      </c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x14ac:dyDescent="0.25">
      <c r="A119" s="22" t="s">
        <v>74</v>
      </c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x14ac:dyDescent="0.25">
      <c r="A120" s="22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x14ac:dyDescent="0.25">
      <c r="A121" s="22" t="s">
        <v>75</v>
      </c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x14ac:dyDescent="0.25">
      <c r="A122" s="22" t="s">
        <v>76</v>
      </c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x14ac:dyDescent="0.25">
      <c r="A123" s="22" t="s">
        <v>77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x14ac:dyDescent="0.25">
      <c r="A124" s="22" t="s">
        <v>78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x14ac:dyDescent="0.25">
      <c r="A125" s="22" t="s">
        <v>79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Données de la mine</vt:lpstr>
      <vt:lpstr>Amortissement</vt:lpstr>
      <vt:lpstr>Données fiscales du pays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zeba</dc:creator>
  <cp:lastModifiedBy>Mohamed zeba</cp:lastModifiedBy>
  <dcterms:created xsi:type="dcterms:W3CDTF">2025-10-24T17:53:16Z</dcterms:created>
  <dcterms:modified xsi:type="dcterms:W3CDTF">2025-10-24T17:55:55Z</dcterms:modified>
</cp:coreProperties>
</file>