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2Jhimruk_working\Jhimruk\Jhimruk Final resutls\"/>
    </mc:Choice>
  </mc:AlternateContent>
  <bookViews>
    <workbookView xWindow="0" yWindow="0" windowWidth="20490" windowHeight="7650"/>
  </bookViews>
  <sheets>
    <sheet name="Flood flow JHC" sheetId="1" r:id="rId1"/>
    <sheet name="Summary" sheetId="2" r:id="rId2"/>
    <sheet name="Sheet1" sheetId="3" r:id="rId3"/>
  </sheets>
  <definedNames>
    <definedName name="_xlnm.Print_Area" localSheetId="0">'Flood flow JHC'!$A$1:$K$68</definedName>
    <definedName name="_xlnm.Print_Area" localSheetId="2">Sheet1!$C$1:$F$14</definedName>
    <definedName name="_xlnm.Print_Area" localSheetId="1">Summary!$G$1:$G$5</definedName>
    <definedName name="_xlnm.Print_Titles" localSheetId="0">'Flood flow JHC'!$1:$8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" i="1" l="1"/>
  <c r="P60" i="1"/>
  <c r="P59" i="1"/>
  <c r="O59" i="1"/>
  <c r="N59" i="1"/>
  <c r="M59" i="1"/>
  <c r="M19" i="1" l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18" i="1"/>
  <c r="F4" i="1" l="1"/>
  <c r="B14" i="3" l="1"/>
  <c r="B12" i="3"/>
  <c r="E5" i="2" l="1"/>
  <c r="D5" i="2"/>
  <c r="C5" i="2"/>
  <c r="B5" i="2"/>
  <c r="E4" i="2"/>
  <c r="D4" i="2"/>
  <c r="C4" i="2"/>
  <c r="B4" i="2"/>
  <c r="E3" i="2"/>
  <c r="D3" i="2"/>
  <c r="C3" i="2"/>
  <c r="B3" i="2"/>
  <c r="J68" i="1" l="1"/>
  <c r="B68" i="1"/>
  <c r="C68" i="1" s="1"/>
  <c r="D68" i="1" s="1"/>
  <c r="J67" i="1"/>
  <c r="B67" i="1"/>
  <c r="C67" i="1" s="1"/>
  <c r="D67" i="1" s="1"/>
  <c r="J66" i="1"/>
  <c r="B66" i="1"/>
  <c r="C66" i="1" s="1"/>
  <c r="D66" i="1" s="1"/>
  <c r="J65" i="1"/>
  <c r="B65" i="1"/>
  <c r="C65" i="1" s="1"/>
  <c r="D65" i="1" s="1"/>
  <c r="J64" i="1"/>
  <c r="B64" i="1"/>
  <c r="C64" i="1" s="1"/>
  <c r="D64" i="1" s="1"/>
  <c r="J63" i="1"/>
  <c r="B63" i="1"/>
  <c r="C63" i="1" s="1"/>
  <c r="D63" i="1" s="1"/>
  <c r="J62" i="1"/>
  <c r="B62" i="1"/>
  <c r="C62" i="1" s="1"/>
  <c r="D62" i="1" s="1"/>
  <c r="J61" i="1"/>
  <c r="B61" i="1"/>
  <c r="C61" i="1" s="1"/>
  <c r="D61" i="1" s="1"/>
  <c r="J60" i="1"/>
  <c r="B60" i="1"/>
  <c r="C60" i="1" s="1"/>
  <c r="D60" i="1" s="1"/>
  <c r="J59" i="1"/>
  <c r="B59" i="1"/>
  <c r="C59" i="1" s="1"/>
  <c r="D59" i="1" s="1"/>
  <c r="B58" i="1"/>
  <c r="C58" i="1" s="1"/>
  <c r="D58" i="1" s="1"/>
  <c r="B52" i="1"/>
  <c r="B51" i="1"/>
  <c r="B50" i="1"/>
  <c r="K65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18" i="1"/>
  <c r="K60" i="1" l="1"/>
  <c r="K59" i="1"/>
  <c r="K68" i="1"/>
  <c r="K67" i="1"/>
  <c r="K66" i="1"/>
  <c r="K64" i="1"/>
  <c r="K63" i="1"/>
  <c r="K62" i="1"/>
  <c r="K61" i="1"/>
  <c r="C51" i="1"/>
  <c r="C50" i="1"/>
  <c r="C52" i="1"/>
  <c r="G67" i="1" l="1"/>
  <c r="H67" i="1" s="1"/>
  <c r="I67" i="1" s="1"/>
  <c r="G68" i="1"/>
  <c r="H68" i="1" s="1"/>
  <c r="I68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E66" i="1"/>
  <c r="F66" i="1" s="1"/>
  <c r="E61" i="1"/>
  <c r="F61" i="1" s="1"/>
  <c r="E60" i="1"/>
  <c r="F60" i="1" s="1"/>
  <c r="E59" i="1"/>
  <c r="F59" i="1" s="1"/>
  <c r="E68" i="1"/>
  <c r="F68" i="1" s="1"/>
  <c r="E65" i="1"/>
  <c r="F65" i="1" s="1"/>
  <c r="E64" i="1"/>
  <c r="F64" i="1" s="1"/>
  <c r="E62" i="1"/>
  <c r="F62" i="1" s="1"/>
  <c r="E63" i="1"/>
  <c r="F63" i="1" s="1"/>
  <c r="E58" i="1"/>
  <c r="F58" i="1" s="1"/>
  <c r="E67" i="1"/>
  <c r="F67" i="1" s="1"/>
</calcChain>
</file>

<file path=xl/sharedStrings.xml><?xml version="1.0" encoding="utf-8"?>
<sst xmlns="http://schemas.openxmlformats.org/spreadsheetml/2006/main" count="98" uniqueCount="94">
  <si>
    <t>Year</t>
  </si>
  <si>
    <t>Maximum flow</t>
  </si>
  <si>
    <t>X = Qi</t>
  </si>
  <si>
    <t>y = log(x)</t>
  </si>
  <si>
    <t>Statistical Parameter</t>
  </si>
  <si>
    <t>Mean</t>
  </si>
  <si>
    <r>
      <t>y</t>
    </r>
    <r>
      <rPr>
        <vertAlign val="subscript"/>
        <sz val="10"/>
        <rFont val="Gill Sans MT"/>
        <family val="2"/>
      </rPr>
      <t>mean</t>
    </r>
  </si>
  <si>
    <t>Std. Deviation</t>
  </si>
  <si>
    <t>s</t>
  </si>
  <si>
    <t>Coef Skew</t>
  </si>
  <si>
    <r>
      <t>C</t>
    </r>
    <r>
      <rPr>
        <vertAlign val="subscript"/>
        <sz val="10"/>
        <rFont val="Gill Sans MT"/>
        <family val="2"/>
      </rPr>
      <t>s</t>
    </r>
  </si>
  <si>
    <t>Statistical Analiysis</t>
  </si>
  <si>
    <t>Return Period</t>
  </si>
  <si>
    <t>Parameters</t>
  </si>
  <si>
    <t>Log normal</t>
  </si>
  <si>
    <t>Log Pearsion III</t>
  </si>
  <si>
    <t>Gumbel</t>
  </si>
  <si>
    <t>p</t>
  </si>
  <si>
    <t>w</t>
  </si>
  <si>
    <t>z</t>
  </si>
  <si>
    <r>
      <t>X</t>
    </r>
    <r>
      <rPr>
        <vertAlign val="subscript"/>
        <sz val="10"/>
        <rFont val="Gill Sans MT"/>
        <family val="2"/>
      </rPr>
      <t>T</t>
    </r>
  </si>
  <si>
    <t>X</t>
  </si>
  <si>
    <r>
      <t>K</t>
    </r>
    <r>
      <rPr>
        <vertAlign val="subscript"/>
        <sz val="10"/>
        <rFont val="Gill Sans MT"/>
        <family val="2"/>
      </rPr>
      <t>T</t>
    </r>
  </si>
  <si>
    <t>yT</t>
  </si>
  <si>
    <t>xT</t>
  </si>
  <si>
    <t>Jhimruk</t>
  </si>
  <si>
    <t>CALCULATION FORM</t>
  </si>
  <si>
    <t>Job:</t>
  </si>
  <si>
    <t xml:space="preserve">Date: </t>
  </si>
  <si>
    <t>Page</t>
  </si>
  <si>
    <t>Subject:</t>
  </si>
  <si>
    <t xml:space="preserve"> Flood Frequency Analysis</t>
  </si>
  <si>
    <t>Job No:</t>
  </si>
  <si>
    <t>Calc. By:</t>
  </si>
  <si>
    <t>Drg no:</t>
  </si>
  <si>
    <t>Chkd. By:</t>
  </si>
  <si>
    <t>Recommended By:</t>
  </si>
  <si>
    <t>Approved By:</t>
  </si>
  <si>
    <t>River:</t>
  </si>
  <si>
    <t>Refernce:  Applied Hydrology by VT Chow</t>
  </si>
  <si>
    <t xml:space="preserve">Station No. </t>
  </si>
  <si>
    <t xml:space="preserve">Location: </t>
  </si>
  <si>
    <t>Total Catchment Area:</t>
  </si>
  <si>
    <t>Km2</t>
  </si>
  <si>
    <t>Area below 5000 m:</t>
  </si>
  <si>
    <t>51/52</t>
  </si>
  <si>
    <t>52/53</t>
  </si>
  <si>
    <t>53/54</t>
  </si>
  <si>
    <t>54/55</t>
  </si>
  <si>
    <t>55/56</t>
  </si>
  <si>
    <t>56/57</t>
  </si>
  <si>
    <t>57/58</t>
  </si>
  <si>
    <t>58/59</t>
  </si>
  <si>
    <t>59/60</t>
  </si>
  <si>
    <t>60/61</t>
  </si>
  <si>
    <t>61/62</t>
  </si>
  <si>
    <t>62/63</t>
  </si>
  <si>
    <t>63/64</t>
  </si>
  <si>
    <t>64/65</t>
  </si>
  <si>
    <t>65/66</t>
  </si>
  <si>
    <t>66/67</t>
  </si>
  <si>
    <t>67/68</t>
  </si>
  <si>
    <t>68/69</t>
  </si>
  <si>
    <t>69/70</t>
  </si>
  <si>
    <t>70/71</t>
  </si>
  <si>
    <t>71/72</t>
  </si>
  <si>
    <t>72/73</t>
  </si>
  <si>
    <t>73/74</t>
  </si>
  <si>
    <t>74/75</t>
  </si>
  <si>
    <t>75/76</t>
  </si>
  <si>
    <t>76/77</t>
  </si>
  <si>
    <t>77/78</t>
  </si>
  <si>
    <t>78/79</t>
  </si>
  <si>
    <t>79/80</t>
  </si>
  <si>
    <t>Method</t>
  </si>
  <si>
    <t>Flood flow (m3/s)</t>
  </si>
  <si>
    <t>1 in 2-yr</t>
  </si>
  <si>
    <t>1 in 10-yr</t>
  </si>
  <si>
    <t>1 in 20-yr</t>
  </si>
  <si>
    <t>1 in 100-yr</t>
  </si>
  <si>
    <t>Log Normal</t>
  </si>
  <si>
    <t>Log Pearson Type III</t>
  </si>
  <si>
    <t>Sample mean of logarithms of data: 5.2227</t>
  </si>
  <si>
    <t>Sample standard deviation of logarithms of data: 0.4717</t>
  </si>
  <si>
    <t>Estimated parameters of Log-Pearson Type III distribution:</t>
  </si>
  <si>
    <t>shape parameter (k): -0.0497 scale parameter (sigma): 0.4149 location parameter (mu): 5.2227</t>
  </si>
  <si>
    <t>X_T = mu + sigma/k * [(Tn/T)^(k) - 1],</t>
  </si>
  <si>
    <t>k=</t>
  </si>
  <si>
    <t>sigma</t>
  </si>
  <si>
    <t>Return period for 1 in 2 years: 370.04761099736095</t>
  </si>
  <si>
    <t>Return period for 1 in 10 years: 304.44918636895636</t>
  </si>
  <si>
    <t>Return period for 1 in 20 years: 298.8896974119168</t>
  </si>
  <si>
    <t>Return period for 1 in 100 years: 294.91766626704515</t>
  </si>
  <si>
    <t>gumbel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</si>
</sst>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 MT"/>
      <family val="2"/>
    </font>
    <font>
      <sz val="10"/>
      <name val="Gill Sans MT"/>
      <family val="2"/>
    </font>
    <font>
      <vertAlign val="subscript"/>
      <sz val="10"/>
      <name val="Gill Sans MT"/>
      <family val="2"/>
    </font>
    <font>
      <sz val="8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  <font>
      <b/>
      <sz val="11"/>
      <color theme="1"/>
      <name val="Gill Sans MT"/>
      <family val="2"/>
    </font>
    <font>
      <sz val="10"/>
      <color theme="1"/>
      <name val="Gill Sans MT"/>
      <family val="2"/>
    </font>
    <font>
      <sz val="12"/>
      <name val="Segoe UI"/>
      <family val="2"/>
    </font>
    <font>
      <sz val="11"/>
      <name val="Calibri"/>
      <family val="2"/>
      <scheme val="minor"/>
    </font>
    <font>
      <sz val="1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FBFB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3" fillId="0" borderId="0" xfId="1" applyFont="1"/>
    <xf numFmtId="0" fontId="3" fillId="0" borderId="6" xfId="1" applyFont="1" applyBorder="1"/>
    <xf numFmtId="164" fontId="3" fillId="0" borderId="7" xfId="1" applyNumberFormat="1" applyFont="1" applyBorder="1"/>
    <xf numFmtId="0" fontId="3" fillId="0" borderId="3" xfId="1" applyFont="1" applyBorder="1"/>
    <xf numFmtId="0" fontId="3" fillId="0" borderId="8" xfId="1" applyFont="1" applyBorder="1"/>
    <xf numFmtId="164" fontId="3" fillId="0" borderId="10" xfId="1" applyNumberFormat="1" applyFont="1" applyBorder="1"/>
    <xf numFmtId="0" fontId="3" fillId="0" borderId="11" xfId="1" applyFont="1" applyBorder="1"/>
    <xf numFmtId="0" fontId="3" fillId="0" borderId="12" xfId="1" applyFont="1" applyBorder="1"/>
    <xf numFmtId="164" fontId="3" fillId="0" borderId="4" xfId="1" applyNumberFormat="1" applyFont="1" applyBorder="1"/>
    <xf numFmtId="0" fontId="3" fillId="0" borderId="5" xfId="1" applyFont="1" applyBorder="1"/>
    <xf numFmtId="0" fontId="2" fillId="0" borderId="0" xfId="1" applyFont="1" applyBorder="1" applyAlignment="1"/>
    <xf numFmtId="0" fontId="5" fillId="0" borderId="0" xfId="1" applyFont="1"/>
    <xf numFmtId="0" fontId="2" fillId="0" borderId="0" xfId="1" applyFont="1" applyBorder="1" applyAlignment="1">
      <alignment horizontal="center"/>
    </xf>
    <xf numFmtId="0" fontId="3" fillId="0" borderId="16" xfId="1" applyFont="1" applyFill="1" applyBorder="1" applyAlignment="1">
      <alignment horizontal="center"/>
    </xf>
    <xf numFmtId="0" fontId="3" fillId="0" borderId="17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3" fillId="0" borderId="14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3" fillId="0" borderId="18" xfId="1" applyFont="1" applyFill="1" applyBorder="1" applyAlignment="1">
      <alignment horizontal="center"/>
    </xf>
    <xf numFmtId="164" fontId="3" fillId="0" borderId="19" xfId="1" applyNumberFormat="1" applyFont="1" applyFill="1" applyBorder="1" applyAlignment="1">
      <alignment horizontal="center"/>
    </xf>
    <xf numFmtId="0" fontId="3" fillId="0" borderId="20" xfId="1" applyFont="1" applyFill="1" applyBorder="1" applyAlignment="1">
      <alignment horizontal="center"/>
    </xf>
    <xf numFmtId="0" fontId="6" fillId="0" borderId="0" xfId="0" applyFont="1"/>
    <xf numFmtId="0" fontId="2" fillId="0" borderId="10" xfId="1" applyFont="1" applyBorder="1"/>
    <xf numFmtId="0" fontId="2" fillId="0" borderId="10" xfId="1" applyFont="1" applyBorder="1" applyAlignment="1">
      <alignment horizontal="center"/>
    </xf>
    <xf numFmtId="0" fontId="6" fillId="0" borderId="10" xfId="0" applyFont="1" applyBorder="1"/>
    <xf numFmtId="0" fontId="3" fillId="3" borderId="20" xfId="1" applyFont="1" applyFill="1" applyBorder="1" applyAlignment="1">
      <alignment horizontal="center"/>
    </xf>
    <xf numFmtId="164" fontId="3" fillId="3" borderId="10" xfId="1" applyNumberFormat="1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2" fontId="3" fillId="3" borderId="10" xfId="1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14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/>
    <xf numFmtId="15" fontId="2" fillId="0" borderId="0" xfId="1" applyNumberFormat="1" applyFont="1"/>
    <xf numFmtId="15" fontId="3" fillId="0" borderId="0" xfId="1" applyNumberFormat="1" applyFont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4" borderId="10" xfId="0" applyFont="1" applyFill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1" fontId="6" fillId="0" borderId="10" xfId="0" applyNumberFormat="1" applyFont="1" applyBorder="1" applyAlignment="1">
      <alignment horizontal="justify" vertical="center" wrapText="1"/>
    </xf>
    <xf numFmtId="1" fontId="6" fillId="0" borderId="10" xfId="0" applyNumberFormat="1" applyFont="1" applyBorder="1"/>
    <xf numFmtId="0" fontId="10" fillId="0" borderId="0" xfId="0" applyFont="1" applyAlignment="1">
      <alignment horizontal="left" vertical="center" indent="1"/>
    </xf>
    <xf numFmtId="0" fontId="11" fillId="0" borderId="0" xfId="0" applyFont="1"/>
    <xf numFmtId="0" fontId="10" fillId="0" borderId="0" xfId="0" applyFont="1"/>
    <xf numFmtId="0" fontId="12" fillId="0" borderId="0" xfId="0" applyFont="1"/>
    <xf numFmtId="15" fontId="3" fillId="0" borderId="0" xfId="1" applyNumberFormat="1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65" fontId="2" fillId="0" borderId="10" xfId="1" applyNumberFormat="1" applyFont="1" applyFill="1" applyBorder="1" applyAlignment="1">
      <alignment horizontal="center"/>
    </xf>
    <xf numFmtId="165" fontId="2" fillId="3" borderId="10" xfId="1" applyNumberFormat="1" applyFont="1" applyFill="1" applyBorder="1" applyAlignment="1">
      <alignment horizontal="center"/>
    </xf>
    <xf numFmtId="1" fontId="2" fillId="0" borderId="10" xfId="1" applyNumberFormat="1" applyFont="1" applyFill="1" applyBorder="1" applyAlignment="1">
      <alignment horizontal="center"/>
    </xf>
    <xf numFmtId="1" fontId="2" fillId="3" borderId="10" xfId="1" applyNumberFormat="1" applyFont="1" applyFill="1" applyBorder="1" applyAlignment="1">
      <alignment horizontal="center"/>
    </xf>
    <xf numFmtId="165" fontId="3" fillId="0" borderId="7" xfId="1" applyNumberFormat="1" applyFont="1" applyBorder="1"/>
    <xf numFmtId="165" fontId="3" fillId="0" borderId="9" xfId="1" applyNumberFormat="1" applyFont="1" applyBorder="1"/>
    <xf numFmtId="165" fontId="3" fillId="0" borderId="13" xfId="1" applyNumberFormat="1" applyFont="1" applyBorder="1"/>
    <xf numFmtId="0" fontId="8" fillId="0" borderId="0" xfId="0" applyFont="1" applyAlignment="1">
      <alignment horizontal="left" vertical="center"/>
    </xf>
    <xf numFmtId="0" fontId="2" fillId="0" borderId="0" xfId="1" applyFont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 vertical="center" wrapText="1"/>
    </xf>
    <xf numFmtId="2" fontId="6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116417</xdr:colOff>
      <xdr:row>1</xdr:row>
      <xdr:rowOff>246380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9250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1"/>
  <sheetViews>
    <sheetView tabSelected="1" view="pageBreakPreview" zoomScale="90" zoomScaleNormal="100" zoomScaleSheetLayoutView="90" workbookViewId="0">
      <selection activeCell="G14" sqref="G14"/>
    </sheetView>
  </sheetViews>
  <sheetFormatPr defaultRowHeight="17.25" x14ac:dyDescent="0.35"/>
  <cols>
    <col min="1" max="1" width="7.42578125" style="26" customWidth="1"/>
    <col min="2" max="2" width="5.85546875" style="26" customWidth="1"/>
    <col min="3" max="3" width="9.140625" style="26"/>
    <col min="4" max="4" width="8" style="26" customWidth="1"/>
    <col min="5" max="5" width="6" style="26" customWidth="1"/>
    <col min="6" max="6" width="10.28515625" style="26" customWidth="1"/>
    <col min="7" max="7" width="6.5703125" style="26" customWidth="1"/>
    <col min="8" max="9" width="6.140625" style="26" customWidth="1"/>
    <col min="10" max="10" width="5.5703125" style="26" customWidth="1"/>
    <col min="11" max="11" width="5.85546875" style="26" customWidth="1"/>
    <col min="12" max="16384" width="9.140625" style="26"/>
  </cols>
  <sheetData>
    <row r="1" spans="1:42" x14ac:dyDescent="0.35">
      <c r="A1" s="34"/>
      <c r="B1" s="34"/>
      <c r="C1" s="34"/>
      <c r="D1" s="34"/>
      <c r="E1" s="34"/>
      <c r="F1" s="34"/>
      <c r="G1" s="34"/>
      <c r="H1" s="35"/>
      <c r="I1" s="35"/>
      <c r="J1" s="35"/>
      <c r="K1" s="35"/>
    </row>
    <row r="2" spans="1:42" ht="23.25" customHeight="1" x14ac:dyDescent="0.35">
      <c r="A2" s="34"/>
      <c r="B2" s="34"/>
      <c r="C2" s="34"/>
      <c r="D2" s="34"/>
      <c r="E2" s="34"/>
      <c r="F2" s="34"/>
      <c r="G2" s="34"/>
      <c r="H2" s="35"/>
      <c r="I2" s="35"/>
      <c r="J2" s="35"/>
      <c r="K2" s="36"/>
    </row>
    <row r="3" spans="1:42" x14ac:dyDescent="0.35">
      <c r="A3" s="37" t="s">
        <v>26</v>
      </c>
      <c r="B3" s="34"/>
      <c r="C3" s="37"/>
      <c r="D3" s="37"/>
      <c r="E3" s="37"/>
      <c r="F3" s="37"/>
      <c r="G3" s="37"/>
      <c r="H3" s="38"/>
      <c r="I3" s="38"/>
      <c r="J3" s="35"/>
      <c r="K3" s="36"/>
    </row>
    <row r="4" spans="1:42" x14ac:dyDescent="0.35">
      <c r="A4" s="39" t="s">
        <v>27</v>
      </c>
      <c r="B4" s="37"/>
      <c r="C4" s="37"/>
      <c r="D4" s="40"/>
      <c r="E4" s="39" t="s">
        <v>28</v>
      </c>
      <c r="F4" s="41">
        <f ca="1">TODAY()</f>
        <v>44973</v>
      </c>
      <c r="G4" s="40"/>
      <c r="H4" s="68" t="s">
        <v>29</v>
      </c>
      <c r="I4" s="68"/>
      <c r="J4" s="39"/>
      <c r="K4" s="42"/>
    </row>
    <row r="5" spans="1:42" x14ac:dyDescent="0.35">
      <c r="A5" s="39" t="s">
        <v>30</v>
      </c>
      <c r="B5" s="37" t="s">
        <v>31</v>
      </c>
      <c r="C5" s="37"/>
      <c r="D5" s="40"/>
      <c r="E5" s="43" t="s">
        <v>32</v>
      </c>
      <c r="F5" s="43"/>
      <c r="G5" s="40"/>
      <c r="H5" s="68" t="s">
        <v>33</v>
      </c>
      <c r="I5" s="68"/>
      <c r="J5" s="43"/>
      <c r="K5" s="44"/>
    </row>
    <row r="6" spans="1:42" x14ac:dyDescent="0.35">
      <c r="A6" s="37"/>
      <c r="B6" s="37"/>
      <c r="C6" s="37"/>
      <c r="D6" s="40"/>
      <c r="E6" s="37" t="s">
        <v>34</v>
      </c>
      <c r="F6" s="37"/>
      <c r="G6" s="40"/>
      <c r="H6" s="68" t="s">
        <v>35</v>
      </c>
      <c r="I6" s="68"/>
      <c r="J6" s="39"/>
      <c r="K6" s="35"/>
    </row>
    <row r="7" spans="1:42" x14ac:dyDescent="0.35">
      <c r="A7" s="34"/>
      <c r="B7" s="34"/>
      <c r="C7" s="34"/>
      <c r="D7" s="40"/>
      <c r="E7" s="34"/>
      <c r="F7" s="34"/>
      <c r="G7" s="40"/>
      <c r="H7" s="39" t="s">
        <v>36</v>
      </c>
      <c r="I7" s="35"/>
      <c r="J7" s="40"/>
      <c r="K7" s="35"/>
    </row>
    <row r="8" spans="1:42" x14ac:dyDescent="0.35">
      <c r="A8" s="34"/>
      <c r="B8" s="34"/>
      <c r="C8" s="34"/>
      <c r="D8" s="34"/>
      <c r="E8" s="34"/>
      <c r="F8" s="40"/>
      <c r="G8" s="40"/>
      <c r="H8" s="39" t="s">
        <v>37</v>
      </c>
      <c r="I8" s="35"/>
      <c r="J8" s="40"/>
      <c r="K8" s="35"/>
    </row>
    <row r="9" spans="1:42" x14ac:dyDescent="0.35">
      <c r="A9" s="45"/>
      <c r="B9" s="46"/>
      <c r="C9" s="47"/>
      <c r="D9" s="1"/>
      <c r="E9" s="1"/>
      <c r="F9" s="1"/>
      <c r="G9" s="1"/>
      <c r="H9" s="12"/>
      <c r="I9" s="12"/>
      <c r="J9" s="12"/>
      <c r="K9" s="12"/>
    </row>
    <row r="10" spans="1:42" x14ac:dyDescent="0.35">
      <c r="A10" s="45" t="s">
        <v>38</v>
      </c>
      <c r="B10" s="46"/>
      <c r="C10" s="58"/>
      <c r="D10" s="1"/>
      <c r="E10" s="1"/>
      <c r="F10" s="1" t="s">
        <v>39</v>
      </c>
      <c r="G10" s="12"/>
      <c r="H10" s="12"/>
      <c r="I10" s="12"/>
      <c r="J10" s="12"/>
      <c r="K10" s="12"/>
    </row>
    <row r="11" spans="1:42" x14ac:dyDescent="0.35">
      <c r="A11" s="45" t="s">
        <v>40</v>
      </c>
      <c r="B11" s="45"/>
      <c r="C11" s="59"/>
      <c r="D11" s="45"/>
      <c r="E11" s="45"/>
      <c r="H11" s="12"/>
      <c r="I11" s="12"/>
      <c r="J11" s="12"/>
      <c r="K11" s="12"/>
    </row>
    <row r="12" spans="1:42" x14ac:dyDescent="0.35">
      <c r="A12" s="45" t="s">
        <v>41</v>
      </c>
      <c r="B12" s="45"/>
      <c r="C12" s="60"/>
      <c r="D12" s="45"/>
      <c r="E12" s="45"/>
      <c r="H12" s="12"/>
      <c r="I12" s="12"/>
      <c r="J12" s="12"/>
      <c r="K12" s="12"/>
    </row>
    <row r="13" spans="1:42" x14ac:dyDescent="0.35">
      <c r="A13" s="45" t="s">
        <v>42</v>
      </c>
      <c r="B13" s="45"/>
      <c r="C13" s="59">
        <v>645.79999999999995</v>
      </c>
      <c r="D13" s="45" t="s">
        <v>43</v>
      </c>
      <c r="E13" s="48"/>
      <c r="F13" s="49"/>
      <c r="G13" s="12"/>
      <c r="H13" s="12"/>
      <c r="I13" s="12"/>
      <c r="J13" s="12"/>
      <c r="K13" s="12"/>
    </row>
    <row r="14" spans="1:42" x14ac:dyDescent="0.35">
      <c r="A14" s="45" t="s">
        <v>44</v>
      </c>
      <c r="B14" s="45"/>
      <c r="C14" s="59">
        <v>7.73</v>
      </c>
      <c r="D14" s="45" t="s">
        <v>43</v>
      </c>
      <c r="E14" s="48"/>
      <c r="F14" s="49"/>
      <c r="H14" s="12"/>
      <c r="I14" s="12"/>
      <c r="J14" s="12"/>
      <c r="K14" s="12"/>
    </row>
    <row r="16" spans="1:42" x14ac:dyDescent="0.35">
      <c r="A16" s="27" t="s">
        <v>0</v>
      </c>
      <c r="B16" s="27" t="s">
        <v>1</v>
      </c>
      <c r="C16" s="27"/>
      <c r="N16" s="26">
        <v>122.63</v>
      </c>
      <c r="O16" s="26">
        <v>119.3</v>
      </c>
      <c r="P16" s="26">
        <v>376.97</v>
      </c>
      <c r="Q16" s="26">
        <v>537.89</v>
      </c>
      <c r="R16" s="26">
        <v>255.4</v>
      </c>
      <c r="S16" s="26">
        <v>232.44</v>
      </c>
      <c r="T16" s="26">
        <v>157.26</v>
      </c>
      <c r="U16" s="26">
        <v>163.44</v>
      </c>
      <c r="V16" s="26">
        <v>151.06</v>
      </c>
      <c r="W16" s="26">
        <v>255.2</v>
      </c>
      <c r="X16" s="26">
        <v>92.02</v>
      </c>
      <c r="Y16" s="26">
        <v>139.74700000000001</v>
      </c>
      <c r="Z16" s="26">
        <v>90.596999999999994</v>
      </c>
      <c r="AA16" s="26">
        <v>187.25</v>
      </c>
      <c r="AB16" s="26">
        <v>236.3</v>
      </c>
      <c r="AC16" s="26">
        <v>129.33000000000001</v>
      </c>
      <c r="AD16" s="26">
        <v>242.06</v>
      </c>
      <c r="AE16" s="26">
        <v>150.56200000000001</v>
      </c>
      <c r="AF16" s="26">
        <v>219.54</v>
      </c>
      <c r="AG16" s="26">
        <v>212.36500000000001</v>
      </c>
      <c r="AH16" s="26">
        <v>115.824</v>
      </c>
      <c r="AI16" s="26">
        <v>186.78100000000001</v>
      </c>
      <c r="AJ16" s="26">
        <v>527.971</v>
      </c>
      <c r="AK16" s="26">
        <v>163.71899999999999</v>
      </c>
      <c r="AL16" s="26">
        <v>175.976</v>
      </c>
      <c r="AM16" s="26">
        <v>132.41399999999999</v>
      </c>
      <c r="AN16" s="26">
        <v>159.935</v>
      </c>
      <c r="AO16" s="26">
        <v>190.41399999999999</v>
      </c>
      <c r="AP16" s="26">
        <v>272.01100000000002</v>
      </c>
    </row>
    <row r="17" spans="1:13" x14ac:dyDescent="0.35">
      <c r="A17" s="27"/>
      <c r="B17" s="28" t="s">
        <v>2</v>
      </c>
      <c r="C17" s="27" t="s">
        <v>3</v>
      </c>
    </row>
    <row r="18" spans="1:13" x14ac:dyDescent="0.35">
      <c r="A18" s="29" t="s">
        <v>45</v>
      </c>
      <c r="B18" s="53">
        <v>122.63</v>
      </c>
      <c r="C18" s="29">
        <f>LOG(B18)</f>
        <v>2.088596728262746</v>
      </c>
      <c r="M18" s="77">
        <f>B18</f>
        <v>122.63</v>
      </c>
    </row>
    <row r="19" spans="1:13" x14ac:dyDescent="0.35">
      <c r="A19" s="29" t="s">
        <v>46</v>
      </c>
      <c r="B19" s="53">
        <v>119.3</v>
      </c>
      <c r="C19" s="29">
        <f t="shared" ref="C19:C46" si="0">LOG(B19)</f>
        <v>2.0766404436703421</v>
      </c>
      <c r="M19" s="77">
        <f t="shared" ref="M19:M46" si="1">B19</f>
        <v>119.3</v>
      </c>
    </row>
    <row r="20" spans="1:13" x14ac:dyDescent="0.35">
      <c r="A20" s="29" t="s">
        <v>47</v>
      </c>
      <c r="B20" s="53">
        <v>376.97</v>
      </c>
      <c r="C20" s="29">
        <f t="shared" si="0"/>
        <v>2.576306789588092</v>
      </c>
      <c r="M20" s="77">
        <f t="shared" si="1"/>
        <v>376.97</v>
      </c>
    </row>
    <row r="21" spans="1:13" x14ac:dyDescent="0.35">
      <c r="A21" s="29" t="s">
        <v>48</v>
      </c>
      <c r="B21" s="53">
        <v>537.89</v>
      </c>
      <c r="C21" s="29">
        <f t="shared" si="0"/>
        <v>2.7306934703179317</v>
      </c>
      <c r="M21" s="77">
        <f t="shared" si="1"/>
        <v>537.89</v>
      </c>
    </row>
    <row r="22" spans="1:13" x14ac:dyDescent="0.35">
      <c r="A22" s="29" t="s">
        <v>49</v>
      </c>
      <c r="B22" s="53">
        <v>255.4</v>
      </c>
      <c r="C22" s="29">
        <f t="shared" si="0"/>
        <v>2.4072208929273966</v>
      </c>
      <c r="M22" s="77">
        <f t="shared" si="1"/>
        <v>255.4</v>
      </c>
    </row>
    <row r="23" spans="1:13" x14ac:dyDescent="0.35">
      <c r="A23" s="29" t="s">
        <v>50</v>
      </c>
      <c r="B23" s="53">
        <v>232.44</v>
      </c>
      <c r="C23" s="29">
        <f t="shared" si="0"/>
        <v>2.3663108667667356</v>
      </c>
      <c r="M23" s="77">
        <f t="shared" si="1"/>
        <v>232.44</v>
      </c>
    </row>
    <row r="24" spans="1:13" x14ac:dyDescent="0.35">
      <c r="A24" s="29" t="s">
        <v>51</v>
      </c>
      <c r="B24" s="53">
        <v>157.26</v>
      </c>
      <c r="C24" s="29">
        <f t="shared" si="0"/>
        <v>2.196618271330244</v>
      </c>
      <c r="M24" s="77">
        <f t="shared" si="1"/>
        <v>157.26</v>
      </c>
    </row>
    <row r="25" spans="1:13" x14ac:dyDescent="0.35">
      <c r="A25" s="29" t="s">
        <v>52</v>
      </c>
      <c r="B25" s="53">
        <v>163.44</v>
      </c>
      <c r="C25" s="29">
        <f t="shared" si="0"/>
        <v>2.213358353624391</v>
      </c>
      <c r="M25" s="77">
        <f t="shared" si="1"/>
        <v>163.44</v>
      </c>
    </row>
    <row r="26" spans="1:13" x14ac:dyDescent="0.35">
      <c r="A26" s="29" t="s">
        <v>53</v>
      </c>
      <c r="B26" s="53">
        <v>151.06</v>
      </c>
      <c r="C26" s="29">
        <f t="shared" si="0"/>
        <v>2.1791494803611489</v>
      </c>
      <c r="M26" s="77">
        <f t="shared" si="1"/>
        <v>151.06</v>
      </c>
    </row>
    <row r="27" spans="1:13" x14ac:dyDescent="0.35">
      <c r="A27" s="29" t="s">
        <v>54</v>
      </c>
      <c r="B27" s="53">
        <v>255.2</v>
      </c>
      <c r="C27" s="29">
        <f t="shared" si="0"/>
        <v>2.4068806700491248</v>
      </c>
      <c r="M27" s="77">
        <f t="shared" si="1"/>
        <v>255.2</v>
      </c>
    </row>
    <row r="28" spans="1:13" x14ac:dyDescent="0.35">
      <c r="A28" s="29" t="s">
        <v>55</v>
      </c>
      <c r="B28" s="53">
        <v>92.02</v>
      </c>
      <c r="C28" s="29">
        <f t="shared" si="0"/>
        <v>1.9638822289287774</v>
      </c>
      <c r="M28" s="77">
        <f t="shared" si="1"/>
        <v>92.02</v>
      </c>
    </row>
    <row r="29" spans="1:13" x14ac:dyDescent="0.35">
      <c r="A29" s="29" t="s">
        <v>56</v>
      </c>
      <c r="B29" s="53">
        <v>139.74700000000001</v>
      </c>
      <c r="C29" s="29">
        <f t="shared" si="0"/>
        <v>2.1453424934999252</v>
      </c>
      <c r="M29" s="77">
        <f t="shared" si="1"/>
        <v>139.74700000000001</v>
      </c>
    </row>
    <row r="30" spans="1:13" x14ac:dyDescent="0.35">
      <c r="A30" s="29" t="s">
        <v>57</v>
      </c>
      <c r="B30" s="53">
        <v>90.596999999999994</v>
      </c>
      <c r="C30" s="29">
        <f t="shared" si="0"/>
        <v>1.9571138168267346</v>
      </c>
      <c r="M30" s="77">
        <f t="shared" si="1"/>
        <v>90.596999999999994</v>
      </c>
    </row>
    <row r="31" spans="1:13" x14ac:dyDescent="0.35">
      <c r="A31" s="29" t="s">
        <v>58</v>
      </c>
      <c r="B31" s="53">
        <v>187.25</v>
      </c>
      <c r="C31" s="29">
        <f t="shared" si="0"/>
        <v>2.2724218263715041</v>
      </c>
      <c r="M31" s="77">
        <f t="shared" si="1"/>
        <v>187.25</v>
      </c>
    </row>
    <row r="32" spans="1:13" x14ac:dyDescent="0.35">
      <c r="A32" s="29" t="s">
        <v>59</v>
      </c>
      <c r="B32" s="53">
        <v>236.3</v>
      </c>
      <c r="C32" s="29">
        <f t="shared" si="0"/>
        <v>2.3734637216323691</v>
      </c>
      <c r="M32" s="77">
        <f t="shared" si="1"/>
        <v>236.3</v>
      </c>
    </row>
    <row r="33" spans="1:13" x14ac:dyDescent="0.35">
      <c r="A33" s="29" t="s">
        <v>60</v>
      </c>
      <c r="B33" s="53">
        <v>129.33000000000001</v>
      </c>
      <c r="C33" s="29">
        <f t="shared" si="0"/>
        <v>2.1116992775735506</v>
      </c>
      <c r="M33" s="77">
        <f t="shared" si="1"/>
        <v>129.33000000000001</v>
      </c>
    </row>
    <row r="34" spans="1:13" x14ac:dyDescent="0.35">
      <c r="A34" s="29" t="s">
        <v>61</v>
      </c>
      <c r="B34" s="53">
        <v>242.06</v>
      </c>
      <c r="C34" s="29">
        <f t="shared" si="0"/>
        <v>2.3839230289521605</v>
      </c>
      <c r="M34" s="77">
        <f t="shared" si="1"/>
        <v>242.06</v>
      </c>
    </row>
    <row r="35" spans="1:13" x14ac:dyDescent="0.35">
      <c r="A35" s="29" t="s">
        <v>62</v>
      </c>
      <c r="B35" s="53">
        <v>150.56200000000001</v>
      </c>
      <c r="C35" s="29">
        <f t="shared" si="0"/>
        <v>2.1777153751001506</v>
      </c>
      <c r="M35" s="77">
        <f t="shared" si="1"/>
        <v>150.56200000000001</v>
      </c>
    </row>
    <row r="36" spans="1:13" x14ac:dyDescent="0.35">
      <c r="A36" s="29" t="s">
        <v>63</v>
      </c>
      <c r="B36" s="53">
        <v>219.54</v>
      </c>
      <c r="C36" s="29">
        <f t="shared" si="0"/>
        <v>2.3415136598702513</v>
      </c>
      <c r="M36" s="77">
        <f t="shared" si="1"/>
        <v>219.54</v>
      </c>
    </row>
    <row r="37" spans="1:13" x14ac:dyDescent="0.35">
      <c r="A37" s="29" t="s">
        <v>64</v>
      </c>
      <c r="B37" s="53">
        <v>212.36500000000001</v>
      </c>
      <c r="C37" s="29">
        <f t="shared" si="0"/>
        <v>2.3270829419791887</v>
      </c>
      <c r="M37" s="77">
        <f t="shared" si="1"/>
        <v>212.36500000000001</v>
      </c>
    </row>
    <row r="38" spans="1:13" x14ac:dyDescent="0.35">
      <c r="A38" s="29" t="s">
        <v>65</v>
      </c>
      <c r="B38" s="53">
        <v>115.824</v>
      </c>
      <c r="C38" s="29">
        <f t="shared" si="0"/>
        <v>2.0637985592843728</v>
      </c>
      <c r="M38" s="77">
        <f t="shared" si="1"/>
        <v>115.824</v>
      </c>
    </row>
    <row r="39" spans="1:13" x14ac:dyDescent="0.35">
      <c r="A39" s="29" t="s">
        <v>66</v>
      </c>
      <c r="B39" s="53">
        <v>186.78100000000001</v>
      </c>
      <c r="C39" s="29">
        <f t="shared" si="0"/>
        <v>2.2713326962258082</v>
      </c>
      <c r="M39" s="77">
        <f t="shared" si="1"/>
        <v>186.78100000000001</v>
      </c>
    </row>
    <row r="40" spans="1:13" x14ac:dyDescent="0.35">
      <c r="A40" s="29" t="s">
        <v>67</v>
      </c>
      <c r="B40" s="53">
        <v>527.971</v>
      </c>
      <c r="C40" s="29">
        <f t="shared" si="0"/>
        <v>2.7226100685833186</v>
      </c>
      <c r="M40" s="77">
        <f t="shared" si="1"/>
        <v>527.971</v>
      </c>
    </row>
    <row r="41" spans="1:13" x14ac:dyDescent="0.35">
      <c r="A41" s="29" t="s">
        <v>68</v>
      </c>
      <c r="B41" s="53">
        <v>163.71899999999999</v>
      </c>
      <c r="C41" s="29">
        <f t="shared" si="0"/>
        <v>2.2140990832991041</v>
      </c>
      <c r="M41" s="77">
        <f t="shared" si="1"/>
        <v>163.71899999999999</v>
      </c>
    </row>
    <row r="42" spans="1:13" x14ac:dyDescent="0.35">
      <c r="A42" s="29" t="s">
        <v>69</v>
      </c>
      <c r="B42" s="53">
        <v>175.976</v>
      </c>
      <c r="C42" s="29">
        <f t="shared" si="0"/>
        <v>2.2454534418011156</v>
      </c>
      <c r="M42" s="77">
        <f t="shared" si="1"/>
        <v>175.976</v>
      </c>
    </row>
    <row r="43" spans="1:13" x14ac:dyDescent="0.35">
      <c r="A43" s="29" t="s">
        <v>70</v>
      </c>
      <c r="B43" s="53">
        <v>132.41399999999999</v>
      </c>
      <c r="C43" s="29">
        <f t="shared" si="0"/>
        <v>2.1219339050531727</v>
      </c>
      <c r="M43" s="77">
        <f t="shared" si="1"/>
        <v>132.41399999999999</v>
      </c>
    </row>
    <row r="44" spans="1:13" x14ac:dyDescent="0.35">
      <c r="A44" s="29" t="s">
        <v>71</v>
      </c>
      <c r="B44" s="53">
        <v>159.935</v>
      </c>
      <c r="C44" s="29">
        <f t="shared" si="0"/>
        <v>2.2039435146751654</v>
      </c>
      <c r="M44" s="77">
        <f t="shared" si="1"/>
        <v>159.935</v>
      </c>
    </row>
    <row r="45" spans="1:13" x14ac:dyDescent="0.35">
      <c r="A45" s="29" t="s">
        <v>72</v>
      </c>
      <c r="B45" s="53">
        <v>190.41399999999999</v>
      </c>
      <c r="C45" s="29">
        <f t="shared" si="0"/>
        <v>2.2796988762922772</v>
      </c>
      <c r="M45" s="77">
        <f t="shared" si="1"/>
        <v>190.41399999999999</v>
      </c>
    </row>
    <row r="46" spans="1:13" x14ac:dyDescent="0.35">
      <c r="A46" s="29" t="s">
        <v>73</v>
      </c>
      <c r="B46" s="53">
        <v>272.01100000000002</v>
      </c>
      <c r="C46" s="29">
        <f t="shared" si="0"/>
        <v>2.4345864670588493</v>
      </c>
      <c r="M46" s="77">
        <f t="shared" si="1"/>
        <v>272.01100000000002</v>
      </c>
    </row>
    <row r="49" spans="1:19" ht="18" thickBot="1" x14ac:dyDescent="0.4">
      <c r="A49" s="69" t="s">
        <v>4</v>
      </c>
      <c r="B49" s="69"/>
      <c r="C49" s="69"/>
      <c r="D49" s="1"/>
    </row>
    <row r="50" spans="1:19" x14ac:dyDescent="0.35">
      <c r="A50" s="2" t="s">
        <v>5</v>
      </c>
      <c r="B50" s="65">
        <f>AVERAGE($B$18:$B$46)</f>
        <v>206.77262068965518</v>
      </c>
      <c r="C50" s="3">
        <f>AVERAGE($C$18:$C$46)</f>
        <v>2.2708065844795153</v>
      </c>
      <c r="D50" s="4" t="s">
        <v>6</v>
      </c>
    </row>
    <row r="51" spans="1:19" x14ac:dyDescent="0.35">
      <c r="A51" s="5" t="s">
        <v>7</v>
      </c>
      <c r="B51" s="66">
        <f>STDEV($B$18:$B$46)</f>
        <v>109.55010104657713</v>
      </c>
      <c r="C51" s="6">
        <f>STDEV($C$18:$C$46)</f>
        <v>0.19061776875732603</v>
      </c>
      <c r="D51" s="7" t="s">
        <v>8</v>
      </c>
    </row>
    <row r="52" spans="1:19" ht="18" thickBot="1" x14ac:dyDescent="0.4">
      <c r="A52" s="8" t="s">
        <v>9</v>
      </c>
      <c r="B52" s="67">
        <f>SKEW($B$18:$B$46)</f>
        <v>1.9813407273625343</v>
      </c>
      <c r="C52" s="9">
        <f>SKEW($C$18:$C$46)</f>
        <v>0.76092062734348098</v>
      </c>
      <c r="D52" s="10" t="s">
        <v>10</v>
      </c>
    </row>
    <row r="54" spans="1:19" x14ac:dyDescent="0.35">
      <c r="A54" s="11" t="s">
        <v>11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9" ht="18" thickBot="1" x14ac:dyDescent="0.4">
      <c r="A55" s="13"/>
      <c r="B55" s="13"/>
      <c r="C55" s="13"/>
      <c r="D55" s="70" t="s">
        <v>25</v>
      </c>
      <c r="E55" s="70"/>
      <c r="F55" s="70"/>
      <c r="G55" s="70"/>
      <c r="H55" s="70"/>
      <c r="I55" s="70"/>
      <c r="J55" s="70"/>
      <c r="K55" s="70"/>
    </row>
    <row r="56" spans="1:19" x14ac:dyDescent="0.35">
      <c r="A56" s="71" t="s">
        <v>12</v>
      </c>
      <c r="B56" s="73" t="s">
        <v>13</v>
      </c>
      <c r="C56" s="74"/>
      <c r="D56" s="75" t="s">
        <v>14</v>
      </c>
      <c r="E56" s="75"/>
      <c r="F56" s="75"/>
      <c r="G56" s="75" t="s">
        <v>15</v>
      </c>
      <c r="H56" s="75"/>
      <c r="I56" s="75"/>
      <c r="J56" s="75" t="s">
        <v>16</v>
      </c>
      <c r="K56" s="75"/>
    </row>
    <row r="57" spans="1:19" ht="18" thickBot="1" x14ac:dyDescent="0.4">
      <c r="A57" s="72"/>
      <c r="B57" s="14" t="s">
        <v>17</v>
      </c>
      <c r="C57" s="15" t="s">
        <v>18</v>
      </c>
      <c r="D57" s="16" t="s">
        <v>19</v>
      </c>
      <c r="E57" s="16" t="s">
        <v>20</v>
      </c>
      <c r="F57" s="16" t="s">
        <v>21</v>
      </c>
      <c r="G57" s="16" t="s">
        <v>22</v>
      </c>
      <c r="H57" s="16" t="s">
        <v>20</v>
      </c>
      <c r="I57" s="16" t="s">
        <v>21</v>
      </c>
      <c r="J57" s="16" t="s">
        <v>23</v>
      </c>
      <c r="K57" s="16" t="s">
        <v>24</v>
      </c>
    </row>
    <row r="58" spans="1:19" ht="18" thickBot="1" x14ac:dyDescent="0.4">
      <c r="A58" s="17">
        <v>1</v>
      </c>
      <c r="B58" s="18">
        <f>1/A58</f>
        <v>1</v>
      </c>
      <c r="C58" s="19">
        <f>SQRT(LN(1/B58^2))</f>
        <v>0</v>
      </c>
      <c r="D58" s="20">
        <f t="shared" ref="D58:D68" si="2">C58-((2.51557+0.80285*C58+0.010328*C58^2)/(1+1.432788*C58+0.189269*C58^2+0.001308*C58^3))</f>
        <v>-2.5155699999999999</v>
      </c>
      <c r="E58" s="20">
        <f>$C$50+D58*$C$51</f>
        <v>1.7912942439266488</v>
      </c>
      <c r="F58" s="61">
        <f>(10)^E58</f>
        <v>61.843526152542672</v>
      </c>
      <c r="G58" s="20">
        <f>D58+(D58^2-1)*($C$52/6)+(D58^3-6*D58)*($C$52/6)^2/3-(D58^2-1)*($C$52/6)^3+D58*($C$52/6)^4+1/3*($C$52)^5</f>
        <v>-1.7707732159827598</v>
      </c>
      <c r="H58" s="20">
        <f>$C$50+G58*$C$51</f>
        <v>1.933265745073647</v>
      </c>
      <c r="I58" s="63">
        <f>(10)^H58</f>
        <v>85.75624277205695</v>
      </c>
      <c r="J58" s="22"/>
      <c r="K58" s="21"/>
    </row>
    <row r="59" spans="1:19" x14ac:dyDescent="0.35">
      <c r="A59" s="17">
        <v>2</v>
      </c>
      <c r="B59" s="18">
        <f>1/A59</f>
        <v>0.5</v>
      </c>
      <c r="C59" s="19">
        <f>SQRT(LN(1/B59^2))</f>
        <v>1.1774100225154747</v>
      </c>
      <c r="D59" s="20">
        <f t="shared" si="2"/>
        <v>-1.6861240179411041E-5</v>
      </c>
      <c r="E59" s="20">
        <f t="shared" ref="E59:E68" si="3">$C$50+D59*$C$51</f>
        <v>2.2708033704275339</v>
      </c>
      <c r="F59" s="61">
        <f>(10)^E59</f>
        <v>186.5534866893764</v>
      </c>
      <c r="G59" s="20">
        <f t="shared" ref="G59:G68" si="4">D59+(D59^2-1)*($C$52/6)+(D59^3-6*D59)*($C$52/6)^2/3-(D59^2-1)*($C$52/6)^3+D59*($C$52/6)^4+1/3*($C$52)^5</f>
        <v>-3.9766080615123378E-2</v>
      </c>
      <c r="H59" s="20">
        <f t="shared" ref="H59:H68" si="5">$C$50+G59*$C$51</f>
        <v>2.2632264629204366</v>
      </c>
      <c r="I59" s="63">
        <f>(10)^H59</f>
        <v>183.32701321477629</v>
      </c>
      <c r="J59" s="22">
        <f t="shared" ref="J59:J68" si="6">-LN(LN(A59/(A59-1)))</f>
        <v>0.36651292058166435</v>
      </c>
      <c r="K59" s="63">
        <f>B$50-(0.577*SQRT(6)*B$51/PI())+(SQRT(6)*B$51/PI())*J59</f>
        <v>188.79368507483588</v>
      </c>
      <c r="M59" s="77">
        <f>I59</f>
        <v>183.32701321477629</v>
      </c>
      <c r="N59" s="77">
        <f>I62</f>
        <v>347.51921759905798</v>
      </c>
      <c r="O59" s="77">
        <f>I63</f>
        <v>432.27334365262226</v>
      </c>
      <c r="P59" s="77">
        <f>F65</f>
        <v>518.00271869255516</v>
      </c>
      <c r="S59" s="26" t="s">
        <v>89</v>
      </c>
    </row>
    <row r="60" spans="1:19" x14ac:dyDescent="0.35">
      <c r="A60" s="23">
        <v>2.33</v>
      </c>
      <c r="B60" s="20">
        <f>1/A60</f>
        <v>0.42918454935622319</v>
      </c>
      <c r="C60" s="24">
        <f>SQRT(LN(1/B60^2))</f>
        <v>1.3006677266524369</v>
      </c>
      <c r="D60" s="20">
        <f t="shared" si="2"/>
        <v>0.17808428211113303</v>
      </c>
      <c r="E60" s="20">
        <f t="shared" si="3"/>
        <v>2.3047526129862899</v>
      </c>
      <c r="F60" s="61">
        <f>(10)^E60</f>
        <v>201.72169697518183</v>
      </c>
      <c r="G60" s="20">
        <f t="shared" si="4"/>
        <v>0.13663977649800974</v>
      </c>
      <c r="H60" s="20">
        <f t="shared" si="5"/>
        <v>2.2968525537990656</v>
      </c>
      <c r="I60" s="63">
        <f>(10)^H60</f>
        <v>198.08543968561287</v>
      </c>
      <c r="J60" s="22">
        <f t="shared" si="6"/>
        <v>0.57858831412193601</v>
      </c>
      <c r="K60" s="63">
        <f t="shared" ref="K60:K68" si="7">B$50-(0.577*SQRT(6)*B$51/PI())+(SQRT(6)*B$51/PI())*J60</f>
        <v>206.90828791166857</v>
      </c>
      <c r="M60" s="26">
        <v>183.32701321477629</v>
      </c>
      <c r="N60" s="26">
        <v>347.51921759905798</v>
      </c>
      <c r="O60" s="26">
        <v>432.27334365262226</v>
      </c>
      <c r="P60" s="77">
        <f>I65</f>
        <v>682.72805889502604</v>
      </c>
      <c r="S60" s="26" t="s">
        <v>90</v>
      </c>
    </row>
    <row r="61" spans="1:19" x14ac:dyDescent="0.35">
      <c r="A61" s="25">
        <v>5</v>
      </c>
      <c r="B61" s="20">
        <f>1/A61</f>
        <v>0.2</v>
      </c>
      <c r="C61" s="24">
        <f>SQRT(LN(1/B61^2))</f>
        <v>1.7941225779941015</v>
      </c>
      <c r="D61" s="20">
        <f t="shared" si="2"/>
        <v>0.84144534566621687</v>
      </c>
      <c r="E61" s="20">
        <f t="shared" si="3"/>
        <v>2.4312010188016466</v>
      </c>
      <c r="F61" s="61">
        <f>(10)^E61</f>
        <v>269.89884049607207</v>
      </c>
      <c r="G61" s="20">
        <f t="shared" si="4"/>
        <v>0.86638904052526411</v>
      </c>
      <c r="H61" s="20">
        <f t="shared" si="5"/>
        <v>2.4359557302602415</v>
      </c>
      <c r="I61" s="63">
        <f>(10)^H61</f>
        <v>272.86996190641713</v>
      </c>
      <c r="J61" s="22">
        <f t="shared" si="6"/>
        <v>1.4999399867595156</v>
      </c>
      <c r="K61" s="63">
        <f t="shared" si="7"/>
        <v>285.60633648896345</v>
      </c>
      <c r="M61" s="26">
        <v>370.04700000000003</v>
      </c>
      <c r="N61" s="26">
        <v>304.44</v>
      </c>
      <c r="O61" s="26">
        <v>298.88</v>
      </c>
      <c r="P61" s="26">
        <v>294.91000000000003</v>
      </c>
      <c r="S61" s="26" t="s">
        <v>91</v>
      </c>
    </row>
    <row r="62" spans="1:19" x14ac:dyDescent="0.35">
      <c r="A62" s="25">
        <v>10</v>
      </c>
      <c r="B62" s="20">
        <f>1/A62</f>
        <v>0.1</v>
      </c>
      <c r="C62" s="24">
        <f>SQRT(LN(1/B62^2))</f>
        <v>2.1459660262893472</v>
      </c>
      <c r="D62" s="20">
        <f t="shared" si="2"/>
        <v>1.2817193675751226</v>
      </c>
      <c r="E62" s="20">
        <f t="shared" si="3"/>
        <v>2.5151250704997361</v>
      </c>
      <c r="F62" s="61">
        <f>(10)^E62</f>
        <v>327.43497781754195</v>
      </c>
      <c r="G62" s="20">
        <f t="shared" si="4"/>
        <v>1.4173507700242576</v>
      </c>
      <c r="H62" s="20">
        <f t="shared" si="5"/>
        <v>2.5409788258080175</v>
      </c>
      <c r="I62" s="63">
        <f>(10)^H62</f>
        <v>347.51921759905798</v>
      </c>
      <c r="J62" s="22">
        <f t="shared" si="6"/>
        <v>2.2503673273124449</v>
      </c>
      <c r="K62" s="63">
        <f t="shared" si="7"/>
        <v>349.70473567187264</v>
      </c>
      <c r="S62" s="26" t="s">
        <v>92</v>
      </c>
    </row>
    <row r="63" spans="1:19" x14ac:dyDescent="0.35">
      <c r="A63" s="25">
        <v>20</v>
      </c>
      <c r="B63" s="20">
        <f t="shared" ref="B63:B68" si="8">1/A63</f>
        <v>0.05</v>
      </c>
      <c r="C63" s="24">
        <f t="shared" ref="C63:C68" si="9">SQRT(LN(1/B63^2))</f>
        <v>2.4477468306808166</v>
      </c>
      <c r="D63" s="20">
        <f t="shared" si="2"/>
        <v>1.6452033739823797</v>
      </c>
      <c r="E63" s="20">
        <f t="shared" si="3"/>
        <v>2.5844115807800612</v>
      </c>
      <c r="F63" s="61">
        <f t="shared" ref="F63:F68" si="10">(10)^E63</f>
        <v>384.07105712496343</v>
      </c>
      <c r="G63" s="20">
        <f t="shared" si="4"/>
        <v>1.9145742460273651</v>
      </c>
      <c r="H63" s="20">
        <f t="shared" si="5"/>
        <v>2.6357584553774913</v>
      </c>
      <c r="I63" s="63">
        <f t="shared" ref="I63:I68" si="11">(10)^H63</f>
        <v>432.27334365262226</v>
      </c>
      <c r="J63" s="22">
        <f t="shared" si="6"/>
        <v>2.9701952490421655</v>
      </c>
      <c r="K63" s="63">
        <f t="shared" si="7"/>
        <v>411.18945907765749</v>
      </c>
    </row>
    <row r="64" spans="1:19" x14ac:dyDescent="0.35">
      <c r="A64" s="25">
        <v>50</v>
      </c>
      <c r="B64" s="20">
        <f t="shared" si="8"/>
        <v>0.02</v>
      </c>
      <c r="C64" s="24">
        <f t="shared" si="9"/>
        <v>2.7971496225365371</v>
      </c>
      <c r="D64" s="20">
        <f t="shared" si="2"/>
        <v>2.0541817439773808</v>
      </c>
      <c r="E64" s="20">
        <f t="shared" si="3"/>
        <v>2.6623701251385166</v>
      </c>
      <c r="F64" s="61">
        <f t="shared" si="10"/>
        <v>459.58952868574642</v>
      </c>
      <c r="G64" s="20">
        <f t="shared" si="4"/>
        <v>2.5218882776758171</v>
      </c>
      <c r="H64" s="20">
        <f t="shared" si="5"/>
        <v>2.7515233010253355</v>
      </c>
      <c r="I64" s="63">
        <f>(10)^H64</f>
        <v>564.31721761522863</v>
      </c>
      <c r="J64" s="22">
        <f t="shared" si="6"/>
        <v>3.9019386579358333</v>
      </c>
      <c r="K64" s="63">
        <f t="shared" si="7"/>
        <v>490.7751267790843</v>
      </c>
    </row>
    <row r="65" spans="1:11" x14ac:dyDescent="0.35">
      <c r="A65" s="30">
        <v>100</v>
      </c>
      <c r="B65" s="31">
        <f t="shared" si="8"/>
        <v>0.01</v>
      </c>
      <c r="C65" s="32">
        <f t="shared" si="9"/>
        <v>3.0348542587702929</v>
      </c>
      <c r="D65" s="31">
        <f t="shared" si="2"/>
        <v>2.3267791744716506</v>
      </c>
      <c r="E65" s="31">
        <f t="shared" si="3"/>
        <v>2.7143320391083146</v>
      </c>
      <c r="F65" s="62">
        <f t="shared" si="10"/>
        <v>518.00271869255516</v>
      </c>
      <c r="G65" s="31">
        <f t="shared" si="4"/>
        <v>2.955869073140768</v>
      </c>
      <c r="H65" s="31">
        <f t="shared" si="5"/>
        <v>2.8342477519403939</v>
      </c>
      <c r="I65" s="64">
        <f>(10)^H65</f>
        <v>682.72805889502604</v>
      </c>
      <c r="J65" s="33">
        <f t="shared" si="6"/>
        <v>4.6001492267765736</v>
      </c>
      <c r="K65" s="64">
        <f t="shared" si="7"/>
        <v>550.41338532428085</v>
      </c>
    </row>
    <row r="66" spans="1:11" x14ac:dyDescent="0.35">
      <c r="A66" s="25">
        <v>200</v>
      </c>
      <c r="B66" s="20">
        <f t="shared" si="8"/>
        <v>5.0000000000000001E-3</v>
      </c>
      <c r="C66" s="24">
        <f t="shared" si="9"/>
        <v>3.2552472614374586</v>
      </c>
      <c r="D66" s="20">
        <f t="shared" si="2"/>
        <v>2.5762304772515181</v>
      </c>
      <c r="E66" s="20">
        <f t="shared" si="3"/>
        <v>2.761881889857821</v>
      </c>
      <c r="F66" s="61">
        <f t="shared" si="10"/>
        <v>577.93885056001727</v>
      </c>
      <c r="G66" s="20">
        <f t="shared" si="4"/>
        <v>3.3741075689535589</v>
      </c>
      <c r="H66" s="20">
        <f t="shared" si="5"/>
        <v>2.9139714408206485</v>
      </c>
      <c r="I66" s="63">
        <f t="shared" si="11"/>
        <v>820.29759983467011</v>
      </c>
      <c r="J66" s="22">
        <f t="shared" si="6"/>
        <v>5.295812142535044</v>
      </c>
      <c r="K66" s="63">
        <f t="shared" si="7"/>
        <v>609.83403388191141</v>
      </c>
    </row>
    <row r="67" spans="1:11" x14ac:dyDescent="0.35">
      <c r="A67" s="25">
        <v>500</v>
      </c>
      <c r="B67" s="20">
        <f t="shared" si="8"/>
        <v>2E-3</v>
      </c>
      <c r="C67" s="24">
        <f t="shared" si="9"/>
        <v>3.5255093528232742</v>
      </c>
      <c r="D67" s="20">
        <f t="shared" si="2"/>
        <v>2.8785010937925581</v>
      </c>
      <c r="E67" s="20">
        <f t="shared" si="3"/>
        <v>2.8195000403437751</v>
      </c>
      <c r="F67" s="61">
        <f t="shared" si="10"/>
        <v>659.93329556804883</v>
      </c>
      <c r="G67" s="20">
        <f t="shared" si="4"/>
        <v>3.9086714680172134</v>
      </c>
      <c r="H67" s="20">
        <f t="shared" si="5"/>
        <v>3.0158688185183786</v>
      </c>
      <c r="I67" s="63">
        <f t="shared" si="11"/>
        <v>1037.2150709174377</v>
      </c>
      <c r="J67" s="22">
        <f t="shared" si="6"/>
        <v>6.213607264087516</v>
      </c>
      <c r="K67" s="63">
        <f t="shared" si="7"/>
        <v>688.22829657768489</v>
      </c>
    </row>
    <row r="68" spans="1:11" x14ac:dyDescent="0.35">
      <c r="A68" s="25">
        <v>1000</v>
      </c>
      <c r="B68" s="20">
        <f t="shared" si="8"/>
        <v>1E-3</v>
      </c>
      <c r="C68" s="24">
        <f t="shared" si="9"/>
        <v>3.7169221888498383</v>
      </c>
      <c r="D68" s="20">
        <f t="shared" si="2"/>
        <v>3.090517579776618</v>
      </c>
      <c r="E68" s="20">
        <f t="shared" si="3"/>
        <v>2.8599141498418255</v>
      </c>
      <c r="F68" s="61">
        <f t="shared" si="10"/>
        <v>724.29276968761542</v>
      </c>
      <c r="G68" s="20">
        <f t="shared" si="4"/>
        <v>4.3022223894759701</v>
      </c>
      <c r="H68" s="20">
        <f t="shared" si="5"/>
        <v>3.0908866170592364</v>
      </c>
      <c r="I68" s="63">
        <f t="shared" si="11"/>
        <v>1232.7829437992552</v>
      </c>
      <c r="J68" s="22">
        <f t="shared" si="6"/>
        <v>6.907255070523628</v>
      </c>
      <c r="K68" s="63">
        <f t="shared" si="7"/>
        <v>747.47682283277982</v>
      </c>
    </row>
    <row r="70" spans="1:11" x14ac:dyDescent="0.35">
      <c r="A70" s="26">
        <f>PEARSON(B18:B46,C18:C46)</f>
        <v>0.95991872024273783</v>
      </c>
    </row>
    <row r="71" spans="1:11" x14ac:dyDescent="0.35">
      <c r="A71" s="26" t="s">
        <v>93</v>
      </c>
    </row>
  </sheetData>
  <mergeCells count="10">
    <mergeCell ref="A56:A57"/>
    <mergeCell ref="B56:C56"/>
    <mergeCell ref="D56:F56"/>
    <mergeCell ref="G56:I56"/>
    <mergeCell ref="J56:K56"/>
    <mergeCell ref="H6:I6"/>
    <mergeCell ref="H4:I4"/>
    <mergeCell ref="H5:I5"/>
    <mergeCell ref="A49:C49"/>
    <mergeCell ref="D55:K5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view="pageBreakPreview" zoomScale="60" zoomScaleNormal="100" workbookViewId="0">
      <selection activeCell="D15" sqref="D15"/>
    </sheetView>
  </sheetViews>
  <sheetFormatPr defaultRowHeight="15" x14ac:dyDescent="0.25"/>
  <cols>
    <col min="1" max="1" width="19" customWidth="1"/>
    <col min="2" max="2" width="14.7109375" customWidth="1"/>
    <col min="3" max="3" width="15.42578125" customWidth="1"/>
    <col min="4" max="4" width="13.140625" customWidth="1"/>
  </cols>
  <sheetData>
    <row r="1" spans="1:5" ht="17.25" x14ac:dyDescent="0.25">
      <c r="A1" s="76" t="s">
        <v>74</v>
      </c>
      <c r="B1" s="76" t="s">
        <v>75</v>
      </c>
      <c r="C1" s="76"/>
      <c r="D1" s="76"/>
      <c r="E1" s="76"/>
    </row>
    <row r="2" spans="1:5" ht="34.5" x14ac:dyDescent="0.25">
      <c r="A2" s="76"/>
      <c r="B2" s="50" t="s">
        <v>76</v>
      </c>
      <c r="C2" s="50" t="s">
        <v>77</v>
      </c>
      <c r="D2" s="50" t="s">
        <v>78</v>
      </c>
      <c r="E2" s="50" t="s">
        <v>79</v>
      </c>
    </row>
    <row r="3" spans="1:5" ht="17.25" x14ac:dyDescent="0.25">
      <c r="A3" s="51" t="s">
        <v>80</v>
      </c>
      <c r="B3" s="52">
        <f>'Flood flow JHC'!F59</f>
        <v>186.5534866893764</v>
      </c>
      <c r="C3" s="52">
        <f>'Flood flow JHC'!F62</f>
        <v>327.43497781754195</v>
      </c>
      <c r="D3" s="52">
        <f>'Flood flow JHC'!F63</f>
        <v>384.07105712496343</v>
      </c>
      <c r="E3" s="52">
        <f>'Flood flow JHC'!F65</f>
        <v>518.00271869255516</v>
      </c>
    </row>
    <row r="4" spans="1:5" ht="34.5" x14ac:dyDescent="0.25">
      <c r="A4" s="51" t="s">
        <v>81</v>
      </c>
      <c r="B4" s="52">
        <f>'Flood flow JHC'!I59</f>
        <v>183.32701321477629</v>
      </c>
      <c r="C4" s="52">
        <f>'Flood flow JHC'!I62</f>
        <v>347.51921759905798</v>
      </c>
      <c r="D4" s="52">
        <f>'Flood flow JHC'!I63</f>
        <v>432.27334365262226</v>
      </c>
      <c r="E4" s="52">
        <f>'Flood flow JHC'!I65</f>
        <v>682.72805889502604</v>
      </c>
    </row>
    <row r="5" spans="1:5" ht="17.25" x14ac:dyDescent="0.25">
      <c r="A5" s="51" t="s">
        <v>16</v>
      </c>
      <c r="B5" s="52">
        <f>'Flood flow JHC'!K59</f>
        <v>188.79368507483588</v>
      </c>
      <c r="C5" s="52">
        <f>'Flood flow JHC'!K62</f>
        <v>349.70473567187264</v>
      </c>
      <c r="D5" s="52">
        <f>'Flood flow JHC'!K63</f>
        <v>411.18945907765749</v>
      </c>
      <c r="E5" s="52">
        <f>'Flood flow JHC'!K65</f>
        <v>550.41338532428085</v>
      </c>
    </row>
  </sheetData>
  <mergeCells count="2">
    <mergeCell ref="A1:A2"/>
    <mergeCell ref="B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view="pageBreakPreview" zoomScale="60" zoomScaleNormal="100" workbookViewId="0">
      <selection activeCell="E19" sqref="E19"/>
    </sheetView>
  </sheetViews>
  <sheetFormatPr defaultRowHeight="15" x14ac:dyDescent="0.25"/>
  <cols>
    <col min="1" max="1" width="96.7109375" customWidth="1"/>
  </cols>
  <sheetData>
    <row r="1" spans="1:2" ht="17.25" x14ac:dyDescent="0.25">
      <c r="A1" s="54" t="s">
        <v>82</v>
      </c>
    </row>
    <row r="2" spans="1:2" ht="17.25" x14ac:dyDescent="0.25">
      <c r="A2" s="54" t="s">
        <v>83</v>
      </c>
    </row>
    <row r="3" spans="1:2" ht="17.25" x14ac:dyDescent="0.25">
      <c r="A3" s="54" t="s">
        <v>84</v>
      </c>
    </row>
    <row r="4" spans="1:2" ht="17.25" x14ac:dyDescent="0.25">
      <c r="A4" s="54" t="s">
        <v>85</v>
      </c>
    </row>
    <row r="5" spans="1:2" x14ac:dyDescent="0.25">
      <c r="A5" s="55"/>
    </row>
    <row r="7" spans="1:2" ht="17.25" x14ac:dyDescent="0.3">
      <c r="A7" s="56" t="s">
        <v>86</v>
      </c>
    </row>
    <row r="8" spans="1:2" x14ac:dyDescent="0.25">
      <c r="A8" t="s">
        <v>87</v>
      </c>
      <c r="B8">
        <v>-4.9700000000000001E-2</v>
      </c>
    </row>
    <row r="9" spans="1:2" x14ac:dyDescent="0.25">
      <c r="A9" t="s">
        <v>88</v>
      </c>
      <c r="B9">
        <v>0.41489999999999999</v>
      </c>
    </row>
    <row r="10" spans="1:2" x14ac:dyDescent="0.25">
      <c r="B10">
        <v>5.2226999999999997</v>
      </c>
    </row>
    <row r="11" spans="1:2" x14ac:dyDescent="0.25">
      <c r="B11">
        <v>0</v>
      </c>
    </row>
    <row r="12" spans="1:2" x14ac:dyDescent="0.25">
      <c r="B12">
        <f>B10+(B9/B8)*((((B11)^B9))-1)</f>
        <v>13.570788531187121</v>
      </c>
    </row>
    <row r="13" spans="1:2" x14ac:dyDescent="0.25">
      <c r="B13">
        <v>181.5</v>
      </c>
    </row>
    <row r="14" spans="1:2" x14ac:dyDescent="0.25">
      <c r="B14">
        <f>B12-B13</f>
        <v>-167.92921146881287</v>
      </c>
    </row>
    <row r="19" spans="1:6" x14ac:dyDescent="0.25">
      <c r="A19" s="57"/>
      <c r="B19" s="57"/>
      <c r="C19" s="55"/>
      <c r="D19" s="55"/>
      <c r="E19" s="55"/>
      <c r="F19" s="55"/>
    </row>
    <row r="20" spans="1:6" x14ac:dyDescent="0.25">
      <c r="A20" s="55"/>
      <c r="B20" s="55"/>
      <c r="C20" s="55"/>
      <c r="D20" s="55"/>
      <c r="E20" s="55"/>
      <c r="F20" s="55"/>
    </row>
    <row r="21" spans="1:6" x14ac:dyDescent="0.25">
      <c r="A21" s="55"/>
      <c r="B21" s="55"/>
      <c r="C21" s="55"/>
      <c r="D21" s="55"/>
      <c r="E21" s="55"/>
      <c r="F21" s="55"/>
    </row>
    <row r="22" spans="1:6" x14ac:dyDescent="0.25">
      <c r="A22" s="55"/>
      <c r="B22" s="55"/>
      <c r="C22" s="55"/>
      <c r="D22" s="55"/>
      <c r="E22" s="55"/>
      <c r="F22" s="55"/>
    </row>
    <row r="23" spans="1:6" x14ac:dyDescent="0.25">
      <c r="A23" s="55"/>
      <c r="B23" s="55"/>
      <c r="C23" s="55"/>
      <c r="D23" s="55"/>
      <c r="E23" s="55"/>
      <c r="F23" s="55"/>
    </row>
    <row r="24" spans="1:6" x14ac:dyDescent="0.25">
      <c r="A24" s="55"/>
      <c r="B24" s="55"/>
      <c r="C24" s="55"/>
      <c r="D24" s="55"/>
      <c r="E24" s="55"/>
      <c r="F24" s="55"/>
    </row>
    <row r="25" spans="1:6" x14ac:dyDescent="0.25">
      <c r="A25" s="55"/>
      <c r="B25" s="55"/>
      <c r="C25" s="55"/>
      <c r="D25" s="55"/>
      <c r="E25" s="55"/>
      <c r="F25" s="55"/>
    </row>
    <row r="26" spans="1:6" x14ac:dyDescent="0.25">
      <c r="A26" s="55"/>
      <c r="B26" s="55"/>
      <c r="C26" s="55"/>
      <c r="D26" s="55"/>
      <c r="E26" s="55"/>
      <c r="F26" s="55"/>
    </row>
    <row r="27" spans="1:6" x14ac:dyDescent="0.25">
      <c r="A27" s="55"/>
      <c r="B27" s="55"/>
      <c r="C27" s="55"/>
      <c r="D27" s="55"/>
      <c r="E27" s="55"/>
      <c r="F27" s="55"/>
    </row>
    <row r="28" spans="1:6" x14ac:dyDescent="0.25">
      <c r="A28" s="55"/>
      <c r="B28" s="55"/>
      <c r="C28" s="55"/>
      <c r="D28" s="55"/>
      <c r="E28" s="55"/>
      <c r="F28" s="55"/>
    </row>
    <row r="29" spans="1:6" x14ac:dyDescent="0.25">
      <c r="A29" s="55"/>
      <c r="B29" s="55"/>
      <c r="C29" s="55"/>
      <c r="D29" s="55"/>
      <c r="E29" s="55"/>
      <c r="F29" s="55"/>
    </row>
    <row r="30" spans="1:6" x14ac:dyDescent="0.25">
      <c r="A30" s="55"/>
      <c r="B30" s="55"/>
      <c r="C30" s="55"/>
      <c r="D30" s="55"/>
      <c r="E30" s="55"/>
      <c r="F30" s="55"/>
    </row>
    <row r="31" spans="1:6" x14ac:dyDescent="0.25">
      <c r="A31" s="55"/>
      <c r="B31" s="55"/>
      <c r="C31" s="55"/>
      <c r="D31" s="55"/>
      <c r="E31" s="55"/>
      <c r="F31" s="55"/>
    </row>
    <row r="32" spans="1:6" x14ac:dyDescent="0.25">
      <c r="A32" s="55"/>
      <c r="B32" s="55"/>
      <c r="C32" s="55"/>
      <c r="D32" s="55"/>
      <c r="E32" s="55"/>
      <c r="F32" s="5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Flood flow JHC</vt:lpstr>
      <vt:lpstr>Summary</vt:lpstr>
      <vt:lpstr>Sheet1</vt:lpstr>
      <vt:lpstr>'Flood flow JHC'!Print_Area</vt:lpstr>
      <vt:lpstr>Sheet1!Print_Area</vt:lpstr>
      <vt:lpstr>Summary!Print_Area</vt:lpstr>
      <vt:lpstr>'Flood flow JHC'!Print_Titles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cp:lastPrinted>2023-02-15T11:01:45Z</cp:lastPrinted>
  <dcterms:created xsi:type="dcterms:W3CDTF">2023-01-09T04:14:13Z</dcterms:created>
  <dcterms:modified xsi:type="dcterms:W3CDTF">2023-02-16T09:47:25Z</dcterms:modified>
</cp:coreProperties>
</file>