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60" windowHeight="7620" tabRatio="810" activeTab="4"/>
  </bookViews>
  <sheets>
    <sheet name="Mean_annaul_English_months" sheetId="1" r:id="rId1"/>
    <sheet name="Sheet1" sheetId="18" r:id="rId2"/>
    <sheet name="bhadra-movingaverage" sheetId="7" r:id="rId3"/>
    <sheet name="Sheet2" sheetId="19" r:id="rId4"/>
    <sheet name="Mann_Kendall test Manual" sheetId="15" r:id="rId5"/>
    <sheet name="Summary Mann-kendall test" sheetId="17" r:id="rId6"/>
    <sheet name="Mean_annaul_nepalimonths" sheetId="16" r:id="rId7"/>
    <sheet name="baisakh" sheetId="2" r:id="rId8"/>
    <sheet name="jeth" sheetId="3" r:id="rId9"/>
    <sheet name="asar" sheetId="4" r:id="rId10"/>
    <sheet name="shrawan" sheetId="5" r:id="rId11"/>
    <sheet name="bhadra" sheetId="6" r:id="rId12"/>
    <sheet name="asoj" sheetId="8" r:id="rId13"/>
    <sheet name="kartik" sheetId="9" r:id="rId14"/>
    <sheet name="mangsir" sheetId="10" r:id="rId15"/>
    <sheet name="poush" sheetId="11" r:id="rId16"/>
    <sheet name="magh" sheetId="12" r:id="rId17"/>
    <sheet name="falgun" sheetId="13" r:id="rId18"/>
    <sheet name="chaitra" sheetId="14" r:id="rId19"/>
  </sheets>
  <definedNames>
    <definedName name="_xlnm.Print_Area" localSheetId="9">asar!$A$1:$I$38</definedName>
    <definedName name="_xlnm.Print_Area" localSheetId="12">asoj!$A$1:$I$38</definedName>
    <definedName name="_xlnm.Print_Area" localSheetId="7">baisakh!$A$1:$I$39</definedName>
    <definedName name="_xlnm.Print_Area" localSheetId="11">bhadra!$A$1:$I$38</definedName>
    <definedName name="_xlnm.Print_Area" localSheetId="2">'bhadra-movingaverage'!$J$1:$K$5</definedName>
    <definedName name="_xlnm.Print_Area" localSheetId="18">chaitra!$A$1:$I$42</definedName>
    <definedName name="_xlnm.Print_Area" localSheetId="17">falgun!$A$1:$I$39</definedName>
    <definedName name="_xlnm.Print_Area" localSheetId="8">jeth!$A$1:$I$38</definedName>
    <definedName name="_xlnm.Print_Area" localSheetId="13">kartik!$A$1:$I$42</definedName>
    <definedName name="_xlnm.Print_Area" localSheetId="16">magh!$A$1:$I$43</definedName>
    <definedName name="_xlnm.Print_Area" localSheetId="14">mangsir!$A$1:$I$39</definedName>
    <definedName name="_xlnm.Print_Area" localSheetId="0">Mean_annaul_English_months!$A$41:$H$47</definedName>
    <definedName name="_xlnm.Print_Area" localSheetId="6">Mean_annaul_nepalimonths!$A$1:$K$186</definedName>
    <definedName name="_xlnm.Print_Area" localSheetId="15">poush!$A$1:$H$43</definedName>
    <definedName name="_xlnm.Print_Area" localSheetId="1">Sheet1!$N$95</definedName>
    <definedName name="_xlnm.Print_Area" localSheetId="3">Sheet2!$AC$5:$AD$13</definedName>
    <definedName name="_xlnm.Print_Area" localSheetId="10">shrawan!$A$1:$I$38</definedName>
    <definedName name="_xlnm.Print_Area" localSheetId="5">'Summary Mann-kendall test'!$A$1:$E$32</definedName>
    <definedName name="_xlnm.Print_Titles" localSheetId="4">'Mann_Kendall test Manual'!$1:$10</definedName>
    <definedName name="_xlnm.Print_Titles" localSheetId="6">Mean_annaul_nepalimonths!$1:$8</definedName>
  </definedNames>
  <calcPr calcId="162913"/>
</workbook>
</file>

<file path=xl/calcChain.xml><?xml version="1.0" encoding="utf-8"?>
<calcChain xmlns="http://schemas.openxmlformats.org/spreadsheetml/2006/main">
  <c r="U2" i="15" l="1"/>
  <c r="F4" i="15"/>
  <c r="D3" i="17"/>
  <c r="F4" i="14"/>
  <c r="F4" i="13"/>
  <c r="F4" i="12"/>
  <c r="E4" i="11"/>
  <c r="F4" i="10"/>
  <c r="F4" i="9"/>
  <c r="F4" i="8"/>
  <c r="F4" i="6"/>
  <c r="F4" i="5"/>
  <c r="F4" i="4"/>
  <c r="F4" i="3"/>
  <c r="F4" i="2"/>
  <c r="F4" i="16"/>
  <c r="D19" i="1" l="1"/>
  <c r="D20" i="1"/>
  <c r="D21" i="1"/>
  <c r="D18" i="1"/>
  <c r="O13" i="18" l="1"/>
  <c r="O12" i="18"/>
  <c r="O11" i="18"/>
  <c r="O10" i="18"/>
  <c r="O9" i="18"/>
  <c r="O8" i="18"/>
  <c r="O7" i="18"/>
  <c r="O6" i="18"/>
  <c r="O5" i="18"/>
  <c r="O4" i="18"/>
  <c r="O3" i="18"/>
  <c r="O2" i="18"/>
  <c r="N3" i="18"/>
  <c r="N4" i="18"/>
  <c r="N5" i="18"/>
  <c r="N6" i="18"/>
  <c r="N7" i="18"/>
  <c r="N8" i="18"/>
  <c r="N9" i="18"/>
  <c r="N10" i="18"/>
  <c r="N11" i="18"/>
  <c r="N12" i="18"/>
  <c r="N13" i="18"/>
  <c r="N2" i="18"/>
  <c r="M4" i="18"/>
  <c r="M5" i="18" s="1"/>
  <c r="M6" i="18" s="1"/>
  <c r="M7" i="18" s="1"/>
  <c r="M8" i="18" s="1"/>
  <c r="M9" i="18" s="1"/>
  <c r="M10" i="18" s="1"/>
  <c r="M11" i="18" s="1"/>
  <c r="M12" i="18" s="1"/>
  <c r="M13" i="18" s="1"/>
  <c r="M3" i="18"/>
  <c r="C38" i="16" l="1"/>
  <c r="A40" i="16"/>
  <c r="K9" i="16"/>
  <c r="A135" i="16" s="1"/>
  <c r="I9" i="16"/>
  <c r="A82" i="16" s="1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F38" i="16" l="1"/>
  <c r="H34" i="16" s="1"/>
  <c r="J29" i="16" s="1"/>
  <c r="G37" i="16"/>
  <c r="G11" i="16"/>
  <c r="G12" i="16"/>
  <c r="G13" i="16"/>
  <c r="G14" i="16"/>
  <c r="G15" i="16"/>
  <c r="G16" i="16"/>
  <c r="G17" i="16"/>
  <c r="G19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F10" i="16"/>
  <c r="F11" i="16"/>
  <c r="F12" i="16"/>
  <c r="F13" i="16"/>
  <c r="F14" i="16"/>
  <c r="H10" i="16" s="1"/>
  <c r="F15" i="16"/>
  <c r="H11" i="16" s="1"/>
  <c r="F16" i="16"/>
  <c r="H12" i="16" s="1"/>
  <c r="F17" i="16"/>
  <c r="H13" i="16" s="1"/>
  <c r="F18" i="16"/>
  <c r="H14" i="16" s="1"/>
  <c r="F19" i="16"/>
  <c r="H15" i="16" s="1"/>
  <c r="J10" i="16" s="1"/>
  <c r="F20" i="16"/>
  <c r="H16" i="16" s="1"/>
  <c r="J11" i="16" s="1"/>
  <c r="F21" i="16"/>
  <c r="H17" i="16" s="1"/>
  <c r="J12" i="16" s="1"/>
  <c r="F22" i="16"/>
  <c r="H18" i="16" s="1"/>
  <c r="J13" i="16" s="1"/>
  <c r="F23" i="16"/>
  <c r="H19" i="16" s="1"/>
  <c r="J14" i="16" s="1"/>
  <c r="F24" i="16"/>
  <c r="H20" i="16" s="1"/>
  <c r="J15" i="16" s="1"/>
  <c r="F25" i="16"/>
  <c r="H21" i="16" s="1"/>
  <c r="J16" i="16" s="1"/>
  <c r="F26" i="16"/>
  <c r="H22" i="16" s="1"/>
  <c r="J17" i="16" s="1"/>
  <c r="F27" i="16"/>
  <c r="H23" i="16" s="1"/>
  <c r="J18" i="16" s="1"/>
  <c r="F28" i="16"/>
  <c r="H24" i="16" s="1"/>
  <c r="J19" i="16" s="1"/>
  <c r="F29" i="16"/>
  <c r="H25" i="16" s="1"/>
  <c r="J20" i="16" s="1"/>
  <c r="F30" i="16"/>
  <c r="H26" i="16" s="1"/>
  <c r="J21" i="16" s="1"/>
  <c r="F31" i="16"/>
  <c r="H27" i="16" s="1"/>
  <c r="J22" i="16" s="1"/>
  <c r="F32" i="16"/>
  <c r="H28" i="16" s="1"/>
  <c r="J23" i="16" s="1"/>
  <c r="F33" i="16"/>
  <c r="H29" i="16" s="1"/>
  <c r="J24" i="16" s="1"/>
  <c r="F34" i="16"/>
  <c r="H30" i="16" s="1"/>
  <c r="J25" i="16" s="1"/>
  <c r="F35" i="16"/>
  <c r="H31" i="16" s="1"/>
  <c r="J26" i="16" s="1"/>
  <c r="F36" i="16"/>
  <c r="H32" i="16" s="1"/>
  <c r="J27" i="16" s="1"/>
  <c r="F37" i="16"/>
  <c r="H33" i="16" s="1"/>
  <c r="J28" i="16" s="1"/>
  <c r="F9" i="16"/>
  <c r="J9" i="16" l="1"/>
  <c r="H9" i="16"/>
  <c r="B45" i="15"/>
  <c r="AC41" i="15"/>
  <c r="AC42" i="15" s="1"/>
  <c r="AB41" i="15"/>
  <c r="AB42" i="15" s="1"/>
  <c r="Z41" i="15"/>
  <c r="Z42" i="15" s="1"/>
  <c r="Y41" i="15"/>
  <c r="Y42" i="15" s="1"/>
  <c r="X41" i="15"/>
  <c r="X42" i="15" s="1"/>
  <c r="W41" i="15"/>
  <c r="W42" i="15" s="1"/>
  <c r="V41" i="15"/>
  <c r="V42" i="15" s="1"/>
  <c r="U41" i="15"/>
  <c r="U42" i="15" s="1"/>
  <c r="T41" i="15"/>
  <c r="T42" i="15" s="1"/>
  <c r="S41" i="15"/>
  <c r="S42" i="15" s="1"/>
  <c r="P41" i="15"/>
  <c r="P42" i="15" s="1"/>
  <c r="I41" i="15"/>
  <c r="I42" i="15" s="1"/>
  <c r="H41" i="15"/>
  <c r="H42" i="15" s="1"/>
  <c r="G41" i="15"/>
  <c r="G42" i="15" s="1"/>
  <c r="F41" i="15"/>
  <c r="F42" i="15" s="1"/>
  <c r="E41" i="15"/>
  <c r="E42" i="15" s="1"/>
  <c r="D41" i="15"/>
  <c r="D42" i="15" s="1"/>
  <c r="C41" i="15"/>
  <c r="C42" i="15" s="1"/>
  <c r="AC40" i="15"/>
  <c r="AB40" i="15"/>
  <c r="AA40" i="15"/>
  <c r="AA41" i="15" s="1"/>
  <c r="AA42" i="15" s="1"/>
  <c r="Z40" i="15"/>
  <c r="Y40" i="15"/>
  <c r="X40" i="15"/>
  <c r="W40" i="15"/>
  <c r="V40" i="15"/>
  <c r="U40" i="15"/>
  <c r="T40" i="15"/>
  <c r="S40" i="15"/>
  <c r="R40" i="15"/>
  <c r="R41" i="15" s="1"/>
  <c r="R42" i="15" s="1"/>
  <c r="Q40" i="15"/>
  <c r="Q41" i="15" s="1"/>
  <c r="Q42" i="15" s="1"/>
  <c r="P40" i="15"/>
  <c r="O40" i="15"/>
  <c r="O41" i="15" s="1"/>
  <c r="O42" i="15" s="1"/>
  <c r="N40" i="15"/>
  <c r="N41" i="15" s="1"/>
  <c r="N42" i="15" s="1"/>
  <c r="M40" i="15"/>
  <c r="M41" i="15" s="1"/>
  <c r="M42" i="15" s="1"/>
  <c r="L40" i="15"/>
  <c r="L41" i="15" s="1"/>
  <c r="L42" i="15" s="1"/>
  <c r="K40" i="15"/>
  <c r="K41" i="15" s="1"/>
  <c r="K42" i="15" s="1"/>
  <c r="J40" i="15"/>
  <c r="J41" i="15" s="1"/>
  <c r="J42" i="15" s="1"/>
  <c r="I40" i="15"/>
  <c r="H40" i="15"/>
  <c r="G40" i="15"/>
  <c r="F40" i="15"/>
  <c r="E40" i="15"/>
  <c r="D40" i="15"/>
  <c r="C40" i="15"/>
  <c r="AD38" i="15"/>
  <c r="AD37" i="15"/>
  <c r="AC37" i="15"/>
  <c r="AD36" i="15"/>
  <c r="AC36" i="15"/>
  <c r="AB36" i="15"/>
  <c r="AD35" i="15"/>
  <c r="AC35" i="15"/>
  <c r="AB35" i="15"/>
  <c r="AA35" i="15"/>
  <c r="AD34" i="15"/>
  <c r="AC34" i="15"/>
  <c r="AB34" i="15"/>
  <c r="AA34" i="15"/>
  <c r="Z34" i="15"/>
  <c r="AD33" i="15"/>
  <c r="AC33" i="15"/>
  <c r="AB33" i="15"/>
  <c r="AA33" i="15"/>
  <c r="Z33" i="15"/>
  <c r="Y33" i="15"/>
  <c r="AD32" i="15"/>
  <c r="AC32" i="15"/>
  <c r="AB32" i="15"/>
  <c r="AA32" i="15"/>
  <c r="Z32" i="15"/>
  <c r="Y32" i="15"/>
  <c r="X32" i="15"/>
  <c r="AD31" i="15"/>
  <c r="AC31" i="15"/>
  <c r="AB31" i="15"/>
  <c r="AA31" i="15"/>
  <c r="Z31" i="15"/>
  <c r="Y31" i="15"/>
  <c r="X31" i="15"/>
  <c r="W31" i="15"/>
  <c r="AD30" i="15"/>
  <c r="AC30" i="15"/>
  <c r="AB30" i="15"/>
  <c r="AA30" i="15"/>
  <c r="Z30" i="15"/>
  <c r="Y30" i="15"/>
  <c r="X30" i="15"/>
  <c r="W30" i="15"/>
  <c r="AD29" i="15"/>
  <c r="AC29" i="15"/>
  <c r="AB29" i="15"/>
  <c r="AA29" i="15"/>
  <c r="Z29" i="15"/>
  <c r="Y29" i="15"/>
  <c r="X29" i="15"/>
  <c r="W29" i="15"/>
  <c r="V29" i="15"/>
  <c r="AD28" i="15"/>
  <c r="AC28" i="15"/>
  <c r="AB28" i="15"/>
  <c r="AA28" i="15"/>
  <c r="Z28" i="15"/>
  <c r="Y28" i="15"/>
  <c r="X28" i="15"/>
  <c r="W28" i="15"/>
  <c r="V28" i="15"/>
  <c r="U28" i="15"/>
  <c r="AD27" i="15"/>
  <c r="AC27" i="15"/>
  <c r="AB27" i="15"/>
  <c r="AA27" i="15"/>
  <c r="Z27" i="15"/>
  <c r="Y27" i="15"/>
  <c r="X27" i="15"/>
  <c r="W27" i="15"/>
  <c r="V27" i="15"/>
  <c r="U27" i="15"/>
  <c r="T27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B47" i="15" s="1"/>
  <c r="M32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B43" i="15" l="1"/>
  <c r="B48" i="15"/>
  <c r="B49" i="15" s="1"/>
  <c r="B50" i="15" s="1"/>
  <c r="B51" i="15" s="1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N32" i="1" l="1"/>
</calcChain>
</file>

<file path=xl/sharedStrings.xml><?xml version="1.0" encoding="utf-8"?>
<sst xmlns="http://schemas.openxmlformats.org/spreadsheetml/2006/main" count="891" uniqueCount="345">
  <si>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</si>
  <si>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</si>
  <si>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</si>
  <si>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</si>
  <si>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</si>
  <si>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</si>
  <si>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</si>
  <si>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</si>
  <si>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</si>
  <si>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</si>
  <si>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</si>
  <si>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</si>
  <si>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Open a time series file to start</t>
  </si>
  <si>
    <t>Persistence test :</t>
  </si>
  <si>
    <t xml:space="preserve">    Series  Start = 2052  End = 2079  Length = 27</t>
  </si>
  <si>
    <t xml:space="preserve">    Null hypothesis: There is no lag-1 persistence in the series</t>
  </si>
  <si>
    <t xml:space="preserve">    r(1) =  0.221</t>
  </si>
  <si>
    <t xml:space="preserve">    Alpha    0.10    0.05    0.02    0.01</t>
  </si>
  <si>
    <t xml:space="preserve">    UCL     0.317   0.377   0.448   0.496</t>
  </si>
  <si>
    <t xml:space="preserve">    LCL    -0.317  -0.377  -0.448  -0.496</t>
  </si>
  <si>
    <t>Mann-Kendall trend test :</t>
  </si>
  <si>
    <t xml:space="preserve">    Null hypothesis: There is no trend in the series</t>
  </si>
  <si>
    <t xml:space="preserve">    S    =        57</t>
  </si>
  <si>
    <t xml:space="preserve">    tau  =    0.1624</t>
  </si>
  <si>
    <t xml:space="preserve">    p    =    0.2440</t>
  </si>
  <si>
    <t>Since P&gt;0.01, no significant trend</t>
  </si>
  <si>
    <t xml:space="preserve">    Series  Start = 2053  End = 2079  Length = 26</t>
  </si>
  <si>
    <t xml:space="preserve">    r(1) =  0.214</t>
  </si>
  <si>
    <t xml:space="preserve">    UCL     0.323   0.384   0.456   0.505</t>
  </si>
  <si>
    <t xml:space="preserve">    LCL    -0.323  -0.384  -0.456  -0.505</t>
  </si>
  <si>
    <t xml:space="preserve">    S    =         7</t>
  </si>
  <si>
    <t xml:space="preserve">    tau  =   0.02154</t>
  </si>
  <si>
    <t xml:space="preserve">    p    =    0.8955</t>
  </si>
  <si>
    <t xml:space="preserve">    Series  Start = 2052  End = 2079  Length = 28</t>
  </si>
  <si>
    <t xml:space="preserve">    r(1) = -0.045</t>
  </si>
  <si>
    <t xml:space="preserve">    UCL     0.311   0.370   0.440   0.487</t>
  </si>
  <si>
    <t xml:space="preserve">    LCL    -0.311  -0.370  -0.440  -0.487</t>
  </si>
  <si>
    <t xml:space="preserve">    S    =       -56</t>
  </si>
  <si>
    <t xml:space="preserve">    tau  =   -0.1481</t>
  </si>
  <si>
    <t xml:space="preserve">    p    =    0.2785</t>
  </si>
  <si>
    <t>File: 'D:\Andhi Khola and Jhimruk\Dscreen\average flows\04shrawann.txt'</t>
  </si>
  <si>
    <t xml:space="preserve">    r(1) =  0.085</t>
  </si>
  <si>
    <t xml:space="preserve">    S    =       -54</t>
  </si>
  <si>
    <t xml:space="preserve">    tau  =   -0.1429</t>
  </si>
  <si>
    <t xml:space="preserve">    p    =    0.2964</t>
  </si>
  <si>
    <t xml:space="preserve">    Series  Start = 2051  End = 2079  Length = 29</t>
  </si>
  <si>
    <t xml:space="preserve">    UCL     0.305   0.364   0.432   0.478</t>
  </si>
  <si>
    <t xml:space="preserve">    LCL    -0.305  -0.364  -0.432  -0.478</t>
  </si>
  <si>
    <t xml:space="preserve">    S    =      -120</t>
  </si>
  <si>
    <t xml:space="preserve">    tau  =   -0.2956</t>
  </si>
  <si>
    <t xml:space="preserve">    p    =   0.02421 **</t>
  </si>
  <si>
    <t>Apparent trend :  Start = 2051  End = 2079  Length = 29</t>
  </si>
  <si>
    <t xml:space="preserve">            Estimate        SE    t-stat  Pr(&gt;|t|)</t>
  </si>
  <si>
    <t xml:space="preserve">    Const      88.75     7.829     11.34   &lt;0.0001 ***</t>
  </si>
  <si>
    <t xml:space="preserve">    Slope    -0.9571    0.4800    -1.994   0.05635 *</t>
  </si>
  <si>
    <t xml:space="preserve">    Residual SE:    21.63    Regression DF: 27</t>
  </si>
  <si>
    <t xml:space="preserve">    R-squared:     0.1283    Adj R-squared: 0.09607</t>
  </si>
  <si>
    <t>#</t>
  </si>
  <si>
    <t xml:space="preserve">    Series  Start = 2055  End = 2079  Length = 25</t>
  </si>
  <si>
    <t xml:space="preserve">    r(1) =  0.896</t>
  </si>
  <si>
    <t xml:space="preserve">    UCL     0.329   0.392   0.465   0.515</t>
  </si>
  <si>
    <t xml:space="preserve">    LCL    -0.329  -0.392  -0.465  -0.515</t>
  </si>
  <si>
    <t>Persistence test (pre-white) :</t>
  </si>
  <si>
    <t xml:space="preserve">    r(1) =  0.303</t>
  </si>
  <si>
    <t>Mann-Kendall trend test (pre-white) :</t>
  </si>
  <si>
    <t xml:space="preserve">    S    =       -22</t>
  </si>
  <si>
    <t xml:space="preserve">    tau  =  -0.07333</t>
  </si>
  <si>
    <t xml:space="preserve">    p    =    0.6260</t>
  </si>
  <si>
    <t>Apparent trend :  Start = 2055  End = 2079  Length = 25</t>
  </si>
  <si>
    <t xml:space="preserve">    Const      94.14     4.106     22.93   &lt;0.0001 ***</t>
  </si>
  <si>
    <t xml:space="preserve">    Slope     -1.554    0.2933    -5.300   &lt;0.0001 ***</t>
  </si>
  <si>
    <t xml:space="preserve">    Residual SE:    10.57    Regression DF: 23</t>
  </si>
  <si>
    <t xml:space="preserve">    R-squared:     0.5498    Adj R-squared: 0.5302</t>
  </si>
  <si>
    <t xml:space="preserve">    r(1) =  0.158</t>
  </si>
  <si>
    <t xml:space="preserve">    S    =        52</t>
  </si>
  <si>
    <t xml:space="preserve">    tau  =    0.1281</t>
  </si>
  <si>
    <t xml:space="preserve">    p    =    0.3404</t>
  </si>
  <si>
    <t xml:space="preserve">    r(1) =  0.282</t>
  </si>
  <si>
    <t xml:space="preserve">    Data contain ties: using z-score</t>
  </si>
  <si>
    <t xml:space="preserve">    S    =        58</t>
  </si>
  <si>
    <t xml:space="preserve">    tau  =    0.1432</t>
  </si>
  <si>
    <t xml:space="preserve">    SD   =     53.29</t>
  </si>
  <si>
    <t xml:space="preserve">    z    =     1.070</t>
  </si>
  <si>
    <t xml:space="preserve">    p    =    0.2848</t>
  </si>
  <si>
    <t>File: 'D:\Andhi Khola and Jhimruk\Dscreen\average flows\08mangsr.txt'</t>
  </si>
  <si>
    <t xml:space="preserve">    r(1) =  0.285</t>
  </si>
  <si>
    <t xml:space="preserve">    S    =       -20</t>
  </si>
  <si>
    <t xml:space="preserve">    tau  =  -0.04926</t>
  </si>
  <si>
    <t xml:space="preserve">    p    =    0.7231</t>
  </si>
  <si>
    <t xml:space="preserve">    Series  Start = 2051  End = 2078  Length = 28</t>
  </si>
  <si>
    <t xml:space="preserve">    r(1) = -0.015</t>
  </si>
  <si>
    <t xml:space="preserve">    S    =       -42</t>
  </si>
  <si>
    <t xml:space="preserve">    tau  =   -0.1114</t>
  </si>
  <si>
    <t xml:space="preserve">    SD   =     50.60</t>
  </si>
  <si>
    <t xml:space="preserve">    z    =   -0.8103</t>
  </si>
  <si>
    <t xml:space="preserve">    p    =    0.4177</t>
  </si>
  <si>
    <t xml:space="preserve">    r(1) = -0.167</t>
  </si>
  <si>
    <t xml:space="preserve">    S    =        -5</t>
  </si>
  <si>
    <t xml:space="preserve">    tau  =  -0.01328</t>
  </si>
  <si>
    <t xml:space="preserve">    SD   =     50.59</t>
  </si>
  <si>
    <t xml:space="preserve">    z    =  -0.07907</t>
  </si>
  <si>
    <t xml:space="preserve">    p    =    0.9370</t>
  </si>
  <si>
    <t xml:space="preserve">    r(1) = -0.172</t>
  </si>
  <si>
    <t xml:space="preserve">    S    =       -18</t>
  </si>
  <si>
    <t xml:space="preserve">    tau  =  -0.04762</t>
  </si>
  <si>
    <t xml:space="preserve">    p    =    0.7385</t>
  </si>
  <si>
    <t xml:space="preserve">    Series  Start = 2051  End = 2078  Length = 27</t>
  </si>
  <si>
    <t xml:space="preserve">    r(1) =  0.091</t>
  </si>
  <si>
    <t xml:space="preserve">    S    =         2</t>
  </si>
  <si>
    <t xml:space="preserve">    tau  =  0.005706</t>
  </si>
  <si>
    <t xml:space="preserve">    SD   =     47.96</t>
  </si>
  <si>
    <t xml:space="preserve">    z    =   0.02085</t>
  </si>
  <si>
    <t xml:space="preserve">    p    =    0.9834</t>
  </si>
  <si>
    <t>year</t>
  </si>
  <si>
    <t>Mean annual discharge</t>
  </si>
  <si>
    <t>lag</t>
  </si>
  <si>
    <t>Correlation</t>
  </si>
  <si>
    <t>File: 'D:\Andhi Khola and Jhimruk\Dscreen\TS_Jhimruk_Q_ann2.txt'</t>
  </si>
  <si>
    <t>Summary :  Start = 1995  End = 2022  Length = 28</t>
  </si>
  <si>
    <t xml:space="preserve">     Min       Q1   Median       Q3      Max</t>
  </si>
  <si>
    <t xml:space="preserve">   15.85    20.21    23.83    29.00    39.70</t>
  </si>
  <si>
    <t>Statistics :  Start = 1995  End = 2022  Length = 28</t>
  </si>
  <si>
    <t xml:space="preserve">    Mean       SD     Skew       SE       CV</t>
  </si>
  <si>
    <t xml:space="preserve">   24.99    5.911   0.4834    1.117   0.2365</t>
  </si>
  <si>
    <t xml:space="preserve">    Series  Start = 1995  End = 2022  Length = 28</t>
  </si>
  <si>
    <t xml:space="preserve">    r(1) =  0.043</t>
  </si>
  <si>
    <t xml:space="preserve">    S    =       -44</t>
  </si>
  <si>
    <t xml:space="preserve">    tau  =   -0.1164</t>
  </si>
  <si>
    <t xml:space="preserve">    p    =    0.3975</t>
  </si>
  <si>
    <t>Apparent trend :  Start = 1995  End = 2022  Length = 28</t>
  </si>
  <si>
    <t xml:space="preserve">    Const      27.52     2.140     12.86   &lt;0.0001 ***</t>
  </si>
  <si>
    <t xml:space="preserve">    Slope    -0.1876    0.1360    -1.379    0.1797</t>
  </si>
  <si>
    <t xml:space="preserve">    Residual SE:    5.815    Regression DF: 26</t>
  </si>
  <si>
    <t xml:space="preserve">    R-squared:    0.06814    Adj R-squared: 0.03230</t>
  </si>
  <si>
    <t>There is apparent trend of decreasing annual discharge by 0.18 m3/s per year.</t>
  </si>
  <si>
    <t xml:space="preserve">This change is not significant change </t>
  </si>
  <si>
    <t>Since P (0.3975)&gt; 0.01(significance level), there is no significant trend</t>
  </si>
  <si>
    <t>prel</t>
  </si>
  <si>
    <t>ties</t>
  </si>
  <si>
    <t>freq</t>
  </si>
  <si>
    <t>n</t>
  </si>
  <si>
    <t>alpha</t>
  </si>
  <si>
    <t>MK-stat</t>
  </si>
  <si>
    <t>s.e.</t>
  </si>
  <si>
    <t>Z-stat</t>
  </si>
  <si>
    <t>p-value</t>
  </si>
  <si>
    <t>trend</t>
  </si>
  <si>
    <t>hw meaintenen</t>
  </si>
  <si>
    <t>Jestha NA</t>
  </si>
  <si>
    <t>incomplete year</t>
  </si>
  <si>
    <t>Year</t>
  </si>
  <si>
    <t>Statistics :  Start = 2052  End = 2078  Length = 25</t>
  </si>
  <si>
    <t xml:space="preserve">   24.96    4.811  -0.1222   0.9623   0.1928</t>
  </si>
  <si>
    <t>Summary :  Start = 2052  End = 2078  Length = 25</t>
  </si>
  <si>
    <t xml:space="preserve">   15.70    21.44    25.13    29.31    33.05</t>
  </si>
  <si>
    <t xml:space="preserve">    Series  Start = 2052  End = 2078  Length = 25</t>
  </si>
  <si>
    <t xml:space="preserve">    r(1) =  0.395</t>
  </si>
  <si>
    <t xml:space="preserve">    S    =       -64</t>
  </si>
  <si>
    <t xml:space="preserve">    tau  =   -0.2133</t>
  </si>
  <si>
    <t xml:space="preserve">    p    =    0.1409</t>
  </si>
  <si>
    <t>Apparent trend :  Start = 2052  End = 2078  Length = 25</t>
  </si>
  <si>
    <t xml:space="preserve">    Const      27.31     1.820     15.00   &lt;0.0001 ***</t>
  </si>
  <si>
    <t xml:space="preserve">    Slope    -0.1962    0.1300    -1.509    0.1449</t>
  </si>
  <si>
    <t xml:space="preserve">    Residual SE:    4.688    Regression DF: 23</t>
  </si>
  <si>
    <t xml:space="preserve">    R-squared:    0.09007    Adj R-squared: 0.05051</t>
  </si>
  <si>
    <t>Irrigation</t>
  </si>
  <si>
    <t>File: 'D:\...........'Mean_Annaul_Nepali_Months.txt'</t>
  </si>
  <si>
    <t>5-year moving average</t>
  </si>
  <si>
    <t>10-year moving average</t>
  </si>
  <si>
    <t>Statistics :  Start = 2055  End = 2079  Length = 25</t>
  </si>
  <si>
    <t xml:space="preserve">   24.68    3.284   0.7499   0.6568   0.1331</t>
  </si>
  <si>
    <t>Summary :  Start = 2055  End = 2079  Length = 25</t>
  </si>
  <si>
    <t xml:space="preserve">   20.40    22.15    23.60    26.73    31.20</t>
  </si>
  <si>
    <t xml:space="preserve">    r(1) =  0.804</t>
  </si>
  <si>
    <t xml:space="preserve">    S    =       -16</t>
  </si>
  <si>
    <t xml:space="preserve">    tau  =  -0.05333</t>
  </si>
  <si>
    <t xml:space="preserve">    p    =    0.7279</t>
  </si>
  <si>
    <t xml:space="preserve">    Const      27.30     1.136     24.02   &lt;0.0001 ***</t>
  </si>
  <si>
    <t xml:space="preserve">    Slope    -0.2181   0.08118    -2.686   0.01318 **</t>
  </si>
  <si>
    <t xml:space="preserve">    Residual SE:    2.927    Regression DF: 23</t>
  </si>
  <si>
    <t xml:space="preserve">    R-squared:     0.2388    Adj R-squared: 0.2057</t>
  </si>
  <si>
    <t>File: 'D:\.....'Jhimruk_mean_annual_5-year_moving_average.txt'</t>
  </si>
  <si>
    <t>Statistics :  Start = 2060  End = 2079  Length = 20</t>
  </si>
  <si>
    <t xml:space="preserve">   24.18    1.950   0.6430   0.4359  0.08063</t>
  </si>
  <si>
    <t>Summary :  Start = 2060  End = 2079  Length = 20</t>
  </si>
  <si>
    <t xml:space="preserve">   22.00    22.55    23.45    25.95    27.70</t>
  </si>
  <si>
    <t xml:space="preserve">    Series  Start = 2060  End = 2079  Length = 20</t>
  </si>
  <si>
    <t xml:space="preserve">    r(1) =  0.801</t>
  </si>
  <si>
    <t xml:space="preserve">    UCL     0.368   0.438   0.520   0.576</t>
  </si>
  <si>
    <t xml:space="preserve">    LCL    -0.368  -0.438  -0.520  -0.576</t>
  </si>
  <si>
    <t xml:space="preserve">    S    =        22</t>
  </si>
  <si>
    <t xml:space="preserve">    tau  =    0.1158</t>
  </si>
  <si>
    <t xml:space="preserve">    p    =    0.4986</t>
  </si>
  <si>
    <t>Apparent trend :  Start = 2060  End = 2079  Length = 20</t>
  </si>
  <si>
    <t xml:space="preserve">    Const      26.00    0.7029     36.99   &lt;0.0001 ***</t>
  </si>
  <si>
    <t xml:space="preserve">    Slope    -0.1913   0.06325    -3.024  0.007289 ***</t>
  </si>
  <si>
    <t xml:space="preserve">    Residual SE:    1.631    Regression DF: 18</t>
  </si>
  <si>
    <t xml:space="preserve">    R-squared:     0.3369    Adj R-squared: 0.3001</t>
  </si>
  <si>
    <t>File: 'D:\....'Jhimruk_mean_annual_10-year_moving_average .txt'</t>
  </si>
  <si>
    <t>Mean Annaul Discharge</t>
  </si>
  <si>
    <t>File: 'D:\Andhi Khola and Jhimruk\Dscreen\average flows\bhadra_5-years-movingaverage.txt'</t>
  </si>
  <si>
    <t>Remark</t>
  </si>
  <si>
    <t>Mean Annual Discharge</t>
  </si>
  <si>
    <t>Man-Kendall's statistical value</t>
  </si>
  <si>
    <t>Apparent trend</t>
  </si>
  <si>
    <t>5-Years moving average</t>
  </si>
  <si>
    <t>10-Years moving average</t>
  </si>
  <si>
    <t>Jestha</t>
  </si>
  <si>
    <t>Karkit</t>
  </si>
  <si>
    <t>Description/Data Series</t>
  </si>
  <si>
    <t>File: 'D:\Andhi Khola and Jhimruk\02Jhimruk_working\Jhimruk\ZDscreen\Trend Analysis files Jhimruk\01baisakh.txt'</t>
  </si>
  <si>
    <t>Apparent trend :  Start = 2052  End = 2079  Length = 27</t>
  </si>
  <si>
    <t xml:space="preserve">    Const      3.110    0.6050     5.141   &lt;0.0001 ***</t>
  </si>
  <si>
    <t xml:space="preserve">    Slope    0.04468   0.03992     1.119    0.2736</t>
  </si>
  <si>
    <t xml:space="preserve">    Residual SE:    1.616    Regression DF: 25</t>
  </si>
  <si>
    <t xml:space="preserve">    R-squared:    0.04772    Adj R-squared: 0.009632</t>
  </si>
  <si>
    <t>File: 'D:\Andhi Khola and Jhimruk\02Jhimruk_working\Jhimruk\ZDscreen\Trend Analysis files Jhimruk\02jeth.txt'</t>
  </si>
  <si>
    <t>Apparent trend :  Start = 2053  End = 2079  Length = 26</t>
  </si>
  <si>
    <t xml:space="preserve">    Const      7.536     1.899     3.969 0.0005703 ***</t>
  </si>
  <si>
    <t xml:space="preserve">    Slope   -0.09228    0.1303   -0.7084    0.4855</t>
  </si>
  <si>
    <t xml:space="preserve">    Residual SE:    4.982    Regression DF: 24</t>
  </si>
  <si>
    <t xml:space="preserve">    R-squared:    0.02048    Adj R-squared: -0.02033</t>
  </si>
  <si>
    <t>File: 'D:\Andhi Khola and Jhimruk\02Jhimruk_working\Jhimruk\ZDscreen\Trend Analysis files Jhimruk\03asar.txt'</t>
  </si>
  <si>
    <t>Apparent trend :  Start = 2052  End = 2079  Length = 28</t>
  </si>
  <si>
    <t xml:space="preserve">    Const      38.58     6.789     5.683   &lt;0.0001 ***</t>
  </si>
  <si>
    <t xml:space="preserve">    Slope    -0.1749    0.4315   -0.4054    0.6885</t>
  </si>
  <si>
    <t xml:space="preserve">    Residual SE:    18.44    Regression DF: 26</t>
  </si>
  <si>
    <t xml:space="preserve">    R-squared:   0.006281    Adj R-squared: -0.03194</t>
  </si>
  <si>
    <t>File: 'D:\Andhi Khola and Jhimruk\02Jhimruk_working\Jhimruk\ZDscreen\Trend Analysis files Jhimruk\04shrawann.txt'</t>
  </si>
  <si>
    <t xml:space="preserve">    Const      83.64     8.037     10.41   &lt;0.0001 ***</t>
  </si>
  <si>
    <t xml:space="preserve">    Slope    -0.6388    0.5109    -1.250    0.2223</t>
  </si>
  <si>
    <t xml:space="preserve">    Residual SE:    21.84    Regression DF: 26</t>
  </si>
  <si>
    <t xml:space="preserve">    R-squared:    0.05672    Adj R-squared: 0.02044</t>
  </si>
  <si>
    <t>File: 'D:\Andhi Khola and Jhimruk\02Jhimruk_working\Jhimruk\ZDscreen\Trend Analysis files Jhimruk\05bhadra.txt'</t>
  </si>
  <si>
    <t>File: 'D:\Andhi Khola and Jhimruk\02Jhimruk_working\Jhimruk\ZDscreen\Trend Analysis files Jhimruk\06asoj.txt'</t>
  </si>
  <si>
    <t xml:space="preserve">    Const      39.48     5.279     7.478   &lt;0.0001 ***</t>
  </si>
  <si>
    <t xml:space="preserve">    Slope     0.3175    0.3237    0.9808    0.3354</t>
  </si>
  <si>
    <t xml:space="preserve">    Residual SE:    14.58    Regression DF: 27</t>
  </si>
  <si>
    <t xml:space="preserve">    R-squared:    0.03440    Adj R-squared: -0.001361</t>
  </si>
  <si>
    <t>File: 'D:\Andhi Khola and Jhimruk\02Jhimruk_working\Jhimruk\ZDscreen\Trend Analysis files Jhimruk\07kartik.txt'</t>
  </si>
  <si>
    <t xml:space="preserve">    Const      13.46     1.967     6.843   &lt;0.0001 ***</t>
  </si>
  <si>
    <t xml:space="preserve">    Slope     0.2515    0.1206     2.086   0.04656 **</t>
  </si>
  <si>
    <t xml:space="preserve">    Residual SE:    5.433    Regression DF: 27</t>
  </si>
  <si>
    <t xml:space="preserve">    R-squared:     0.1388    Adj R-squared: 0.1069</t>
  </si>
  <si>
    <t>File: 'D:\Andhi Khola and Jhimruk\02Jhimruk_working\Jhimruk\ZDscreen\Trend Analysis files Jhimruk\08mangsr.txt'</t>
  </si>
  <si>
    <t xml:space="preserve">    Const      8.937    0.6044     14.79   &lt;0.0001 ***</t>
  </si>
  <si>
    <t xml:space="preserve">    Slope   0.009670   0.03706    0.2609    0.7961</t>
  </si>
  <si>
    <t xml:space="preserve">    Residual SE:    1.670    Regression DF: 27</t>
  </si>
  <si>
    <t xml:space="preserve">    R-squared:   0.002515    Adj R-squared: -0.03443</t>
  </si>
  <si>
    <t>File: 'D:\Andhi Khola and Jhimruk\02Jhimruk_working\Jhimruk\ZDscreen\Trend Analysis files Jhimruk\09poush.txt'</t>
  </si>
  <si>
    <t>Apparent trend :  Start = 2051  End = 2078  Length = 28</t>
  </si>
  <si>
    <t xml:space="preserve">    Const      6.655    0.3618     18.39   &lt;0.0001 ***</t>
  </si>
  <si>
    <t xml:space="preserve">    Slope  0.0006212   0.02300   0.02701    0.9787</t>
  </si>
  <si>
    <t xml:space="preserve">    Residual SE:   0.9831    Regression DF: 26</t>
  </si>
  <si>
    <t xml:space="preserve">    R-squared:   2.806e-05    Adj R-squared: -0.03843</t>
  </si>
  <si>
    <t>File: 'D:\Andhi Khola and Jhimruk\02Jhimruk_working\Jhimruk\ZDscreen\Trend Analysis files Jhimruk\10maghh.txt'</t>
  </si>
  <si>
    <t xml:space="preserve">    Const      5.657    0.3067     18.45   &lt;0.0001 ***</t>
  </si>
  <si>
    <t xml:space="preserve">    Slope   0.004737   0.01949    0.2430    0.8099</t>
  </si>
  <si>
    <t xml:space="preserve">    Residual SE:   0.8332    Regression DF: 26</t>
  </si>
  <si>
    <t xml:space="preserve">    R-squared:   0.002266    Adj R-squared: -0.03611</t>
  </si>
  <si>
    <t>File: 'D:\Andhi Khola and Jhimruk\02Jhimruk_working\Jhimruk\ZDscreen\Trend Analysis files Jhimruk\11falgun.txt'</t>
  </si>
  <si>
    <t xml:space="preserve">    Const      4.938    0.2568     19.23   &lt;0.0001 ***</t>
  </si>
  <si>
    <t xml:space="preserve">    Slope  -0.009231   0.01632   -0.5656    0.5765</t>
  </si>
  <si>
    <t xml:space="preserve">    Residual SE:   0.6976    Regression DF: 26</t>
  </si>
  <si>
    <t xml:space="preserve">    R-squared:    0.01215    Adj R-squared: -0.02584</t>
  </si>
  <si>
    <t>File: 'D:\Andhi Khola and Jhimruk\02Jhimruk_working\Jhimruk\ZDscreen\Trend Analysis files Jhimruk\12chaitra.txt'</t>
  </si>
  <si>
    <t>Apparent trend :  Start = 2051  End = 2078  Length = 27</t>
  </si>
  <si>
    <t xml:space="preserve">    Const      4.085    0.3094     13.20   &lt;0.0001 ***</t>
  </si>
  <si>
    <t xml:space="preserve">    Slope  -0.006606   0.02041   -0.3236    0.7489</t>
  </si>
  <si>
    <t xml:space="preserve">    Residual SE:   0.8262    Regression DF: 25</t>
  </si>
  <si>
    <t xml:space="preserve">    R-squared:   0.004171    Adj R-squared: -0.03566</t>
  </si>
  <si>
    <t>Slope</t>
  </si>
  <si>
    <t>*</t>
  </si>
  <si>
    <t>**</t>
  </si>
  <si>
    <t>***</t>
  </si>
  <si>
    <t xml:space="preserve">    S    </t>
  </si>
  <si>
    <t xml:space="preserve">    tau  </t>
  </si>
  <si>
    <t xml:space="preserve">    p    </t>
  </si>
  <si>
    <t xml:space="preserve">   0.02421 **</t>
  </si>
  <si>
    <t>Man-Kendall's  tau</t>
  </si>
  <si>
    <t>Man-Kendall's  P-value</t>
  </si>
  <si>
    <t>In statistical process control and quality control, a correlogram is a plot of the autocorrelation function of a time series. The upper control limit (UCL) and lower control limit (LCL) are often used in quality control charts to identify if a process is out of control. In a correlogram, the UCL and LCL can be calculated as follows:</t>
  </si>
  <si>
    <t>1. Calculate the autocorrelation coefficients for each lag from 1 to k, where k is the maximum lag to be plotted on the correlogram.</t>
  </si>
  <si>
    <t>2. Calculate the standard error of each autocorrelation coefficient, which is given by:</t>
  </si>
  <si>
    <t>SE = sqrt((1 + 2 * (autocorr_coef)^2) / n)</t>
  </si>
  <si>
    <t>where n is the sample size.</t>
  </si>
  <si>
    <t>3. Calculate the UCL and LCL using the following formulas:</t>
  </si>
  <si>
    <t>UCL = 1.96 / sqrt(n) where 1.96 is the z-value for a 95% confidence interval.</t>
  </si>
  <si>
    <t>LCL = -1.96 / sqrt(n)</t>
  </si>
  <si>
    <t>4. Plot the autocorrelation coefficients on the correlogram and draw the UCL and LCL lines.</t>
  </si>
  <si>
    <t>Any autocorrelation coefficient outside of the UCL or LCL suggests the presence of a significant autocorrelation at that lag, which may indicate a process that is out of control or non-random.</t>
  </si>
  <si>
    <t>Regenerate response</t>
  </si>
  <si>
    <t>51/52</t>
  </si>
  <si>
    <t>52/53</t>
  </si>
  <si>
    <t>53/54</t>
  </si>
  <si>
    <t>54/55</t>
  </si>
  <si>
    <t>55/56</t>
  </si>
  <si>
    <t>56/57</t>
  </si>
  <si>
    <t>57/58</t>
  </si>
  <si>
    <t>58/59</t>
  </si>
  <si>
    <t>59/60</t>
  </si>
  <si>
    <t>60/61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</si>
  <si>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</si>
  <si>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</si>
  <si>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</si>
  <si>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</si>
  <si>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</si>
  <si>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</si>
  <si>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</si>
  <si>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</si>
  <si>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</si>
  <si>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70/71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</si>
  <si>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</si>
  <si>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</si>
  <si>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</si>
  <si>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</si>
  <si>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</si>
  <si>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</si>
  <si>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</si>
  <si>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</si>
  <si>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79/80</t>
  </si>
  <si>
    <t>CALCULATION FORM</t>
  </si>
  <si>
    <t>Job:</t>
  </si>
  <si>
    <t xml:space="preserve">Date: </t>
  </si>
  <si>
    <t>Page</t>
  </si>
  <si>
    <t>Subject:</t>
  </si>
  <si>
    <t>Job No:</t>
  </si>
  <si>
    <t>Calc. By:</t>
  </si>
  <si>
    <t>Drg no:</t>
  </si>
  <si>
    <t>Chkd. By:</t>
  </si>
  <si>
    <t>Recommended By:</t>
  </si>
  <si>
    <t>Approved By:</t>
  </si>
  <si>
    <t>Trend Analysis</t>
  </si>
  <si>
    <t>File: 'D:\...\07kartik.txt'</t>
  </si>
  <si>
    <t>File: 'D:\...\09poush.txt'</t>
  </si>
  <si>
    <t>File: 'D:\....\10maghh.txt'</t>
  </si>
  <si>
    <t>File: 'D:\....\11falgun.txt'</t>
  </si>
  <si>
    <t>File: 'D:\...\12chaitra.txt'</t>
  </si>
  <si>
    <t>File: 'D:\...\06asoj.txt'</t>
  </si>
  <si>
    <t>File: 'D:\...\05bhadra.txt'</t>
  </si>
  <si>
    <t>File: 'D:\....s\03asar.txt'</t>
  </si>
  <si>
    <t>File: 'D:\...\02jeth.txt'</t>
  </si>
  <si>
    <t>File: 'D:\..01baisakh.txt'</t>
  </si>
  <si>
    <t>Years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</si>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</sst>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1"/>
      <name val="Gill Sans MT"/>
      <family val="2"/>
    </font>
    <font>
      <sz val="14"/>
      <color rgb="FFFFFFFF"/>
      <name val="Segoe UI"/>
      <family val="2"/>
    </font>
    <font>
      <sz val="8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164" fontId="2" fillId="0" borderId="0" xfId="1" applyNumberFormat="1" applyFont="1"/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/>
    <xf numFmtId="0" fontId="3" fillId="0" borderId="1" xfId="0" applyFont="1" applyBorder="1" applyAlignment="1">
      <alignment vertical="center" wrapText="1"/>
    </xf>
    <xf numFmtId="165" fontId="2" fillId="0" borderId="0" xfId="0" applyNumberFormat="1" applyFont="1" applyBorder="1"/>
    <xf numFmtId="0" fontId="2" fillId="0" borderId="0" xfId="0" applyFont="1" applyAlignment="1">
      <alignment wrapText="1"/>
    </xf>
    <xf numFmtId="1" fontId="2" fillId="0" borderId="1" xfId="0" applyNumberFormat="1" applyFont="1" applyBorder="1"/>
    <xf numFmtId="0" fontId="3" fillId="4" borderId="1" xfId="0" applyFont="1" applyFill="1" applyBorder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2" fillId="3" borderId="0" xfId="0" applyFont="1" applyFill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0" applyFont="1" applyAlignment="1">
      <alignment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4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2" fillId="0" borderId="1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Autocorrelation function</a:t>
            </a:r>
          </a:p>
        </c:rich>
      </c:tx>
      <c:layout>
        <c:manualLayout>
          <c:xMode val="edge"/>
          <c:yMode val="edge"/>
          <c:x val="0.3371069541008845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57991838611416"/>
          <c:y val="7.3492630030242756E-2"/>
          <c:w val="0.84997566909975664"/>
          <c:h val="0.75429292791688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0" cmpd="sng">
              <a:solidFill>
                <a:schemeClr val="accent1"/>
              </a:solidFill>
              <a:prstDash val="solid"/>
            </a:ln>
            <a:effectLst/>
          </c:spPr>
          <c:invertIfNegative val="0"/>
          <c:val>
            <c:numRef>
              <c:f>Mean_annaul_English_months!$F$2:$F$16</c:f>
              <c:numCache>
                <c:formatCode>General</c:formatCode>
                <c:ptCount val="15"/>
                <c:pt idx="0">
                  <c:v>1</c:v>
                </c:pt>
                <c:pt idx="1">
                  <c:v>4.3388423127106876E-2</c:v>
                </c:pt>
                <c:pt idx="2">
                  <c:v>0.11547215324839191</c:v>
                </c:pt>
                <c:pt idx="3">
                  <c:v>0.15800850254922358</c:v>
                </c:pt>
                <c:pt idx="4">
                  <c:v>7.2291715895259415E-2</c:v>
                </c:pt>
                <c:pt idx="5">
                  <c:v>9.4727965574633477E-2</c:v>
                </c:pt>
                <c:pt idx="6">
                  <c:v>-0.21851767094240465</c:v>
                </c:pt>
                <c:pt idx="7">
                  <c:v>-4.3385880260814476E-2</c:v>
                </c:pt>
                <c:pt idx="8">
                  <c:v>-6.0332161550312888E-2</c:v>
                </c:pt>
                <c:pt idx="9">
                  <c:v>-0.22441867353287406</c:v>
                </c:pt>
                <c:pt idx="10">
                  <c:v>0.18986535850117947</c:v>
                </c:pt>
                <c:pt idx="11">
                  <c:v>-0.2344123572998438</c:v>
                </c:pt>
                <c:pt idx="12">
                  <c:v>-0.18105635093887804</c:v>
                </c:pt>
                <c:pt idx="13">
                  <c:v>0.36617306463062316</c:v>
                </c:pt>
                <c:pt idx="14">
                  <c:v>-0.12757676769850021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757-4423-8481-4E9C5632F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621050559"/>
        <c:axId val="621062207"/>
      </c:barChart>
      <c:catAx>
        <c:axId val="6210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lag </a:t>
                </a:r>
              </a:p>
            </c:rich>
          </c:tx>
          <c:layout>
            <c:manualLayout>
              <c:xMode val="edge"/>
              <c:yMode val="edge"/>
              <c:x val="0.5178784016717766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21062207"/>
        <c:crosses val="autoZero"/>
        <c:auto val="1"/>
        <c:lblAlgn val="ctr"/>
        <c:lblOffset val="100"/>
        <c:noMultiLvlLbl val="0"/>
      </c:catAx>
      <c:valAx>
        <c:axId val="621062207"/>
        <c:scaling>
          <c:orientation val="minMax"/>
          <c:max val="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Auto correlation function (ACF)</a:t>
                </a:r>
              </a:p>
            </c:rich>
          </c:tx>
          <c:layout>
            <c:manualLayout>
              <c:xMode val="edge"/>
              <c:yMode val="edge"/>
              <c:x val="3.033852520259785E-2"/>
              <c:y val="0.14870137772570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62105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discharge of Bhadra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1009856285446839E-3"/>
                  <c:y val="-0.374657738419816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bhadra!$A$10:$A$38</c:f>
              <c:numCache>
                <c:formatCode>General</c:formatCode>
                <c:ptCount val="29"/>
              </c:numCache>
            </c:numRef>
          </c:xVal>
          <c:yVal>
            <c:numRef>
              <c:f>bhadra!$B$10:$B$38</c:f>
              <c:numCache>
                <c:formatCode>0.00</c:formatCode>
                <c:ptCount val="29"/>
                <c:pt idx="0">
                  <c:v>66.044800000000009</c:v>
                </c:pt>
                <c:pt idx="1">
                  <c:v>69.926451612903207</c:v>
                </c:pt>
                <c:pt idx="2">
                  <c:v>92.848387096774189</c:v>
                </c:pt>
                <c:pt idx="3">
                  <c:v>70.750967741935469</c:v>
                </c:pt>
                <c:pt idx="4">
                  <c:v>123.96838709677419</c:v>
                </c:pt>
                <c:pt idx="5">
                  <c:v>110.9096875</c:v>
                </c:pt>
                <c:pt idx="6">
                  <c:v>117.17419354838709</c:v>
                </c:pt>
                <c:pt idx="7">
                  <c:v>113.7354838709677</c:v>
                </c:pt>
                <c:pt idx="8">
                  <c:v>65.01783870967742</c:v>
                </c:pt>
                <c:pt idx="9">
                  <c:v>92.61</c:v>
                </c:pt>
                <c:pt idx="10">
                  <c:v>34.16538709677419</c:v>
                </c:pt>
                <c:pt idx="11">
                  <c:v>83.78400000000002</c:v>
                </c:pt>
                <c:pt idx="12">
                  <c:v>40.965032258064511</c:v>
                </c:pt>
                <c:pt idx="13">
                  <c:v>90.875096774193565</c:v>
                </c:pt>
                <c:pt idx="14">
                  <c:v>66.957666666666668</c:v>
                </c:pt>
                <c:pt idx="15">
                  <c:v>68.337290322580628</c:v>
                </c:pt>
                <c:pt idx="16">
                  <c:v>74.597451612903228</c:v>
                </c:pt>
                <c:pt idx="17">
                  <c:v>70.300648387096786</c:v>
                </c:pt>
                <c:pt idx="18">
                  <c:v>65.475225806451604</c:v>
                </c:pt>
                <c:pt idx="19">
                  <c:v>76.755193548387084</c:v>
                </c:pt>
                <c:pt idx="20">
                  <c:v>59.781000000000013</c:v>
                </c:pt>
                <c:pt idx="21">
                  <c:v>58.640032258064522</c:v>
                </c:pt>
                <c:pt idx="22">
                  <c:v>44.635580645161298</c:v>
                </c:pt>
                <c:pt idx="23">
                  <c:v>57.671322580645153</c:v>
                </c:pt>
                <c:pt idx="24">
                  <c:v>64.625967741935469</c:v>
                </c:pt>
                <c:pt idx="25">
                  <c:v>63.799258064516131</c:v>
                </c:pt>
                <c:pt idx="26">
                  <c:v>81.706580645161324</c:v>
                </c:pt>
                <c:pt idx="27">
                  <c:v>104.51203225806449</c:v>
                </c:pt>
                <c:pt idx="28">
                  <c:v>54.419387096774187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85-44BD-9CEB-A5AAD8E5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50688"/>
        <c:axId val="1860948608"/>
      </c:scatterChart>
      <c:valAx>
        <c:axId val="18609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48608"/>
        <c:crosses val="autoZero"/>
        <c:crossBetween val="midCat"/>
      </c:valAx>
      <c:valAx>
        <c:axId val="1860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5-years moving average of Bhadra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9540026246719159E-2"/>
                  <c:y val="-0.2919243948673083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'bhadra-movingaverage'!$A$6:$A$30</c:f>
              <c:numCache>
                <c:formatCode>General</c:formatCode>
                <c:ptCount val="25"/>
                <c:pt idx="0">
                  <c:v>2055</c:v>
                </c:pt>
                <c:pt idx="1">
                  <c:v>2056</c:v>
                </c:pt>
                <c:pt idx="2">
                  <c:v>2057</c:v>
                </c:pt>
                <c:pt idx="3">
                  <c:v>2058</c:v>
                </c:pt>
                <c:pt idx="4">
                  <c:v>2059</c:v>
                </c:pt>
                <c:pt idx="5">
                  <c:v>2060</c:v>
                </c:pt>
                <c:pt idx="6">
                  <c:v>2061</c:v>
                </c:pt>
                <c:pt idx="7">
                  <c:v>2062</c:v>
                </c:pt>
                <c:pt idx="8">
                  <c:v>2063</c:v>
                </c:pt>
                <c:pt idx="9">
                  <c:v>2064</c:v>
                </c:pt>
                <c:pt idx="10">
                  <c:v>2065</c:v>
                </c:pt>
                <c:pt idx="11">
                  <c:v>2066</c:v>
                </c:pt>
                <c:pt idx="12">
                  <c:v>2067</c:v>
                </c:pt>
                <c:pt idx="13">
                  <c:v>2068</c:v>
                </c:pt>
                <c:pt idx="14">
                  <c:v>2069</c:v>
                </c:pt>
                <c:pt idx="15">
                  <c:v>2070</c:v>
                </c:pt>
                <c:pt idx="16">
                  <c:v>2071</c:v>
                </c:pt>
                <c:pt idx="17">
                  <c:v>2072</c:v>
                </c:pt>
                <c:pt idx="18">
                  <c:v>2073</c:v>
                </c:pt>
                <c:pt idx="19">
                  <c:v>2074</c:v>
                </c:pt>
                <c:pt idx="20">
                  <c:v>2075</c:v>
                </c:pt>
                <c:pt idx="21">
                  <c:v>2076</c:v>
                </c:pt>
                <c:pt idx="22">
                  <c:v>2077</c:v>
                </c:pt>
                <c:pt idx="23">
                  <c:v>2078</c:v>
                </c:pt>
                <c:pt idx="24">
                  <c:v>2079</c:v>
                </c:pt>
              </c:numCache>
            </c:numRef>
          </c:xVal>
          <c:yVal>
            <c:numRef>
              <c:f>'bhadra-movingaverage'!$B$6:$B$30</c:f>
              <c:numCache>
                <c:formatCode>General</c:formatCode>
                <c:ptCount val="25"/>
                <c:pt idx="0">
                  <c:v>84.707798709677419</c:v>
                </c:pt>
                <c:pt idx="1">
                  <c:v>93.680776209677418</c:v>
                </c:pt>
                <c:pt idx="2">
                  <c:v>103.1303245967742</c:v>
                </c:pt>
                <c:pt idx="3">
                  <c:v>107.30774395161291</c:v>
                </c:pt>
                <c:pt idx="4">
                  <c:v>106.1611181451613</c:v>
                </c:pt>
                <c:pt idx="5">
                  <c:v>99.889440725806452</c:v>
                </c:pt>
                <c:pt idx="6">
                  <c:v>84.540580645161285</c:v>
                </c:pt>
                <c:pt idx="7">
                  <c:v>77.862541935483861</c:v>
                </c:pt>
                <c:pt idx="8">
                  <c:v>63.308451612903227</c:v>
                </c:pt>
                <c:pt idx="9">
                  <c:v>68.479903225806453</c:v>
                </c:pt>
                <c:pt idx="10">
                  <c:v>63.349436559139789</c:v>
                </c:pt>
                <c:pt idx="11">
                  <c:v>70.183817204301093</c:v>
                </c:pt>
                <c:pt idx="12">
                  <c:v>68.346507526881709</c:v>
                </c:pt>
                <c:pt idx="13">
                  <c:v>74.213630752688161</c:v>
                </c:pt>
                <c:pt idx="14">
                  <c:v>69.13365655913978</c:v>
                </c:pt>
                <c:pt idx="15">
                  <c:v>71.093161935483863</c:v>
                </c:pt>
                <c:pt idx="16">
                  <c:v>69.381903870967733</c:v>
                </c:pt>
                <c:pt idx="17">
                  <c:v>66.190420000000003</c:v>
                </c:pt>
                <c:pt idx="18">
                  <c:v>61.057406451612913</c:v>
                </c:pt>
                <c:pt idx="19">
                  <c:v>59.496625806451597</c:v>
                </c:pt>
                <c:pt idx="20">
                  <c:v>57.070780645161292</c:v>
                </c:pt>
                <c:pt idx="21">
                  <c:v>57.874432258064523</c:v>
                </c:pt>
                <c:pt idx="22">
                  <c:v>62.487741935483868</c:v>
                </c:pt>
                <c:pt idx="23">
                  <c:v>74.46303225806453</c:v>
                </c:pt>
                <c:pt idx="24">
                  <c:v>73.81264516129032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84-4AD7-BD20-C76EDEE1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45280"/>
        <c:axId val="1998242368"/>
      </c:scatterChart>
      <c:valAx>
        <c:axId val="19982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2368"/>
        <c:crosses val="autoZero"/>
        <c:crossBetween val="midCat"/>
      </c:valAx>
      <c:valAx>
        <c:axId val="1998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3578083989501313E-2"/>
                  <c:y val="-0.34317439486730827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asoj!$A$10:$A$38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asoj!$B$10:$B$38</c:f>
              <c:numCache>
                <c:formatCode>0.00</c:formatCode>
                <c:ptCount val="29"/>
                <c:pt idx="0">
                  <c:v>30.028064516129039</c:v>
                </c:pt>
                <c:pt idx="1">
                  <c:v>26.75290322580646</c:v>
                </c:pt>
                <c:pt idx="2">
                  <c:v>50.073666666666668</c:v>
                </c:pt>
                <c:pt idx="3">
                  <c:v>34.590666666666678</c:v>
                </c:pt>
                <c:pt idx="4">
                  <c:v>45.182903225806442</c:v>
                </c:pt>
                <c:pt idx="5">
                  <c:v>73.757866666666658</c:v>
                </c:pt>
                <c:pt idx="6">
                  <c:v>64.708000000000013</c:v>
                </c:pt>
                <c:pt idx="7">
                  <c:v>35.916666666666657</c:v>
                </c:pt>
                <c:pt idx="8">
                  <c:v>30.403870967741931</c:v>
                </c:pt>
                <c:pt idx="9">
                  <c:v>55.655666666666647</c:v>
                </c:pt>
                <c:pt idx="10">
                  <c:v>31.64946666666668</c:v>
                </c:pt>
                <c:pt idx="11">
                  <c:v>33.343829032258057</c:v>
                </c:pt>
                <c:pt idx="12">
                  <c:v>26.485516129032259</c:v>
                </c:pt>
                <c:pt idx="13">
                  <c:v>40.892366666666661</c:v>
                </c:pt>
                <c:pt idx="14">
                  <c:v>57.386333333333347</c:v>
                </c:pt>
                <c:pt idx="15">
                  <c:v>40.595161290322579</c:v>
                </c:pt>
                <c:pt idx="16">
                  <c:v>55.239032258064533</c:v>
                </c:pt>
                <c:pt idx="17">
                  <c:v>50.331800000000001</c:v>
                </c:pt>
                <c:pt idx="18">
                  <c:v>39.759233333333341</c:v>
                </c:pt>
                <c:pt idx="19">
                  <c:v>30.80583870967742</c:v>
                </c:pt>
                <c:pt idx="20">
                  <c:v>34.140419354838713</c:v>
                </c:pt>
                <c:pt idx="21">
                  <c:v>35.21423333333334</c:v>
                </c:pt>
                <c:pt idx="22">
                  <c:v>54.539133333333332</c:v>
                </c:pt>
                <c:pt idx="23">
                  <c:v>39.636774193548391</c:v>
                </c:pt>
                <c:pt idx="24">
                  <c:v>23.309967741935491</c:v>
                </c:pt>
                <c:pt idx="25">
                  <c:v>47.028033333333319</c:v>
                </c:pt>
                <c:pt idx="26">
                  <c:v>56.914733333333317</c:v>
                </c:pt>
                <c:pt idx="27">
                  <c:v>45.665645161290328</c:v>
                </c:pt>
                <c:pt idx="28">
                  <c:v>83.805322580645154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E-40F8-BDE1-E1F09FF2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00208"/>
        <c:axId val="1971100624"/>
      </c:scatterChart>
      <c:valAx>
        <c:axId val="19711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624"/>
        <c:crosses val="autoZero"/>
        <c:crossBetween val="midCat"/>
      </c:valAx>
      <c:valAx>
        <c:axId val="197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2.580030621172353E-2"/>
                  <c:y val="-0.341996208807232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kartik!$A$10:$A$38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kartik!$B$10:$B$38</c:f>
              <c:numCache>
                <c:formatCode>0.00</c:formatCode>
                <c:ptCount val="29"/>
                <c:pt idx="0">
                  <c:v>10.83303333333334</c:v>
                </c:pt>
                <c:pt idx="1">
                  <c:v>10.51166666666667</c:v>
                </c:pt>
                <c:pt idx="2">
                  <c:v>20.305</c:v>
                </c:pt>
                <c:pt idx="3">
                  <c:v>14.87833333333333</c:v>
                </c:pt>
                <c:pt idx="4">
                  <c:v>18.231999999999999</c:v>
                </c:pt>
                <c:pt idx="5">
                  <c:v>20.939166666666669</c:v>
                </c:pt>
                <c:pt idx="6">
                  <c:v>17.108666666666661</c:v>
                </c:pt>
                <c:pt idx="7">
                  <c:v>15.040900000000001</c:v>
                </c:pt>
                <c:pt idx="8">
                  <c:v>13.65566666666666</c:v>
                </c:pt>
                <c:pt idx="9">
                  <c:v>15.020666666666671</c:v>
                </c:pt>
                <c:pt idx="10">
                  <c:v>14.043366666666669</c:v>
                </c:pt>
                <c:pt idx="11">
                  <c:v>17.109793103448279</c:v>
                </c:pt>
                <c:pt idx="12">
                  <c:v>10.40453333333333</c:v>
                </c:pt>
                <c:pt idx="13">
                  <c:v>17.223933333333331</c:v>
                </c:pt>
                <c:pt idx="14">
                  <c:v>16.363866666666659</c:v>
                </c:pt>
                <c:pt idx="15">
                  <c:v>18.739655172413791</c:v>
                </c:pt>
                <c:pt idx="16">
                  <c:v>17.745000000000001</c:v>
                </c:pt>
                <c:pt idx="17">
                  <c:v>16.4087</c:v>
                </c:pt>
                <c:pt idx="18">
                  <c:v>13.71773333333333</c:v>
                </c:pt>
                <c:pt idx="19">
                  <c:v>18.603137931034482</c:v>
                </c:pt>
                <c:pt idx="20">
                  <c:v>16.52086666666667</c:v>
                </c:pt>
                <c:pt idx="21">
                  <c:v>12.8948</c:v>
                </c:pt>
                <c:pt idx="22">
                  <c:v>22.448299999999989</c:v>
                </c:pt>
                <c:pt idx="23">
                  <c:v>13.7182</c:v>
                </c:pt>
                <c:pt idx="24">
                  <c:v>10.54673333333333</c:v>
                </c:pt>
                <c:pt idx="25">
                  <c:v>15.19653333333334</c:v>
                </c:pt>
                <c:pt idx="26">
                  <c:v>16.99123333333333</c:v>
                </c:pt>
                <c:pt idx="27">
                  <c:v>39.51700000000001</c:v>
                </c:pt>
                <c:pt idx="28">
                  <c:v>27.691099999999999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8-44AD-BBF2-8C76FE49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88912"/>
        <c:axId val="1969490992"/>
      </c:scatterChart>
      <c:valAx>
        <c:axId val="1969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0992"/>
        <c:crosses val="autoZero"/>
        <c:crossBetween val="midCat"/>
      </c:valAx>
      <c:valAx>
        <c:axId val="1969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8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868919510061242E-2"/>
                  <c:y val="-0.2787007874015747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mangsir!$A$10:$A$38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mangsir!$B$10:$B$38</c:f>
              <c:numCache>
                <c:formatCode>0.00</c:formatCode>
                <c:ptCount val="29"/>
                <c:pt idx="0">
                  <c:v>7.5075862068965504</c:v>
                </c:pt>
                <c:pt idx="1">
                  <c:v>8.2096551724137914</c:v>
                </c:pt>
                <c:pt idx="2">
                  <c:v>9.4963333333333324</c:v>
                </c:pt>
                <c:pt idx="3">
                  <c:v>11.494</c:v>
                </c:pt>
                <c:pt idx="4">
                  <c:v>11.387931034482749</c:v>
                </c:pt>
                <c:pt idx="5">
                  <c:v>10.40344827586207</c:v>
                </c:pt>
                <c:pt idx="6">
                  <c:v>10.143666666666659</c:v>
                </c:pt>
                <c:pt idx="7">
                  <c:v>8.6676666666666655</c:v>
                </c:pt>
                <c:pt idx="8">
                  <c:v>7.0951724137931071</c:v>
                </c:pt>
                <c:pt idx="9">
                  <c:v>8.6782758620689648</c:v>
                </c:pt>
                <c:pt idx="10">
                  <c:v>8.0670000000000002</c:v>
                </c:pt>
                <c:pt idx="11">
                  <c:v>9.2541666666666647</c:v>
                </c:pt>
                <c:pt idx="12">
                  <c:v>7.275206896551726</c:v>
                </c:pt>
                <c:pt idx="13">
                  <c:v>9.44551724137931</c:v>
                </c:pt>
                <c:pt idx="14">
                  <c:v>8.3907666666666643</c:v>
                </c:pt>
                <c:pt idx="15">
                  <c:v>8.8246666666666691</c:v>
                </c:pt>
                <c:pt idx="16">
                  <c:v>9.3204827586206864</c:v>
                </c:pt>
                <c:pt idx="17">
                  <c:v>8.6084137931034483</c:v>
                </c:pt>
                <c:pt idx="18">
                  <c:v>7.6434333333333369</c:v>
                </c:pt>
                <c:pt idx="19">
                  <c:v>9.7732666666666663</c:v>
                </c:pt>
                <c:pt idx="20">
                  <c:v>9.0616206896551716</c:v>
                </c:pt>
                <c:pt idx="21">
                  <c:v>7.8916551724137944</c:v>
                </c:pt>
                <c:pt idx="22">
                  <c:v>10.109500000000001</c:v>
                </c:pt>
                <c:pt idx="23">
                  <c:v>7.6512068965517228</c:v>
                </c:pt>
                <c:pt idx="24">
                  <c:v>6.6558965517241386</c:v>
                </c:pt>
                <c:pt idx="25">
                  <c:v>8.1431666666666658</c:v>
                </c:pt>
                <c:pt idx="26">
                  <c:v>8.4158200000000019</c:v>
                </c:pt>
                <c:pt idx="27">
                  <c:v>14.67658620689655</c:v>
                </c:pt>
                <c:pt idx="28">
                  <c:v>10.800586206896551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73-4FA0-A828-35B34DF0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06128"/>
        <c:axId val="1968207376"/>
      </c:scatterChart>
      <c:valAx>
        <c:axId val="19682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7376"/>
        <c:crosses val="autoZero"/>
        <c:crossBetween val="midCat"/>
      </c:valAx>
      <c:valAx>
        <c:axId val="1968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4.3711723534558183E-2"/>
                  <c:y val="-0.286622922134733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poush!$A$10:$A$37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poush!$B$10:$B$37</c:f>
              <c:numCache>
                <c:formatCode>0.00</c:formatCode>
                <c:ptCount val="28"/>
                <c:pt idx="0">
                  <c:v>6.1473333333333331</c:v>
                </c:pt>
                <c:pt idx="1">
                  <c:v>6.1170000000000009</c:v>
                </c:pt>
                <c:pt idx="2">
                  <c:v>6.9452333333333343</c:v>
                </c:pt>
                <c:pt idx="3">
                  <c:v>8.0400000000000027</c:v>
                </c:pt>
                <c:pt idx="4">
                  <c:v>7.0836666666666668</c:v>
                </c:pt>
                <c:pt idx="5">
                  <c:v>7.5724333333333336</c:v>
                </c:pt>
                <c:pt idx="6">
                  <c:v>7.3424137931034474</c:v>
                </c:pt>
                <c:pt idx="7">
                  <c:v>6.7065517241379311</c:v>
                </c:pt>
                <c:pt idx="8">
                  <c:v>4.5953333333333326</c:v>
                </c:pt>
                <c:pt idx="9">
                  <c:v>7.2203333333333326</c:v>
                </c:pt>
                <c:pt idx="10">
                  <c:v>6.3729655172413802</c:v>
                </c:pt>
                <c:pt idx="11">
                  <c:v>6.3752758620689649</c:v>
                </c:pt>
                <c:pt idx="12">
                  <c:v>5.7042333333333346</c:v>
                </c:pt>
                <c:pt idx="13">
                  <c:v>6.8260333333333358</c:v>
                </c:pt>
                <c:pt idx="14">
                  <c:v>6.3244827586206904</c:v>
                </c:pt>
                <c:pt idx="15">
                  <c:v>6.7343333333333337</c:v>
                </c:pt>
                <c:pt idx="16">
                  <c:v>6.6146666666666656</c:v>
                </c:pt>
                <c:pt idx="17">
                  <c:v>6.8869333333333334</c:v>
                </c:pt>
                <c:pt idx="18">
                  <c:v>5.7699655172413786</c:v>
                </c:pt>
                <c:pt idx="19">
                  <c:v>7.133700000000001</c:v>
                </c:pt>
                <c:pt idx="20">
                  <c:v>8.2641666666666662</c:v>
                </c:pt>
                <c:pt idx="21">
                  <c:v>5.9090333333333351</c:v>
                </c:pt>
                <c:pt idx="22">
                  <c:v>6.9718965517241376</c:v>
                </c:pt>
                <c:pt idx="23">
                  <c:v>5.6863666666666663</c:v>
                </c:pt>
                <c:pt idx="24">
                  <c:v>5.3209999999999997</c:v>
                </c:pt>
                <c:pt idx="25">
                  <c:v>6.3187931034482752</c:v>
                </c:pt>
                <c:pt idx="26">
                  <c:v>6.1162758620689663</c:v>
                </c:pt>
                <c:pt idx="27">
                  <c:v>9.4721666666666628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93-4F70-AB6E-20B88783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9392"/>
        <c:axId val="1862579808"/>
      </c:scatterChart>
      <c:valAx>
        <c:axId val="18625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808"/>
        <c:crosses val="autoZero"/>
        <c:crossBetween val="midCat"/>
      </c:valAx>
      <c:valAx>
        <c:axId val="1862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308814523184602E-2"/>
                  <c:y val="-0.2346977981918927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magh!$A$10:$A$37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magh!$B$10:$B$37</c:f>
              <c:numCache>
                <c:formatCode>0.00</c:formatCode>
                <c:ptCount val="28"/>
                <c:pt idx="0">
                  <c:v>4.6734482758620688</c:v>
                </c:pt>
                <c:pt idx="1">
                  <c:v>6.6275862068965523</c:v>
                </c:pt>
                <c:pt idx="2">
                  <c:v>6.3124137931034481</c:v>
                </c:pt>
                <c:pt idx="3">
                  <c:v>5.5073333333333334</c:v>
                </c:pt>
                <c:pt idx="4">
                  <c:v>5.7299999999999986</c:v>
                </c:pt>
                <c:pt idx="5">
                  <c:v>6.4764827586206888</c:v>
                </c:pt>
                <c:pt idx="6">
                  <c:v>6.0462068965517251</c:v>
                </c:pt>
                <c:pt idx="7">
                  <c:v>6.6029999999999989</c:v>
                </c:pt>
                <c:pt idx="8">
                  <c:v>4.4162068965517243</c:v>
                </c:pt>
                <c:pt idx="9">
                  <c:v>6.559310344827586</c:v>
                </c:pt>
                <c:pt idx="10">
                  <c:v>6.1764137931034488</c:v>
                </c:pt>
                <c:pt idx="11">
                  <c:v>4.9698666666666664</c:v>
                </c:pt>
                <c:pt idx="12">
                  <c:v>4.6288965517241376</c:v>
                </c:pt>
                <c:pt idx="13">
                  <c:v>5.5862068965517251</c:v>
                </c:pt>
                <c:pt idx="14">
                  <c:v>4.7070689655172444</c:v>
                </c:pt>
                <c:pt idx="15">
                  <c:v>5.2389655172413798</c:v>
                </c:pt>
                <c:pt idx="16">
                  <c:v>5.0431034482758621</c:v>
                </c:pt>
                <c:pt idx="17">
                  <c:v>5.7915172413793092</c:v>
                </c:pt>
                <c:pt idx="18">
                  <c:v>5.6343793103448272</c:v>
                </c:pt>
                <c:pt idx="19">
                  <c:v>6.5141724137931014</c:v>
                </c:pt>
                <c:pt idx="20">
                  <c:v>6.0609999999999999</c:v>
                </c:pt>
                <c:pt idx="21">
                  <c:v>5.2724137931034507</c:v>
                </c:pt>
                <c:pt idx="22">
                  <c:v>5.7861379310344816</c:v>
                </c:pt>
                <c:pt idx="23">
                  <c:v>4.8135862068965514</c:v>
                </c:pt>
                <c:pt idx="24">
                  <c:v>6.12351724137931</c:v>
                </c:pt>
                <c:pt idx="25">
                  <c:v>6.0484137931034478</c:v>
                </c:pt>
                <c:pt idx="26">
                  <c:v>4.8080999999999996</c:v>
                </c:pt>
                <c:pt idx="27">
                  <c:v>8.0347586206896562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4-472D-B20D-6111EC4BA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74464"/>
        <c:axId val="1974574880"/>
      </c:scatterChart>
      <c:valAx>
        <c:axId val="19745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880"/>
        <c:crosses val="autoZero"/>
        <c:crossBetween val="midCat"/>
      </c:valAx>
      <c:valAx>
        <c:axId val="1974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0421478565179362E-2"/>
                  <c:y val="-0.2338127004957714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falgun!$A$10:$A$37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falgun!$B$10:$B$37</c:f>
              <c:numCache>
                <c:formatCode>0.00</c:formatCode>
                <c:ptCount val="28"/>
                <c:pt idx="0">
                  <c:v>4.3733333333333331</c:v>
                </c:pt>
                <c:pt idx="1">
                  <c:v>6.1359999999999992</c:v>
                </c:pt>
                <c:pt idx="2">
                  <c:v>4.3993333333333338</c:v>
                </c:pt>
                <c:pt idx="3">
                  <c:v>5.0917241379310347</c:v>
                </c:pt>
                <c:pt idx="4">
                  <c:v>4.5113333333333339</c:v>
                </c:pt>
                <c:pt idx="5">
                  <c:v>5.2913333333333323</c:v>
                </c:pt>
                <c:pt idx="6">
                  <c:v>5.3056666666666672</c:v>
                </c:pt>
                <c:pt idx="7">
                  <c:v>5.4186206896551719</c:v>
                </c:pt>
                <c:pt idx="8">
                  <c:v>5.4010000000000007</c:v>
                </c:pt>
                <c:pt idx="9">
                  <c:v>4.4633333333333329</c:v>
                </c:pt>
                <c:pt idx="10">
                  <c:v>4.6343333333333332</c:v>
                </c:pt>
                <c:pt idx="11">
                  <c:v>4.1592413793103447</c:v>
                </c:pt>
                <c:pt idx="12">
                  <c:v>5.7288666666666677</c:v>
                </c:pt>
                <c:pt idx="13">
                  <c:v>4.4305333333333321</c:v>
                </c:pt>
                <c:pt idx="14">
                  <c:v>3.7731724137931022</c:v>
                </c:pt>
                <c:pt idx="15">
                  <c:v>4.2653448275862074</c:v>
                </c:pt>
                <c:pt idx="16">
                  <c:v>4.3849999999999998</c:v>
                </c:pt>
                <c:pt idx="17">
                  <c:v>4.1528666666666663</c:v>
                </c:pt>
                <c:pt idx="18">
                  <c:v>4.84</c:v>
                </c:pt>
                <c:pt idx="19">
                  <c:v>5.4528333333333334</c:v>
                </c:pt>
                <c:pt idx="20">
                  <c:v>5.6435333333333348</c:v>
                </c:pt>
                <c:pt idx="21">
                  <c:v>3.939133333333332</c:v>
                </c:pt>
                <c:pt idx="22">
                  <c:v>4.8101290322580654</c:v>
                </c:pt>
                <c:pt idx="23">
                  <c:v>3.7614999999999998</c:v>
                </c:pt>
                <c:pt idx="24">
                  <c:v>5.4974999999999996</c:v>
                </c:pt>
                <c:pt idx="25">
                  <c:v>5.3208666666666664</c:v>
                </c:pt>
                <c:pt idx="26">
                  <c:v>3.7779655172413791</c:v>
                </c:pt>
                <c:pt idx="27">
                  <c:v>5.8133666666666661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3-49A7-81F0-9AA7F603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7888"/>
        <c:axId val="1939519968"/>
      </c:scatterChart>
      <c:valAx>
        <c:axId val="19395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9968"/>
        <c:crosses val="autoZero"/>
        <c:crossBetween val="midCat"/>
      </c:valAx>
      <c:valAx>
        <c:axId val="1939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3.2643700787401572E-2"/>
                  <c:y val="-0.3562773403324583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chaitra!$A$10:$A$36</c:f>
              <c:numCache>
                <c:formatCode>General</c:formatCode>
                <c:ptCount val="27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</c:numCache>
            </c:numRef>
          </c:xVal>
          <c:yVal>
            <c:numRef>
              <c:f>chaitra!$B$10:$B$36</c:f>
              <c:numCache>
                <c:formatCode>0.00</c:formatCode>
                <c:ptCount val="27"/>
                <c:pt idx="0">
                  <c:v>2.8119999999999989</c:v>
                </c:pt>
                <c:pt idx="1">
                  <c:v>3.847</c:v>
                </c:pt>
                <c:pt idx="2">
                  <c:v>4.4883333333333333</c:v>
                </c:pt>
                <c:pt idx="3">
                  <c:v>5.0993333333333331</c:v>
                </c:pt>
                <c:pt idx="4">
                  <c:v>3.7753333333333332</c:v>
                </c:pt>
                <c:pt idx="5">
                  <c:v>3.9739999999999989</c:v>
                </c:pt>
                <c:pt idx="6">
                  <c:v>4.1206451612903221</c:v>
                </c:pt>
                <c:pt idx="7">
                  <c:v>6.7451612903225797</c:v>
                </c:pt>
                <c:pt idx="8">
                  <c:v>4.214999999999999</c:v>
                </c:pt>
                <c:pt idx="9">
                  <c:v>3.693548387096774</c:v>
                </c:pt>
                <c:pt idx="10">
                  <c:v>3.7062580645161289</c:v>
                </c:pt>
                <c:pt idx="11">
                  <c:v>3.8978666666666659</c:v>
                </c:pt>
                <c:pt idx="12">
                  <c:v>3.9701666666666662</c:v>
                </c:pt>
                <c:pt idx="13">
                  <c:v>3.1561290322580642</c:v>
                </c:pt>
                <c:pt idx="14">
                  <c:v>3.1219354838709692</c:v>
                </c:pt>
                <c:pt idx="15">
                  <c:v>3.4662666666666668</c:v>
                </c:pt>
                <c:pt idx="16">
                  <c:v>3.6642000000000001</c:v>
                </c:pt>
                <c:pt idx="17">
                  <c:v>3.008419354838709</c:v>
                </c:pt>
                <c:pt idx="18">
                  <c:v>3.9568999999999979</c:v>
                </c:pt>
                <c:pt idx="19">
                  <c:v>5.0915666666666661</c:v>
                </c:pt>
                <c:pt idx="20">
                  <c:v>3.2854999999999999</c:v>
                </c:pt>
                <c:pt idx="21">
                  <c:v>4.1911290322580648</c:v>
                </c:pt>
                <c:pt idx="22">
                  <c:v>4.2008333333333328</c:v>
                </c:pt>
                <c:pt idx="23">
                  <c:v>4.2669666666666659</c:v>
                </c:pt>
                <c:pt idx="24">
                  <c:v>4.8971</c:v>
                </c:pt>
                <c:pt idx="25">
                  <c:v>3.0910322580645162</c:v>
                </c:pt>
                <c:pt idx="26">
                  <c:v>4.210700000000001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70-469C-9376-65C9A5E0D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66384"/>
        <c:axId val="1990967216"/>
      </c:scatterChart>
      <c:valAx>
        <c:axId val="19909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7216"/>
        <c:crosses val="autoZero"/>
        <c:crossBetween val="midCat"/>
      </c:valAx>
      <c:valAx>
        <c:axId val="1990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Mean_annaul_nepalimonths!$G$9</c:f>
              <c:strCache>
                <c:ptCount val="1"/>
                <c:pt idx="0">
                  <c:v>Mean Annaul Discharge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106517935258093E-2"/>
                  <c:y val="0.244097039953339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Mean_annaul_nepalimonths!$F$10:$F$37</c:f>
              <c:strCache>
                <c:ptCount val="28"/>
                <c:pt idx="0">
                  <c:v>51/52</c:v>
                </c:pt>
                <c:pt idx="1">
                  <c:v>52/53</c:v>
                </c:pt>
                <c:pt idx="2">
                  <c:v>53/54</c:v>
                </c:pt>
                <c:pt idx="3">
                  <c:v>54/55</c:v>
                </c:pt>
                <c:pt idx="4">
                  <c:v>55/56</c:v>
                </c:pt>
                <c:pt idx="5">
                  <c:v>56/57</c:v>
                </c:pt>
                <c:pt idx="6">
                  <c:v>57/58</c:v>
                </c:pt>
                <c:pt idx="7">
                  <c:v>58/59</c:v>
                </c:pt>
                <c:pt idx="8">
                  <c:v>59/60</c:v>
                </c:pt>
                <c:pt idx="9">
                  <c:v>60/61</c:v>
                </c:pt>
                <c:pt idx="10">
                  <c:v>61/62</c:v>
                </c:pt>
                <c:pt idx="11">
                  <c:v>62/63</c:v>
                </c:pt>
                <c:pt idx="12">
                  <c:v>63/64</c:v>
                </c:pt>
                <c:pt idx="13">
                  <c:v>64/65</c:v>
                </c:pt>
                <c:pt idx="14">
                  <c:v>65/66</c:v>
                </c:pt>
                <c:pt idx="15">
                  <c:v>66/67</c:v>
                </c:pt>
                <c:pt idx="16">
                  <c:v>67/68</c:v>
                </c:pt>
                <c:pt idx="17">
                  <c:v>68/69</c:v>
                </c:pt>
                <c:pt idx="18">
                  <c:v>69/70</c:v>
                </c:pt>
                <c:pt idx="19">
                  <c:v>70/71</c:v>
                </c:pt>
                <c:pt idx="20">
                  <c:v>71/72</c:v>
                </c:pt>
                <c:pt idx="21">
                  <c:v>72/73</c:v>
                </c:pt>
                <c:pt idx="22">
                  <c:v>73/74</c:v>
                </c:pt>
                <c:pt idx="23">
                  <c:v>74/75</c:v>
                </c:pt>
                <c:pt idx="24">
                  <c:v>75/76</c:v>
                </c:pt>
                <c:pt idx="25">
                  <c:v>76/77</c:v>
                </c:pt>
                <c:pt idx="26">
                  <c:v>77/78</c:v>
                </c:pt>
                <c:pt idx="27">
                  <c:v>78/79</c:v>
                </c:pt>
              </c:strCache>
            </c:strRef>
          </c:xVal>
          <c:yVal>
            <c:numRef>
              <c:f>Mean_annaul_nepalimonths!$G$10:$G$37</c:f>
              <c:numCache>
                <c:formatCode>General</c:formatCode>
                <c:ptCount val="28"/>
                <c:pt idx="1">
                  <c:v>20.157237704918039</c:v>
                </c:pt>
                <c:pt idx="2">
                  <c:v>29.269117486338793</c:v>
                </c:pt>
                <c:pt idx="3">
                  <c:v>30.640712328767108</c:v>
                </c:pt>
                <c:pt idx="4">
                  <c:v>31.131698630136992</c:v>
                </c:pt>
                <c:pt idx="5">
                  <c:v>33.054675824175838</c:v>
                </c:pt>
                <c:pt idx="6">
                  <c:v>32.058794520547956</c:v>
                </c:pt>
                <c:pt idx="7">
                  <c:v>26.759762295081952</c:v>
                </c:pt>
                <c:pt idx="9">
                  <c:v>27.168630136986309</c:v>
                </c:pt>
                <c:pt idx="11">
                  <c:v>23.246828961748623</c:v>
                </c:pt>
                <c:pt idx="12">
                  <c:v>15.702416438356162</c:v>
                </c:pt>
                <c:pt idx="13">
                  <c:v>25.309932876712349</c:v>
                </c:pt>
                <c:pt idx="14">
                  <c:v>21.528512511478407</c:v>
                </c:pt>
                <c:pt idx="15">
                  <c:v>21.33737704918034</c:v>
                </c:pt>
                <c:pt idx="16">
                  <c:v>25.061728767123299</c:v>
                </c:pt>
                <c:pt idx="17">
                  <c:v>21.771803013698623</c:v>
                </c:pt>
                <c:pt idx="18">
                  <c:v>25.130723287671227</c:v>
                </c:pt>
                <c:pt idx="19">
                  <c:v>25.271084699453553</c:v>
                </c:pt>
                <c:pt idx="20">
                  <c:v>20.604638356164397</c:v>
                </c:pt>
                <c:pt idx="21">
                  <c:v>21.470158904109574</c:v>
                </c:pt>
                <c:pt idx="22">
                  <c:v>29.798565573770496</c:v>
                </c:pt>
                <c:pt idx="23">
                  <c:v>18.822980874316929</c:v>
                </c:pt>
                <c:pt idx="24">
                  <c:v>16.502295890410952</c:v>
                </c:pt>
                <c:pt idx="25">
                  <c:v>24.331871232876711</c:v>
                </c:pt>
                <c:pt idx="26">
                  <c:v>28.340987945205455</c:v>
                </c:pt>
                <c:pt idx="27">
                  <c:v>29.432248633879802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9-4A03-8AC6-73509E830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760448"/>
        <c:axId val="461757120"/>
      </c:scatterChart>
      <c:valAx>
        <c:axId val="4617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61757120"/>
        <c:crosses val="autoZero"/>
        <c:crossBetween val="midCat"/>
      </c:valAx>
      <c:valAx>
        <c:axId val="461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6176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5-years moving average of mean annual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069772528433946E-2"/>
                  <c:y val="8.77901720618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Mean_annaul_nepalimonths!$H$10:$H$34</c:f>
              <c:strCache>
                <c:ptCount val="25"/>
                <c:pt idx="0">
                  <c:v>55/56</c:v>
                </c:pt>
                <c:pt idx="1">
                  <c:v>56/57</c:v>
                </c:pt>
                <c:pt idx="2">
                  <c:v>57/58</c:v>
                </c:pt>
                <c:pt idx="3">
                  <c:v>58/59</c:v>
                </c:pt>
                <c:pt idx="4">
                  <c:v>59/60</c:v>
                </c:pt>
                <c:pt idx="5">
                  <c:v>60/61</c:v>
                </c:pt>
                <c:pt idx="6">
                  <c:v>61/62</c:v>
                </c:pt>
                <c:pt idx="7">
                  <c:v>62/63</c:v>
                </c:pt>
                <c:pt idx="8">
                  <c:v>63/64</c:v>
                </c:pt>
                <c:pt idx="9">
                  <c:v>64/65</c:v>
                </c:pt>
                <c:pt idx="10">
                  <c:v>65/66</c:v>
                </c:pt>
                <c:pt idx="11">
                  <c:v>66/67</c:v>
                </c:pt>
                <c:pt idx="12">
                  <c:v>67/68</c:v>
                </c:pt>
                <c:pt idx="13">
                  <c:v>68/69</c:v>
                </c:pt>
                <c:pt idx="14">
                  <c:v>69/70</c:v>
                </c:pt>
                <c:pt idx="15">
                  <c:v>70/71</c:v>
                </c:pt>
                <c:pt idx="16">
                  <c:v>71/72</c:v>
                </c:pt>
                <c:pt idx="17">
                  <c:v>72/73</c:v>
                </c:pt>
                <c:pt idx="18">
                  <c:v>73/74</c:v>
                </c:pt>
                <c:pt idx="19">
                  <c:v>74/75</c:v>
                </c:pt>
                <c:pt idx="20">
                  <c:v>75/76</c:v>
                </c:pt>
                <c:pt idx="21">
                  <c:v>76/77</c:v>
                </c:pt>
                <c:pt idx="22">
                  <c:v>77/78</c:v>
                </c:pt>
                <c:pt idx="23">
                  <c:v>78/79</c:v>
                </c:pt>
                <c:pt idx="24">
                  <c:v>79/80</c:v>
                </c:pt>
              </c:strCache>
            </c:strRef>
          </c:xVal>
          <c:yVal>
            <c:numRef>
              <c:f>Mean_annaul_nepalimonths!$I$10:$I$34</c:f>
              <c:numCache>
                <c:formatCode>0.0</c:formatCode>
                <c:ptCount val="25"/>
                <c:pt idx="0">
                  <c:v>25.805837737074437</c:v>
                </c:pt>
                <c:pt idx="1">
                  <c:v>28.850688394867355</c:v>
                </c:pt>
                <c:pt idx="2">
                  <c:v>31.230999757993338</c:v>
                </c:pt>
                <c:pt idx="3">
                  <c:v>30.729128719741972</c:v>
                </c:pt>
                <c:pt idx="4">
                  <c:v>30.192373555575841</c:v>
                </c:pt>
                <c:pt idx="5">
                  <c:v>29.399759856945707</c:v>
                </c:pt>
                <c:pt idx="6">
                  <c:v>25.982459819589298</c:v>
                </c:pt>
                <c:pt idx="7">
                  <c:v>24.220066707829428</c:v>
                </c:pt>
                <c:pt idx="8">
                  <c:v>22.00859753648427</c:v>
                </c:pt>
                <c:pt idx="9">
                  <c:v>21.479196810239443</c:v>
                </c:pt>
                <c:pt idx="10">
                  <c:v>20.351173285137865</c:v>
                </c:pt>
                <c:pt idx="11">
                  <c:v>21.425013567495178</c:v>
                </c:pt>
                <c:pt idx="12">
                  <c:v>21.787993528570109</c:v>
                </c:pt>
                <c:pt idx="13">
                  <c:v>23.001870843638603</c:v>
                </c:pt>
                <c:pt idx="14">
                  <c:v>22.966028925830379</c:v>
                </c:pt>
                <c:pt idx="15">
                  <c:v>23.71454336342541</c:v>
                </c:pt>
                <c:pt idx="16">
                  <c:v>23.56799562482222</c:v>
                </c:pt>
                <c:pt idx="17">
                  <c:v>22.849681652219477</c:v>
                </c:pt>
                <c:pt idx="18">
                  <c:v>24.455034164233854</c:v>
                </c:pt>
                <c:pt idx="19">
                  <c:v>23.193485681562994</c:v>
                </c:pt>
                <c:pt idx="20">
                  <c:v>21.439727919754468</c:v>
                </c:pt>
                <c:pt idx="21">
                  <c:v>22.185174495096931</c:v>
                </c:pt>
                <c:pt idx="22">
                  <c:v>23.559340303316109</c:v>
                </c:pt>
                <c:pt idx="23">
                  <c:v>23.486076915337968</c:v>
                </c:pt>
                <c:pt idx="24">
                  <c:v>29.043570214158798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1-4DA5-8FBB-EA6B155F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08576"/>
        <c:axId val="456311488"/>
      </c:scatterChart>
      <c:valAx>
        <c:axId val="4563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6311488"/>
        <c:crosses val="autoZero"/>
        <c:crossBetween val="midCat"/>
      </c:valAx>
      <c:valAx>
        <c:axId val="4563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630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10-years moving average of mean annual discharge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Gill Sans MT" panose="020B0502020104020203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Mean_annaul_nepalimonths!$J$10:$J$29</c:f>
              <c:strCache>
                <c:ptCount val="20"/>
                <c:pt idx="0">
                  <c:v>60/61</c:v>
                </c:pt>
                <c:pt idx="1">
                  <c:v>61/62</c:v>
                </c:pt>
                <c:pt idx="2">
                  <c:v>62/63</c:v>
                </c:pt>
                <c:pt idx="3">
                  <c:v>63/64</c:v>
                </c:pt>
                <c:pt idx="4">
                  <c:v>64/65</c:v>
                </c:pt>
                <c:pt idx="5">
                  <c:v>65/66</c:v>
                </c:pt>
                <c:pt idx="6">
                  <c:v>66/67</c:v>
                </c:pt>
                <c:pt idx="7">
                  <c:v>67/68</c:v>
                </c:pt>
                <c:pt idx="8">
                  <c:v>68/69</c:v>
                </c:pt>
                <c:pt idx="9">
                  <c:v>69/70</c:v>
                </c:pt>
                <c:pt idx="10">
                  <c:v>70/71</c:v>
                </c:pt>
                <c:pt idx="11">
                  <c:v>71/72</c:v>
                </c:pt>
                <c:pt idx="12">
                  <c:v>72/73</c:v>
                </c:pt>
                <c:pt idx="13">
                  <c:v>73/74</c:v>
                </c:pt>
                <c:pt idx="14">
                  <c:v>74/75</c:v>
                </c:pt>
                <c:pt idx="15">
                  <c:v>75/76</c:v>
                </c:pt>
                <c:pt idx="16">
                  <c:v>76/77</c:v>
                </c:pt>
                <c:pt idx="17">
                  <c:v>77/78</c:v>
                </c:pt>
                <c:pt idx="18">
                  <c:v>78/79</c:v>
                </c:pt>
                <c:pt idx="19">
                  <c:v>79/80</c:v>
                </c:pt>
              </c:strCache>
            </c:strRef>
          </c:xVal>
          <c:yVal>
            <c:numRef>
              <c:f>Mean_annaul_nepalimonths!$K$10:$K$29</c:f>
              <c:numCache>
                <c:formatCode>0.0</c:formatCode>
                <c:ptCount val="20"/>
                <c:pt idx="0">
                  <c:v>27.602798797010074</c:v>
                </c:pt>
                <c:pt idx="1">
                  <c:v>27.416574107228325</c:v>
                </c:pt>
                <c:pt idx="2">
                  <c:v>27.725533232911385</c:v>
                </c:pt>
                <c:pt idx="3">
                  <c:v>26.368863128113123</c:v>
                </c:pt>
                <c:pt idx="4">
                  <c:v>25.835785182907642</c:v>
                </c:pt>
                <c:pt idx="5">
                  <c:v>24.875466571041784</c:v>
                </c:pt>
                <c:pt idx="6">
                  <c:v>23.703736693542233</c:v>
                </c:pt>
                <c:pt idx="7">
                  <c:v>23.004030118199768</c:v>
                </c:pt>
                <c:pt idx="8">
                  <c:v>22.505234190061437</c:v>
                </c:pt>
                <c:pt idx="9">
                  <c:v>22.222612868034908</c:v>
                </c:pt>
                <c:pt idx="10">
                  <c:v>22.032858324281637</c:v>
                </c:pt>
                <c:pt idx="11">
                  <c:v>22.496504596158697</c:v>
                </c:pt>
                <c:pt idx="12">
                  <c:v>22.318837590394793</c:v>
                </c:pt>
                <c:pt idx="13">
                  <c:v>23.728452503936229</c:v>
                </c:pt>
                <c:pt idx="14">
                  <c:v>23.079757303696688</c:v>
                </c:pt>
                <c:pt idx="15">
                  <c:v>22.57713564158994</c:v>
                </c:pt>
                <c:pt idx="16">
                  <c:v>22.876585059959577</c:v>
                </c:pt>
                <c:pt idx="17">
                  <c:v>23.204510977767793</c:v>
                </c:pt>
                <c:pt idx="18">
                  <c:v>23.970555539785913</c:v>
                </c:pt>
                <c:pt idx="19">
                  <c:v>26.118527947860894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C-4701-B406-C79806194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596448"/>
        <c:axId val="457613920"/>
      </c:scatterChart>
      <c:valAx>
        <c:axId val="45759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7613920"/>
        <c:crosses val="autoZero"/>
        <c:crossBetween val="midCat"/>
      </c:valAx>
      <c:valAx>
        <c:axId val="4576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45759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Mean Annual Discharge, 5-Years and 10- Years Moving average of Jhimruk Khola</a:t>
            </a:r>
            <a:endParaRPr lang="en-US" sz="1100" b="1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0618990151849"/>
          <c:y val="9.108598448704916E-2"/>
          <c:w val="0.83964890443674212"/>
          <c:h val="0.71156483731143483"/>
        </c:manualLayout>
      </c:layout>
      <c:lineChart>
        <c:grouping val="standard"/>
        <c:varyColors val="0"/>
        <c:ser>
          <c:idx val="0"/>
          <c:order val="0"/>
          <c:tx>
            <c:strRef>
              <c:f>Mean_annaul_nepalimonths!$B$9</c:f>
              <c:strCache>
                <c:ptCount val="1"/>
                <c:pt idx="0">
                  <c:v>Mean Annual Discharge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Mean_annaul_nepalimonths!$A$10:$A$38</c:f>
              <c:strCache>
                <c:ptCount val="29"/>
                <c:pt idx="0">
                  <c:v>51/52</c:v>
                </c:pt>
                <c:pt idx="1">
                  <c:v>52/53</c:v>
                </c:pt>
                <c:pt idx="2">
                  <c:v>53/54</c:v>
                </c:pt>
                <c:pt idx="3">
                  <c:v>54/55</c:v>
                </c:pt>
                <c:pt idx="4">
                  <c:v>55/56</c:v>
                </c:pt>
                <c:pt idx="5">
                  <c:v>56/57</c:v>
                </c:pt>
                <c:pt idx="6">
                  <c:v>57/58</c:v>
                </c:pt>
                <c:pt idx="7">
                  <c:v>58/59</c:v>
                </c:pt>
                <c:pt idx="8">
                  <c:v>59/60</c:v>
                </c:pt>
                <c:pt idx="9">
                  <c:v>60/61</c:v>
                </c:pt>
                <c:pt idx="10">
                  <c:v>61/62</c:v>
                </c:pt>
                <c:pt idx="11">
                  <c:v>62/63</c:v>
                </c:pt>
                <c:pt idx="12">
                  <c:v>63/64</c:v>
                </c:pt>
                <c:pt idx="13">
                  <c:v>64/65</c:v>
                </c:pt>
                <c:pt idx="14">
                  <c:v>65/66</c:v>
                </c:pt>
                <c:pt idx="15">
                  <c:v>66/67</c:v>
                </c:pt>
                <c:pt idx="16">
                  <c:v>67/68</c:v>
                </c:pt>
                <c:pt idx="17">
                  <c:v>68/69</c:v>
                </c:pt>
                <c:pt idx="18">
                  <c:v>69/70</c:v>
                </c:pt>
                <c:pt idx="19">
                  <c:v>70/71</c:v>
                </c:pt>
                <c:pt idx="20">
                  <c:v>71/72</c:v>
                </c:pt>
                <c:pt idx="21">
                  <c:v>72/73</c:v>
                </c:pt>
                <c:pt idx="22">
                  <c:v>73/74</c:v>
                </c:pt>
                <c:pt idx="23">
                  <c:v>74/75</c:v>
                </c:pt>
                <c:pt idx="24">
                  <c:v>75/76</c:v>
                </c:pt>
                <c:pt idx="25">
                  <c:v>76/77</c:v>
                </c:pt>
                <c:pt idx="26">
                  <c:v>77/78</c:v>
                </c:pt>
                <c:pt idx="27">
                  <c:v>78/79</c:v>
                </c:pt>
                <c:pt idx="28">
                  <c:v>79/80</c:v>
                </c:pt>
              </c:strCache>
            </c:strRef>
          </c:cat>
          <c:val>
            <c:numRef>
              <c:f>Mean_annaul_nepalimonths!$B$10:$B$38</c:f>
              <c:numCache>
                <c:formatCode>0.0</c:formatCode>
                <c:ptCount val="29"/>
                <c:pt idx="0">
                  <c:v>17.83042253521127</c:v>
                </c:pt>
                <c:pt idx="1">
                  <c:v>20.157237704918039</c:v>
                </c:pt>
                <c:pt idx="2">
                  <c:v>29.269117486338793</c:v>
                </c:pt>
                <c:pt idx="3">
                  <c:v>30.640712328767108</c:v>
                </c:pt>
                <c:pt idx="4">
                  <c:v>31.131698630136992</c:v>
                </c:pt>
                <c:pt idx="5">
                  <c:v>33.054675824175838</c:v>
                </c:pt>
                <c:pt idx="6">
                  <c:v>32.058794520547956</c:v>
                </c:pt>
                <c:pt idx="7">
                  <c:v>26.759762295081952</c:v>
                </c:pt>
                <c:pt idx="8">
                  <c:v>27.95693650793649</c:v>
                </c:pt>
                <c:pt idx="9">
                  <c:v>27.168630136986309</c:v>
                </c:pt>
                <c:pt idx="10">
                  <c:v>15.968175637393772</c:v>
                </c:pt>
                <c:pt idx="11">
                  <c:v>23.246828961748623</c:v>
                </c:pt>
                <c:pt idx="12">
                  <c:v>15.702416438356162</c:v>
                </c:pt>
                <c:pt idx="13">
                  <c:v>25.309932876712349</c:v>
                </c:pt>
                <c:pt idx="14">
                  <c:v>21.528512511478407</c:v>
                </c:pt>
                <c:pt idx="15">
                  <c:v>21.33737704918034</c:v>
                </c:pt>
                <c:pt idx="16">
                  <c:v>25.061728767123299</c:v>
                </c:pt>
                <c:pt idx="17">
                  <c:v>21.771803013698623</c:v>
                </c:pt>
                <c:pt idx="18">
                  <c:v>25.130723287671227</c:v>
                </c:pt>
                <c:pt idx="19">
                  <c:v>25.271084699453553</c:v>
                </c:pt>
                <c:pt idx="20">
                  <c:v>20.604638356164397</c:v>
                </c:pt>
                <c:pt idx="21">
                  <c:v>21.470158904109574</c:v>
                </c:pt>
                <c:pt idx="22">
                  <c:v>29.798565573770496</c:v>
                </c:pt>
                <c:pt idx="23">
                  <c:v>18.822980874316929</c:v>
                </c:pt>
                <c:pt idx="24">
                  <c:v>16.502295890410952</c:v>
                </c:pt>
                <c:pt idx="25">
                  <c:v>24.331871232876711</c:v>
                </c:pt>
                <c:pt idx="26">
                  <c:v>28.340987945205455</c:v>
                </c:pt>
                <c:pt idx="27">
                  <c:v>29.432248633879802</c:v>
                </c:pt>
                <c:pt idx="28">
                  <c:v>46.610447368421063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9D-4FCD-BF2E-5D69FB81CF9A}"/>
            </c:ext>
          </c:extLst>
        </c:ser>
        <c:ser>
          <c:idx val="1"/>
          <c:order val="1"/>
          <c:tx>
            <c:strRef>
              <c:f>Mean_annaul_nepalimonths!$C$9</c:f>
              <c:strCache>
                <c:ptCount val="1"/>
                <c:pt idx="0">
                  <c:v>5-year moving 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Mean_annaul_nepalimonths!$A$10:$A$38</c:f>
              <c:strCache>
                <c:ptCount val="29"/>
                <c:pt idx="0">
                  <c:v>51/52</c:v>
                </c:pt>
                <c:pt idx="1">
                  <c:v>52/53</c:v>
                </c:pt>
                <c:pt idx="2">
                  <c:v>53/54</c:v>
                </c:pt>
                <c:pt idx="3">
                  <c:v>54/55</c:v>
                </c:pt>
                <c:pt idx="4">
                  <c:v>55/56</c:v>
                </c:pt>
                <c:pt idx="5">
                  <c:v>56/57</c:v>
                </c:pt>
                <c:pt idx="6">
                  <c:v>57/58</c:v>
                </c:pt>
                <c:pt idx="7">
                  <c:v>58/59</c:v>
                </c:pt>
                <c:pt idx="8">
                  <c:v>59/60</c:v>
                </c:pt>
                <c:pt idx="9">
                  <c:v>60/61</c:v>
                </c:pt>
                <c:pt idx="10">
                  <c:v>61/62</c:v>
                </c:pt>
                <c:pt idx="11">
                  <c:v>62/63</c:v>
                </c:pt>
                <c:pt idx="12">
                  <c:v>63/64</c:v>
                </c:pt>
                <c:pt idx="13">
                  <c:v>64/65</c:v>
                </c:pt>
                <c:pt idx="14">
                  <c:v>65/66</c:v>
                </c:pt>
                <c:pt idx="15">
                  <c:v>66/67</c:v>
                </c:pt>
                <c:pt idx="16">
                  <c:v>67/68</c:v>
                </c:pt>
                <c:pt idx="17">
                  <c:v>68/69</c:v>
                </c:pt>
                <c:pt idx="18">
                  <c:v>69/70</c:v>
                </c:pt>
                <c:pt idx="19">
                  <c:v>70/71</c:v>
                </c:pt>
                <c:pt idx="20">
                  <c:v>71/72</c:v>
                </c:pt>
                <c:pt idx="21">
                  <c:v>72/73</c:v>
                </c:pt>
                <c:pt idx="22">
                  <c:v>73/74</c:v>
                </c:pt>
                <c:pt idx="23">
                  <c:v>74/75</c:v>
                </c:pt>
                <c:pt idx="24">
                  <c:v>75/76</c:v>
                </c:pt>
                <c:pt idx="25">
                  <c:v>76/77</c:v>
                </c:pt>
                <c:pt idx="26">
                  <c:v>77/78</c:v>
                </c:pt>
                <c:pt idx="27">
                  <c:v>78/79</c:v>
                </c:pt>
                <c:pt idx="28">
                  <c:v>79/80</c:v>
                </c:pt>
              </c:strCache>
            </c:strRef>
          </c:cat>
          <c:val>
            <c:numRef>
              <c:f>Mean_annaul_nepalimonths!$C$10:$C$38</c:f>
              <c:numCache>
                <c:formatCode>0.0</c:formatCode>
                <c:ptCount val="29"/>
                <c:pt idx="4">
                  <c:v>25.805837737074437</c:v>
                </c:pt>
                <c:pt idx="5">
                  <c:v>28.850688394867355</c:v>
                </c:pt>
                <c:pt idx="6">
                  <c:v>31.230999757993338</c:v>
                </c:pt>
                <c:pt idx="7">
                  <c:v>30.729128719741972</c:v>
                </c:pt>
                <c:pt idx="8">
                  <c:v>30.192373555575841</c:v>
                </c:pt>
                <c:pt idx="9">
                  <c:v>29.399759856945707</c:v>
                </c:pt>
                <c:pt idx="10">
                  <c:v>25.982459819589298</c:v>
                </c:pt>
                <c:pt idx="11">
                  <c:v>24.220066707829428</c:v>
                </c:pt>
                <c:pt idx="12">
                  <c:v>22.00859753648427</c:v>
                </c:pt>
                <c:pt idx="13">
                  <c:v>21.479196810239443</c:v>
                </c:pt>
                <c:pt idx="14">
                  <c:v>20.351173285137865</c:v>
                </c:pt>
                <c:pt idx="15">
                  <c:v>21.425013567495178</c:v>
                </c:pt>
                <c:pt idx="16">
                  <c:v>21.787993528570109</c:v>
                </c:pt>
                <c:pt idx="17">
                  <c:v>23.001870843638603</c:v>
                </c:pt>
                <c:pt idx="18">
                  <c:v>22.966028925830379</c:v>
                </c:pt>
                <c:pt idx="19">
                  <c:v>23.71454336342541</c:v>
                </c:pt>
                <c:pt idx="20">
                  <c:v>23.56799562482222</c:v>
                </c:pt>
                <c:pt idx="21">
                  <c:v>22.849681652219477</c:v>
                </c:pt>
                <c:pt idx="22">
                  <c:v>24.455034164233854</c:v>
                </c:pt>
                <c:pt idx="23">
                  <c:v>23.193485681562994</c:v>
                </c:pt>
                <c:pt idx="24">
                  <c:v>21.439727919754468</c:v>
                </c:pt>
                <c:pt idx="25">
                  <c:v>22.185174495096931</c:v>
                </c:pt>
                <c:pt idx="26">
                  <c:v>23.559340303316109</c:v>
                </c:pt>
                <c:pt idx="27">
                  <c:v>23.486076915337968</c:v>
                </c:pt>
                <c:pt idx="28">
                  <c:v>29.043570214158798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9D-4FCD-BF2E-5D69FB81CF9A}"/>
            </c:ext>
          </c:extLst>
        </c:ser>
        <c:ser>
          <c:idx val="2"/>
          <c:order val="2"/>
          <c:tx>
            <c:strRef>
              <c:f>Mean_annaul_nepalimonths!$D$9</c:f>
              <c:strCache>
                <c:ptCount val="1"/>
                <c:pt idx="0">
                  <c:v>10-year moving average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Mean_annaul_nepalimonths!$A$10:$A$38</c:f>
              <c:strCache>
                <c:ptCount val="29"/>
                <c:pt idx="0">
                  <c:v>51/52</c:v>
                </c:pt>
                <c:pt idx="1">
                  <c:v>52/53</c:v>
                </c:pt>
                <c:pt idx="2">
                  <c:v>53/54</c:v>
                </c:pt>
                <c:pt idx="3">
                  <c:v>54/55</c:v>
                </c:pt>
                <c:pt idx="4">
                  <c:v>55/56</c:v>
                </c:pt>
                <c:pt idx="5">
                  <c:v>56/57</c:v>
                </c:pt>
                <c:pt idx="6">
                  <c:v>57/58</c:v>
                </c:pt>
                <c:pt idx="7">
                  <c:v>58/59</c:v>
                </c:pt>
                <c:pt idx="8">
                  <c:v>59/60</c:v>
                </c:pt>
                <c:pt idx="9">
                  <c:v>60/61</c:v>
                </c:pt>
                <c:pt idx="10">
                  <c:v>61/62</c:v>
                </c:pt>
                <c:pt idx="11">
                  <c:v>62/63</c:v>
                </c:pt>
                <c:pt idx="12">
                  <c:v>63/64</c:v>
                </c:pt>
                <c:pt idx="13">
                  <c:v>64/65</c:v>
                </c:pt>
                <c:pt idx="14">
                  <c:v>65/66</c:v>
                </c:pt>
                <c:pt idx="15">
                  <c:v>66/67</c:v>
                </c:pt>
                <c:pt idx="16">
                  <c:v>67/68</c:v>
                </c:pt>
                <c:pt idx="17">
                  <c:v>68/69</c:v>
                </c:pt>
                <c:pt idx="18">
                  <c:v>69/70</c:v>
                </c:pt>
                <c:pt idx="19">
                  <c:v>70/71</c:v>
                </c:pt>
                <c:pt idx="20">
                  <c:v>71/72</c:v>
                </c:pt>
                <c:pt idx="21">
                  <c:v>72/73</c:v>
                </c:pt>
                <c:pt idx="22">
                  <c:v>73/74</c:v>
                </c:pt>
                <c:pt idx="23">
                  <c:v>74/75</c:v>
                </c:pt>
                <c:pt idx="24">
                  <c:v>75/76</c:v>
                </c:pt>
                <c:pt idx="25">
                  <c:v>76/77</c:v>
                </c:pt>
                <c:pt idx="26">
                  <c:v>77/78</c:v>
                </c:pt>
                <c:pt idx="27">
                  <c:v>78/79</c:v>
                </c:pt>
                <c:pt idx="28">
                  <c:v>79/80</c:v>
                </c:pt>
              </c:strCache>
            </c:strRef>
          </c:cat>
          <c:val>
            <c:numRef>
              <c:f>Mean_annaul_nepalimonths!$D$10:$D$38</c:f>
              <c:numCache>
                <c:formatCode>0.0</c:formatCode>
                <c:ptCount val="29"/>
                <c:pt idx="9">
                  <c:v>27.602798797010074</c:v>
                </c:pt>
                <c:pt idx="10">
                  <c:v>27.416574107228325</c:v>
                </c:pt>
                <c:pt idx="11">
                  <c:v>27.725533232911385</c:v>
                </c:pt>
                <c:pt idx="12">
                  <c:v>26.368863128113123</c:v>
                </c:pt>
                <c:pt idx="13">
                  <c:v>25.835785182907642</c:v>
                </c:pt>
                <c:pt idx="14">
                  <c:v>24.875466571041784</c:v>
                </c:pt>
                <c:pt idx="15">
                  <c:v>23.703736693542233</c:v>
                </c:pt>
                <c:pt idx="16">
                  <c:v>23.004030118199768</c:v>
                </c:pt>
                <c:pt idx="17">
                  <c:v>22.505234190061437</c:v>
                </c:pt>
                <c:pt idx="18">
                  <c:v>22.222612868034908</c:v>
                </c:pt>
                <c:pt idx="19">
                  <c:v>22.032858324281637</c:v>
                </c:pt>
                <c:pt idx="20">
                  <c:v>22.496504596158697</c:v>
                </c:pt>
                <c:pt idx="21">
                  <c:v>22.318837590394793</c:v>
                </c:pt>
                <c:pt idx="22">
                  <c:v>23.728452503936229</c:v>
                </c:pt>
                <c:pt idx="23">
                  <c:v>23.079757303696688</c:v>
                </c:pt>
                <c:pt idx="24">
                  <c:v>22.57713564158994</c:v>
                </c:pt>
                <c:pt idx="25">
                  <c:v>22.876585059959577</c:v>
                </c:pt>
                <c:pt idx="26">
                  <c:v>23.204510977767793</c:v>
                </c:pt>
                <c:pt idx="27">
                  <c:v>23.970555539785913</c:v>
                </c:pt>
                <c:pt idx="28">
                  <c:v>26.118527947860894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69D-4FCD-BF2E-5D69FB81C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524079"/>
        <c:axId val="1326524495"/>
      </c:lineChart>
      <c:catAx>
        <c:axId val="132652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b="1"/>
                  <a:t>Fiscal Year</a:t>
                </a:r>
              </a:p>
            </c:rich>
          </c:tx>
          <c:layout>
            <c:manualLayout>
              <c:xMode val="edge"/>
              <c:yMode val="edge"/>
              <c:x val="0.46578398197321697"/>
              <c:y val="0.90099994643526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326524495"/>
        <c:crosses val="autoZero"/>
        <c:auto val="1"/>
        <c:lblAlgn val="ctr"/>
        <c:lblOffset val="100"/>
        <c:noMultiLvlLbl val="0"/>
      </c:catAx>
      <c:valAx>
        <c:axId val="1326524495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32652407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62520523633605296"/>
          <c:y val="0.11393892402817944"/>
          <c:w val="0.25446314564519634"/>
          <c:h val="0.2384421233060152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baisakh!$A$10:$A$36</c:f>
              <c:numCache>
                <c:formatCode>General</c:formatCode>
                <c:ptCount val="27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baisakh!$B$10:$B$36</c:f>
              <c:numCache>
                <c:formatCode>0.00</c:formatCode>
                <c:ptCount val="27"/>
                <c:pt idx="0">
                  <c:v>2.2465833333333332</c:v>
                </c:pt>
                <c:pt idx="1">
                  <c:v>2.0877419354838711</c:v>
                </c:pt>
                <c:pt idx="2">
                  <c:v>3.9435483870967749</c:v>
                </c:pt>
                <c:pt idx="3">
                  <c:v>4.6358064516129041</c:v>
                </c:pt>
                <c:pt idx="4">
                  <c:v>2.3164516129032262</c:v>
                </c:pt>
                <c:pt idx="5">
                  <c:v>5.4279999999999999</c:v>
                </c:pt>
                <c:pt idx="6">
                  <c:v>5.3246666666666673</c:v>
                </c:pt>
                <c:pt idx="7">
                  <c:v>6.0913870967741923</c:v>
                </c:pt>
                <c:pt idx="8">
                  <c:v>2.9296774193548392</c:v>
                </c:pt>
                <c:pt idx="9">
                  <c:v>2.431322580645161</c:v>
                </c:pt>
                <c:pt idx="10">
                  <c:v>4.6788387096774189</c:v>
                </c:pt>
                <c:pt idx="11">
                  <c:v>3.808870967741937</c:v>
                </c:pt>
                <c:pt idx="12">
                  <c:v>2.7655806451612901</c:v>
                </c:pt>
                <c:pt idx="13">
                  <c:v>1.636709677419355</c:v>
                </c:pt>
                <c:pt idx="14">
                  <c:v>1.901612903225806</c:v>
                </c:pt>
                <c:pt idx="15">
                  <c:v>2.6076129032258062</c:v>
                </c:pt>
                <c:pt idx="16">
                  <c:v>2.0742258064516128</c:v>
                </c:pt>
                <c:pt idx="17">
                  <c:v>3.334516129032258</c:v>
                </c:pt>
                <c:pt idx="18">
                  <c:v>2.419451612903226</c:v>
                </c:pt>
                <c:pt idx="19">
                  <c:v>4.7670322580645177</c:v>
                </c:pt>
                <c:pt idx="20">
                  <c:v>2.5699677419354829</c:v>
                </c:pt>
                <c:pt idx="21">
                  <c:v>5.0850967741935467</c:v>
                </c:pt>
                <c:pt idx="22">
                  <c:v>2.6687096774193542</c:v>
                </c:pt>
                <c:pt idx="23">
                  <c:v>2.863967741935483</c:v>
                </c:pt>
                <c:pt idx="24">
                  <c:v>8.2467741935483865</c:v>
                </c:pt>
                <c:pt idx="25">
                  <c:v>5.307483870967741</c:v>
                </c:pt>
                <c:pt idx="26">
                  <c:v>5.4619354838709686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9-4D17-BED1-F5360DABF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57872"/>
        <c:axId val="1858959120"/>
      </c:scatterChart>
      <c:valAx>
        <c:axId val="18589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9120"/>
        <c:crosses val="autoZero"/>
        <c:crossBetween val="midCat"/>
      </c:valAx>
      <c:valAx>
        <c:axId val="185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3037620297462816E-2"/>
                  <c:y val="-0.3888750364537765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jeth!$A$12:$A$38</c:f>
              <c:numCache>
                <c:formatCode>General</c:formatCode>
                <c:ptCount val="27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jeth!$B$12:$B$38</c:f>
              <c:numCache>
                <c:formatCode>0.00</c:formatCode>
                <c:ptCount val="27"/>
                <c:pt idx="0">
                  <c:v>2.8166562499999999</c:v>
                </c:pt>
                <c:pt idx="1">
                  <c:v>3.1909375</c:v>
                </c:pt>
                <c:pt idx="2">
                  <c:v>3.9825806451612902</c:v>
                </c:pt>
                <c:pt idx="3">
                  <c:v>9.9458064516129046</c:v>
                </c:pt>
                <c:pt idx="4">
                  <c:v>25.826562500000001</c:v>
                </c:pt>
                <c:pt idx="5">
                  <c:v>10.667187500000001</c:v>
                </c:pt>
                <c:pt idx="6">
                  <c:v>5.8921612903225808</c:v>
                </c:pt>
                <c:pt idx="8">
                  <c:v>4.4899999999999993</c:v>
                </c:pt>
                <c:pt idx="9">
                  <c:v>1.828263157894737</c:v>
                </c:pt>
                <c:pt idx="10">
                  <c:v>11.041129032258061</c:v>
                </c:pt>
                <c:pt idx="11">
                  <c:v>4.0191290322580651</c:v>
                </c:pt>
                <c:pt idx="12">
                  <c:v>6.7753437499999993</c:v>
                </c:pt>
                <c:pt idx="13">
                  <c:v>4.9864838709677404</c:v>
                </c:pt>
                <c:pt idx="14">
                  <c:v>2.616580645161291</c:v>
                </c:pt>
                <c:pt idx="15">
                  <c:v>5.5824193548387102</c:v>
                </c:pt>
                <c:pt idx="16">
                  <c:v>1.5539375</c:v>
                </c:pt>
                <c:pt idx="17">
                  <c:v>11.669774193548379</c:v>
                </c:pt>
                <c:pt idx="18">
                  <c:v>3.773903225806452</c:v>
                </c:pt>
                <c:pt idx="19">
                  <c:v>2.6033124999999999</c:v>
                </c:pt>
                <c:pt idx="20">
                  <c:v>5.4387499999999998</c:v>
                </c:pt>
                <c:pt idx="21">
                  <c:v>6.3417741935483862</c:v>
                </c:pt>
                <c:pt idx="22">
                  <c:v>3.5379999999999998</c:v>
                </c:pt>
                <c:pt idx="23">
                  <c:v>3.1744062499999992</c:v>
                </c:pt>
                <c:pt idx="24">
                  <c:v>8.8260312499999998</c:v>
                </c:pt>
                <c:pt idx="25">
                  <c:v>8.0459999999999994</c:v>
                </c:pt>
                <c:pt idx="26">
                  <c:v>7.3120000000000012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18-4AB2-8774-7A487BA9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82224"/>
        <c:axId val="1996080144"/>
      </c:scatterChart>
      <c:valAx>
        <c:axId val="19960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0144"/>
        <c:crosses val="autoZero"/>
        <c:crossBetween val="midCat"/>
      </c:valAx>
      <c:valAx>
        <c:axId val="1996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8.9704286964129479E-2"/>
                  <c:y val="-0.430100976961213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asar!$A$11:$A$38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asar!$B$11:$B$38</c:f>
              <c:numCache>
                <c:formatCode>0.00</c:formatCode>
                <c:ptCount val="28"/>
                <c:pt idx="0">
                  <c:v>43.020937500000002</c:v>
                </c:pt>
                <c:pt idx="1">
                  <c:v>28.786967741935481</c:v>
                </c:pt>
                <c:pt idx="2">
                  <c:v>46.505806451612898</c:v>
                </c:pt>
                <c:pt idx="3">
                  <c:v>68.406562500000021</c:v>
                </c:pt>
                <c:pt idx="4">
                  <c:v>38.919687499999988</c:v>
                </c:pt>
                <c:pt idx="5">
                  <c:v>57.251935483870973</c:v>
                </c:pt>
                <c:pt idx="6">
                  <c:v>39.447741935483869</c:v>
                </c:pt>
                <c:pt idx="7">
                  <c:v>23.502031249999991</c:v>
                </c:pt>
                <c:pt idx="8">
                  <c:v>45.838774193548382</c:v>
                </c:pt>
                <c:pt idx="9">
                  <c:v>24.204838709677421</c:v>
                </c:pt>
                <c:pt idx="10">
                  <c:v>19.973451612903219</c:v>
                </c:pt>
                <c:pt idx="11">
                  <c:v>33.470865625000002</c:v>
                </c:pt>
                <c:pt idx="12">
                  <c:v>19.369968750000002</c:v>
                </c:pt>
                <c:pt idx="13">
                  <c:v>41.596790322580652</c:v>
                </c:pt>
                <c:pt idx="14">
                  <c:v>14.91935483870968</c:v>
                </c:pt>
                <c:pt idx="15">
                  <c:v>19.00359375</c:v>
                </c:pt>
                <c:pt idx="16">
                  <c:v>36.650281249999999</c:v>
                </c:pt>
                <c:pt idx="17">
                  <c:v>19.604129032258069</c:v>
                </c:pt>
                <c:pt idx="18">
                  <c:v>70.99464516129035</c:v>
                </c:pt>
                <c:pt idx="19">
                  <c:v>20.758343750000002</c:v>
                </c:pt>
                <c:pt idx="20">
                  <c:v>18.765677419354841</c:v>
                </c:pt>
                <c:pt idx="21">
                  <c:v>44.828580645161303</c:v>
                </c:pt>
                <c:pt idx="22">
                  <c:v>55.599935483870958</c:v>
                </c:pt>
                <c:pt idx="23">
                  <c:v>9.4121249999999996</c:v>
                </c:pt>
                <c:pt idx="24">
                  <c:v>14.810838709677419</c:v>
                </c:pt>
                <c:pt idx="25">
                  <c:v>73.217903225806452</c:v>
                </c:pt>
                <c:pt idx="26">
                  <c:v>56.021225806451611</c:v>
                </c:pt>
                <c:pt idx="27">
                  <c:v>29.324718749999999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E-4046-8E30-69699126F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4512"/>
        <c:axId val="1707394928"/>
      </c:scatterChart>
      <c:valAx>
        <c:axId val="17073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928"/>
        <c:crosses val="autoZero"/>
        <c:crossBetween val="midCat"/>
      </c:valAx>
      <c:valAx>
        <c:axId val="17073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697747156605424E-2"/>
                  <c:y val="0.208483522892971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shrawan!$A$11:$A$38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shrawan!$B$11:$B$38</c:f>
              <c:numCache>
                <c:formatCode>0.00</c:formatCode>
                <c:ptCount val="28"/>
                <c:pt idx="0">
                  <c:v>65.76906249999999</c:v>
                </c:pt>
                <c:pt idx="1">
                  <c:v>97.308125000000032</c:v>
                </c:pt>
                <c:pt idx="2">
                  <c:v>125.20281249999999</c:v>
                </c:pt>
                <c:pt idx="3">
                  <c:v>96.429999999999978</c:v>
                </c:pt>
                <c:pt idx="4">
                  <c:v>60.746129032258061</c:v>
                </c:pt>
                <c:pt idx="5">
                  <c:v>90.971875000000011</c:v>
                </c:pt>
                <c:pt idx="6">
                  <c:v>81.160656250000017</c:v>
                </c:pt>
                <c:pt idx="7">
                  <c:v>55.829129032258081</c:v>
                </c:pt>
                <c:pt idx="8">
                  <c:v>94.426562499999974</c:v>
                </c:pt>
                <c:pt idx="9">
                  <c:v>50.565531250000006</c:v>
                </c:pt>
                <c:pt idx="10">
                  <c:v>61.740312500000002</c:v>
                </c:pt>
                <c:pt idx="11">
                  <c:v>53.568516129032282</c:v>
                </c:pt>
                <c:pt idx="12">
                  <c:v>68.523187500000006</c:v>
                </c:pt>
                <c:pt idx="13">
                  <c:v>67.090470052083347</c:v>
                </c:pt>
                <c:pt idx="14">
                  <c:v>71.930312499999971</c:v>
                </c:pt>
                <c:pt idx="15">
                  <c:v>74.613806451612916</c:v>
                </c:pt>
                <c:pt idx="16">
                  <c:v>68.271874999999994</c:v>
                </c:pt>
                <c:pt idx="17">
                  <c:v>64.819249999999997</c:v>
                </c:pt>
                <c:pt idx="18">
                  <c:v>110.64565625</c:v>
                </c:pt>
                <c:pt idx="19">
                  <c:v>73.940290322580637</c:v>
                </c:pt>
                <c:pt idx="20">
                  <c:v>67.385406250000003</c:v>
                </c:pt>
                <c:pt idx="21">
                  <c:v>130.71284374999999</c:v>
                </c:pt>
                <c:pt idx="22">
                  <c:v>68.643062500000013</c:v>
                </c:pt>
                <c:pt idx="23">
                  <c:v>48.653387096774203</c:v>
                </c:pt>
                <c:pt idx="24">
                  <c:v>41.2280625</c:v>
                </c:pt>
                <c:pt idx="25">
                  <c:v>83.259031249999992</c:v>
                </c:pt>
                <c:pt idx="26">
                  <c:v>73.540187500000002</c:v>
                </c:pt>
                <c:pt idx="27">
                  <c:v>53.415225806451602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A-477B-AB9E-4E417D48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86912"/>
        <c:axId val="1979187744"/>
      </c:scatterChart>
      <c:valAx>
        <c:axId val="19791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7744"/>
        <c:crosses val="autoZero"/>
        <c:crossBetween val="midCat"/>
      </c:valAx>
      <c:valAx>
        <c:axId val="1979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2.jpe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0</xdr:row>
      <xdr:rowOff>123825</xdr:rowOff>
    </xdr:from>
    <xdr:to>
      <xdr:col>20</xdr:col>
      <xdr:colOff>600075</xdr:colOff>
      <xdr:row>14</xdr:row>
      <xdr:rowOff>200025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133350</xdr:colOff>
      <xdr:row>15</xdr:row>
      <xdr:rowOff>85724</xdr:rowOff>
    </xdr:from>
    <xdr:to>
      <xdr:col>22</xdr:col>
      <xdr:colOff>533894</xdr:colOff>
      <xdr:row>29</xdr:row>
      <xdr:rowOff>152399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8950" y="3371849"/>
          <a:ext cx="4782044" cy="31337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4053417</xdr:colOff>
      <xdr:row>17</xdr:row>
      <xdr:rowOff>10582</xdr:rowOff>
    </xdr:from>
    <xdr:to>
      <xdr:col>15</xdr:col>
      <xdr:colOff>185208</xdr:colOff>
      <xdr:row>30</xdr:row>
      <xdr:rowOff>122765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10583</xdr:colOff>
      <xdr:row>3</xdr:row>
      <xdr:rowOff>1</xdr:rowOff>
    </xdr:from>
    <xdr:to>
      <xdr:col>19</xdr:col>
      <xdr:colOff>248707</xdr:colOff>
      <xdr:row>16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5292</xdr:colOff>
      <xdr:row>1</xdr:row>
      <xdr:rowOff>452755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1842" cy="665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442912</xdr:colOff>
      <xdr:row>13</xdr:row>
      <xdr:rowOff>190500</xdr:rowOff>
    </xdr:from>
    <xdr:to>
      <xdr:col>18</xdr:col>
      <xdr:colOff>204787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301625</xdr:colOff>
      <xdr:row>2</xdr:row>
      <xdr:rowOff>12389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39875" cy="726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338137</xdr:colOff>
      <xdr:row>10</xdr:row>
      <xdr:rowOff>38100</xdr:rowOff>
    </xdr:from>
    <xdr:to>
      <xdr:col>20</xdr:col>
      <xdr:colOff>39687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146050</xdr:colOff>
      <xdr:row>0</xdr:row>
      <xdr:rowOff>38100</xdr:rowOff>
    </xdr:from>
    <xdr:to>
      <xdr:col>2</xdr:col>
      <xdr:colOff>95250</xdr:colOff>
      <xdr:row>1</xdr:row>
      <xdr:rowOff>435276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" y="38100"/>
          <a:ext cx="1187450" cy="616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350837</xdr:colOff>
      <xdr:row>4</xdr:row>
      <xdr:rowOff>34925</xdr:rowOff>
    </xdr:from>
    <xdr:to>
      <xdr:col>19</xdr:col>
      <xdr:colOff>125412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66675</xdr:rowOff>
    </xdr:from>
    <xdr:to>
      <xdr:col>2</xdr:col>
      <xdr:colOff>346484</xdr:colOff>
      <xdr:row>1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66675"/>
          <a:ext cx="1518059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171450</xdr:rowOff>
    </xdr:from>
    <xdr:to>
      <xdr:col>16</xdr:col>
      <xdr:colOff>309562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126999</xdr:colOff>
      <xdr:row>1</xdr:row>
      <xdr:rowOff>601966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03499" cy="8242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125412</xdr:colOff>
      <xdr:row>1</xdr:row>
      <xdr:rowOff>161925</xdr:rowOff>
    </xdr:from>
    <xdr:to>
      <xdr:col>20</xdr:col>
      <xdr:colOff>423862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2</xdr:row>
      <xdr:rowOff>48310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36750" cy="746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319087</xdr:colOff>
      <xdr:row>1</xdr:row>
      <xdr:rowOff>9525</xdr:rowOff>
    </xdr:from>
    <xdr:to>
      <xdr:col>18</xdr:col>
      <xdr:colOff>14287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1</xdr:rowOff>
    </xdr:from>
    <xdr:to>
      <xdr:col>3</xdr:col>
      <xdr:colOff>95251</xdr:colOff>
      <xdr:row>1</xdr:row>
      <xdr:rowOff>567873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936750" cy="7901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0</xdr:row>
      <xdr:rowOff>123825</xdr:rowOff>
    </xdr:from>
    <xdr:to>
      <xdr:col>18</xdr:col>
      <xdr:colOff>90487</xdr:colOff>
      <xdr:row>14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0</xdr:row>
      <xdr:rowOff>1</xdr:rowOff>
    </xdr:from>
    <xdr:to>
      <xdr:col>3</xdr:col>
      <xdr:colOff>571500</xdr:colOff>
      <xdr:row>1</xdr:row>
      <xdr:rowOff>604881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"/>
          <a:ext cx="2365375" cy="827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0.07768</cdr:x>
      <cdr:y>0.73611</cdr:y>
    </cdr:from>
    <cdr:to>
      <cdr:x>0.98532</cdr:x>
      <cdr:y>0.73727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403225" y="2019300"/>
          <a:ext cx="4711699" cy="3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0.08685</cdr:x>
      <cdr:y>0.39699</cdr:y>
    </cdr:from>
    <cdr:to>
      <cdr:x>0.9841</cdr:x>
      <cdr:y>0.40046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450850" y="1089025"/>
          <a:ext cx="4657725" cy="9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0.17288</cdr:x>
      <cdr:y>0.47432</cdr:y>
    </cdr:from>
    <cdr:to>
      <cdr:x>0.26462</cdr:x>
      <cdr:y>0.92918</cdr:y>
    </cdr:to>
    <cdr:sp macro="" textlink="">
      <cdr:nvSpPr>
        <cdr:cNvPr id="4" name="Oval 3"/>
        <cdr:cNvSpPr/>
      </cdr:nvSpPr>
      <cdr:spPr>
        <a:xfrm xmlns:a="http://schemas.openxmlformats.org/drawingml/2006/main">
          <a:off x="902370" y="1504454"/>
          <a:ext cx="478873" cy="144274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0.4685</cdr:x>
      <cdr:y>0.30324</cdr:y>
    </cdr:from>
    <cdr:to>
      <cdr:x>0.56758</cdr:x>
      <cdr:y>0.3831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432050" y="831850"/>
          <a:ext cx="514350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UCL</a:t>
          </a:r>
        </a:p>
      </cdr:txBody>
    </cdr:sp>
  </cdr:relSizeAnchor>
  <cdr:relSizeAnchor xmlns:cdr="http://schemas.openxmlformats.org/drawingml/2006/chartDrawing">
    <cdr:from>
      <cdr:x>0.63731</cdr:x>
      <cdr:y>0.74421</cdr:y>
    </cdr:from>
    <cdr:to>
      <cdr:x>0.73639</cdr:x>
      <cdr:y>0.82407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308350" y="2041525"/>
          <a:ext cx="514350" cy="2190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LCL</a:t>
          </a:r>
        </a:p>
      </cdr:txBody>
    </cdr:sp>
  </cdr:relSizeAnchor>
  <cdr:relSizeAnchor xmlns:cdr="http://schemas.openxmlformats.org/drawingml/2006/chartDrawing">
    <cdr:from>
      <cdr:x>0.22141</cdr:x>
      <cdr:y>0.12828</cdr:y>
    </cdr:from>
    <cdr:to>
      <cdr:x>0.95803</cdr:x>
      <cdr:y>0.20814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155688" y="403230"/>
          <a:ext cx="3844935" cy="25102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Since , r(1) lies in the confidence limit, there is no persistance. 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0</xdr:row>
      <xdr:rowOff>47625</xdr:rowOff>
    </xdr:from>
    <xdr:to>
      <xdr:col>2</xdr:col>
      <xdr:colOff>475192</xdr:colOff>
      <xdr:row>0</xdr:row>
      <xdr:rowOff>576580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" y="47625"/>
          <a:ext cx="1618192" cy="528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95249</xdr:colOff>
      <xdr:row>0</xdr:row>
      <xdr:rowOff>79375</xdr:rowOff>
    </xdr:from>
    <xdr:to>
      <xdr:col>17</xdr:col>
      <xdr:colOff>0</xdr:colOff>
      <xdr:row>0</xdr:row>
      <xdr:rowOff>648749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499" y="79375"/>
          <a:ext cx="1714501" cy="569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1605492</xdr:colOff>
      <xdr:row>1</xdr:row>
      <xdr:rowOff>303530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1842" cy="465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1537227</xdr:colOff>
      <xdr:row>61</xdr:row>
      <xdr:rowOff>169333</xdr:rowOff>
    </xdr:from>
    <xdr:to>
      <xdr:col>20</xdr:col>
      <xdr:colOff>606688</xdr:colOff>
      <xdr:row>76</xdr:row>
      <xdr:rowOff>148165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3164414</xdr:colOff>
      <xdr:row>63</xdr:row>
      <xdr:rowOff>79639</xdr:rowOff>
    </xdr:from>
    <xdr:to>
      <xdr:col>15</xdr:col>
      <xdr:colOff>960436</xdr:colOff>
      <xdr:row>75</xdr:row>
      <xdr:rowOff>155839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3286126</xdr:colOff>
      <xdr:row>61</xdr:row>
      <xdr:rowOff>43922</xdr:rowOff>
    </xdr:from>
    <xdr:to>
      <xdr:col>22</xdr:col>
      <xdr:colOff>596635</xdr:colOff>
      <xdr:row>73</xdr:row>
      <xdr:rowOff>120122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107155</xdr:colOff>
      <xdr:row>37</xdr:row>
      <xdr:rowOff>178596</xdr:rowOff>
    </xdr:from>
    <xdr:to>
      <xdr:col>28</xdr:col>
      <xdr:colOff>23811</xdr:colOff>
      <xdr:row>59</xdr:row>
      <xdr:rowOff>83345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192617</xdr:colOff>
      <xdr:row>2</xdr:row>
      <xdr:rowOff>27305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1842" cy="465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363537</xdr:colOff>
      <xdr:row>17</xdr:row>
      <xdr:rowOff>165100</xdr:rowOff>
    </xdr:from>
    <xdr:to>
      <xdr:col>22</xdr:col>
      <xdr:colOff>65087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392642</xdr:colOff>
      <xdr:row>2</xdr:row>
      <xdr:rowOff>27305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1842" cy="465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319087</xdr:colOff>
      <xdr:row>1</xdr:row>
      <xdr:rowOff>336550</xdr:rowOff>
    </xdr:from>
    <xdr:to>
      <xdr:col>23</xdr:col>
      <xdr:colOff>14287</xdr:colOff>
      <xdr:row>16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31750</xdr:colOff>
      <xdr:row>0</xdr:row>
      <xdr:rowOff>127000</xdr:rowOff>
    </xdr:from>
    <xdr:to>
      <xdr:col>2</xdr:col>
      <xdr:colOff>405342</xdr:colOff>
      <xdr:row>2</xdr:row>
      <xdr:rowOff>5080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27000"/>
          <a:ext cx="1611842" cy="528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176212</xdr:colOff>
      <xdr:row>1</xdr:row>
      <xdr:rowOff>171450</xdr:rowOff>
    </xdr:from>
    <xdr:to>
      <xdr:col>18</xdr:col>
      <xdr:colOff>481012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373592</xdr:colOff>
      <xdr:row>1</xdr:row>
      <xdr:rowOff>363855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1842" cy="5226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0</xdr:row>
      <xdr:rowOff>0</xdr:rowOff>
    </xdr:from>
    <xdr:to>
      <xdr:col>17</xdr:col>
      <xdr:colOff>166687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142875</xdr:colOff>
      <xdr:row>0</xdr:row>
      <xdr:rowOff>63500</xdr:rowOff>
    </xdr:from>
    <xdr:to>
      <xdr:col>2</xdr:col>
      <xdr:colOff>412750</xdr:colOff>
      <xdr:row>1</xdr:row>
      <xdr:rowOff>472821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3500"/>
          <a:ext cx="1508125" cy="631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view="pageBreakPreview" topLeftCell="A25" zoomScale="60" zoomScaleNormal="100" workbookViewId="0">
      <selection activeCell="F18" sqref="F18"/>
    </sheetView>
  </sheetViews>
  <sheetFormatPr defaultRowHeight="17.25" x14ac:dyDescent="0.35"/>
  <cols>
    <col min="1" max="1" width="9.140625" style="2" customWidth="1"/>
    <col min="2" max="2" width="20.85546875" style="2" customWidth="1"/>
    <col min="3" max="3" width="9.140625" style="2"/>
    <col min="4" max="4" width="9.140625" style="2" customWidth="1"/>
    <col min="5" max="5" width="10.42578125" style="2" customWidth="1"/>
    <col min="6" max="6" width="12.85546875" style="2" customWidth="1"/>
    <col min="7" max="17" width="9.140625" style="2"/>
    <col min="18" max="18" width="20" style="2" customWidth="1"/>
    <col min="19" max="16384" width="9.140625" style="2"/>
  </cols>
  <sheetData>
    <row r="1" spans="1:18" x14ac:dyDescent="0.35">
      <c r="A1" s="1" t="s">
        <v>113</v>
      </c>
      <c r="B1" s="1" t="s">
        <v>114</v>
      </c>
      <c r="D1" s="2" t="s">
        <v>115</v>
      </c>
      <c r="E1" s="2" t="s">
        <v>115</v>
      </c>
      <c r="F1" s="2" t="s">
        <v>116</v>
      </c>
    </row>
    <row r="2" spans="1:18" x14ac:dyDescent="0.35">
      <c r="A2" s="3">
        <v>1995</v>
      </c>
      <c r="B2" s="3">
        <v>24.0324019</v>
      </c>
      <c r="D2" s="2">
        <v>0</v>
      </c>
      <c r="E2" s="2" t="str">
        <f>CONCATENATE("r(",D2,")")</f>
        <v>r(0)</v>
      </c>
      <c r="F2" s="2">
        <f>CORREL($B$2:$B$29,B2:B29)</f>
        <v>1</v>
      </c>
      <c r="K2" s="2" t="s">
        <v>12</v>
      </c>
    </row>
    <row r="3" spans="1:18" x14ac:dyDescent="0.35">
      <c r="A3" s="3">
        <v>1996</v>
      </c>
      <c r="B3" s="3">
        <v>27.625297809999999</v>
      </c>
      <c r="D3" s="2">
        <v>1</v>
      </c>
      <c r="E3" s="2" t="str">
        <f t="shared" ref="E3:E16" si="0">CONCATENATE("r(",D3,")")</f>
        <v>r(1)</v>
      </c>
      <c r="F3" s="2">
        <f>CORREL($B$2:$B$29,B3:B30)</f>
        <v>4.3388423127106876E-2</v>
      </c>
    </row>
    <row r="4" spans="1:18" x14ac:dyDescent="0.35">
      <c r="A4" s="3">
        <v>1997</v>
      </c>
      <c r="B4" s="3">
        <v>28.286193990000001</v>
      </c>
      <c r="D4" s="2">
        <v>2</v>
      </c>
      <c r="E4" s="2" t="str">
        <f t="shared" si="0"/>
        <v>r(2)</v>
      </c>
      <c r="F4" s="2">
        <f t="shared" ref="F4:F16" si="1">CORREL($B$2:$B$29,B4:B31)</f>
        <v>0.11547215324839191</v>
      </c>
      <c r="K4" s="2" t="s">
        <v>117</v>
      </c>
    </row>
    <row r="5" spans="1:18" x14ac:dyDescent="0.35">
      <c r="A5" s="3">
        <v>1998</v>
      </c>
      <c r="B5" s="3">
        <v>33.696236259999999</v>
      </c>
      <c r="D5" s="2">
        <v>3</v>
      </c>
      <c r="E5" s="2" t="str">
        <f t="shared" si="0"/>
        <v>r(3)</v>
      </c>
      <c r="F5" s="2">
        <f t="shared" si="1"/>
        <v>0.15800850254922358</v>
      </c>
    </row>
    <row r="6" spans="1:18" x14ac:dyDescent="0.35">
      <c r="A6" s="3">
        <v>1999</v>
      </c>
      <c r="B6" s="3">
        <v>29.664906850000001</v>
      </c>
      <c r="D6" s="2">
        <v>4</v>
      </c>
      <c r="E6" s="2" t="str">
        <f t="shared" si="0"/>
        <v>r(4)</v>
      </c>
      <c r="F6" s="2">
        <f t="shared" si="1"/>
        <v>7.2291715895259415E-2</v>
      </c>
      <c r="K6" s="2" t="s">
        <v>118</v>
      </c>
    </row>
    <row r="7" spans="1:18" x14ac:dyDescent="0.35">
      <c r="A7" s="3">
        <v>2000</v>
      </c>
      <c r="B7" s="3">
        <v>34.957153419999997</v>
      </c>
      <c r="D7" s="2">
        <v>5</v>
      </c>
      <c r="E7" s="2" t="str">
        <f t="shared" si="0"/>
        <v>r(5)</v>
      </c>
      <c r="F7" s="2">
        <f t="shared" si="1"/>
        <v>9.4727965574633477E-2</v>
      </c>
    </row>
    <row r="8" spans="1:18" x14ac:dyDescent="0.35">
      <c r="A8" s="3">
        <v>2001</v>
      </c>
      <c r="B8" s="3">
        <v>28.248898629999999</v>
      </c>
      <c r="D8" s="2">
        <v>6</v>
      </c>
      <c r="E8" s="2" t="str">
        <f t="shared" si="0"/>
        <v>r(6)</v>
      </c>
      <c r="F8" s="2">
        <f t="shared" si="1"/>
        <v>-0.21851767094240465</v>
      </c>
      <c r="K8" s="2" t="s">
        <v>119</v>
      </c>
    </row>
    <row r="9" spans="1:18" x14ac:dyDescent="0.35">
      <c r="A9" s="3">
        <v>2002</v>
      </c>
      <c r="B9" s="3">
        <v>19.689263010000001</v>
      </c>
      <c r="D9" s="2">
        <v>7</v>
      </c>
      <c r="E9" s="2" t="str">
        <f t="shared" si="0"/>
        <v>r(7)</v>
      </c>
      <c r="F9" s="2">
        <f t="shared" si="1"/>
        <v>-4.3385880260814476E-2</v>
      </c>
      <c r="K9" s="2" t="s">
        <v>120</v>
      </c>
    </row>
    <row r="10" spans="1:18" x14ac:dyDescent="0.35">
      <c r="A10" s="3">
        <v>2003</v>
      </c>
      <c r="B10" s="3">
        <v>39.704214290000003</v>
      </c>
      <c r="D10" s="2">
        <v>8</v>
      </c>
      <c r="E10" s="2" t="str">
        <f t="shared" si="0"/>
        <v>r(8)</v>
      </c>
      <c r="F10" s="2">
        <f t="shared" si="1"/>
        <v>-6.0332161550312888E-2</v>
      </c>
    </row>
    <row r="11" spans="1:18" x14ac:dyDescent="0.35">
      <c r="A11" s="3">
        <v>2004</v>
      </c>
      <c r="B11" s="3">
        <v>16.235106559999998</v>
      </c>
      <c r="D11" s="2">
        <v>9</v>
      </c>
      <c r="E11" s="2" t="str">
        <f t="shared" si="0"/>
        <v>r(9)</v>
      </c>
      <c r="F11" s="2">
        <f t="shared" si="1"/>
        <v>-0.22441867353287406</v>
      </c>
      <c r="K11" s="2" t="s">
        <v>121</v>
      </c>
    </row>
    <row r="12" spans="1:18" x14ac:dyDescent="0.35">
      <c r="A12" s="3">
        <v>2005</v>
      </c>
      <c r="B12" s="3">
        <v>21.890109630000001</v>
      </c>
      <c r="D12" s="2">
        <v>10</v>
      </c>
      <c r="E12" s="2" t="str">
        <f t="shared" si="0"/>
        <v>r(10)</v>
      </c>
      <c r="F12" s="2">
        <f t="shared" si="1"/>
        <v>0.18986535850117947</v>
      </c>
    </row>
    <row r="13" spans="1:18" x14ac:dyDescent="0.35">
      <c r="A13" s="3">
        <v>2006</v>
      </c>
      <c r="B13" s="3">
        <v>17.541330680000002</v>
      </c>
      <c r="D13" s="2">
        <v>11</v>
      </c>
      <c r="E13" s="2" t="str">
        <f>CONCATENATE("r(",D13,")")</f>
        <v>r(11)</v>
      </c>
      <c r="F13" s="2">
        <f t="shared" si="1"/>
        <v>-0.2344123572998438</v>
      </c>
      <c r="K13" s="2" t="s">
        <v>122</v>
      </c>
    </row>
    <row r="14" spans="1:18" x14ac:dyDescent="0.35">
      <c r="A14" s="3">
        <v>2007</v>
      </c>
      <c r="B14" s="3">
        <v>23.243706849999999</v>
      </c>
      <c r="D14" s="2">
        <v>12</v>
      </c>
      <c r="E14" s="2" t="str">
        <f t="shared" si="0"/>
        <v>r(12)</v>
      </c>
      <c r="F14" s="2">
        <f t="shared" si="1"/>
        <v>-0.18105635093887804</v>
      </c>
      <c r="K14" s="2" t="s">
        <v>123</v>
      </c>
      <c r="R14" s="4">
        <v>400000000</v>
      </c>
    </row>
    <row r="15" spans="1:18" x14ac:dyDescent="0.35">
      <c r="A15" s="3">
        <v>2008</v>
      </c>
      <c r="B15" s="3">
        <v>24.193700110000002</v>
      </c>
      <c r="D15" s="2">
        <v>13</v>
      </c>
      <c r="E15" s="2" t="str">
        <f t="shared" si="0"/>
        <v>r(13)</v>
      </c>
      <c r="F15" s="2">
        <f t="shared" si="1"/>
        <v>0.36617306463062316</v>
      </c>
    </row>
    <row r="16" spans="1:18" x14ac:dyDescent="0.35">
      <c r="A16" s="3">
        <v>2009</v>
      </c>
      <c r="B16" s="3">
        <v>21.104016479999999</v>
      </c>
      <c r="D16" s="2">
        <v>14</v>
      </c>
      <c r="E16" s="2" t="str">
        <f t="shared" si="0"/>
        <v>r(14)</v>
      </c>
      <c r="F16" s="2">
        <f t="shared" si="1"/>
        <v>-0.12757676769850021</v>
      </c>
      <c r="K16" s="2" t="s">
        <v>13</v>
      </c>
    </row>
    <row r="17" spans="1:14" x14ac:dyDescent="0.35">
      <c r="A17" s="3">
        <v>2010</v>
      </c>
      <c r="B17" s="3">
        <v>23.186895889999999</v>
      </c>
      <c r="K17" s="2" t="s">
        <v>124</v>
      </c>
    </row>
    <row r="18" spans="1:14" x14ac:dyDescent="0.35">
      <c r="A18" s="3">
        <v>2011</v>
      </c>
      <c r="B18" s="3">
        <v>23.62412904</v>
      </c>
      <c r="C18" s="2">
        <v>1.645</v>
      </c>
      <c r="D18" s="2">
        <f>C18/(SQRT(28))</f>
        <v>0.3108757790500894</v>
      </c>
      <c r="E18" s="2">
        <v>0.311</v>
      </c>
    </row>
    <row r="19" spans="1:14" x14ac:dyDescent="0.35">
      <c r="A19" s="3">
        <v>2012</v>
      </c>
      <c r="B19" s="3">
        <v>19.858986340000001</v>
      </c>
      <c r="C19" s="2">
        <v>1.96</v>
      </c>
      <c r="D19" s="2">
        <f t="shared" ref="D19:D21" si="2">C19/(SQRT(28))</f>
        <v>0.37040518354904267</v>
      </c>
      <c r="E19" s="2">
        <v>0.37</v>
      </c>
      <c r="K19" s="2" t="s">
        <v>15</v>
      </c>
    </row>
    <row r="20" spans="1:14" x14ac:dyDescent="0.35">
      <c r="A20" s="3">
        <v>2013</v>
      </c>
      <c r="B20" s="3">
        <v>29.980536990000001</v>
      </c>
      <c r="C20" s="2">
        <v>2.3260000000000001</v>
      </c>
      <c r="D20" s="2">
        <f t="shared" si="2"/>
        <v>0.43957268210973127</v>
      </c>
      <c r="E20" s="2">
        <v>0.44</v>
      </c>
      <c r="G20" s="3"/>
    </row>
    <row r="21" spans="1:14" x14ac:dyDescent="0.35">
      <c r="A21" s="3">
        <v>2014</v>
      </c>
      <c r="B21" s="3">
        <v>20.557810960000001</v>
      </c>
      <c r="C21" s="2">
        <v>2.5760000000000001</v>
      </c>
      <c r="D21" s="2">
        <f t="shared" si="2"/>
        <v>0.48681824123588469</v>
      </c>
      <c r="E21" s="2">
        <v>0.48699999999999999</v>
      </c>
      <c r="G21" s="3"/>
      <c r="K21" s="2" t="s">
        <v>125</v>
      </c>
    </row>
    <row r="22" spans="1:14" x14ac:dyDescent="0.35">
      <c r="A22" s="3">
        <v>2015</v>
      </c>
      <c r="B22" s="3">
        <v>19.73936986</v>
      </c>
      <c r="G22" s="3"/>
    </row>
    <row r="23" spans="1:14" x14ac:dyDescent="0.35">
      <c r="A23" s="3">
        <v>2016</v>
      </c>
      <c r="B23" s="3">
        <v>28.33258743</v>
      </c>
      <c r="G23" s="3"/>
      <c r="K23" s="2" t="s">
        <v>17</v>
      </c>
    </row>
    <row r="24" spans="1:14" x14ac:dyDescent="0.35">
      <c r="A24" s="3">
        <v>2017</v>
      </c>
      <c r="B24" s="3">
        <v>23.424625679999998</v>
      </c>
      <c r="G24" s="3"/>
      <c r="K24" s="2" t="s">
        <v>35</v>
      </c>
    </row>
    <row r="25" spans="1:14" x14ac:dyDescent="0.35">
      <c r="A25" s="3">
        <v>2018</v>
      </c>
      <c r="B25" s="3">
        <v>15.852994519999999</v>
      </c>
      <c r="K25" s="2" t="s">
        <v>36</v>
      </c>
    </row>
    <row r="26" spans="1:14" x14ac:dyDescent="0.35">
      <c r="A26" s="3">
        <v>2019</v>
      </c>
      <c r="B26" s="3">
        <v>18.272549179999999</v>
      </c>
    </row>
    <row r="27" spans="1:14" x14ac:dyDescent="0.35">
      <c r="A27" s="3">
        <v>2020</v>
      </c>
      <c r="B27" s="3">
        <v>30.5201989</v>
      </c>
      <c r="K27" s="2" t="s">
        <v>20</v>
      </c>
    </row>
    <row r="28" spans="1:14" x14ac:dyDescent="0.35">
      <c r="A28" s="3">
        <v>2021</v>
      </c>
      <c r="B28" s="3">
        <v>30.95216164</v>
      </c>
      <c r="K28" s="2" t="s">
        <v>124</v>
      </c>
    </row>
    <row r="29" spans="1:14" x14ac:dyDescent="0.35">
      <c r="A29" s="3">
        <v>2022</v>
      </c>
      <c r="B29" s="3">
        <v>25.307030139999998</v>
      </c>
    </row>
    <row r="30" spans="1:14" x14ac:dyDescent="0.35">
      <c r="K30" s="2" t="s">
        <v>21</v>
      </c>
    </row>
    <row r="32" spans="1:14" x14ac:dyDescent="0.35">
      <c r="K32" s="2" t="s">
        <v>126</v>
      </c>
      <c r="M32" s="2">
        <f>-44</f>
        <v>-44</v>
      </c>
      <c r="N32" s="2" t="e">
        <f>M32=#REF!</f>
        <v>#REF!</v>
      </c>
    </row>
    <row r="33" spans="11:11" x14ac:dyDescent="0.35">
      <c r="K33" s="2" t="s">
        <v>127</v>
      </c>
    </row>
    <row r="34" spans="11:11" x14ac:dyDescent="0.35">
      <c r="K34" s="2" t="s">
        <v>128</v>
      </c>
    </row>
    <row r="35" spans="11:11" x14ac:dyDescent="0.35">
      <c r="K35" s="2" t="s">
        <v>136</v>
      </c>
    </row>
    <row r="37" spans="11:11" x14ac:dyDescent="0.35">
      <c r="K37" s="2" t="s">
        <v>129</v>
      </c>
    </row>
    <row r="39" spans="11:11" x14ac:dyDescent="0.35">
      <c r="K39" s="2" t="s">
        <v>52</v>
      </c>
    </row>
    <row r="40" spans="11:11" x14ac:dyDescent="0.35">
      <c r="K40" s="2" t="s">
        <v>130</v>
      </c>
    </row>
    <row r="41" spans="11:11" x14ac:dyDescent="0.35">
      <c r="K41" s="2" t="s">
        <v>131</v>
      </c>
    </row>
    <row r="43" spans="11:11" x14ac:dyDescent="0.35">
      <c r="K43" s="2" t="s">
        <v>132</v>
      </c>
    </row>
    <row r="44" spans="11:11" x14ac:dyDescent="0.35">
      <c r="K44" s="2" t="s">
        <v>133</v>
      </c>
    </row>
    <row r="46" spans="11:11" x14ac:dyDescent="0.35">
      <c r="K46" s="2" t="s">
        <v>134</v>
      </c>
    </row>
    <row r="47" spans="11:11" x14ac:dyDescent="0.35">
      <c r="K47" s="2" t="s">
        <v>135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zoomScale="60" zoomScaleNormal="100" workbookViewId="0">
      <selection activeCell="E15" sqref="E15"/>
    </sheetView>
  </sheetViews>
  <sheetFormatPr defaultRowHeight="17.25" x14ac:dyDescent="0.35"/>
  <cols>
    <col min="1" max="3" width="9.28515625" style="2" bestFit="1" customWidth="1"/>
    <col min="4" max="4" width="4.85546875" style="2" customWidth="1"/>
    <col min="5" max="5" width="9.140625" style="2"/>
    <col min="6" max="6" width="14.140625" style="2" customWidth="1"/>
    <col min="7" max="7" width="5.5703125" style="2" customWidth="1"/>
    <col min="8" max="8" width="9.140625" style="2"/>
    <col min="9" max="9" width="13.7109375" style="2" customWidth="1"/>
    <col min="10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ht="32.25" customHeight="1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/>
      <c r="B9" s="38" t="s">
        <v>11</v>
      </c>
      <c r="E9" s="2" t="s">
        <v>340</v>
      </c>
    </row>
    <row r="10" spans="1:9" x14ac:dyDescent="0.35">
      <c r="A10" s="3">
        <v>2051</v>
      </c>
      <c r="B10" s="42"/>
    </row>
    <row r="11" spans="1:9" x14ac:dyDescent="0.35">
      <c r="A11" s="3">
        <v>2052</v>
      </c>
      <c r="B11" s="42">
        <v>43.020937500000002</v>
      </c>
      <c r="E11" s="2" t="s">
        <v>13</v>
      </c>
    </row>
    <row r="12" spans="1:9" x14ac:dyDescent="0.35">
      <c r="A12" s="3">
        <v>2053</v>
      </c>
      <c r="B12" s="42">
        <v>28.786967741935481</v>
      </c>
      <c r="E12" s="2" t="s">
        <v>33</v>
      </c>
    </row>
    <row r="13" spans="1:9" x14ac:dyDescent="0.35">
      <c r="A13" s="3">
        <v>2054</v>
      </c>
      <c r="B13" s="42">
        <v>46.505806451612898</v>
      </c>
    </row>
    <row r="14" spans="1:9" x14ac:dyDescent="0.35">
      <c r="A14" s="3">
        <v>2055</v>
      </c>
      <c r="B14" s="42">
        <v>68.406562500000021</v>
      </c>
      <c r="E14" s="2" t="s">
        <v>15</v>
      </c>
    </row>
    <row r="15" spans="1:9" x14ac:dyDescent="0.35">
      <c r="A15" s="3">
        <v>2056</v>
      </c>
      <c r="B15" s="42">
        <v>38.919687499999988</v>
      </c>
    </row>
    <row r="16" spans="1:9" x14ac:dyDescent="0.35">
      <c r="A16" s="3">
        <v>2057</v>
      </c>
      <c r="B16" s="42">
        <v>57.251935483870973</v>
      </c>
      <c r="E16" s="2" t="s">
        <v>34</v>
      </c>
    </row>
    <row r="17" spans="1:5" x14ac:dyDescent="0.35">
      <c r="A17" s="3">
        <v>2058</v>
      </c>
      <c r="B17" s="42">
        <v>39.447741935483869</v>
      </c>
    </row>
    <row r="18" spans="1:5" x14ac:dyDescent="0.35">
      <c r="A18" s="3">
        <v>2059</v>
      </c>
      <c r="B18" s="42">
        <v>23.502031249999991</v>
      </c>
      <c r="E18" s="2" t="s">
        <v>17</v>
      </c>
    </row>
    <row r="19" spans="1:5" x14ac:dyDescent="0.35">
      <c r="A19" s="3">
        <v>2060</v>
      </c>
      <c r="B19" s="42">
        <v>45.838774193548382</v>
      </c>
      <c r="E19" s="2" t="s">
        <v>35</v>
      </c>
    </row>
    <row r="20" spans="1:5" x14ac:dyDescent="0.35">
      <c r="A20" s="3">
        <v>2061</v>
      </c>
      <c r="B20" s="42">
        <v>24.204838709677421</v>
      </c>
      <c r="E20" s="2" t="s">
        <v>36</v>
      </c>
    </row>
    <row r="21" spans="1:5" x14ac:dyDescent="0.35">
      <c r="A21" s="3">
        <v>2062</v>
      </c>
      <c r="B21" s="42">
        <v>19.973451612903219</v>
      </c>
    </row>
    <row r="22" spans="1:5" x14ac:dyDescent="0.35">
      <c r="A22" s="3">
        <v>2063</v>
      </c>
      <c r="B22" s="42">
        <v>33.470865625000002</v>
      </c>
      <c r="E22" s="2" t="s">
        <v>20</v>
      </c>
    </row>
    <row r="23" spans="1:5" x14ac:dyDescent="0.35">
      <c r="A23" s="3">
        <v>2064</v>
      </c>
      <c r="B23" s="42">
        <v>19.369968750000002</v>
      </c>
      <c r="E23" s="2" t="s">
        <v>33</v>
      </c>
    </row>
    <row r="24" spans="1:5" x14ac:dyDescent="0.35">
      <c r="A24" s="3">
        <v>2065</v>
      </c>
      <c r="B24" s="42">
        <v>41.596790322580652</v>
      </c>
    </row>
    <row r="25" spans="1:5" x14ac:dyDescent="0.35">
      <c r="A25" s="3">
        <v>2066</v>
      </c>
      <c r="B25" s="42">
        <v>14.91935483870968</v>
      </c>
      <c r="E25" s="2" t="s">
        <v>21</v>
      </c>
    </row>
    <row r="26" spans="1:5" x14ac:dyDescent="0.35">
      <c r="A26" s="3">
        <v>2067</v>
      </c>
      <c r="B26" s="42">
        <v>19.00359375</v>
      </c>
    </row>
    <row r="27" spans="1:5" x14ac:dyDescent="0.35">
      <c r="A27" s="3">
        <v>2068</v>
      </c>
      <c r="B27" s="42">
        <v>36.650281249999999</v>
      </c>
      <c r="E27" s="2" t="s">
        <v>37</v>
      </c>
    </row>
    <row r="28" spans="1:5" x14ac:dyDescent="0.35">
      <c r="A28" s="3">
        <v>2069</v>
      </c>
      <c r="B28" s="42">
        <v>19.604129032258069</v>
      </c>
      <c r="E28" s="2" t="s">
        <v>38</v>
      </c>
    </row>
    <row r="29" spans="1:5" x14ac:dyDescent="0.35">
      <c r="A29" s="3">
        <v>2070</v>
      </c>
      <c r="B29" s="42">
        <v>70.99464516129035</v>
      </c>
      <c r="E29" s="2" t="s">
        <v>39</v>
      </c>
    </row>
    <row r="30" spans="1:5" x14ac:dyDescent="0.35">
      <c r="A30" s="3">
        <v>2071</v>
      </c>
      <c r="B30" s="42">
        <v>20.758343750000002</v>
      </c>
      <c r="E30" s="2" t="s">
        <v>25</v>
      </c>
    </row>
    <row r="31" spans="1:5" x14ac:dyDescent="0.35">
      <c r="A31" s="3">
        <v>2072</v>
      </c>
      <c r="B31" s="42">
        <v>18.765677419354841</v>
      </c>
      <c r="E31" s="2" t="s">
        <v>223</v>
      </c>
    </row>
    <row r="32" spans="1:5" x14ac:dyDescent="0.35">
      <c r="A32" s="3">
        <v>2073</v>
      </c>
      <c r="B32" s="42">
        <v>44.828580645161303</v>
      </c>
    </row>
    <row r="33" spans="1:5" x14ac:dyDescent="0.35">
      <c r="A33" s="3">
        <v>2074</v>
      </c>
      <c r="B33" s="42">
        <v>55.599935483870958</v>
      </c>
      <c r="E33" s="2" t="s">
        <v>52</v>
      </c>
    </row>
    <row r="34" spans="1:5" x14ac:dyDescent="0.35">
      <c r="A34" s="3">
        <v>2075</v>
      </c>
      <c r="B34" s="42">
        <v>9.4121249999999996</v>
      </c>
      <c r="E34" s="2" t="s">
        <v>224</v>
      </c>
    </row>
    <row r="35" spans="1:5" x14ac:dyDescent="0.35">
      <c r="A35" s="3">
        <v>2076</v>
      </c>
      <c r="B35" s="42">
        <v>14.810838709677419</v>
      </c>
      <c r="E35" s="2" t="s">
        <v>225</v>
      </c>
    </row>
    <row r="36" spans="1:5" x14ac:dyDescent="0.35">
      <c r="A36" s="3">
        <v>2077</v>
      </c>
      <c r="B36" s="42">
        <v>73.217903225806452</v>
      </c>
    </row>
    <row r="37" spans="1:5" x14ac:dyDescent="0.35">
      <c r="A37" s="3">
        <v>2078</v>
      </c>
      <c r="B37" s="42">
        <v>56.021225806451611</v>
      </c>
      <c r="E37" s="2" t="s">
        <v>226</v>
      </c>
    </row>
    <row r="38" spans="1:5" x14ac:dyDescent="0.35">
      <c r="A38" s="3">
        <v>2079</v>
      </c>
      <c r="B38" s="42">
        <v>29.324718749999999</v>
      </c>
      <c r="E38" s="2" t="s">
        <v>227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topLeftCell="A13" zoomScale="60" zoomScaleNormal="100" workbookViewId="0">
      <selection activeCell="K16" sqref="K16"/>
    </sheetView>
  </sheetViews>
  <sheetFormatPr defaultRowHeight="17.25" x14ac:dyDescent="0.35"/>
  <cols>
    <col min="1" max="2" width="9.28515625" style="2" bestFit="1" customWidth="1"/>
    <col min="3" max="5" width="9.140625" style="2"/>
    <col min="6" max="6" width="14.7109375" style="2" customWidth="1"/>
    <col min="7" max="7" width="5.140625" style="2" customWidth="1"/>
    <col min="8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ht="45" customHeight="1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/>
      <c r="B9" s="38" t="s">
        <v>0</v>
      </c>
      <c r="D9" s="2" t="s">
        <v>40</v>
      </c>
    </row>
    <row r="10" spans="1:9" x14ac:dyDescent="0.35">
      <c r="A10" s="3">
        <v>2051</v>
      </c>
      <c r="B10" s="42"/>
    </row>
    <row r="11" spans="1:9" x14ac:dyDescent="0.35">
      <c r="A11" s="3">
        <v>2052</v>
      </c>
      <c r="B11" s="42">
        <v>65.76906249999999</v>
      </c>
      <c r="D11" s="2" t="s">
        <v>13</v>
      </c>
    </row>
    <row r="12" spans="1:9" x14ac:dyDescent="0.35">
      <c r="A12" s="3">
        <v>2053</v>
      </c>
      <c r="B12" s="42">
        <v>97.308125000000032</v>
      </c>
      <c r="D12" s="2" t="s">
        <v>33</v>
      </c>
    </row>
    <row r="13" spans="1:9" x14ac:dyDescent="0.35">
      <c r="A13" s="3">
        <v>2054</v>
      </c>
      <c r="B13" s="42">
        <v>125.20281249999999</v>
      </c>
    </row>
    <row r="14" spans="1:9" x14ac:dyDescent="0.35">
      <c r="A14" s="3">
        <v>2055</v>
      </c>
      <c r="B14" s="42">
        <v>96.429999999999978</v>
      </c>
      <c r="D14" s="2" t="s">
        <v>15</v>
      </c>
    </row>
    <row r="15" spans="1:9" x14ac:dyDescent="0.35">
      <c r="A15" s="3">
        <v>2056</v>
      </c>
      <c r="B15" s="42">
        <v>60.746129032258061</v>
      </c>
    </row>
    <row r="16" spans="1:9" x14ac:dyDescent="0.35">
      <c r="A16" s="3">
        <v>2057</v>
      </c>
      <c r="B16" s="42">
        <v>90.971875000000011</v>
      </c>
      <c r="D16" s="2" t="s">
        <v>41</v>
      </c>
    </row>
    <row r="17" spans="1:4" x14ac:dyDescent="0.35">
      <c r="A17" s="3">
        <v>2058</v>
      </c>
      <c r="B17" s="42">
        <v>81.160656250000017</v>
      </c>
    </row>
    <row r="18" spans="1:4" x14ac:dyDescent="0.35">
      <c r="A18" s="3">
        <v>2059</v>
      </c>
      <c r="B18" s="42">
        <v>55.829129032258081</v>
      </c>
      <c r="D18" s="2" t="s">
        <v>17</v>
      </c>
    </row>
    <row r="19" spans="1:4" x14ac:dyDescent="0.35">
      <c r="A19" s="3">
        <v>2060</v>
      </c>
      <c r="B19" s="42">
        <v>94.426562499999974</v>
      </c>
      <c r="D19" s="2" t="s">
        <v>35</v>
      </c>
    </row>
    <row r="20" spans="1:4" x14ac:dyDescent="0.35">
      <c r="A20" s="3">
        <v>2061</v>
      </c>
      <c r="B20" s="42">
        <v>50.565531250000006</v>
      </c>
      <c r="D20" s="2" t="s">
        <v>36</v>
      </c>
    </row>
    <row r="21" spans="1:4" x14ac:dyDescent="0.35">
      <c r="A21" s="3">
        <v>2062</v>
      </c>
      <c r="B21" s="42">
        <v>61.740312500000002</v>
      </c>
    </row>
    <row r="22" spans="1:4" x14ac:dyDescent="0.35">
      <c r="A22" s="3">
        <v>2063</v>
      </c>
      <c r="B22" s="42">
        <v>53.568516129032282</v>
      </c>
      <c r="D22" s="2" t="s">
        <v>20</v>
      </c>
    </row>
    <row r="23" spans="1:4" x14ac:dyDescent="0.35">
      <c r="A23" s="3">
        <v>2064</v>
      </c>
      <c r="B23" s="42">
        <v>68.523187500000006</v>
      </c>
      <c r="D23" s="2" t="s">
        <v>33</v>
      </c>
    </row>
    <row r="24" spans="1:4" x14ac:dyDescent="0.35">
      <c r="A24" s="3">
        <v>2065</v>
      </c>
      <c r="B24" s="42">
        <v>67.090470052083347</v>
      </c>
    </row>
    <row r="25" spans="1:4" x14ac:dyDescent="0.35">
      <c r="A25" s="3">
        <v>2066</v>
      </c>
      <c r="B25" s="42">
        <v>71.930312499999971</v>
      </c>
      <c r="D25" s="2" t="s">
        <v>21</v>
      </c>
    </row>
    <row r="26" spans="1:4" x14ac:dyDescent="0.35">
      <c r="A26" s="3">
        <v>2067</v>
      </c>
      <c r="B26" s="42">
        <v>74.613806451612916</v>
      </c>
    </row>
    <row r="27" spans="1:4" x14ac:dyDescent="0.35">
      <c r="A27" s="3">
        <v>2068</v>
      </c>
      <c r="B27" s="42">
        <v>68.271874999999994</v>
      </c>
      <c r="D27" s="2" t="s">
        <v>42</v>
      </c>
    </row>
    <row r="28" spans="1:4" x14ac:dyDescent="0.35">
      <c r="A28" s="3">
        <v>2069</v>
      </c>
      <c r="B28" s="42">
        <v>64.819249999999997</v>
      </c>
      <c r="D28" s="2" t="s">
        <v>43</v>
      </c>
    </row>
    <row r="29" spans="1:4" x14ac:dyDescent="0.35">
      <c r="A29" s="3">
        <v>2070</v>
      </c>
      <c r="B29" s="42">
        <v>110.64565625</v>
      </c>
      <c r="D29" s="2" t="s">
        <v>44</v>
      </c>
    </row>
    <row r="30" spans="1:4" x14ac:dyDescent="0.35">
      <c r="A30" s="3">
        <v>2071</v>
      </c>
      <c r="B30" s="42">
        <v>73.940290322580637</v>
      </c>
      <c r="D30" s="2" t="s">
        <v>25</v>
      </c>
    </row>
    <row r="31" spans="1:4" x14ac:dyDescent="0.35">
      <c r="A31" s="3">
        <v>2072</v>
      </c>
      <c r="B31" s="42">
        <v>67.385406250000003</v>
      </c>
      <c r="D31" s="2" t="s">
        <v>223</v>
      </c>
    </row>
    <row r="32" spans="1:4" x14ac:dyDescent="0.35">
      <c r="A32" s="3">
        <v>2073</v>
      </c>
      <c r="B32" s="42">
        <v>130.71284374999999</v>
      </c>
    </row>
    <row r="33" spans="1:4" x14ac:dyDescent="0.35">
      <c r="A33" s="3">
        <v>2074</v>
      </c>
      <c r="B33" s="42">
        <v>68.643062500000013</v>
      </c>
      <c r="D33" s="2" t="s">
        <v>52</v>
      </c>
    </row>
    <row r="34" spans="1:4" x14ac:dyDescent="0.35">
      <c r="A34" s="3">
        <v>2075</v>
      </c>
      <c r="B34" s="42">
        <v>48.653387096774203</v>
      </c>
      <c r="D34" s="2" t="s">
        <v>229</v>
      </c>
    </row>
    <row r="35" spans="1:4" x14ac:dyDescent="0.35">
      <c r="A35" s="3">
        <v>2076</v>
      </c>
      <c r="B35" s="42">
        <v>41.2280625</v>
      </c>
      <c r="D35" s="2" t="s">
        <v>230</v>
      </c>
    </row>
    <row r="36" spans="1:4" x14ac:dyDescent="0.35">
      <c r="A36" s="3">
        <v>2077</v>
      </c>
      <c r="B36" s="42">
        <v>83.259031249999992</v>
      </c>
    </row>
    <row r="37" spans="1:4" x14ac:dyDescent="0.35">
      <c r="A37" s="3">
        <v>2078</v>
      </c>
      <c r="B37" s="42">
        <v>73.540187500000002</v>
      </c>
      <c r="D37" s="2" t="s">
        <v>231</v>
      </c>
    </row>
    <row r="38" spans="1:4" x14ac:dyDescent="0.35">
      <c r="A38" s="3">
        <v>2079</v>
      </c>
      <c r="B38" s="42">
        <v>53.415225806451602</v>
      </c>
      <c r="D38" s="2" t="s">
        <v>232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view="pageBreakPreview" zoomScale="60" zoomScaleNormal="90" workbookViewId="0">
      <selection activeCell="F7" sqref="F7"/>
    </sheetView>
  </sheetViews>
  <sheetFormatPr defaultRowHeight="17.25" x14ac:dyDescent="0.35"/>
  <cols>
    <col min="1" max="1" width="0.85546875" style="2" customWidth="1"/>
    <col min="2" max="2" width="8.28515625" style="2" bestFit="1" customWidth="1"/>
    <col min="3" max="3" width="14.85546875" style="2" customWidth="1"/>
    <col min="4" max="4" width="9.140625" style="2"/>
    <col min="5" max="5" width="9.42578125" style="2" customWidth="1"/>
    <col min="6" max="6" width="15.85546875" style="2" customWidth="1"/>
    <col min="7" max="7" width="9.28515625" style="2" customWidth="1"/>
    <col min="8" max="8" width="11.140625" style="2" customWidth="1"/>
    <col min="9" max="10" width="15.7109375" style="2" customWidth="1"/>
    <col min="11" max="11" width="81.7109375" style="2" customWidth="1"/>
    <col min="12" max="16384" width="9.140625" style="2"/>
  </cols>
  <sheetData>
    <row r="1" spans="1:14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/>
      <c r="N1" s="30"/>
    </row>
    <row r="2" spans="1:14" ht="38.25" customHeight="1" x14ac:dyDescent="0.3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30"/>
      <c r="N2" s="30"/>
    </row>
    <row r="3" spans="1:14" x14ac:dyDescent="0.35">
      <c r="A3" s="31" t="s">
        <v>321</v>
      </c>
      <c r="B3" s="29"/>
      <c r="C3" s="31"/>
      <c r="D3" s="31"/>
      <c r="E3" s="31"/>
      <c r="F3" s="31"/>
      <c r="G3" s="31"/>
      <c r="H3" s="36" t="s">
        <v>324</v>
      </c>
      <c r="I3" s="36"/>
      <c r="J3" s="33"/>
      <c r="K3" s="31"/>
      <c r="L3" s="31"/>
      <c r="M3" s="32"/>
      <c r="N3" s="32"/>
    </row>
    <row r="4" spans="1:14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3"/>
      <c r="H4" s="36" t="s">
        <v>327</v>
      </c>
      <c r="I4" s="36"/>
      <c r="J4" s="33"/>
      <c r="L4" s="34"/>
    </row>
    <row r="5" spans="1:14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7"/>
      <c r="H5" s="36" t="s">
        <v>329</v>
      </c>
      <c r="I5" s="36"/>
      <c r="J5" s="33"/>
      <c r="K5" s="37"/>
      <c r="L5" s="34"/>
    </row>
    <row r="6" spans="1:14" x14ac:dyDescent="0.35">
      <c r="A6" s="31"/>
      <c r="B6" s="31"/>
      <c r="C6" s="31"/>
      <c r="D6" s="34"/>
      <c r="E6" s="31" t="s">
        <v>328</v>
      </c>
      <c r="F6" s="31"/>
      <c r="G6" s="31"/>
      <c r="H6" s="33" t="s">
        <v>330</v>
      </c>
      <c r="I6" s="30"/>
      <c r="J6" s="30"/>
      <c r="K6" s="31"/>
      <c r="L6" s="34"/>
    </row>
    <row r="7" spans="1:14" x14ac:dyDescent="0.35">
      <c r="A7" s="29"/>
      <c r="B7" s="29"/>
      <c r="C7" s="29"/>
      <c r="D7" s="34"/>
      <c r="E7" s="29"/>
      <c r="F7" s="29"/>
      <c r="G7" s="29"/>
      <c r="H7" s="33" t="s">
        <v>331</v>
      </c>
      <c r="I7" s="30"/>
      <c r="J7" s="30"/>
      <c r="K7" s="29"/>
      <c r="L7" s="34"/>
    </row>
    <row r="8" spans="1:14" x14ac:dyDescent="0.35">
      <c r="A8" s="29"/>
      <c r="B8" s="29"/>
      <c r="C8" s="29"/>
      <c r="D8" s="29"/>
      <c r="E8" s="29"/>
      <c r="F8" s="29"/>
      <c r="G8" s="29"/>
      <c r="H8" s="29"/>
      <c r="I8" s="29"/>
      <c r="J8" s="29"/>
      <c r="K8" s="34"/>
      <c r="L8" s="34"/>
    </row>
    <row r="9" spans="1:14" ht="51.75" x14ac:dyDescent="0.35">
      <c r="A9" s="9"/>
      <c r="B9" s="7" t="s">
        <v>1</v>
      </c>
      <c r="C9" s="7" t="s">
        <v>167</v>
      </c>
      <c r="E9" s="2" t="s">
        <v>339</v>
      </c>
      <c r="K9" s="2" t="s">
        <v>200</v>
      </c>
    </row>
    <row r="10" spans="1:14" x14ac:dyDescent="0.35">
      <c r="B10" s="42">
        <v>66.044800000000009</v>
      </c>
      <c r="C10" s="3"/>
    </row>
    <row r="11" spans="1:14" x14ac:dyDescent="0.35">
      <c r="B11" s="42">
        <v>69.926451612903207</v>
      </c>
      <c r="C11" s="3"/>
      <c r="E11" s="2" t="s">
        <v>13</v>
      </c>
      <c r="K11" s="2" t="s">
        <v>13</v>
      </c>
    </row>
    <row r="12" spans="1:14" x14ac:dyDescent="0.35">
      <c r="B12" s="42">
        <v>92.848387096774189</v>
      </c>
      <c r="C12" s="3"/>
      <c r="E12" s="2" t="s">
        <v>45</v>
      </c>
      <c r="K12" s="2" t="s">
        <v>58</v>
      </c>
    </row>
    <row r="13" spans="1:14" x14ac:dyDescent="0.35">
      <c r="B13" s="42">
        <v>70.750967741935469</v>
      </c>
      <c r="C13" s="3"/>
    </row>
    <row r="14" spans="1:14" x14ac:dyDescent="0.35">
      <c r="B14" s="42">
        <v>123.96838709677419</v>
      </c>
      <c r="C14" s="42">
        <f t="shared" ref="C14:C38" si="0">AVERAGE(B10:B14)</f>
        <v>84.707798709677419</v>
      </c>
      <c r="E14" s="2" t="s">
        <v>15</v>
      </c>
      <c r="K14" s="2" t="s">
        <v>15</v>
      </c>
    </row>
    <row r="15" spans="1:14" x14ac:dyDescent="0.35">
      <c r="B15" s="42">
        <v>110.9096875</v>
      </c>
      <c r="C15" s="42">
        <f t="shared" si="0"/>
        <v>93.680776209677418</v>
      </c>
    </row>
    <row r="16" spans="1:14" x14ac:dyDescent="0.35">
      <c r="B16" s="42">
        <v>117.17419354838709</v>
      </c>
      <c r="C16" s="42">
        <f t="shared" si="0"/>
        <v>103.13032459677417</v>
      </c>
      <c r="E16" s="2" t="s">
        <v>27</v>
      </c>
      <c r="K16" s="2" t="s">
        <v>59</v>
      </c>
    </row>
    <row r="17" spans="2:11" x14ac:dyDescent="0.35">
      <c r="B17" s="42">
        <v>113.7354838709677</v>
      </c>
      <c r="C17" s="42">
        <f t="shared" si="0"/>
        <v>107.30774395161288</v>
      </c>
    </row>
    <row r="18" spans="2:11" x14ac:dyDescent="0.35">
      <c r="B18" s="42">
        <v>65.01783870967742</v>
      </c>
      <c r="C18" s="42">
        <f t="shared" si="0"/>
        <v>106.16111814516128</v>
      </c>
      <c r="E18" s="2" t="s">
        <v>17</v>
      </c>
      <c r="K18" s="2" t="s">
        <v>17</v>
      </c>
    </row>
    <row r="19" spans="2:11" x14ac:dyDescent="0.35">
      <c r="B19" s="42">
        <v>92.61</v>
      </c>
      <c r="C19" s="42">
        <f t="shared" si="0"/>
        <v>99.889440725806452</v>
      </c>
      <c r="E19" s="2" t="s">
        <v>46</v>
      </c>
      <c r="K19" s="2" t="s">
        <v>60</v>
      </c>
    </row>
    <row r="20" spans="2:11" x14ac:dyDescent="0.35">
      <c r="B20" s="42">
        <v>34.16538709677419</v>
      </c>
      <c r="C20" s="42">
        <f t="shared" si="0"/>
        <v>84.540580645161285</v>
      </c>
      <c r="E20" s="2" t="s">
        <v>47</v>
      </c>
      <c r="K20" s="2" t="s">
        <v>61</v>
      </c>
    </row>
    <row r="21" spans="2:11" x14ac:dyDescent="0.35">
      <c r="B21" s="42">
        <v>83.78400000000002</v>
      </c>
      <c r="C21" s="42">
        <f t="shared" si="0"/>
        <v>77.862541935483861</v>
      </c>
    </row>
    <row r="22" spans="2:11" x14ac:dyDescent="0.35">
      <c r="B22" s="42">
        <v>40.965032258064511</v>
      </c>
      <c r="C22" s="42">
        <f t="shared" si="0"/>
        <v>63.308451612903227</v>
      </c>
      <c r="E22" s="2" t="s">
        <v>20</v>
      </c>
      <c r="K22" s="2" t="s">
        <v>62</v>
      </c>
    </row>
    <row r="23" spans="2:11" x14ac:dyDescent="0.35">
      <c r="B23" s="42">
        <v>90.875096774193565</v>
      </c>
      <c r="C23" s="42">
        <f t="shared" si="0"/>
        <v>68.479903225806453</v>
      </c>
      <c r="E23" s="2" t="s">
        <v>45</v>
      </c>
      <c r="K23" s="2" t="s">
        <v>58</v>
      </c>
    </row>
    <row r="24" spans="2:11" x14ac:dyDescent="0.35">
      <c r="B24" s="42">
        <v>66.957666666666668</v>
      </c>
      <c r="C24" s="42">
        <f t="shared" si="0"/>
        <v>63.349436559139789</v>
      </c>
    </row>
    <row r="25" spans="2:11" x14ac:dyDescent="0.35">
      <c r="B25" s="42">
        <v>68.337290322580628</v>
      </c>
      <c r="C25" s="42">
        <f t="shared" si="0"/>
        <v>70.183817204301093</v>
      </c>
      <c r="E25" s="2" t="s">
        <v>21</v>
      </c>
      <c r="K25" s="2" t="s">
        <v>15</v>
      </c>
    </row>
    <row r="26" spans="2:11" x14ac:dyDescent="0.35">
      <c r="B26" s="42">
        <v>74.597451612903228</v>
      </c>
      <c r="C26" s="42">
        <f t="shared" si="0"/>
        <v>68.346507526881709</v>
      </c>
    </row>
    <row r="27" spans="2:11" x14ac:dyDescent="0.35">
      <c r="B27" s="42">
        <v>70.300648387096786</v>
      </c>
      <c r="C27" s="42">
        <f t="shared" si="0"/>
        <v>74.213630752688161</v>
      </c>
      <c r="E27" s="2" t="s">
        <v>48</v>
      </c>
      <c r="K27" s="2" t="s">
        <v>63</v>
      </c>
    </row>
    <row r="28" spans="2:11" x14ac:dyDescent="0.35">
      <c r="B28" s="42">
        <v>65.475225806451604</v>
      </c>
      <c r="C28" s="42">
        <f t="shared" si="0"/>
        <v>69.13365655913978</v>
      </c>
      <c r="E28" s="2" t="s">
        <v>49</v>
      </c>
    </row>
    <row r="29" spans="2:11" x14ac:dyDescent="0.35">
      <c r="B29" s="42">
        <v>76.755193548387084</v>
      </c>
      <c r="C29" s="42">
        <f t="shared" si="0"/>
        <v>71.093161935483863</v>
      </c>
      <c r="E29" s="2" t="s">
        <v>50</v>
      </c>
      <c r="K29" s="2" t="s">
        <v>17</v>
      </c>
    </row>
    <row r="30" spans="2:11" x14ac:dyDescent="0.35">
      <c r="B30" s="42">
        <v>59.781000000000013</v>
      </c>
      <c r="C30" s="42">
        <f t="shared" si="0"/>
        <v>69.381903870967733</v>
      </c>
      <c r="E30" s="2" t="s">
        <v>25</v>
      </c>
      <c r="K30" s="2" t="s">
        <v>60</v>
      </c>
    </row>
    <row r="31" spans="2:11" x14ac:dyDescent="0.35">
      <c r="B31" s="42">
        <v>58.640032258064522</v>
      </c>
      <c r="C31" s="42">
        <f t="shared" si="0"/>
        <v>66.190420000000003</v>
      </c>
      <c r="E31" s="2" t="s">
        <v>51</v>
      </c>
      <c r="K31" s="2" t="s">
        <v>61</v>
      </c>
    </row>
    <row r="32" spans="2:11" x14ac:dyDescent="0.35">
      <c r="B32" s="42">
        <v>44.635580645161298</v>
      </c>
      <c r="C32" s="42">
        <f t="shared" si="0"/>
        <v>61.057406451612906</v>
      </c>
    </row>
    <row r="33" spans="2:11" x14ac:dyDescent="0.35">
      <c r="B33" s="42">
        <v>57.671322580645153</v>
      </c>
      <c r="C33" s="42">
        <f t="shared" si="0"/>
        <v>59.496625806451604</v>
      </c>
      <c r="E33" s="2" t="s">
        <v>52</v>
      </c>
      <c r="K33" s="2" t="s">
        <v>64</v>
      </c>
    </row>
    <row r="34" spans="2:11" x14ac:dyDescent="0.35">
      <c r="B34" s="42">
        <v>64.625967741935469</v>
      </c>
      <c r="C34" s="42">
        <f t="shared" si="0"/>
        <v>57.070780645161292</v>
      </c>
      <c r="E34" s="2" t="s">
        <v>53</v>
      </c>
      <c r="K34" s="2" t="s">
        <v>58</v>
      </c>
    </row>
    <row r="35" spans="2:11" x14ac:dyDescent="0.35">
      <c r="B35" s="42">
        <v>63.799258064516131</v>
      </c>
      <c r="C35" s="42">
        <f t="shared" si="0"/>
        <v>57.874432258064516</v>
      </c>
      <c r="E35" s="2" t="s">
        <v>54</v>
      </c>
    </row>
    <row r="36" spans="2:11" x14ac:dyDescent="0.35">
      <c r="B36" s="42">
        <v>81.706580645161324</v>
      </c>
      <c r="C36" s="42">
        <f t="shared" si="0"/>
        <v>62.487741935483868</v>
      </c>
      <c r="K36" s="2" t="s">
        <v>21</v>
      </c>
    </row>
    <row r="37" spans="2:11" x14ac:dyDescent="0.35">
      <c r="B37" s="42">
        <v>104.51203225806449</v>
      </c>
      <c r="C37" s="42">
        <f t="shared" si="0"/>
        <v>74.463032258064516</v>
      </c>
      <c r="E37" s="2" t="s">
        <v>55</v>
      </c>
    </row>
    <row r="38" spans="2:11" x14ac:dyDescent="0.35">
      <c r="B38" s="42">
        <v>54.419387096774187</v>
      </c>
      <c r="C38" s="42">
        <f t="shared" si="0"/>
        <v>73.81264516129032</v>
      </c>
      <c r="E38" s="2" t="s">
        <v>56</v>
      </c>
      <c r="K38" s="2" t="s">
        <v>65</v>
      </c>
    </row>
    <row r="39" spans="2:11" x14ac:dyDescent="0.35">
      <c r="K39" s="2" t="s">
        <v>66</v>
      </c>
    </row>
    <row r="40" spans="2:11" x14ac:dyDescent="0.35">
      <c r="K40" s="2" t="s">
        <v>67</v>
      </c>
    </row>
    <row r="41" spans="2:11" x14ac:dyDescent="0.35">
      <c r="K41" s="2" t="s">
        <v>25</v>
      </c>
    </row>
    <row r="43" spans="2:11" x14ac:dyDescent="0.35">
      <c r="K43" s="2" t="s">
        <v>68</v>
      </c>
    </row>
    <row r="45" spans="2:11" x14ac:dyDescent="0.35">
      <c r="K45" s="2" t="s">
        <v>52</v>
      </c>
    </row>
    <row r="46" spans="2:11" x14ac:dyDescent="0.35">
      <c r="K46" s="2" t="s">
        <v>69</v>
      </c>
    </row>
    <row r="47" spans="2:11" x14ac:dyDescent="0.35">
      <c r="K47" s="2" t="s">
        <v>70</v>
      </c>
    </row>
    <row r="49" spans="11:11" x14ac:dyDescent="0.35">
      <c r="K49" s="2" t="s">
        <v>71</v>
      </c>
    </row>
    <row r="50" spans="11:11" x14ac:dyDescent="0.35">
      <c r="K50" s="2" t="s">
        <v>72</v>
      </c>
    </row>
  </sheetData>
  <mergeCells count="3">
    <mergeCell ref="H3:I3"/>
    <mergeCell ref="H4:I4"/>
    <mergeCell ref="H5:I5"/>
  </mergeCells>
  <pageMargins left="0.7" right="0.7" top="0.75" bottom="0.75" header="0.3" footer="0.3"/>
  <pageSetup scale="9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topLeftCell="A7" zoomScale="60" zoomScaleNormal="100" workbookViewId="0">
      <selection activeCell="E10" sqref="E10"/>
    </sheetView>
  </sheetViews>
  <sheetFormatPr defaultRowHeight="17.25" x14ac:dyDescent="0.35"/>
  <cols>
    <col min="1" max="2" width="9.28515625" style="2" bestFit="1" customWidth="1"/>
    <col min="3" max="5" width="9.140625" style="2"/>
    <col min="6" max="6" width="15.140625" style="2" customWidth="1"/>
    <col min="7" max="7" width="8" style="2" customWidth="1"/>
    <col min="8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ht="38.25" customHeight="1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/>
      <c r="B9" s="38" t="s">
        <v>2</v>
      </c>
      <c r="E9" s="2" t="s">
        <v>338</v>
      </c>
    </row>
    <row r="10" spans="1:9" x14ac:dyDescent="0.35">
      <c r="A10" s="3">
        <v>2051</v>
      </c>
      <c r="B10" s="42">
        <v>30.028064516129039</v>
      </c>
    </row>
    <row r="11" spans="1:9" x14ac:dyDescent="0.35">
      <c r="A11" s="3">
        <v>2052</v>
      </c>
      <c r="B11" s="42">
        <v>26.75290322580646</v>
      </c>
      <c r="E11" s="2" t="s">
        <v>13</v>
      </c>
    </row>
    <row r="12" spans="1:9" x14ac:dyDescent="0.35">
      <c r="A12" s="3">
        <v>2053</v>
      </c>
      <c r="B12" s="42">
        <v>50.073666666666668</v>
      </c>
      <c r="E12" s="2" t="s">
        <v>45</v>
      </c>
    </row>
    <row r="13" spans="1:9" x14ac:dyDescent="0.35">
      <c r="A13" s="3">
        <v>2054</v>
      </c>
      <c r="B13" s="42">
        <v>34.590666666666678</v>
      </c>
    </row>
    <row r="14" spans="1:9" x14ac:dyDescent="0.35">
      <c r="A14" s="3">
        <v>2055</v>
      </c>
      <c r="B14" s="42">
        <v>45.182903225806442</v>
      </c>
      <c r="E14" s="2" t="s">
        <v>15</v>
      </c>
    </row>
    <row r="15" spans="1:9" x14ac:dyDescent="0.35">
      <c r="A15" s="3">
        <v>2056</v>
      </c>
      <c r="B15" s="42">
        <v>73.757866666666658</v>
      </c>
    </row>
    <row r="16" spans="1:9" x14ac:dyDescent="0.35">
      <c r="A16" s="3">
        <v>2057</v>
      </c>
      <c r="B16" s="42">
        <v>64.708000000000013</v>
      </c>
      <c r="E16" s="2" t="s">
        <v>73</v>
      </c>
    </row>
    <row r="17" spans="1:5" x14ac:dyDescent="0.35">
      <c r="A17" s="3">
        <v>2058</v>
      </c>
      <c r="B17" s="42">
        <v>35.916666666666657</v>
      </c>
    </row>
    <row r="18" spans="1:5" x14ac:dyDescent="0.35">
      <c r="A18" s="3">
        <v>2059</v>
      </c>
      <c r="B18" s="42">
        <v>30.403870967741931</v>
      </c>
      <c r="E18" s="2" t="s">
        <v>17</v>
      </c>
    </row>
    <row r="19" spans="1:5" x14ac:dyDescent="0.35">
      <c r="A19" s="3">
        <v>2060</v>
      </c>
      <c r="B19" s="42">
        <v>55.655666666666647</v>
      </c>
      <c r="E19" s="2" t="s">
        <v>46</v>
      </c>
    </row>
    <row r="20" spans="1:5" x14ac:dyDescent="0.35">
      <c r="A20" s="3">
        <v>2061</v>
      </c>
      <c r="B20" s="42">
        <v>31.64946666666668</v>
      </c>
      <c r="E20" s="2" t="s">
        <v>47</v>
      </c>
    </row>
    <row r="21" spans="1:5" x14ac:dyDescent="0.35">
      <c r="A21" s="3">
        <v>2062</v>
      </c>
      <c r="B21" s="42">
        <v>33.343829032258057</v>
      </c>
    </row>
    <row r="22" spans="1:5" x14ac:dyDescent="0.35">
      <c r="A22" s="3">
        <v>2063</v>
      </c>
      <c r="B22" s="42">
        <v>26.485516129032259</v>
      </c>
      <c r="E22" s="2" t="s">
        <v>20</v>
      </c>
    </row>
    <row r="23" spans="1:5" x14ac:dyDescent="0.35">
      <c r="A23" s="3">
        <v>2064</v>
      </c>
      <c r="B23" s="42">
        <v>40.892366666666661</v>
      </c>
      <c r="E23" s="2" t="s">
        <v>45</v>
      </c>
    </row>
    <row r="24" spans="1:5" x14ac:dyDescent="0.35">
      <c r="A24" s="3">
        <v>2065</v>
      </c>
      <c r="B24" s="42">
        <v>57.386333333333347</v>
      </c>
    </row>
    <row r="25" spans="1:5" x14ac:dyDescent="0.35">
      <c r="A25" s="3">
        <v>2066</v>
      </c>
      <c r="B25" s="42">
        <v>40.595161290322579</v>
      </c>
      <c r="E25" s="2" t="s">
        <v>21</v>
      </c>
    </row>
    <row r="26" spans="1:5" x14ac:dyDescent="0.35">
      <c r="A26" s="3">
        <v>2067</v>
      </c>
      <c r="B26" s="42">
        <v>55.239032258064533</v>
      </c>
    </row>
    <row r="27" spans="1:5" x14ac:dyDescent="0.35">
      <c r="A27" s="3">
        <v>2068</v>
      </c>
      <c r="B27" s="42">
        <v>50.331800000000001</v>
      </c>
      <c r="E27" s="2" t="s">
        <v>74</v>
      </c>
    </row>
    <row r="28" spans="1:5" x14ac:dyDescent="0.35">
      <c r="A28" s="3">
        <v>2069</v>
      </c>
      <c r="B28" s="42">
        <v>39.759233333333341</v>
      </c>
      <c r="E28" s="2" t="s">
        <v>75</v>
      </c>
    </row>
    <row r="29" spans="1:5" x14ac:dyDescent="0.35">
      <c r="A29" s="3">
        <v>2070</v>
      </c>
      <c r="B29" s="42">
        <v>30.80583870967742</v>
      </c>
      <c r="E29" s="2" t="s">
        <v>76</v>
      </c>
    </row>
    <row r="30" spans="1:5" x14ac:dyDescent="0.35">
      <c r="A30" s="3">
        <v>2071</v>
      </c>
      <c r="B30" s="42">
        <v>34.140419354838713</v>
      </c>
      <c r="E30" s="2" t="s">
        <v>25</v>
      </c>
    </row>
    <row r="31" spans="1:5" x14ac:dyDescent="0.35">
      <c r="A31" s="3">
        <v>2072</v>
      </c>
      <c r="B31" s="42">
        <v>35.21423333333334</v>
      </c>
      <c r="E31" s="2" t="s">
        <v>51</v>
      </c>
    </row>
    <row r="32" spans="1:5" x14ac:dyDescent="0.35">
      <c r="A32" s="3">
        <v>2073</v>
      </c>
      <c r="B32" s="42">
        <v>54.539133333333332</v>
      </c>
    </row>
    <row r="33" spans="1:5" x14ac:dyDescent="0.35">
      <c r="A33" s="3">
        <v>2074</v>
      </c>
      <c r="B33" s="42">
        <v>39.636774193548391</v>
      </c>
      <c r="E33" s="2" t="s">
        <v>52</v>
      </c>
    </row>
    <row r="34" spans="1:5" x14ac:dyDescent="0.35">
      <c r="A34" s="3">
        <v>2075</v>
      </c>
      <c r="B34" s="42">
        <v>23.309967741935491</v>
      </c>
      <c r="E34" s="2" t="s">
        <v>235</v>
      </c>
    </row>
    <row r="35" spans="1:5" x14ac:dyDescent="0.35">
      <c r="A35" s="3">
        <v>2076</v>
      </c>
      <c r="B35" s="42">
        <v>47.028033333333319</v>
      </c>
      <c r="E35" s="2" t="s">
        <v>236</v>
      </c>
    </row>
    <row r="36" spans="1:5" x14ac:dyDescent="0.35">
      <c r="A36" s="3">
        <v>2077</v>
      </c>
      <c r="B36" s="42">
        <v>56.914733333333317</v>
      </c>
    </row>
    <row r="37" spans="1:5" x14ac:dyDescent="0.35">
      <c r="A37" s="3">
        <v>2078</v>
      </c>
      <c r="B37" s="42">
        <v>45.665645161290328</v>
      </c>
      <c r="E37" s="2" t="s">
        <v>237</v>
      </c>
    </row>
    <row r="38" spans="1:5" x14ac:dyDescent="0.35">
      <c r="A38" s="3">
        <v>2079</v>
      </c>
      <c r="B38" s="42">
        <v>83.805322580645154</v>
      </c>
      <c r="E38" s="2" t="s">
        <v>238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view="pageBreakPreview" topLeftCell="A34" zoomScaleNormal="100" zoomScaleSheetLayoutView="100" workbookViewId="0">
      <selection activeCell="D12" sqref="D12"/>
    </sheetView>
  </sheetViews>
  <sheetFormatPr defaultRowHeight="17.25" x14ac:dyDescent="0.35"/>
  <cols>
    <col min="1" max="2" width="9.28515625" style="2" bestFit="1" customWidth="1"/>
    <col min="3" max="5" width="9.140625" style="2"/>
    <col min="6" max="6" width="10.140625" style="2" bestFit="1" customWidth="1"/>
    <col min="7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ht="42" customHeight="1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/>
      <c r="B9" s="38" t="s">
        <v>3</v>
      </c>
      <c r="E9" s="2" t="s">
        <v>333</v>
      </c>
    </row>
    <row r="10" spans="1:9" x14ac:dyDescent="0.35">
      <c r="A10" s="3">
        <v>2051</v>
      </c>
      <c r="B10" s="42">
        <v>10.83303333333334</v>
      </c>
    </row>
    <row r="11" spans="1:9" x14ac:dyDescent="0.35">
      <c r="A11" s="3">
        <v>2052</v>
      </c>
      <c r="B11" s="42">
        <v>10.51166666666667</v>
      </c>
      <c r="E11" s="2" t="s">
        <v>13</v>
      </c>
    </row>
    <row r="12" spans="1:9" x14ac:dyDescent="0.35">
      <c r="A12" s="3">
        <v>2053</v>
      </c>
      <c r="B12" s="42">
        <v>20.305</v>
      </c>
      <c r="E12" s="2" t="s">
        <v>45</v>
      </c>
    </row>
    <row r="13" spans="1:9" x14ac:dyDescent="0.35">
      <c r="A13" s="3">
        <v>2054</v>
      </c>
      <c r="B13" s="42">
        <v>14.87833333333333</v>
      </c>
    </row>
    <row r="14" spans="1:9" x14ac:dyDescent="0.35">
      <c r="A14" s="3">
        <v>2055</v>
      </c>
      <c r="B14" s="42">
        <v>18.231999999999999</v>
      </c>
      <c r="E14" s="2" t="s">
        <v>15</v>
      </c>
    </row>
    <row r="15" spans="1:9" x14ac:dyDescent="0.35">
      <c r="A15" s="3">
        <v>2056</v>
      </c>
      <c r="B15" s="42">
        <v>20.939166666666669</v>
      </c>
    </row>
    <row r="16" spans="1:9" x14ac:dyDescent="0.35">
      <c r="A16" s="3">
        <v>2057</v>
      </c>
      <c r="B16" s="42">
        <v>17.108666666666661</v>
      </c>
      <c r="E16" s="2" t="s">
        <v>77</v>
      </c>
    </row>
    <row r="17" spans="1:5" x14ac:dyDescent="0.35">
      <c r="A17" s="3">
        <v>2058</v>
      </c>
      <c r="B17" s="42">
        <v>15.040900000000001</v>
      </c>
    </row>
    <row r="18" spans="1:5" x14ac:dyDescent="0.35">
      <c r="A18" s="3">
        <v>2059</v>
      </c>
      <c r="B18" s="42">
        <v>13.65566666666666</v>
      </c>
      <c r="E18" s="2" t="s">
        <v>17</v>
      </c>
    </row>
    <row r="19" spans="1:5" x14ac:dyDescent="0.35">
      <c r="A19" s="3">
        <v>2060</v>
      </c>
      <c r="B19" s="42">
        <v>15.020666666666671</v>
      </c>
      <c r="E19" s="2" t="s">
        <v>46</v>
      </c>
    </row>
    <row r="20" spans="1:5" x14ac:dyDescent="0.35">
      <c r="A20" s="3">
        <v>2061</v>
      </c>
      <c r="B20" s="42">
        <v>14.043366666666669</v>
      </c>
      <c r="E20" s="2" t="s">
        <v>47</v>
      </c>
    </row>
    <row r="21" spans="1:5" x14ac:dyDescent="0.35">
      <c r="A21" s="3">
        <v>2062</v>
      </c>
      <c r="B21" s="42">
        <v>17.109793103448279</v>
      </c>
    </row>
    <row r="22" spans="1:5" x14ac:dyDescent="0.35">
      <c r="A22" s="3">
        <v>2063</v>
      </c>
      <c r="B22" s="42">
        <v>10.40453333333333</v>
      </c>
      <c r="E22" s="2" t="s">
        <v>20</v>
      </c>
    </row>
    <row r="23" spans="1:5" x14ac:dyDescent="0.35">
      <c r="A23" s="3">
        <v>2064</v>
      </c>
      <c r="B23" s="42">
        <v>17.223933333333331</v>
      </c>
      <c r="E23" s="2" t="s">
        <v>45</v>
      </c>
    </row>
    <row r="24" spans="1:5" x14ac:dyDescent="0.35">
      <c r="A24" s="3">
        <v>2065</v>
      </c>
      <c r="B24" s="42">
        <v>16.363866666666659</v>
      </c>
    </row>
    <row r="25" spans="1:5" x14ac:dyDescent="0.35">
      <c r="A25" s="3">
        <v>2066</v>
      </c>
      <c r="B25" s="42">
        <v>18.739655172413791</v>
      </c>
      <c r="E25" s="2" t="s">
        <v>78</v>
      </c>
    </row>
    <row r="26" spans="1:5" x14ac:dyDescent="0.35">
      <c r="A26" s="3">
        <v>2067</v>
      </c>
      <c r="B26" s="42">
        <v>17.745000000000001</v>
      </c>
    </row>
    <row r="27" spans="1:5" x14ac:dyDescent="0.35">
      <c r="A27" s="3">
        <v>2068</v>
      </c>
      <c r="B27" s="42">
        <v>16.4087</v>
      </c>
      <c r="E27" s="2" t="s">
        <v>21</v>
      </c>
    </row>
    <row r="28" spans="1:5" x14ac:dyDescent="0.35">
      <c r="A28" s="3">
        <v>2069</v>
      </c>
      <c r="B28" s="42">
        <v>13.71773333333333</v>
      </c>
    </row>
    <row r="29" spans="1:5" x14ac:dyDescent="0.35">
      <c r="A29" s="3">
        <v>2070</v>
      </c>
      <c r="B29" s="42">
        <v>18.603137931034482</v>
      </c>
      <c r="E29" s="2" t="s">
        <v>79</v>
      </c>
    </row>
    <row r="30" spans="1:5" x14ac:dyDescent="0.35">
      <c r="A30" s="3">
        <v>2071</v>
      </c>
      <c r="B30" s="42">
        <v>16.52086666666667</v>
      </c>
      <c r="E30" s="2" t="s">
        <v>80</v>
      </c>
    </row>
    <row r="31" spans="1:5" x14ac:dyDescent="0.35">
      <c r="A31" s="3">
        <v>2072</v>
      </c>
      <c r="B31" s="42">
        <v>12.8948</v>
      </c>
      <c r="E31" s="2" t="s">
        <v>81</v>
      </c>
    </row>
    <row r="32" spans="1:5" x14ac:dyDescent="0.35">
      <c r="A32" s="3">
        <v>2073</v>
      </c>
      <c r="B32" s="42">
        <v>22.448299999999989</v>
      </c>
      <c r="E32" s="2" t="s">
        <v>82</v>
      </c>
    </row>
    <row r="33" spans="1:5" x14ac:dyDescent="0.35">
      <c r="A33" s="3">
        <v>2074</v>
      </c>
      <c r="B33" s="42">
        <v>13.7182</v>
      </c>
      <c r="E33" s="2" t="s">
        <v>83</v>
      </c>
    </row>
    <row r="34" spans="1:5" x14ac:dyDescent="0.35">
      <c r="A34" s="3">
        <v>2075</v>
      </c>
      <c r="B34" s="42">
        <v>10.54673333333333</v>
      </c>
      <c r="E34" s="2" t="s">
        <v>25</v>
      </c>
    </row>
    <row r="35" spans="1:5" x14ac:dyDescent="0.35">
      <c r="A35" s="3">
        <v>2076</v>
      </c>
      <c r="B35" s="42">
        <v>15.19653333333334</v>
      </c>
      <c r="E35" s="2" t="s">
        <v>51</v>
      </c>
    </row>
    <row r="36" spans="1:5" x14ac:dyDescent="0.35">
      <c r="A36" s="3">
        <v>2077</v>
      </c>
      <c r="B36" s="42">
        <v>16.99123333333333</v>
      </c>
    </row>
    <row r="37" spans="1:5" x14ac:dyDescent="0.35">
      <c r="A37" s="3">
        <v>2078</v>
      </c>
      <c r="B37" s="42">
        <v>39.51700000000001</v>
      </c>
      <c r="E37" s="2" t="s">
        <v>52</v>
      </c>
    </row>
    <row r="38" spans="1:5" x14ac:dyDescent="0.35">
      <c r="A38" s="3">
        <v>2079</v>
      </c>
      <c r="B38" s="42">
        <v>27.691099999999999</v>
      </c>
      <c r="E38" s="2" t="s">
        <v>240</v>
      </c>
    </row>
    <row r="39" spans="1:5" x14ac:dyDescent="0.35">
      <c r="E39" s="2" t="s">
        <v>241</v>
      </c>
    </row>
    <row r="41" spans="1:5" x14ac:dyDescent="0.35">
      <c r="E41" s="2" t="s">
        <v>242</v>
      </c>
    </row>
    <row r="42" spans="1:5" x14ac:dyDescent="0.35">
      <c r="E42" s="2" t="s">
        <v>243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scale="9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view="pageBreakPreview" topLeftCell="A22" zoomScaleNormal="100" zoomScaleSheetLayoutView="100" workbookViewId="0">
      <selection activeCell="D2" sqref="D2"/>
    </sheetView>
  </sheetViews>
  <sheetFormatPr defaultRowHeight="17.25" x14ac:dyDescent="0.35"/>
  <cols>
    <col min="1" max="2" width="9.28515625" style="2" bestFit="1" customWidth="1"/>
    <col min="3" max="5" width="9.140625" style="2"/>
    <col min="6" max="6" width="14" style="2" customWidth="1"/>
    <col min="7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ht="43.5" customHeight="1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/>
      <c r="B9" s="38" t="s">
        <v>4</v>
      </c>
      <c r="D9" s="2" t="s">
        <v>84</v>
      </c>
    </row>
    <row r="10" spans="1:9" x14ac:dyDescent="0.35">
      <c r="A10" s="3">
        <v>2051</v>
      </c>
      <c r="B10" s="42">
        <v>7.5075862068965504</v>
      </c>
    </row>
    <row r="11" spans="1:9" x14ac:dyDescent="0.35">
      <c r="A11" s="3">
        <v>2052</v>
      </c>
      <c r="B11" s="42">
        <v>8.2096551724137914</v>
      </c>
      <c r="D11" s="2" t="s">
        <v>13</v>
      </c>
    </row>
    <row r="12" spans="1:9" x14ac:dyDescent="0.35">
      <c r="A12" s="3">
        <v>2053</v>
      </c>
      <c r="B12" s="42">
        <v>9.4963333333333324</v>
      </c>
      <c r="D12" s="2" t="s">
        <v>45</v>
      </c>
    </row>
    <row r="13" spans="1:9" x14ac:dyDescent="0.35">
      <c r="A13" s="3">
        <v>2054</v>
      </c>
      <c r="B13" s="42">
        <v>11.494</v>
      </c>
    </row>
    <row r="14" spans="1:9" x14ac:dyDescent="0.35">
      <c r="A14" s="3">
        <v>2055</v>
      </c>
      <c r="B14" s="42">
        <v>11.387931034482749</v>
      </c>
      <c r="D14" s="2" t="s">
        <v>15</v>
      </c>
    </row>
    <row r="15" spans="1:9" x14ac:dyDescent="0.35">
      <c r="A15" s="3">
        <v>2056</v>
      </c>
      <c r="B15" s="42">
        <v>10.40344827586207</v>
      </c>
    </row>
    <row r="16" spans="1:9" x14ac:dyDescent="0.35">
      <c r="A16" s="3">
        <v>2057</v>
      </c>
      <c r="B16" s="42">
        <v>10.143666666666659</v>
      </c>
      <c r="D16" s="2" t="s">
        <v>85</v>
      </c>
    </row>
    <row r="17" spans="1:4" x14ac:dyDescent="0.35">
      <c r="A17" s="3">
        <v>2058</v>
      </c>
      <c r="B17" s="42">
        <v>8.6676666666666655</v>
      </c>
    </row>
    <row r="18" spans="1:4" x14ac:dyDescent="0.35">
      <c r="A18" s="3">
        <v>2059</v>
      </c>
      <c r="B18" s="42">
        <v>7.0951724137931071</v>
      </c>
      <c r="D18" s="2" t="s">
        <v>17</v>
      </c>
    </row>
    <row r="19" spans="1:4" x14ac:dyDescent="0.35">
      <c r="A19" s="3">
        <v>2060</v>
      </c>
      <c r="B19" s="42">
        <v>8.6782758620689648</v>
      </c>
      <c r="D19" s="2" t="s">
        <v>46</v>
      </c>
    </row>
    <row r="20" spans="1:4" x14ac:dyDescent="0.35">
      <c r="A20" s="3">
        <v>2061</v>
      </c>
      <c r="B20" s="42">
        <v>8.0670000000000002</v>
      </c>
      <c r="D20" s="2" t="s">
        <v>47</v>
      </c>
    </row>
    <row r="21" spans="1:4" x14ac:dyDescent="0.35">
      <c r="A21" s="3">
        <v>2062</v>
      </c>
      <c r="B21" s="42">
        <v>9.2541666666666647</v>
      </c>
    </row>
    <row r="22" spans="1:4" x14ac:dyDescent="0.35">
      <c r="A22" s="3">
        <v>2063</v>
      </c>
      <c r="B22" s="42">
        <v>7.275206896551726</v>
      </c>
      <c r="D22" s="2" t="s">
        <v>20</v>
      </c>
    </row>
    <row r="23" spans="1:4" x14ac:dyDescent="0.35">
      <c r="A23" s="3">
        <v>2064</v>
      </c>
      <c r="B23" s="42">
        <v>9.44551724137931</v>
      </c>
      <c r="D23" s="2" t="s">
        <v>45</v>
      </c>
    </row>
    <row r="24" spans="1:4" x14ac:dyDescent="0.35">
      <c r="A24" s="3">
        <v>2065</v>
      </c>
      <c r="B24" s="42">
        <v>8.3907666666666643</v>
      </c>
    </row>
    <row r="25" spans="1:4" x14ac:dyDescent="0.35">
      <c r="A25" s="3">
        <v>2066</v>
      </c>
      <c r="B25" s="42">
        <v>8.8246666666666691</v>
      </c>
      <c r="D25" s="2" t="s">
        <v>21</v>
      </c>
    </row>
    <row r="26" spans="1:4" x14ac:dyDescent="0.35">
      <c r="A26" s="3">
        <v>2067</v>
      </c>
      <c r="B26" s="42">
        <v>9.3204827586206864</v>
      </c>
    </row>
    <row r="27" spans="1:4" x14ac:dyDescent="0.35">
      <c r="A27" s="3">
        <v>2068</v>
      </c>
      <c r="B27" s="42">
        <v>8.6084137931034483</v>
      </c>
      <c r="D27" s="2" t="s">
        <v>86</v>
      </c>
    </row>
    <row r="28" spans="1:4" x14ac:dyDescent="0.35">
      <c r="A28" s="3">
        <v>2069</v>
      </c>
      <c r="B28" s="42">
        <v>7.6434333333333369</v>
      </c>
      <c r="D28" s="2" t="s">
        <v>87</v>
      </c>
    </row>
    <row r="29" spans="1:4" x14ac:dyDescent="0.35">
      <c r="A29" s="3">
        <v>2070</v>
      </c>
      <c r="B29" s="42">
        <v>9.7732666666666663</v>
      </c>
      <c r="D29" s="2" t="s">
        <v>88</v>
      </c>
    </row>
    <row r="30" spans="1:4" x14ac:dyDescent="0.35">
      <c r="A30" s="3">
        <v>2071</v>
      </c>
      <c r="B30" s="42">
        <v>9.0616206896551716</v>
      </c>
      <c r="D30" s="2" t="s">
        <v>25</v>
      </c>
    </row>
    <row r="31" spans="1:4" x14ac:dyDescent="0.35">
      <c r="A31" s="3">
        <v>2072</v>
      </c>
      <c r="B31" s="42">
        <v>7.8916551724137944</v>
      </c>
    </row>
    <row r="32" spans="1:4" x14ac:dyDescent="0.35">
      <c r="A32" s="3">
        <v>2073</v>
      </c>
      <c r="B32" s="42">
        <v>10.109500000000001</v>
      </c>
      <c r="D32" s="2" t="s">
        <v>51</v>
      </c>
    </row>
    <row r="33" spans="1:4" x14ac:dyDescent="0.35">
      <c r="A33" s="3">
        <v>2074</v>
      </c>
      <c r="B33" s="42">
        <v>7.6512068965517228</v>
      </c>
    </row>
    <row r="34" spans="1:4" x14ac:dyDescent="0.35">
      <c r="A34" s="3">
        <v>2075</v>
      </c>
      <c r="B34" s="42">
        <v>6.6558965517241386</v>
      </c>
      <c r="D34" s="2" t="s">
        <v>52</v>
      </c>
    </row>
    <row r="35" spans="1:4" x14ac:dyDescent="0.35">
      <c r="A35" s="3">
        <v>2076</v>
      </c>
      <c r="B35" s="42">
        <v>8.1431666666666658</v>
      </c>
      <c r="D35" s="2" t="s">
        <v>245</v>
      </c>
    </row>
    <row r="36" spans="1:4" x14ac:dyDescent="0.35">
      <c r="A36" s="3">
        <v>2077</v>
      </c>
      <c r="B36" s="42">
        <v>8.4158200000000019</v>
      </c>
      <c r="D36" s="2" t="s">
        <v>246</v>
      </c>
    </row>
    <row r="37" spans="1:4" x14ac:dyDescent="0.35">
      <c r="A37" s="3">
        <v>2078</v>
      </c>
      <c r="B37" s="42">
        <v>14.67658620689655</v>
      </c>
    </row>
    <row r="38" spans="1:4" x14ac:dyDescent="0.35">
      <c r="A38" s="3">
        <v>2079</v>
      </c>
      <c r="B38" s="42">
        <v>10.800586206896551</v>
      </c>
      <c r="D38" s="2" t="s">
        <v>247</v>
      </c>
    </row>
    <row r="39" spans="1:4" x14ac:dyDescent="0.35">
      <c r="D39" s="2" t="s">
        <v>248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view="pageBreakPreview" topLeftCell="A34" zoomScale="90" zoomScaleNormal="100" zoomScaleSheetLayoutView="90" workbookViewId="0">
      <selection activeCell="D5" sqref="D5"/>
    </sheetView>
  </sheetViews>
  <sheetFormatPr defaultRowHeight="17.25" x14ac:dyDescent="0.35"/>
  <cols>
    <col min="1" max="2" width="9.28515625" style="2" bestFit="1" customWidth="1"/>
    <col min="3" max="4" width="9.140625" style="2"/>
    <col min="5" max="5" width="10.140625" style="2" bestFit="1" customWidth="1"/>
    <col min="6" max="16384" width="9.140625" style="2"/>
  </cols>
  <sheetData>
    <row r="1" spans="1:8" x14ac:dyDescent="0.35">
      <c r="A1" s="29"/>
      <c r="B1" s="29"/>
      <c r="C1" s="29"/>
      <c r="D1" s="29"/>
      <c r="E1" s="29"/>
      <c r="F1" s="29"/>
      <c r="G1" s="30"/>
      <c r="H1" s="30"/>
    </row>
    <row r="2" spans="1:8" ht="48" customHeight="1" x14ac:dyDescent="0.35">
      <c r="A2" s="29"/>
      <c r="B2" s="29"/>
      <c r="C2" s="29"/>
      <c r="D2" s="29"/>
      <c r="E2" s="29"/>
      <c r="F2" s="29"/>
      <c r="G2" s="30"/>
      <c r="H2" s="30"/>
    </row>
    <row r="3" spans="1:8" x14ac:dyDescent="0.35">
      <c r="A3" s="31" t="s">
        <v>321</v>
      </c>
      <c r="B3" s="29"/>
      <c r="C3" s="31"/>
      <c r="D3" s="31"/>
      <c r="E3" s="31"/>
      <c r="F3" s="31"/>
      <c r="G3" s="32"/>
      <c r="H3" s="32"/>
    </row>
    <row r="4" spans="1:8" x14ac:dyDescent="0.35">
      <c r="A4" s="33" t="s">
        <v>322</v>
      </c>
      <c r="B4" s="31"/>
      <c r="C4" s="31"/>
      <c r="D4" s="33" t="s">
        <v>323</v>
      </c>
      <c r="E4" s="35">
        <f ca="1">TODAY()</f>
        <v>44972</v>
      </c>
      <c r="F4" s="34"/>
      <c r="G4" s="36" t="s">
        <v>324</v>
      </c>
      <c r="H4" s="36"/>
    </row>
    <row r="5" spans="1:8" x14ac:dyDescent="0.35">
      <c r="A5" s="33" t="s">
        <v>325</v>
      </c>
      <c r="B5" s="31" t="s">
        <v>332</v>
      </c>
      <c r="C5" s="31"/>
      <c r="D5" s="37" t="s">
        <v>326</v>
      </c>
      <c r="E5" s="37"/>
      <c r="F5" s="34"/>
      <c r="G5" s="36" t="s">
        <v>327</v>
      </c>
      <c r="H5" s="36"/>
    </row>
    <row r="6" spans="1:8" x14ac:dyDescent="0.35">
      <c r="A6" s="31"/>
      <c r="B6" s="31"/>
      <c r="C6" s="31"/>
      <c r="D6" s="31" t="s">
        <v>328</v>
      </c>
      <c r="E6" s="31"/>
      <c r="F6" s="34"/>
      <c r="G6" s="36" t="s">
        <v>329</v>
      </c>
      <c r="H6" s="36"/>
    </row>
    <row r="7" spans="1:8" x14ac:dyDescent="0.35">
      <c r="A7" s="29"/>
      <c r="B7" s="29"/>
      <c r="C7" s="29"/>
      <c r="D7" s="29"/>
      <c r="E7" s="29"/>
      <c r="F7" s="34"/>
      <c r="G7" s="33" t="s">
        <v>330</v>
      </c>
      <c r="H7" s="30"/>
    </row>
    <row r="8" spans="1:8" x14ac:dyDescent="0.35">
      <c r="A8" s="29"/>
      <c r="B8" s="29"/>
      <c r="C8" s="29"/>
      <c r="D8" s="29"/>
      <c r="E8" s="34"/>
      <c r="F8" s="34"/>
      <c r="G8" s="33" t="s">
        <v>331</v>
      </c>
      <c r="H8" s="30"/>
    </row>
    <row r="9" spans="1:8" x14ac:dyDescent="0.35">
      <c r="A9" s="3"/>
      <c r="B9" s="38" t="s">
        <v>5</v>
      </c>
      <c r="D9" s="2" t="s">
        <v>334</v>
      </c>
    </row>
    <row r="10" spans="1:8" x14ac:dyDescent="0.35">
      <c r="A10" s="3">
        <v>2051</v>
      </c>
      <c r="B10" s="42">
        <v>6.1473333333333331</v>
      </c>
    </row>
    <row r="11" spans="1:8" x14ac:dyDescent="0.35">
      <c r="A11" s="3">
        <v>2052</v>
      </c>
      <c r="B11" s="42">
        <v>6.1170000000000009</v>
      </c>
      <c r="D11" s="2" t="s">
        <v>13</v>
      </c>
    </row>
    <row r="12" spans="1:8" x14ac:dyDescent="0.35">
      <c r="A12" s="3">
        <v>2053</v>
      </c>
      <c r="B12" s="42">
        <v>6.9452333333333343</v>
      </c>
      <c r="D12" s="2" t="s">
        <v>89</v>
      </c>
    </row>
    <row r="13" spans="1:8" x14ac:dyDescent="0.35">
      <c r="A13" s="3">
        <v>2054</v>
      </c>
      <c r="B13" s="42">
        <v>8.0400000000000027</v>
      </c>
    </row>
    <row r="14" spans="1:8" x14ac:dyDescent="0.35">
      <c r="A14" s="3">
        <v>2055</v>
      </c>
      <c r="B14" s="42">
        <v>7.0836666666666668</v>
      </c>
      <c r="D14" s="2" t="s">
        <v>15</v>
      </c>
    </row>
    <row r="15" spans="1:8" x14ac:dyDescent="0.35">
      <c r="A15" s="3">
        <v>2056</v>
      </c>
      <c r="B15" s="42">
        <v>7.5724333333333336</v>
      </c>
    </row>
    <row r="16" spans="1:8" x14ac:dyDescent="0.35">
      <c r="A16" s="3">
        <v>2057</v>
      </c>
      <c r="B16" s="42">
        <v>7.3424137931034474</v>
      </c>
      <c r="D16" s="2" t="s">
        <v>90</v>
      </c>
    </row>
    <row r="17" spans="1:4" x14ac:dyDescent="0.35">
      <c r="A17" s="3">
        <v>2058</v>
      </c>
      <c r="B17" s="42">
        <v>6.7065517241379311</v>
      </c>
    </row>
    <row r="18" spans="1:4" x14ac:dyDescent="0.35">
      <c r="A18" s="3">
        <v>2059</v>
      </c>
      <c r="B18" s="42">
        <v>4.5953333333333326</v>
      </c>
      <c r="D18" s="2" t="s">
        <v>17</v>
      </c>
    </row>
    <row r="19" spans="1:4" x14ac:dyDescent="0.35">
      <c r="A19" s="3">
        <v>2060</v>
      </c>
      <c r="B19" s="42">
        <v>7.2203333333333326</v>
      </c>
      <c r="D19" s="2" t="s">
        <v>35</v>
      </c>
    </row>
    <row r="20" spans="1:4" x14ac:dyDescent="0.35">
      <c r="A20" s="3">
        <v>2061</v>
      </c>
      <c r="B20" s="42">
        <v>6.3729655172413802</v>
      </c>
      <c r="D20" s="2" t="s">
        <v>36</v>
      </c>
    </row>
    <row r="21" spans="1:4" x14ac:dyDescent="0.35">
      <c r="A21" s="3">
        <v>2062</v>
      </c>
      <c r="B21" s="42">
        <v>6.3752758620689649</v>
      </c>
    </row>
    <row r="22" spans="1:4" x14ac:dyDescent="0.35">
      <c r="A22" s="3">
        <v>2063</v>
      </c>
      <c r="B22" s="42">
        <v>5.7042333333333346</v>
      </c>
      <c r="D22" s="2" t="s">
        <v>20</v>
      </c>
    </row>
    <row r="23" spans="1:4" x14ac:dyDescent="0.35">
      <c r="A23" s="3">
        <v>2064</v>
      </c>
      <c r="B23" s="42">
        <v>6.8260333333333358</v>
      </c>
      <c r="D23" s="2" t="s">
        <v>89</v>
      </c>
    </row>
    <row r="24" spans="1:4" x14ac:dyDescent="0.35">
      <c r="A24" s="3">
        <v>2065</v>
      </c>
      <c r="B24" s="42">
        <v>6.3244827586206904</v>
      </c>
    </row>
    <row r="25" spans="1:4" x14ac:dyDescent="0.35">
      <c r="A25" s="3">
        <v>2066</v>
      </c>
      <c r="B25" s="42">
        <v>6.7343333333333337</v>
      </c>
      <c r="D25" s="2" t="s">
        <v>78</v>
      </c>
    </row>
    <row r="26" spans="1:4" x14ac:dyDescent="0.35">
      <c r="A26" s="3">
        <v>2067</v>
      </c>
      <c r="B26" s="42">
        <v>6.6146666666666656</v>
      </c>
    </row>
    <row r="27" spans="1:4" x14ac:dyDescent="0.35">
      <c r="A27" s="3">
        <v>2068</v>
      </c>
      <c r="B27" s="42">
        <v>6.8869333333333334</v>
      </c>
      <c r="D27" s="2" t="s">
        <v>21</v>
      </c>
    </row>
    <row r="28" spans="1:4" x14ac:dyDescent="0.35">
      <c r="A28" s="3">
        <v>2069</v>
      </c>
      <c r="B28" s="42">
        <v>5.7699655172413786</v>
      </c>
    </row>
    <row r="29" spans="1:4" x14ac:dyDescent="0.35">
      <c r="A29" s="3">
        <v>2070</v>
      </c>
      <c r="B29" s="42">
        <v>7.133700000000001</v>
      </c>
      <c r="D29" s="2" t="s">
        <v>91</v>
      </c>
    </row>
    <row r="30" spans="1:4" x14ac:dyDescent="0.35">
      <c r="A30" s="3">
        <v>2071</v>
      </c>
      <c r="B30" s="42">
        <v>8.2641666666666662</v>
      </c>
      <c r="D30" s="2" t="s">
        <v>92</v>
      </c>
    </row>
    <row r="31" spans="1:4" x14ac:dyDescent="0.35">
      <c r="A31" s="3">
        <v>2072</v>
      </c>
      <c r="B31" s="42">
        <v>5.9090333333333351</v>
      </c>
      <c r="D31" s="2" t="s">
        <v>93</v>
      </c>
    </row>
    <row r="32" spans="1:4" x14ac:dyDescent="0.35">
      <c r="A32" s="3">
        <v>2073</v>
      </c>
      <c r="B32" s="42">
        <v>6.9718965517241376</v>
      </c>
      <c r="D32" s="2" t="s">
        <v>94</v>
      </c>
    </row>
    <row r="33" spans="1:4" x14ac:dyDescent="0.35">
      <c r="A33" s="3">
        <v>2074</v>
      </c>
      <c r="B33" s="42">
        <v>5.6863666666666663</v>
      </c>
      <c r="D33" s="2" t="s">
        <v>95</v>
      </c>
    </row>
    <row r="34" spans="1:4" x14ac:dyDescent="0.35">
      <c r="A34" s="3">
        <v>2075</v>
      </c>
      <c r="B34" s="42">
        <v>5.3209999999999997</v>
      </c>
      <c r="D34" s="2" t="s">
        <v>25</v>
      </c>
    </row>
    <row r="35" spans="1:4" x14ac:dyDescent="0.35">
      <c r="A35" s="3">
        <v>2076</v>
      </c>
      <c r="B35" s="42">
        <v>6.3187931034482752</v>
      </c>
    </row>
    <row r="36" spans="1:4" x14ac:dyDescent="0.35">
      <c r="A36" s="3">
        <v>2077</v>
      </c>
      <c r="B36" s="42">
        <v>6.1162758620689663</v>
      </c>
      <c r="D36" s="2" t="s">
        <v>250</v>
      </c>
    </row>
    <row r="37" spans="1:4" x14ac:dyDescent="0.35">
      <c r="A37" s="3">
        <v>2078</v>
      </c>
      <c r="B37" s="42">
        <v>9.4721666666666628</v>
      </c>
    </row>
    <row r="38" spans="1:4" x14ac:dyDescent="0.35">
      <c r="A38" s="3">
        <v>2079</v>
      </c>
      <c r="B38" s="42"/>
      <c r="D38" s="2" t="s">
        <v>52</v>
      </c>
    </row>
    <row r="39" spans="1:4" x14ac:dyDescent="0.35">
      <c r="D39" s="2" t="s">
        <v>251</v>
      </c>
    </row>
    <row r="40" spans="1:4" x14ac:dyDescent="0.35">
      <c r="D40" s="2" t="s">
        <v>252</v>
      </c>
    </row>
    <row r="42" spans="1:4" x14ac:dyDescent="0.35">
      <c r="D42" s="2" t="s">
        <v>253</v>
      </c>
    </row>
    <row r="43" spans="1:4" x14ac:dyDescent="0.35">
      <c r="D43" s="2" t="s">
        <v>254</v>
      </c>
    </row>
  </sheetData>
  <mergeCells count="3">
    <mergeCell ref="G4:H4"/>
    <mergeCell ref="G5:H5"/>
    <mergeCell ref="G6:H6"/>
  </mergeCells>
  <pageMargins left="0.7" right="0.7" top="0.75" bottom="0.75" header="0.3" footer="0.3"/>
  <pageSetup paperSize="9" scale="91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BreakPreview" topLeftCell="A22" zoomScale="60" zoomScaleNormal="100" workbookViewId="0">
      <selection activeCell="P55" sqref="P55"/>
    </sheetView>
  </sheetViews>
  <sheetFormatPr defaultRowHeight="17.25" x14ac:dyDescent="0.35"/>
  <cols>
    <col min="1" max="2" width="9.28515625" style="2" bestFit="1" customWidth="1"/>
    <col min="3" max="5" width="9.140625" style="2"/>
    <col min="6" max="6" width="13.42578125" style="2" customWidth="1"/>
    <col min="7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ht="37.5" customHeight="1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/>
      <c r="B9" s="38" t="s">
        <v>6</v>
      </c>
      <c r="D9" s="2" t="s">
        <v>335</v>
      </c>
    </row>
    <row r="10" spans="1:9" x14ac:dyDescent="0.35">
      <c r="A10" s="3">
        <v>2051</v>
      </c>
      <c r="B10" s="42">
        <v>4.6734482758620688</v>
      </c>
    </row>
    <row r="11" spans="1:9" x14ac:dyDescent="0.35">
      <c r="A11" s="3">
        <v>2052</v>
      </c>
      <c r="B11" s="42">
        <v>6.6275862068965523</v>
      </c>
      <c r="D11" s="2" t="s">
        <v>13</v>
      </c>
    </row>
    <row r="12" spans="1:9" x14ac:dyDescent="0.35">
      <c r="A12" s="3">
        <v>2053</v>
      </c>
      <c r="B12" s="42">
        <v>6.3124137931034481</v>
      </c>
      <c r="D12" s="2" t="s">
        <v>89</v>
      </c>
    </row>
    <row r="13" spans="1:9" x14ac:dyDescent="0.35">
      <c r="A13" s="3">
        <v>2054</v>
      </c>
      <c r="B13" s="42">
        <v>5.5073333333333334</v>
      </c>
    </row>
    <row r="14" spans="1:9" x14ac:dyDescent="0.35">
      <c r="A14" s="3">
        <v>2055</v>
      </c>
      <c r="B14" s="42">
        <v>5.7299999999999986</v>
      </c>
      <c r="D14" s="2" t="s">
        <v>15</v>
      </c>
    </row>
    <row r="15" spans="1:9" x14ac:dyDescent="0.35">
      <c r="A15" s="3">
        <v>2056</v>
      </c>
      <c r="B15" s="42">
        <v>6.4764827586206888</v>
      </c>
    </row>
    <row r="16" spans="1:9" x14ac:dyDescent="0.35">
      <c r="A16" s="3">
        <v>2057</v>
      </c>
      <c r="B16" s="42">
        <v>6.0462068965517251</v>
      </c>
      <c r="D16" s="2" t="s">
        <v>96</v>
      </c>
    </row>
    <row r="17" spans="1:4" x14ac:dyDescent="0.35">
      <c r="A17" s="3">
        <v>2058</v>
      </c>
      <c r="B17" s="42">
        <v>6.6029999999999989</v>
      </c>
    </row>
    <row r="18" spans="1:4" x14ac:dyDescent="0.35">
      <c r="A18" s="3">
        <v>2059</v>
      </c>
      <c r="B18" s="42">
        <v>4.4162068965517243</v>
      </c>
      <c r="D18" s="2" t="s">
        <v>17</v>
      </c>
    </row>
    <row r="19" spans="1:4" x14ac:dyDescent="0.35">
      <c r="A19" s="3">
        <v>2060</v>
      </c>
      <c r="B19" s="42">
        <v>6.559310344827586</v>
      </c>
      <c r="D19" s="2" t="s">
        <v>35</v>
      </c>
    </row>
    <row r="20" spans="1:4" x14ac:dyDescent="0.35">
      <c r="A20" s="3">
        <v>2061</v>
      </c>
      <c r="B20" s="42">
        <v>6.1764137931034488</v>
      </c>
      <c r="D20" s="2" t="s">
        <v>36</v>
      </c>
    </row>
    <row r="21" spans="1:4" x14ac:dyDescent="0.35">
      <c r="A21" s="3">
        <v>2062</v>
      </c>
      <c r="B21" s="42">
        <v>4.9698666666666664</v>
      </c>
    </row>
    <row r="22" spans="1:4" x14ac:dyDescent="0.35">
      <c r="A22" s="3">
        <v>2063</v>
      </c>
      <c r="B22" s="42">
        <v>4.6288965517241376</v>
      </c>
      <c r="D22" s="2" t="s">
        <v>20</v>
      </c>
    </row>
    <row r="23" spans="1:4" x14ac:dyDescent="0.35">
      <c r="A23" s="3">
        <v>2064</v>
      </c>
      <c r="B23" s="42">
        <v>5.5862068965517251</v>
      </c>
      <c r="D23" s="2" t="s">
        <v>89</v>
      </c>
    </row>
    <row r="24" spans="1:4" x14ac:dyDescent="0.35">
      <c r="A24" s="3">
        <v>2065</v>
      </c>
      <c r="B24" s="42">
        <v>4.7070689655172444</v>
      </c>
    </row>
    <row r="25" spans="1:4" x14ac:dyDescent="0.35">
      <c r="A25" s="3">
        <v>2066</v>
      </c>
      <c r="B25" s="42">
        <v>5.2389655172413798</v>
      </c>
      <c r="D25" s="2" t="s">
        <v>78</v>
      </c>
    </row>
    <row r="26" spans="1:4" x14ac:dyDescent="0.35">
      <c r="A26" s="3">
        <v>2067</v>
      </c>
      <c r="B26" s="42">
        <v>5.0431034482758621</v>
      </c>
    </row>
    <row r="27" spans="1:4" x14ac:dyDescent="0.35">
      <c r="A27" s="3">
        <v>2068</v>
      </c>
      <c r="B27" s="42">
        <v>5.7915172413793092</v>
      </c>
      <c r="D27" s="2" t="s">
        <v>21</v>
      </c>
    </row>
    <row r="28" spans="1:4" x14ac:dyDescent="0.35">
      <c r="A28" s="3">
        <v>2069</v>
      </c>
      <c r="B28" s="42">
        <v>5.6343793103448272</v>
      </c>
    </row>
    <row r="29" spans="1:4" x14ac:dyDescent="0.35">
      <c r="A29" s="3">
        <v>2070</v>
      </c>
      <c r="B29" s="42">
        <v>6.5141724137931014</v>
      </c>
      <c r="D29" s="2" t="s">
        <v>97</v>
      </c>
    </row>
    <row r="30" spans="1:4" x14ac:dyDescent="0.35">
      <c r="A30" s="3">
        <v>2071</v>
      </c>
      <c r="B30" s="42">
        <v>6.0609999999999999</v>
      </c>
      <c r="D30" s="2" t="s">
        <v>98</v>
      </c>
    </row>
    <row r="31" spans="1:4" x14ac:dyDescent="0.35">
      <c r="A31" s="3">
        <v>2072</v>
      </c>
      <c r="B31" s="42">
        <v>5.2724137931034507</v>
      </c>
      <c r="D31" s="2" t="s">
        <v>99</v>
      </c>
    </row>
    <row r="32" spans="1:4" x14ac:dyDescent="0.35">
      <c r="A32" s="3">
        <v>2073</v>
      </c>
      <c r="B32" s="42">
        <v>5.7861379310344816</v>
      </c>
      <c r="D32" s="2" t="s">
        <v>100</v>
      </c>
    </row>
    <row r="33" spans="1:4" x14ac:dyDescent="0.35">
      <c r="A33" s="3">
        <v>2074</v>
      </c>
      <c r="B33" s="42">
        <v>4.8135862068965514</v>
      </c>
      <c r="D33" s="2" t="s">
        <v>101</v>
      </c>
    </row>
    <row r="34" spans="1:4" x14ac:dyDescent="0.35">
      <c r="A34" s="3">
        <v>2075</v>
      </c>
      <c r="B34" s="42">
        <v>6.12351724137931</v>
      </c>
      <c r="D34" s="2" t="s">
        <v>25</v>
      </c>
    </row>
    <row r="35" spans="1:4" x14ac:dyDescent="0.35">
      <c r="A35" s="3">
        <v>2076</v>
      </c>
      <c r="B35" s="42">
        <v>6.0484137931034478</v>
      </c>
    </row>
    <row r="36" spans="1:4" x14ac:dyDescent="0.35">
      <c r="A36" s="3">
        <v>2077</v>
      </c>
      <c r="B36" s="42">
        <v>4.8080999999999996</v>
      </c>
      <c r="D36" s="2" t="s">
        <v>250</v>
      </c>
    </row>
    <row r="37" spans="1:4" x14ac:dyDescent="0.35">
      <c r="A37" s="3">
        <v>2078</v>
      </c>
      <c r="B37" s="42">
        <v>8.0347586206896562</v>
      </c>
    </row>
    <row r="38" spans="1:4" x14ac:dyDescent="0.35">
      <c r="A38" s="3">
        <v>2079</v>
      </c>
      <c r="B38" s="42"/>
      <c r="D38" s="2" t="s">
        <v>52</v>
      </c>
    </row>
    <row r="39" spans="1:4" x14ac:dyDescent="0.35">
      <c r="D39" s="2" t="s">
        <v>256</v>
      </c>
    </row>
    <row r="40" spans="1:4" x14ac:dyDescent="0.35">
      <c r="D40" s="2" t="s">
        <v>257</v>
      </c>
    </row>
    <row r="42" spans="1:4" x14ac:dyDescent="0.35">
      <c r="D42" s="2" t="s">
        <v>258</v>
      </c>
    </row>
    <row r="43" spans="1:4" x14ac:dyDescent="0.35">
      <c r="D43" s="2" t="s">
        <v>259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scale="92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view="pageBreakPreview" zoomScale="60" zoomScaleNormal="100" workbookViewId="0">
      <selection activeCell="G8" sqref="G8"/>
    </sheetView>
  </sheetViews>
  <sheetFormatPr defaultRowHeight="17.25" x14ac:dyDescent="0.35"/>
  <cols>
    <col min="1" max="2" width="9.28515625" style="2" bestFit="1" customWidth="1"/>
    <col min="3" max="5" width="9.140625" style="2"/>
    <col min="6" max="6" width="15.140625" style="2" customWidth="1"/>
    <col min="7" max="7" width="7" style="2" customWidth="1"/>
    <col min="8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ht="47.25" customHeight="1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/>
      <c r="B9" s="38" t="s">
        <v>7</v>
      </c>
      <c r="D9" s="2" t="s">
        <v>336</v>
      </c>
    </row>
    <row r="10" spans="1:9" x14ac:dyDescent="0.35">
      <c r="A10" s="3">
        <v>2051</v>
      </c>
      <c r="B10" s="42">
        <v>4.3733333333333331</v>
      </c>
    </row>
    <row r="11" spans="1:9" x14ac:dyDescent="0.35">
      <c r="A11" s="3">
        <v>2052</v>
      </c>
      <c r="B11" s="42">
        <v>6.1359999999999992</v>
      </c>
      <c r="D11" s="2" t="s">
        <v>13</v>
      </c>
    </row>
    <row r="12" spans="1:9" x14ac:dyDescent="0.35">
      <c r="A12" s="3">
        <v>2053</v>
      </c>
      <c r="B12" s="42">
        <v>4.3993333333333338</v>
      </c>
      <c r="D12" s="2" t="s">
        <v>89</v>
      </c>
    </row>
    <row r="13" spans="1:9" x14ac:dyDescent="0.35">
      <c r="A13" s="3">
        <v>2054</v>
      </c>
      <c r="B13" s="42">
        <v>5.0917241379310347</v>
      </c>
    </row>
    <row r="14" spans="1:9" x14ac:dyDescent="0.35">
      <c r="A14" s="3">
        <v>2055</v>
      </c>
      <c r="B14" s="42">
        <v>4.5113333333333339</v>
      </c>
      <c r="D14" s="2" t="s">
        <v>15</v>
      </c>
    </row>
    <row r="15" spans="1:9" x14ac:dyDescent="0.35">
      <c r="A15" s="3">
        <v>2056</v>
      </c>
      <c r="B15" s="42">
        <v>5.2913333333333323</v>
      </c>
    </row>
    <row r="16" spans="1:9" x14ac:dyDescent="0.35">
      <c r="A16" s="3">
        <v>2057</v>
      </c>
      <c r="B16" s="42">
        <v>5.3056666666666672</v>
      </c>
      <c r="D16" s="2" t="s">
        <v>102</v>
      </c>
    </row>
    <row r="17" spans="1:4" x14ac:dyDescent="0.35">
      <c r="A17" s="3">
        <v>2058</v>
      </c>
      <c r="B17" s="42">
        <v>5.4186206896551719</v>
      </c>
    </row>
    <row r="18" spans="1:4" x14ac:dyDescent="0.35">
      <c r="A18" s="3">
        <v>2059</v>
      </c>
      <c r="B18" s="42">
        <v>5.4010000000000007</v>
      </c>
      <c r="D18" s="2" t="s">
        <v>17</v>
      </c>
    </row>
    <row r="19" spans="1:4" x14ac:dyDescent="0.35">
      <c r="A19" s="3">
        <v>2060</v>
      </c>
      <c r="B19" s="42">
        <v>4.4633333333333329</v>
      </c>
      <c r="D19" s="2" t="s">
        <v>35</v>
      </c>
    </row>
    <row r="20" spans="1:4" x14ac:dyDescent="0.35">
      <c r="A20" s="3">
        <v>2061</v>
      </c>
      <c r="B20" s="42">
        <v>4.6343333333333332</v>
      </c>
      <c r="D20" s="2" t="s">
        <v>36</v>
      </c>
    </row>
    <row r="21" spans="1:4" x14ac:dyDescent="0.35">
      <c r="A21" s="3">
        <v>2062</v>
      </c>
      <c r="B21" s="42">
        <v>4.1592413793103447</v>
      </c>
    </row>
    <row r="22" spans="1:4" x14ac:dyDescent="0.35">
      <c r="A22" s="3">
        <v>2063</v>
      </c>
      <c r="B22" s="42">
        <v>5.7288666666666677</v>
      </c>
      <c r="D22" s="2" t="s">
        <v>20</v>
      </c>
    </row>
    <row r="23" spans="1:4" x14ac:dyDescent="0.35">
      <c r="A23" s="3">
        <v>2064</v>
      </c>
      <c r="B23" s="42">
        <v>4.4305333333333321</v>
      </c>
      <c r="D23" s="2" t="s">
        <v>89</v>
      </c>
    </row>
    <row r="24" spans="1:4" x14ac:dyDescent="0.35">
      <c r="A24" s="3">
        <v>2065</v>
      </c>
      <c r="B24" s="42">
        <v>3.7731724137931022</v>
      </c>
    </row>
    <row r="25" spans="1:4" x14ac:dyDescent="0.35">
      <c r="A25" s="3">
        <v>2066</v>
      </c>
      <c r="B25" s="42">
        <v>4.2653448275862074</v>
      </c>
      <c r="D25" s="2" t="s">
        <v>21</v>
      </c>
    </row>
    <row r="26" spans="1:4" x14ac:dyDescent="0.35">
      <c r="A26" s="3">
        <v>2067</v>
      </c>
      <c r="B26" s="42">
        <v>4.3849999999999998</v>
      </c>
    </row>
    <row r="27" spans="1:4" x14ac:dyDescent="0.35">
      <c r="A27" s="3">
        <v>2068</v>
      </c>
      <c r="B27" s="42">
        <v>4.1528666666666663</v>
      </c>
      <c r="D27" s="2" t="s">
        <v>103</v>
      </c>
    </row>
    <row r="28" spans="1:4" x14ac:dyDescent="0.35">
      <c r="A28" s="3">
        <v>2069</v>
      </c>
      <c r="B28" s="42">
        <v>4.84</v>
      </c>
      <c r="D28" s="2" t="s">
        <v>104</v>
      </c>
    </row>
    <row r="29" spans="1:4" x14ac:dyDescent="0.35">
      <c r="A29" s="3">
        <v>2070</v>
      </c>
      <c r="B29" s="42">
        <v>5.4528333333333334</v>
      </c>
      <c r="D29" s="2" t="s">
        <v>105</v>
      </c>
    </row>
    <row r="30" spans="1:4" x14ac:dyDescent="0.35">
      <c r="A30" s="3">
        <v>2071</v>
      </c>
      <c r="B30" s="42">
        <v>5.6435333333333348</v>
      </c>
      <c r="D30" s="2" t="s">
        <v>25</v>
      </c>
    </row>
    <row r="31" spans="1:4" x14ac:dyDescent="0.35">
      <c r="A31" s="3">
        <v>2072</v>
      </c>
      <c r="B31" s="42">
        <v>3.939133333333332</v>
      </c>
    </row>
    <row r="32" spans="1:4" x14ac:dyDescent="0.35">
      <c r="A32" s="3">
        <v>2073</v>
      </c>
      <c r="B32" s="42">
        <v>4.8101290322580654</v>
      </c>
      <c r="D32" s="2" t="s">
        <v>250</v>
      </c>
    </row>
    <row r="33" spans="1:4" x14ac:dyDescent="0.35">
      <c r="A33" s="3">
        <v>2074</v>
      </c>
      <c r="B33" s="42">
        <v>3.7614999999999998</v>
      </c>
    </row>
    <row r="34" spans="1:4" x14ac:dyDescent="0.35">
      <c r="A34" s="3">
        <v>2075</v>
      </c>
      <c r="B34" s="42">
        <v>5.4974999999999996</v>
      </c>
      <c r="D34" s="2" t="s">
        <v>52</v>
      </c>
    </row>
    <row r="35" spans="1:4" x14ac:dyDescent="0.35">
      <c r="A35" s="3">
        <v>2076</v>
      </c>
      <c r="B35" s="42">
        <v>5.3208666666666664</v>
      </c>
      <c r="D35" s="2" t="s">
        <v>261</v>
      </c>
    </row>
    <row r="36" spans="1:4" x14ac:dyDescent="0.35">
      <c r="A36" s="3">
        <v>2077</v>
      </c>
      <c r="B36" s="42">
        <v>3.7779655172413791</v>
      </c>
      <c r="D36" s="2" t="s">
        <v>262</v>
      </c>
    </row>
    <row r="37" spans="1:4" x14ac:dyDescent="0.35">
      <c r="A37" s="3">
        <v>2078</v>
      </c>
      <c r="B37" s="42">
        <v>5.8133666666666661</v>
      </c>
    </row>
    <row r="38" spans="1:4" x14ac:dyDescent="0.35">
      <c r="A38" s="3">
        <v>2079</v>
      </c>
      <c r="B38" s="42"/>
      <c r="D38" s="2" t="s">
        <v>263</v>
      </c>
    </row>
    <row r="39" spans="1:4" x14ac:dyDescent="0.35">
      <c r="D39" s="2" t="s">
        <v>264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view="pageBreakPreview" zoomScale="60" zoomScaleNormal="100" workbookViewId="0">
      <selection activeCell="H21" sqref="H21"/>
    </sheetView>
  </sheetViews>
  <sheetFormatPr defaultRowHeight="17.25" x14ac:dyDescent="0.35"/>
  <cols>
    <col min="1" max="2" width="9.28515625" style="2" bestFit="1" customWidth="1"/>
    <col min="3" max="5" width="9.140625" style="2"/>
    <col min="6" max="6" width="14.5703125" style="2" customWidth="1"/>
    <col min="7" max="7" width="8" style="2" customWidth="1"/>
    <col min="8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ht="53.25" customHeight="1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/>
      <c r="B9" s="38" t="s">
        <v>8</v>
      </c>
      <c r="D9" s="2" t="s">
        <v>337</v>
      </c>
    </row>
    <row r="10" spans="1:9" x14ac:dyDescent="0.35">
      <c r="A10" s="3">
        <v>2051</v>
      </c>
      <c r="B10" s="42">
        <v>2.8119999999999989</v>
      </c>
    </row>
    <row r="11" spans="1:9" x14ac:dyDescent="0.35">
      <c r="A11" s="3">
        <v>2052</v>
      </c>
      <c r="B11" s="42">
        <v>3.847</v>
      </c>
      <c r="D11" s="2" t="s">
        <v>13</v>
      </c>
    </row>
    <row r="12" spans="1:9" x14ac:dyDescent="0.35">
      <c r="A12" s="3">
        <v>2053</v>
      </c>
      <c r="B12" s="42">
        <v>4.4883333333333333</v>
      </c>
      <c r="D12" s="2" t="s">
        <v>106</v>
      </c>
    </row>
    <row r="13" spans="1:9" x14ac:dyDescent="0.35">
      <c r="A13" s="3">
        <v>2054</v>
      </c>
      <c r="B13" s="42">
        <v>5.0993333333333331</v>
      </c>
    </row>
    <row r="14" spans="1:9" x14ac:dyDescent="0.35">
      <c r="A14" s="3">
        <v>2055</v>
      </c>
      <c r="B14" s="42">
        <v>3.7753333333333332</v>
      </c>
      <c r="D14" s="2" t="s">
        <v>15</v>
      </c>
    </row>
    <row r="15" spans="1:9" x14ac:dyDescent="0.35">
      <c r="A15" s="3">
        <v>2056</v>
      </c>
      <c r="B15" s="42">
        <v>3.9739999999999989</v>
      </c>
    </row>
    <row r="16" spans="1:9" x14ac:dyDescent="0.35">
      <c r="A16" s="3">
        <v>2057</v>
      </c>
      <c r="B16" s="42">
        <v>4.1206451612903221</v>
      </c>
      <c r="D16" s="2" t="s">
        <v>107</v>
      </c>
    </row>
    <row r="17" spans="1:4" x14ac:dyDescent="0.35">
      <c r="A17" s="3">
        <v>2058</v>
      </c>
      <c r="B17" s="42">
        <v>6.7451612903225797</v>
      </c>
    </row>
    <row r="18" spans="1:4" x14ac:dyDescent="0.35">
      <c r="A18" s="3">
        <v>2060</v>
      </c>
      <c r="B18" s="42">
        <v>4.214999999999999</v>
      </c>
      <c r="D18" s="2" t="s">
        <v>17</v>
      </c>
    </row>
    <row r="19" spans="1:4" x14ac:dyDescent="0.35">
      <c r="A19" s="3">
        <v>2061</v>
      </c>
      <c r="B19" s="42">
        <v>3.693548387096774</v>
      </c>
      <c r="D19" s="2" t="s">
        <v>18</v>
      </c>
    </row>
    <row r="20" spans="1:4" x14ac:dyDescent="0.35">
      <c r="A20" s="3">
        <v>2062</v>
      </c>
      <c r="B20" s="42">
        <v>3.7062580645161289</v>
      </c>
      <c r="D20" s="2" t="s">
        <v>19</v>
      </c>
    </row>
    <row r="21" spans="1:4" x14ac:dyDescent="0.35">
      <c r="A21" s="3">
        <v>2063</v>
      </c>
      <c r="B21" s="42">
        <v>3.8978666666666659</v>
      </c>
      <c r="D21" s="2" t="s">
        <v>20</v>
      </c>
    </row>
    <row r="22" spans="1:4" x14ac:dyDescent="0.35">
      <c r="A22" s="3">
        <v>2064</v>
      </c>
      <c r="B22" s="42">
        <v>3.9701666666666662</v>
      </c>
      <c r="D22" s="2" t="s">
        <v>106</v>
      </c>
    </row>
    <row r="23" spans="1:4" x14ac:dyDescent="0.35">
      <c r="A23" s="3">
        <v>2065</v>
      </c>
      <c r="B23" s="42">
        <v>3.1561290322580642</v>
      </c>
    </row>
    <row r="24" spans="1:4" x14ac:dyDescent="0.35">
      <c r="A24" s="3">
        <v>2066</v>
      </c>
      <c r="B24" s="42">
        <v>3.1219354838709692</v>
      </c>
      <c r="D24" s="2" t="s">
        <v>78</v>
      </c>
    </row>
    <row r="25" spans="1:4" x14ac:dyDescent="0.35">
      <c r="A25" s="3">
        <v>2067</v>
      </c>
      <c r="B25" s="42">
        <v>3.4662666666666668</v>
      </c>
    </row>
    <row r="26" spans="1:4" x14ac:dyDescent="0.35">
      <c r="A26" s="3">
        <v>2068</v>
      </c>
      <c r="B26" s="42">
        <v>3.6642000000000001</v>
      </c>
      <c r="D26" s="2" t="s">
        <v>21</v>
      </c>
    </row>
    <row r="27" spans="1:4" x14ac:dyDescent="0.35">
      <c r="A27" s="3">
        <v>2069</v>
      </c>
      <c r="B27" s="42">
        <v>3.008419354838709</v>
      </c>
    </row>
    <row r="28" spans="1:4" x14ac:dyDescent="0.35">
      <c r="A28" s="3">
        <v>2070</v>
      </c>
      <c r="B28" s="42">
        <v>3.9568999999999979</v>
      </c>
      <c r="D28" s="2" t="s">
        <v>108</v>
      </c>
    </row>
    <row r="29" spans="1:4" x14ac:dyDescent="0.35">
      <c r="A29" s="3">
        <v>2071</v>
      </c>
      <c r="B29" s="42">
        <v>5.0915666666666661</v>
      </c>
      <c r="D29" s="2" t="s">
        <v>109</v>
      </c>
    </row>
    <row r="30" spans="1:4" x14ac:dyDescent="0.35">
      <c r="A30" s="3">
        <v>2072</v>
      </c>
      <c r="B30" s="42">
        <v>3.2854999999999999</v>
      </c>
      <c r="D30" s="2" t="s">
        <v>110</v>
      </c>
    </row>
    <row r="31" spans="1:4" x14ac:dyDescent="0.35">
      <c r="A31" s="3">
        <v>2073</v>
      </c>
      <c r="B31" s="42">
        <v>4.1911290322580648</v>
      </c>
      <c r="D31" s="2" t="s">
        <v>111</v>
      </c>
    </row>
    <row r="32" spans="1:4" x14ac:dyDescent="0.35">
      <c r="A32" s="3">
        <v>2074</v>
      </c>
      <c r="B32" s="42">
        <v>4.2008333333333328</v>
      </c>
      <c r="D32" s="2" t="s">
        <v>112</v>
      </c>
    </row>
    <row r="33" spans="1:4" x14ac:dyDescent="0.35">
      <c r="A33" s="3">
        <v>2075</v>
      </c>
      <c r="B33" s="42">
        <v>4.2669666666666659</v>
      </c>
      <c r="D33" s="2" t="s">
        <v>25</v>
      </c>
    </row>
    <row r="34" spans="1:4" x14ac:dyDescent="0.35">
      <c r="A34" s="3">
        <v>2076</v>
      </c>
      <c r="B34" s="42">
        <v>4.8971</v>
      </c>
    </row>
    <row r="35" spans="1:4" x14ac:dyDescent="0.35">
      <c r="A35" s="3">
        <v>2077</v>
      </c>
      <c r="B35" s="42">
        <v>3.0910322580645162</v>
      </c>
      <c r="D35" s="2" t="s">
        <v>266</v>
      </c>
    </row>
    <row r="36" spans="1:4" x14ac:dyDescent="0.35">
      <c r="A36" s="3">
        <v>2078</v>
      </c>
      <c r="B36" s="42">
        <v>4.210700000000001</v>
      </c>
    </row>
    <row r="37" spans="1:4" x14ac:dyDescent="0.35">
      <c r="A37" s="3">
        <v>2079</v>
      </c>
      <c r="B37" s="42"/>
      <c r="D37" s="2" t="s">
        <v>52</v>
      </c>
    </row>
    <row r="38" spans="1:4" x14ac:dyDescent="0.35">
      <c r="D38" s="2" t="s">
        <v>267</v>
      </c>
    </row>
    <row r="39" spans="1:4" x14ac:dyDescent="0.35">
      <c r="D39" s="2" t="s">
        <v>268</v>
      </c>
    </row>
    <row r="41" spans="1:4" x14ac:dyDescent="0.35">
      <c r="D41" s="2" t="s">
        <v>269</v>
      </c>
    </row>
    <row r="42" spans="1:4" x14ac:dyDescent="0.35">
      <c r="D42" s="2" t="s">
        <v>270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view="pageBreakPreview" topLeftCell="A75" zoomScale="60" zoomScaleNormal="100" workbookViewId="0">
      <selection activeCell="P99" sqref="P99"/>
    </sheetView>
  </sheetViews>
  <sheetFormatPr defaultRowHeight="15" x14ac:dyDescent="0.25"/>
  <sheetData>
    <row r="1" spans="1:22" x14ac:dyDescent="0.25">
      <c r="A1" t="s">
        <v>210</v>
      </c>
    </row>
    <row r="2" spans="1:22" x14ac:dyDescent="0.25">
      <c r="L2">
        <v>1</v>
      </c>
      <c r="M2">
        <v>7</v>
      </c>
      <c r="N2" t="str">
        <f>CONCATENATE("=A",M2)</f>
        <v>=A7</v>
      </c>
      <c r="O2" t="str">
        <f>A7</f>
        <v xml:space="preserve">    Slope    0.04468   0.03992     1.119    0.2736</v>
      </c>
      <c r="Q2" t="s">
        <v>271</v>
      </c>
      <c r="R2">
        <v>4.4679999999999997E-2</v>
      </c>
      <c r="S2">
        <v>3.9919999999999997E-2</v>
      </c>
      <c r="T2">
        <v>1.119</v>
      </c>
      <c r="U2">
        <v>0.27360000000000001</v>
      </c>
    </row>
    <row r="3" spans="1:22" x14ac:dyDescent="0.25">
      <c r="A3" t="s">
        <v>211</v>
      </c>
      <c r="L3">
        <v>2</v>
      </c>
      <c r="M3">
        <f>M2+11</f>
        <v>18</v>
      </c>
      <c r="N3" t="str">
        <f t="shared" ref="N3:N13" si="0">CONCATENATE("=A",M3)</f>
        <v>=A18</v>
      </c>
      <c r="O3" t="str">
        <f>A18</f>
        <v xml:space="preserve">    Slope   -0.09228    0.1303   -0.7084    0.4855</v>
      </c>
      <c r="Q3" t="s">
        <v>271</v>
      </c>
      <c r="R3">
        <v>-9.2280000000000001E-2</v>
      </c>
      <c r="S3">
        <v>0.1303</v>
      </c>
      <c r="T3">
        <v>-0.70840000000000003</v>
      </c>
      <c r="U3">
        <v>0.48549999999999999</v>
      </c>
    </row>
    <row r="4" spans="1:22" ht="20.25" customHeight="1" x14ac:dyDescent="0.25">
      <c r="L4">
        <v>3</v>
      </c>
      <c r="M4">
        <f t="shared" ref="M4:M13" si="1">M3+11</f>
        <v>29</v>
      </c>
      <c r="N4" t="str">
        <f t="shared" si="0"/>
        <v>=A29</v>
      </c>
      <c r="O4" t="str">
        <f>A29</f>
        <v xml:space="preserve">    Slope    -0.1749    0.4315   -0.4054    0.6885</v>
      </c>
      <c r="Q4" t="s">
        <v>271</v>
      </c>
      <c r="R4">
        <v>-0.1749</v>
      </c>
      <c r="S4">
        <v>0.43149999999999999</v>
      </c>
      <c r="T4">
        <v>-0.40539999999999998</v>
      </c>
      <c r="U4">
        <v>0.6885</v>
      </c>
    </row>
    <row r="5" spans="1:22" x14ac:dyDescent="0.25">
      <c r="A5" t="s">
        <v>52</v>
      </c>
      <c r="L5">
        <v>4</v>
      </c>
      <c r="M5">
        <f t="shared" si="1"/>
        <v>40</v>
      </c>
      <c r="N5" t="str">
        <f t="shared" si="0"/>
        <v>=A40</v>
      </c>
      <c r="O5" t="str">
        <f>A40</f>
        <v xml:space="preserve">    Slope    -0.6388    0.5109    -1.250    0.2223</v>
      </c>
      <c r="Q5" t="s">
        <v>271</v>
      </c>
      <c r="R5">
        <v>-0.63880000000000003</v>
      </c>
      <c r="S5">
        <v>0.51090000000000002</v>
      </c>
      <c r="T5">
        <v>-1.25</v>
      </c>
      <c r="U5">
        <v>0.2223</v>
      </c>
    </row>
    <row r="6" spans="1:22" x14ac:dyDescent="0.25">
      <c r="A6" t="s">
        <v>212</v>
      </c>
      <c r="L6">
        <v>5</v>
      </c>
      <c r="M6">
        <f t="shared" si="1"/>
        <v>51</v>
      </c>
      <c r="N6" t="str">
        <f t="shared" si="0"/>
        <v>=A51</v>
      </c>
      <c r="O6" t="str">
        <f>A51</f>
        <v xml:space="preserve">    Slope    -0.9571    0.4800    -1.994   0.05635 *</v>
      </c>
      <c r="Q6" t="s">
        <v>271</v>
      </c>
      <c r="R6">
        <v>-0.95709999999999995</v>
      </c>
      <c r="S6">
        <v>0.48</v>
      </c>
      <c r="T6">
        <v>-1.994</v>
      </c>
      <c r="U6">
        <v>5.6349999999999997E-2</v>
      </c>
      <c r="V6" t="s">
        <v>272</v>
      </c>
    </row>
    <row r="7" spans="1:22" x14ac:dyDescent="0.25">
      <c r="A7" t="s">
        <v>213</v>
      </c>
      <c r="L7">
        <v>6</v>
      </c>
      <c r="M7">
        <f t="shared" si="1"/>
        <v>62</v>
      </c>
      <c r="N7" t="str">
        <f t="shared" si="0"/>
        <v>=A62</v>
      </c>
      <c r="O7" t="str">
        <f>A62</f>
        <v xml:space="preserve">    Slope     0.3175    0.3237    0.9808    0.3354</v>
      </c>
      <c r="Q7" t="s">
        <v>271</v>
      </c>
      <c r="R7">
        <v>0.3175</v>
      </c>
      <c r="S7">
        <v>0.32369999999999999</v>
      </c>
      <c r="T7">
        <v>0.98080000000000001</v>
      </c>
      <c r="U7">
        <v>0.33539999999999998</v>
      </c>
    </row>
    <row r="8" spans="1:22" x14ac:dyDescent="0.25">
      <c r="L8">
        <v>7</v>
      </c>
      <c r="M8">
        <f t="shared" si="1"/>
        <v>73</v>
      </c>
      <c r="N8" t="str">
        <f t="shared" si="0"/>
        <v>=A73</v>
      </c>
      <c r="O8" t="str">
        <f>A73</f>
        <v xml:space="preserve">    Slope     0.2515    0.1206     2.086   0.04656 **</v>
      </c>
      <c r="Q8" t="s">
        <v>271</v>
      </c>
      <c r="R8">
        <v>0.2515</v>
      </c>
      <c r="S8">
        <v>0.1206</v>
      </c>
      <c r="T8">
        <v>2.0859999999999999</v>
      </c>
      <c r="U8">
        <v>4.6559999999999997E-2</v>
      </c>
      <c r="V8" t="s">
        <v>273</v>
      </c>
    </row>
    <row r="9" spans="1:22" x14ac:dyDescent="0.25">
      <c r="A9" t="s">
        <v>214</v>
      </c>
      <c r="L9">
        <v>8</v>
      </c>
      <c r="M9">
        <f t="shared" si="1"/>
        <v>84</v>
      </c>
      <c r="N9" t="str">
        <f t="shared" si="0"/>
        <v>=A84</v>
      </c>
      <c r="O9" t="str">
        <f>A84</f>
        <v xml:space="preserve">    Slope   0.009670   0.03706    0.2609    0.7961</v>
      </c>
      <c r="Q9" t="s">
        <v>271</v>
      </c>
      <c r="R9">
        <v>9.6699999999999998E-3</v>
      </c>
      <c r="S9">
        <v>3.7060000000000003E-2</v>
      </c>
      <c r="T9">
        <v>0.26090000000000002</v>
      </c>
      <c r="U9">
        <v>0.79610000000000003</v>
      </c>
    </row>
    <row r="10" spans="1:22" x14ac:dyDescent="0.25">
      <c r="A10" t="s">
        <v>215</v>
      </c>
      <c r="L10">
        <v>9</v>
      </c>
      <c r="M10">
        <f t="shared" si="1"/>
        <v>95</v>
      </c>
      <c r="N10" t="str">
        <f t="shared" si="0"/>
        <v>=A95</v>
      </c>
      <c r="O10" t="str">
        <f>A95</f>
        <v xml:space="preserve">    Slope  0.0006212   0.02300   0.02701    0.9787</v>
      </c>
      <c r="Q10" t="s">
        <v>271</v>
      </c>
      <c r="R10">
        <v>6.2120000000000003E-4</v>
      </c>
      <c r="S10">
        <v>2.3E-2</v>
      </c>
      <c r="T10">
        <v>2.7009999999999999E-2</v>
      </c>
      <c r="U10">
        <v>0.97870000000000001</v>
      </c>
    </row>
    <row r="11" spans="1:22" x14ac:dyDescent="0.25">
      <c r="L11">
        <v>10</v>
      </c>
      <c r="M11">
        <f t="shared" si="1"/>
        <v>106</v>
      </c>
      <c r="N11" t="str">
        <f t="shared" si="0"/>
        <v>=A106</v>
      </c>
      <c r="O11" t="str">
        <f>A106</f>
        <v xml:space="preserve">    Slope   0.004737   0.01949    0.2430    0.8099</v>
      </c>
      <c r="Q11" t="s">
        <v>271</v>
      </c>
      <c r="R11">
        <v>4.7369999999999999E-3</v>
      </c>
      <c r="S11">
        <v>1.949E-2</v>
      </c>
      <c r="T11">
        <v>0.24299999999999999</v>
      </c>
      <c r="U11">
        <v>0.80989999999999995</v>
      </c>
    </row>
    <row r="12" spans="1:22" x14ac:dyDescent="0.25">
      <c r="A12" t="s">
        <v>216</v>
      </c>
      <c r="L12">
        <v>11</v>
      </c>
      <c r="M12">
        <f t="shared" si="1"/>
        <v>117</v>
      </c>
      <c r="N12" t="str">
        <f t="shared" si="0"/>
        <v>=A117</v>
      </c>
      <c r="O12" t="str">
        <f>A117</f>
        <v xml:space="preserve">    Slope  -0.009231   0.01632   -0.5656    0.5765</v>
      </c>
      <c r="Q12" t="s">
        <v>271</v>
      </c>
      <c r="R12">
        <v>-9.2309999999999996E-3</v>
      </c>
      <c r="S12">
        <v>1.6320000000000001E-2</v>
      </c>
      <c r="T12">
        <v>-0.56559999999999999</v>
      </c>
      <c r="U12">
        <v>0.57650000000000001</v>
      </c>
    </row>
    <row r="13" spans="1:22" x14ac:dyDescent="0.25">
      <c r="L13">
        <v>12</v>
      </c>
      <c r="M13">
        <f t="shared" si="1"/>
        <v>128</v>
      </c>
      <c r="N13" t="str">
        <f t="shared" si="0"/>
        <v>=A128</v>
      </c>
      <c r="O13" t="str">
        <f>A128</f>
        <v xml:space="preserve">    Slope  -0.006606   0.02041   -0.3236    0.7489</v>
      </c>
      <c r="Q13" t="s">
        <v>271</v>
      </c>
      <c r="R13">
        <v>-6.6059999999999999E-3</v>
      </c>
      <c r="S13">
        <v>2.0410000000000001E-2</v>
      </c>
      <c r="T13">
        <v>-0.3236</v>
      </c>
      <c r="U13">
        <v>0.74890000000000001</v>
      </c>
    </row>
    <row r="14" spans="1:22" x14ac:dyDescent="0.25">
      <c r="A14" t="s">
        <v>217</v>
      </c>
    </row>
    <row r="16" spans="1:22" x14ac:dyDescent="0.25">
      <c r="A16" t="s">
        <v>52</v>
      </c>
    </row>
    <row r="17" spans="1:1" x14ac:dyDescent="0.25">
      <c r="A17" t="s">
        <v>218</v>
      </c>
    </row>
    <row r="18" spans="1:1" x14ac:dyDescent="0.25">
      <c r="A18" t="s">
        <v>219</v>
      </c>
    </row>
    <row r="20" spans="1:1" x14ac:dyDescent="0.25">
      <c r="A20" t="s">
        <v>220</v>
      </c>
    </row>
    <row r="21" spans="1:1" x14ac:dyDescent="0.25">
      <c r="A21" t="s">
        <v>221</v>
      </c>
    </row>
    <row r="23" spans="1:1" x14ac:dyDescent="0.25">
      <c r="A23" t="s">
        <v>222</v>
      </c>
    </row>
    <row r="25" spans="1:1" x14ac:dyDescent="0.25">
      <c r="A25" t="s">
        <v>223</v>
      </c>
    </row>
    <row r="27" spans="1:1" x14ac:dyDescent="0.25">
      <c r="A27" t="s">
        <v>52</v>
      </c>
    </row>
    <row r="28" spans="1:1" x14ac:dyDescent="0.25">
      <c r="A28" t="s">
        <v>224</v>
      </c>
    </row>
    <row r="29" spans="1:1" x14ac:dyDescent="0.25">
      <c r="A29" t="s">
        <v>225</v>
      </c>
    </row>
    <row r="31" spans="1:1" x14ac:dyDescent="0.25">
      <c r="A31" t="s">
        <v>226</v>
      </c>
    </row>
    <row r="32" spans="1:1" x14ac:dyDescent="0.25">
      <c r="A32" t="s">
        <v>227</v>
      </c>
    </row>
    <row r="34" spans="1:1" x14ac:dyDescent="0.25">
      <c r="A34" t="s">
        <v>228</v>
      </c>
    </row>
    <row r="36" spans="1:1" x14ac:dyDescent="0.25">
      <c r="A36" t="s">
        <v>223</v>
      </c>
    </row>
    <row r="38" spans="1:1" x14ac:dyDescent="0.25">
      <c r="A38" t="s">
        <v>52</v>
      </c>
    </row>
    <row r="39" spans="1:1" x14ac:dyDescent="0.25">
      <c r="A39" t="s">
        <v>229</v>
      </c>
    </row>
    <row r="40" spans="1:1" x14ac:dyDescent="0.25">
      <c r="A40" t="s">
        <v>230</v>
      </c>
    </row>
    <row r="42" spans="1:1" x14ac:dyDescent="0.25">
      <c r="A42" t="s">
        <v>231</v>
      </c>
    </row>
    <row r="43" spans="1:1" x14ac:dyDescent="0.25">
      <c r="A43" t="s">
        <v>232</v>
      </c>
    </row>
    <row r="45" spans="1:1" x14ac:dyDescent="0.25">
      <c r="A45" t="s">
        <v>233</v>
      </c>
    </row>
    <row r="47" spans="1:1" x14ac:dyDescent="0.25">
      <c r="A47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6" spans="1:1" x14ac:dyDescent="0.25">
      <c r="A56" t="s">
        <v>234</v>
      </c>
    </row>
    <row r="58" spans="1:1" x14ac:dyDescent="0.25">
      <c r="A58" t="s">
        <v>51</v>
      </c>
    </row>
    <row r="60" spans="1:1" x14ac:dyDescent="0.25">
      <c r="A60" t="s">
        <v>52</v>
      </c>
    </row>
    <row r="61" spans="1:1" x14ac:dyDescent="0.25">
      <c r="A61" t="s">
        <v>235</v>
      </c>
    </row>
    <row r="62" spans="1:1" x14ac:dyDescent="0.25">
      <c r="A62" t="s">
        <v>236</v>
      </c>
    </row>
    <row r="64" spans="1:1" x14ac:dyDescent="0.25">
      <c r="A64" t="s">
        <v>237</v>
      </c>
    </row>
    <row r="65" spans="1:1" x14ac:dyDescent="0.25">
      <c r="A65" t="s">
        <v>238</v>
      </c>
    </row>
    <row r="67" spans="1:1" x14ac:dyDescent="0.25">
      <c r="A67" t="s">
        <v>239</v>
      </c>
    </row>
    <row r="69" spans="1:1" x14ac:dyDescent="0.25">
      <c r="A69" t="s">
        <v>51</v>
      </c>
    </row>
    <row r="71" spans="1:1" x14ac:dyDescent="0.25">
      <c r="A71" t="s">
        <v>52</v>
      </c>
    </row>
    <row r="72" spans="1:1" x14ac:dyDescent="0.25">
      <c r="A72" t="s">
        <v>240</v>
      </c>
    </row>
    <row r="73" spans="1:1" x14ac:dyDescent="0.25">
      <c r="A73" t="s">
        <v>241</v>
      </c>
    </row>
    <row r="75" spans="1:1" x14ac:dyDescent="0.25">
      <c r="A75" t="s">
        <v>242</v>
      </c>
    </row>
    <row r="76" spans="1:1" x14ac:dyDescent="0.25">
      <c r="A76" t="s">
        <v>243</v>
      </c>
    </row>
    <row r="78" spans="1:1" x14ac:dyDescent="0.25">
      <c r="A78" t="s">
        <v>244</v>
      </c>
    </row>
    <row r="80" spans="1:1" x14ac:dyDescent="0.25">
      <c r="A80" t="s">
        <v>51</v>
      </c>
    </row>
    <row r="82" spans="1:1" x14ac:dyDescent="0.25">
      <c r="A82" t="s">
        <v>52</v>
      </c>
    </row>
    <row r="83" spans="1:1" x14ac:dyDescent="0.25">
      <c r="A83" t="s">
        <v>245</v>
      </c>
    </row>
    <row r="84" spans="1:1" x14ac:dyDescent="0.25">
      <c r="A84" t="s">
        <v>246</v>
      </c>
    </row>
    <row r="86" spans="1:1" x14ac:dyDescent="0.25">
      <c r="A86" t="s">
        <v>247</v>
      </c>
    </row>
    <row r="87" spans="1:1" x14ac:dyDescent="0.25">
      <c r="A87" t="s">
        <v>248</v>
      </c>
    </row>
    <row r="89" spans="1:1" x14ac:dyDescent="0.25">
      <c r="A89" t="s">
        <v>249</v>
      </c>
    </row>
    <row r="91" spans="1:1" x14ac:dyDescent="0.25">
      <c r="A91" t="s">
        <v>250</v>
      </c>
    </row>
    <row r="93" spans="1:1" x14ac:dyDescent="0.25">
      <c r="A93" t="s">
        <v>52</v>
      </c>
    </row>
    <row r="94" spans="1:1" x14ac:dyDescent="0.25">
      <c r="A94" t="s">
        <v>251</v>
      </c>
    </row>
    <row r="95" spans="1:1" x14ac:dyDescent="0.25">
      <c r="A95" t="s">
        <v>252</v>
      </c>
    </row>
    <row r="97" spans="1:1" x14ac:dyDescent="0.25">
      <c r="A97" t="s">
        <v>253</v>
      </c>
    </row>
    <row r="98" spans="1:1" x14ac:dyDescent="0.25">
      <c r="A98" t="s">
        <v>254</v>
      </c>
    </row>
    <row r="100" spans="1:1" x14ac:dyDescent="0.25">
      <c r="A100" t="s">
        <v>255</v>
      </c>
    </row>
    <row r="102" spans="1:1" x14ac:dyDescent="0.25">
      <c r="A102" t="s">
        <v>250</v>
      </c>
    </row>
    <row r="104" spans="1:1" x14ac:dyDescent="0.25">
      <c r="A104" t="s">
        <v>52</v>
      </c>
    </row>
    <row r="105" spans="1:1" x14ac:dyDescent="0.25">
      <c r="A105" t="s">
        <v>256</v>
      </c>
    </row>
    <row r="106" spans="1:1" x14ac:dyDescent="0.25">
      <c r="A106" t="s">
        <v>257</v>
      </c>
    </row>
    <row r="108" spans="1:1" x14ac:dyDescent="0.25">
      <c r="A108" t="s">
        <v>258</v>
      </c>
    </row>
    <row r="109" spans="1:1" x14ac:dyDescent="0.25">
      <c r="A109" t="s">
        <v>259</v>
      </c>
    </row>
    <row r="111" spans="1:1" x14ac:dyDescent="0.25">
      <c r="A111" t="s">
        <v>260</v>
      </c>
    </row>
    <row r="113" spans="1:1" x14ac:dyDescent="0.25">
      <c r="A113" t="s">
        <v>250</v>
      </c>
    </row>
    <row r="115" spans="1:1" x14ac:dyDescent="0.25">
      <c r="A115" t="s">
        <v>52</v>
      </c>
    </row>
    <row r="116" spans="1:1" x14ac:dyDescent="0.25">
      <c r="A116" t="s">
        <v>261</v>
      </c>
    </row>
    <row r="117" spans="1:1" x14ac:dyDescent="0.25">
      <c r="A117" t="s">
        <v>262</v>
      </c>
    </row>
    <row r="119" spans="1:1" x14ac:dyDescent="0.25">
      <c r="A119" t="s">
        <v>263</v>
      </c>
    </row>
    <row r="120" spans="1:1" x14ac:dyDescent="0.25">
      <c r="A120" t="s">
        <v>264</v>
      </c>
    </row>
    <row r="122" spans="1:1" x14ac:dyDescent="0.25">
      <c r="A122" t="s">
        <v>265</v>
      </c>
    </row>
    <row r="124" spans="1:1" x14ac:dyDescent="0.25">
      <c r="A124" t="s">
        <v>266</v>
      </c>
    </row>
    <row r="126" spans="1:1" x14ac:dyDescent="0.25">
      <c r="A126" t="s">
        <v>52</v>
      </c>
    </row>
    <row r="127" spans="1:1" x14ac:dyDescent="0.25">
      <c r="A127" t="s">
        <v>267</v>
      </c>
    </row>
    <row r="128" spans="1:1" x14ac:dyDescent="0.25">
      <c r="A128" t="s">
        <v>268</v>
      </c>
    </row>
    <row r="130" spans="1:1" x14ac:dyDescent="0.25">
      <c r="A130" t="s">
        <v>269</v>
      </c>
    </row>
    <row r="131" spans="1:1" x14ac:dyDescent="0.25">
      <c r="A131" t="s">
        <v>270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view="pageBreakPreview" zoomScale="60" zoomScaleNormal="100" workbookViewId="0">
      <selection activeCell="K14" sqref="K14"/>
    </sheetView>
  </sheetViews>
  <sheetFormatPr defaultRowHeight="17.25" x14ac:dyDescent="0.35"/>
  <cols>
    <col min="1" max="3" width="9.140625" style="2"/>
    <col min="4" max="4" width="78.7109375" style="2" bestFit="1" customWidth="1"/>
    <col min="5" max="16384" width="9.140625" style="2"/>
  </cols>
  <sheetData>
    <row r="1" spans="1:4" x14ac:dyDescent="0.35">
      <c r="A1" s="2" t="s">
        <v>57</v>
      </c>
      <c r="B1" s="2" t="s">
        <v>1</v>
      </c>
    </row>
    <row r="2" spans="1:4" x14ac:dyDescent="0.35">
      <c r="A2" s="2" t="s">
        <v>57</v>
      </c>
      <c r="D2" s="2" t="s">
        <v>200</v>
      </c>
    </row>
    <row r="3" spans="1:4" x14ac:dyDescent="0.35">
      <c r="A3" s="2" t="s">
        <v>57</v>
      </c>
    </row>
    <row r="4" spans="1:4" x14ac:dyDescent="0.35">
      <c r="A4" s="2" t="s">
        <v>57</v>
      </c>
      <c r="D4" s="2" t="s">
        <v>13</v>
      </c>
    </row>
    <row r="5" spans="1:4" x14ac:dyDescent="0.35">
      <c r="A5" s="2" t="s">
        <v>57</v>
      </c>
      <c r="D5" s="2" t="s">
        <v>58</v>
      </c>
    </row>
    <row r="6" spans="1:4" x14ac:dyDescent="0.35">
      <c r="A6" s="2">
        <v>2055</v>
      </c>
      <c r="B6" s="2">
        <v>84.707798709677419</v>
      </c>
    </row>
    <row r="7" spans="1:4" x14ac:dyDescent="0.35">
      <c r="A7" s="2">
        <v>2056</v>
      </c>
      <c r="B7" s="2">
        <v>93.680776209677418</v>
      </c>
      <c r="D7" s="2" t="s">
        <v>15</v>
      </c>
    </row>
    <row r="8" spans="1:4" x14ac:dyDescent="0.35">
      <c r="A8" s="2">
        <v>2057</v>
      </c>
      <c r="B8" s="2">
        <v>103.1303245967742</v>
      </c>
    </row>
    <row r="9" spans="1:4" x14ac:dyDescent="0.35">
      <c r="A9" s="2">
        <v>2058</v>
      </c>
      <c r="B9" s="2">
        <v>107.30774395161291</v>
      </c>
      <c r="D9" s="2" t="s">
        <v>59</v>
      </c>
    </row>
    <row r="10" spans="1:4" x14ac:dyDescent="0.35">
      <c r="A10" s="2">
        <v>2059</v>
      </c>
      <c r="B10" s="2">
        <v>106.1611181451613</v>
      </c>
    </row>
    <row r="11" spans="1:4" x14ac:dyDescent="0.35">
      <c r="A11" s="2">
        <v>2060</v>
      </c>
      <c r="B11" s="2">
        <v>99.889440725806452</v>
      </c>
      <c r="D11" s="2" t="s">
        <v>17</v>
      </c>
    </row>
    <row r="12" spans="1:4" x14ac:dyDescent="0.35">
      <c r="A12" s="2">
        <v>2061</v>
      </c>
      <c r="B12" s="2">
        <v>84.540580645161285</v>
      </c>
      <c r="D12" s="2" t="s">
        <v>60</v>
      </c>
    </row>
    <row r="13" spans="1:4" x14ac:dyDescent="0.35">
      <c r="A13" s="2">
        <v>2062</v>
      </c>
      <c r="B13" s="2">
        <v>77.862541935483861</v>
      </c>
      <c r="D13" s="2" t="s">
        <v>61</v>
      </c>
    </row>
    <row r="14" spans="1:4" x14ac:dyDescent="0.35">
      <c r="A14" s="2">
        <v>2063</v>
      </c>
      <c r="B14" s="2">
        <v>63.308451612903227</v>
      </c>
    </row>
    <row r="15" spans="1:4" x14ac:dyDescent="0.35">
      <c r="A15" s="2">
        <v>2064</v>
      </c>
      <c r="B15" s="2">
        <v>68.479903225806453</v>
      </c>
      <c r="D15" s="2" t="s">
        <v>62</v>
      </c>
    </row>
    <row r="16" spans="1:4" x14ac:dyDescent="0.35">
      <c r="A16" s="2">
        <v>2065</v>
      </c>
      <c r="B16" s="2">
        <v>63.349436559139789</v>
      </c>
      <c r="D16" s="2" t="s">
        <v>58</v>
      </c>
    </row>
    <row r="17" spans="1:4" x14ac:dyDescent="0.35">
      <c r="A17" s="2">
        <v>2066</v>
      </c>
      <c r="B17" s="2">
        <v>70.183817204301093</v>
      </c>
    </row>
    <row r="18" spans="1:4" x14ac:dyDescent="0.35">
      <c r="A18" s="2">
        <v>2067</v>
      </c>
      <c r="B18" s="2">
        <v>68.346507526881709</v>
      </c>
      <c r="D18" s="2" t="s">
        <v>15</v>
      </c>
    </row>
    <row r="19" spans="1:4" x14ac:dyDescent="0.35">
      <c r="A19" s="2">
        <v>2068</v>
      </c>
      <c r="B19" s="2">
        <v>74.213630752688161</v>
      </c>
    </row>
    <row r="20" spans="1:4" x14ac:dyDescent="0.35">
      <c r="A20" s="2">
        <v>2069</v>
      </c>
      <c r="B20" s="2">
        <v>69.13365655913978</v>
      </c>
      <c r="D20" s="2" t="s">
        <v>63</v>
      </c>
    </row>
    <row r="21" spans="1:4" x14ac:dyDescent="0.35">
      <c r="A21" s="2">
        <v>2070</v>
      </c>
      <c r="B21" s="2">
        <v>71.093161935483863</v>
      </c>
    </row>
    <row r="22" spans="1:4" x14ac:dyDescent="0.35">
      <c r="A22" s="2">
        <v>2071</v>
      </c>
      <c r="B22" s="2">
        <v>69.381903870967733</v>
      </c>
      <c r="D22" s="2" t="s">
        <v>17</v>
      </c>
    </row>
    <row r="23" spans="1:4" x14ac:dyDescent="0.35">
      <c r="A23" s="2">
        <v>2072</v>
      </c>
      <c r="B23" s="2">
        <v>66.190420000000003</v>
      </c>
      <c r="D23" s="2" t="s">
        <v>60</v>
      </c>
    </row>
    <row r="24" spans="1:4" x14ac:dyDescent="0.35">
      <c r="A24" s="2">
        <v>2073</v>
      </c>
      <c r="B24" s="2">
        <v>61.057406451612913</v>
      </c>
      <c r="D24" s="2" t="s">
        <v>61</v>
      </c>
    </row>
    <row r="25" spans="1:4" x14ac:dyDescent="0.35">
      <c r="A25" s="2">
        <v>2074</v>
      </c>
      <c r="B25" s="2">
        <v>59.496625806451597</v>
      </c>
    </row>
    <row r="26" spans="1:4" x14ac:dyDescent="0.35">
      <c r="A26" s="2">
        <v>2075</v>
      </c>
      <c r="B26" s="2">
        <v>57.070780645161292</v>
      </c>
      <c r="D26" s="2" t="s">
        <v>64</v>
      </c>
    </row>
    <row r="27" spans="1:4" x14ac:dyDescent="0.35">
      <c r="A27" s="2">
        <v>2076</v>
      </c>
      <c r="B27" s="2">
        <v>57.874432258064523</v>
      </c>
      <c r="D27" s="2" t="s">
        <v>58</v>
      </c>
    </row>
    <row r="28" spans="1:4" x14ac:dyDescent="0.35">
      <c r="A28" s="2">
        <v>2077</v>
      </c>
      <c r="B28" s="2">
        <v>62.487741935483868</v>
      </c>
    </row>
    <row r="29" spans="1:4" x14ac:dyDescent="0.35">
      <c r="A29" s="2">
        <v>2078</v>
      </c>
      <c r="B29" s="2">
        <v>74.46303225806453</v>
      </c>
      <c r="D29" s="2" t="s">
        <v>21</v>
      </c>
    </row>
    <row r="30" spans="1:4" x14ac:dyDescent="0.35">
      <c r="A30" s="2">
        <v>2079</v>
      </c>
      <c r="B30" s="2">
        <v>73.81264516129032</v>
      </c>
    </row>
    <row r="31" spans="1:4" x14ac:dyDescent="0.35">
      <c r="D31" s="2" t="s">
        <v>65</v>
      </c>
    </row>
    <row r="32" spans="1:4" x14ac:dyDescent="0.35">
      <c r="D32" s="2" t="s">
        <v>66</v>
      </c>
    </row>
    <row r="33" spans="4:4" x14ac:dyDescent="0.35">
      <c r="D33" s="2" t="s">
        <v>67</v>
      </c>
    </row>
    <row r="34" spans="4:4" x14ac:dyDescent="0.35">
      <c r="D34" s="2" t="s">
        <v>25</v>
      </c>
    </row>
    <row r="36" spans="4:4" x14ac:dyDescent="0.35">
      <c r="D36" s="2" t="s">
        <v>68</v>
      </c>
    </row>
    <row r="38" spans="4:4" x14ac:dyDescent="0.35">
      <c r="D38" s="2" t="s">
        <v>52</v>
      </c>
    </row>
    <row r="39" spans="4:4" x14ac:dyDescent="0.35">
      <c r="D39" s="2" t="s">
        <v>69</v>
      </c>
    </row>
    <row r="40" spans="4:4" x14ac:dyDescent="0.35">
      <c r="D40" s="2" t="s">
        <v>70</v>
      </c>
    </row>
    <row r="42" spans="4:4" x14ac:dyDescent="0.35">
      <c r="D42" s="2" t="s">
        <v>71</v>
      </c>
    </row>
    <row r="43" spans="4:4" x14ac:dyDescent="0.35">
      <c r="D43" s="2" t="s">
        <v>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="60" zoomScaleNormal="100" workbookViewId="0">
      <selection activeCell="S16" sqref="S16"/>
    </sheetView>
  </sheetViews>
  <sheetFormatPr defaultRowHeight="15" x14ac:dyDescent="0.25"/>
  <cols>
    <col min="29" max="29" width="9.5703125" customWidth="1"/>
  </cols>
  <sheetData>
    <row r="1" spans="1:1" x14ac:dyDescent="0.25">
      <c r="A1" s="19" t="s">
        <v>281</v>
      </c>
    </row>
    <row r="2" spans="1:1" x14ac:dyDescent="0.25">
      <c r="A2" s="20"/>
    </row>
    <row r="3" spans="1:1" x14ac:dyDescent="0.25">
      <c r="A3" s="20" t="s">
        <v>282</v>
      </c>
    </row>
    <row r="4" spans="1:1" x14ac:dyDescent="0.25">
      <c r="A4" s="20" t="s">
        <v>283</v>
      </c>
    </row>
    <row r="5" spans="1:1" x14ac:dyDescent="0.25">
      <c r="A5" s="20" t="s">
        <v>284</v>
      </c>
    </row>
    <row r="6" spans="1:1" x14ac:dyDescent="0.25">
      <c r="A6" s="20" t="s">
        <v>285</v>
      </c>
    </row>
    <row r="7" spans="1:1" x14ac:dyDescent="0.25">
      <c r="A7" s="20" t="s">
        <v>286</v>
      </c>
    </row>
    <row r="8" spans="1:1" x14ac:dyDescent="0.25">
      <c r="A8" s="20" t="s">
        <v>287</v>
      </c>
    </row>
    <row r="9" spans="1:1" x14ac:dyDescent="0.25">
      <c r="A9" s="20" t="s">
        <v>288</v>
      </c>
    </row>
    <row r="10" spans="1:1" x14ac:dyDescent="0.25">
      <c r="A10" s="20" t="s">
        <v>289</v>
      </c>
    </row>
    <row r="11" spans="1:1" x14ac:dyDescent="0.25">
      <c r="A11" s="19"/>
    </row>
    <row r="12" spans="1:1" x14ac:dyDescent="0.25">
      <c r="A12" s="19" t="s">
        <v>290</v>
      </c>
    </row>
    <row r="13" spans="1:1" ht="81" x14ac:dyDescent="0.25">
      <c r="A13" s="21" t="s">
        <v>291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view="pageBreakPreview" zoomScale="60" zoomScaleNormal="60" workbookViewId="0">
      <selection activeCell="AF43" sqref="AF43"/>
    </sheetView>
  </sheetViews>
  <sheetFormatPr defaultRowHeight="17.25" x14ac:dyDescent="0.35"/>
  <cols>
    <col min="1" max="1" width="9.42578125" style="2" customWidth="1"/>
    <col min="2" max="2" width="8.7109375" style="2" customWidth="1"/>
    <col min="3" max="3" width="9.140625" style="2"/>
    <col min="4" max="4" width="7.7109375" style="2" customWidth="1"/>
    <col min="5" max="5" width="9.140625" style="2"/>
    <col min="6" max="6" width="15.28515625" style="2" customWidth="1"/>
    <col min="7" max="17" width="9.140625" style="2"/>
    <col min="18" max="18" width="8.7109375" style="2" customWidth="1"/>
    <col min="19" max="20" width="9.140625" style="2"/>
    <col min="21" max="21" width="13.42578125" style="2" customWidth="1"/>
    <col min="22" max="16384" width="9.140625" style="2"/>
  </cols>
  <sheetData>
    <row r="1" spans="1:30" ht="51" customHeight="1" x14ac:dyDescent="0.35">
      <c r="A1" s="29"/>
      <c r="B1" s="29"/>
      <c r="C1" s="29"/>
      <c r="D1"/>
      <c r="E1" s="29"/>
      <c r="F1" s="29"/>
      <c r="O1" s="29"/>
      <c r="P1" s="29"/>
      <c r="Q1" s="29"/>
      <c r="R1"/>
      <c r="S1" s="29"/>
      <c r="T1" s="29"/>
    </row>
    <row r="2" spans="1:30" ht="23.25" customHeight="1" x14ac:dyDescent="0.35">
      <c r="A2" s="31" t="s">
        <v>321</v>
      </c>
      <c r="B2" s="29"/>
      <c r="E2" s="31"/>
      <c r="F2" s="31"/>
      <c r="O2" s="31" t="s">
        <v>321</v>
      </c>
      <c r="P2" s="29"/>
      <c r="S2" s="31"/>
      <c r="T2" s="33" t="s">
        <v>323</v>
      </c>
      <c r="U2" s="35">
        <f ca="1">TODAY()</f>
        <v>44972</v>
      </c>
      <c r="X2" s="36" t="s">
        <v>324</v>
      </c>
      <c r="Y2" s="36"/>
    </row>
    <row r="3" spans="1:30" x14ac:dyDescent="0.35">
      <c r="A3" s="33" t="s">
        <v>322</v>
      </c>
      <c r="B3" s="31"/>
      <c r="D3" s="34"/>
      <c r="I3" s="36" t="s">
        <v>324</v>
      </c>
      <c r="J3" s="36"/>
      <c r="O3" s="33" t="s">
        <v>322</v>
      </c>
      <c r="P3" s="31"/>
      <c r="R3" s="34"/>
      <c r="T3" s="37" t="s">
        <v>326</v>
      </c>
      <c r="X3" s="36" t="s">
        <v>327</v>
      </c>
      <c r="Y3" s="36"/>
    </row>
    <row r="4" spans="1:30" x14ac:dyDescent="0.35">
      <c r="A4" s="33" t="s">
        <v>325</v>
      </c>
      <c r="B4" s="31" t="s">
        <v>332</v>
      </c>
      <c r="D4" s="34"/>
      <c r="E4" s="33" t="s">
        <v>323</v>
      </c>
      <c r="F4" s="35">
        <f ca="1">TODAY()</f>
        <v>44972</v>
      </c>
      <c r="I4" s="36" t="s">
        <v>327</v>
      </c>
      <c r="J4" s="36"/>
      <c r="O4" s="33" t="s">
        <v>325</v>
      </c>
      <c r="P4" s="31" t="s">
        <v>332</v>
      </c>
      <c r="R4" s="34"/>
      <c r="T4" s="31" t="s">
        <v>328</v>
      </c>
      <c r="X4" s="36" t="s">
        <v>329</v>
      </c>
      <c r="Y4" s="36"/>
    </row>
    <row r="5" spans="1:30" x14ac:dyDescent="0.35">
      <c r="A5" s="31"/>
      <c r="B5" s="31"/>
      <c r="C5" s="31"/>
      <c r="D5" s="34"/>
      <c r="E5" s="37" t="s">
        <v>326</v>
      </c>
      <c r="I5" s="36" t="s">
        <v>329</v>
      </c>
      <c r="J5" s="36"/>
      <c r="O5" s="31"/>
      <c r="P5" s="31"/>
      <c r="Q5" s="31"/>
      <c r="R5" s="34"/>
      <c r="X5" s="33" t="s">
        <v>330</v>
      </c>
      <c r="Y5" s="30"/>
    </row>
    <row r="6" spans="1:30" x14ac:dyDescent="0.35">
      <c r="A6" s="29"/>
      <c r="B6" s="29"/>
      <c r="C6" s="29"/>
      <c r="D6" s="34"/>
      <c r="E6" s="31" t="s">
        <v>328</v>
      </c>
      <c r="I6" s="33" t="s">
        <v>330</v>
      </c>
      <c r="J6" s="30"/>
      <c r="O6" s="29"/>
      <c r="P6" s="29"/>
      <c r="Q6" s="29"/>
      <c r="R6" s="34"/>
      <c r="X6" s="33" t="s">
        <v>331</v>
      </c>
      <c r="Y6" s="30"/>
    </row>
    <row r="7" spans="1:30" x14ac:dyDescent="0.35">
      <c r="A7" s="29"/>
      <c r="B7" s="29"/>
      <c r="C7" s="29"/>
      <c r="D7" s="29"/>
      <c r="I7" s="33" t="s">
        <v>331</v>
      </c>
      <c r="J7" s="30"/>
      <c r="O7" s="29"/>
      <c r="P7" s="29"/>
      <c r="Q7" s="29"/>
      <c r="R7" s="29"/>
    </row>
    <row r="9" spans="1:30" x14ac:dyDescent="0.35">
      <c r="A9" s="3"/>
      <c r="B9" s="3"/>
      <c r="C9" s="3">
        <v>1995</v>
      </c>
      <c r="D9" s="3">
        <v>1996</v>
      </c>
      <c r="E9" s="3">
        <v>1997</v>
      </c>
      <c r="F9" s="3">
        <v>1998</v>
      </c>
      <c r="G9" s="3">
        <v>1999</v>
      </c>
      <c r="H9" s="3">
        <v>2000</v>
      </c>
      <c r="I9" s="3">
        <v>2001</v>
      </c>
      <c r="J9" s="3">
        <v>2002</v>
      </c>
      <c r="K9" s="3">
        <v>2003</v>
      </c>
      <c r="L9" s="3">
        <v>2004</v>
      </c>
      <c r="M9" s="3">
        <v>2005</v>
      </c>
      <c r="N9" s="3">
        <v>2006</v>
      </c>
      <c r="O9" s="3">
        <v>2007</v>
      </c>
      <c r="P9" s="3">
        <v>2008</v>
      </c>
      <c r="Q9" s="3">
        <v>2009</v>
      </c>
      <c r="R9" s="3">
        <v>2010</v>
      </c>
      <c r="S9" s="3">
        <v>2011</v>
      </c>
      <c r="T9" s="3">
        <v>2012</v>
      </c>
      <c r="U9" s="3">
        <v>2013</v>
      </c>
      <c r="V9" s="3">
        <v>2014</v>
      </c>
      <c r="W9" s="3">
        <v>2015</v>
      </c>
      <c r="X9" s="3">
        <v>2016</v>
      </c>
      <c r="Y9" s="3">
        <v>2017</v>
      </c>
      <c r="Z9" s="3">
        <v>2018</v>
      </c>
      <c r="AA9" s="3">
        <v>2019</v>
      </c>
      <c r="AB9" s="3">
        <v>2020</v>
      </c>
      <c r="AC9" s="3">
        <v>2021</v>
      </c>
      <c r="AD9" s="3">
        <v>2022</v>
      </c>
    </row>
    <row r="10" spans="1:30" x14ac:dyDescent="0.35">
      <c r="A10" s="3"/>
      <c r="B10" s="3"/>
      <c r="C10" s="3">
        <v>24.0324019</v>
      </c>
      <c r="D10" s="3">
        <v>27.625297809999999</v>
      </c>
      <c r="E10" s="3">
        <v>28.286193990000001</v>
      </c>
      <c r="F10" s="42">
        <v>33.696236259999999</v>
      </c>
      <c r="G10" s="3">
        <v>29.664906850000001</v>
      </c>
      <c r="H10" s="3">
        <v>34.957153419999997</v>
      </c>
      <c r="I10" s="3">
        <v>28.248898629999999</v>
      </c>
      <c r="J10" s="3">
        <v>19.689263010000001</v>
      </c>
      <c r="K10" s="3">
        <v>39.704214290000003</v>
      </c>
      <c r="L10" s="3">
        <v>16.235106559999998</v>
      </c>
      <c r="M10" s="3">
        <v>21.890109630000001</v>
      </c>
      <c r="N10" s="3">
        <v>17.541330680000002</v>
      </c>
      <c r="O10" s="3">
        <v>23.243706849999999</v>
      </c>
      <c r="P10" s="3">
        <v>24.193700110000002</v>
      </c>
      <c r="Q10" s="3">
        <v>21.104016479999999</v>
      </c>
      <c r="R10" s="3">
        <v>23.186895889999999</v>
      </c>
      <c r="S10" s="3">
        <v>23.62412904</v>
      </c>
      <c r="T10" s="3">
        <v>19.858986340000001</v>
      </c>
      <c r="U10" s="42">
        <v>29.980536990000001</v>
      </c>
      <c r="V10" s="3">
        <v>20.557810960000001</v>
      </c>
      <c r="W10" s="3">
        <v>19.73936986</v>
      </c>
      <c r="X10" s="3">
        <v>28.33258743</v>
      </c>
      <c r="Y10" s="3">
        <v>23.424625679999998</v>
      </c>
      <c r="Z10" s="3">
        <v>15.852994519999999</v>
      </c>
      <c r="AA10" s="3">
        <v>18.272549179999999</v>
      </c>
      <c r="AB10" s="3">
        <v>30.5201989</v>
      </c>
      <c r="AC10" s="3">
        <v>30.95216164</v>
      </c>
      <c r="AD10" s="3">
        <v>25.307030139999998</v>
      </c>
    </row>
    <row r="11" spans="1:30" x14ac:dyDescent="0.35">
      <c r="A11" s="3">
        <v>1995</v>
      </c>
      <c r="B11" s="3">
        <v>24.0324019</v>
      </c>
      <c r="C11" s="3"/>
      <c r="D11" s="3">
        <f t="shared" ref="D11:AB24" si="0">IF(D$10=$B11,0,IF(D$10&gt;$B11,1,-1))</f>
        <v>1</v>
      </c>
      <c r="E11" s="3">
        <f t="shared" si="0"/>
        <v>1</v>
      </c>
      <c r="F11" s="3">
        <f t="shared" si="0"/>
        <v>1</v>
      </c>
      <c r="G11" s="3">
        <f t="shared" si="0"/>
        <v>1</v>
      </c>
      <c r="H11" s="3">
        <f t="shared" si="0"/>
        <v>1</v>
      </c>
      <c r="I11" s="3">
        <f t="shared" si="0"/>
        <v>1</v>
      </c>
      <c r="J11" s="3">
        <f t="shared" si="0"/>
        <v>-1</v>
      </c>
      <c r="K11" s="3">
        <f t="shared" si="0"/>
        <v>1</v>
      </c>
      <c r="L11" s="3">
        <f t="shared" si="0"/>
        <v>-1</v>
      </c>
      <c r="M11" s="3">
        <f t="shared" si="0"/>
        <v>-1</v>
      </c>
      <c r="N11" s="3">
        <f t="shared" si="0"/>
        <v>-1</v>
      </c>
      <c r="O11" s="3">
        <f t="shared" si="0"/>
        <v>-1</v>
      </c>
      <c r="P11" s="3">
        <f t="shared" si="0"/>
        <v>1</v>
      </c>
      <c r="Q11" s="3">
        <f t="shared" si="0"/>
        <v>-1</v>
      </c>
      <c r="R11" s="3">
        <f t="shared" si="0"/>
        <v>-1</v>
      </c>
      <c r="S11" s="3">
        <f t="shared" si="0"/>
        <v>-1</v>
      </c>
      <c r="T11" s="3">
        <f t="shared" si="0"/>
        <v>-1</v>
      </c>
      <c r="U11" s="3">
        <f t="shared" si="0"/>
        <v>1</v>
      </c>
      <c r="V11" s="3">
        <f t="shared" si="0"/>
        <v>-1</v>
      </c>
      <c r="W11" s="3">
        <f t="shared" si="0"/>
        <v>-1</v>
      </c>
      <c r="X11" s="3">
        <f t="shared" si="0"/>
        <v>1</v>
      </c>
      <c r="Y11" s="3">
        <f t="shared" si="0"/>
        <v>-1</v>
      </c>
      <c r="Z11" s="3">
        <f t="shared" si="0"/>
        <v>-1</v>
      </c>
      <c r="AA11" s="3">
        <f t="shared" si="0"/>
        <v>-1</v>
      </c>
      <c r="AB11" s="3">
        <f t="shared" si="0"/>
        <v>1</v>
      </c>
      <c r="AC11" s="3">
        <f t="shared" ref="AC11:AD26" si="1">IF(AC$10=$B11,0,IF(AC$10&gt;$B11,1,-1))</f>
        <v>1</v>
      </c>
      <c r="AD11" s="3">
        <f t="shared" si="1"/>
        <v>1</v>
      </c>
    </row>
    <row r="12" spans="1:30" x14ac:dyDescent="0.35">
      <c r="A12" s="3">
        <v>1996</v>
      </c>
      <c r="B12" s="3">
        <v>27.625297809999999</v>
      </c>
      <c r="C12" s="3"/>
      <c r="D12" s="3"/>
      <c r="E12" s="3">
        <f t="shared" si="0"/>
        <v>1</v>
      </c>
      <c r="F12" s="3">
        <f t="shared" si="0"/>
        <v>1</v>
      </c>
      <c r="G12" s="3">
        <f t="shared" si="0"/>
        <v>1</v>
      </c>
      <c r="H12" s="3">
        <f t="shared" si="0"/>
        <v>1</v>
      </c>
      <c r="I12" s="3">
        <f t="shared" si="0"/>
        <v>1</v>
      </c>
      <c r="J12" s="3">
        <f t="shared" si="0"/>
        <v>-1</v>
      </c>
      <c r="K12" s="3">
        <f t="shared" si="0"/>
        <v>1</v>
      </c>
      <c r="L12" s="3">
        <f t="shared" si="0"/>
        <v>-1</v>
      </c>
      <c r="M12" s="3">
        <f t="shared" si="0"/>
        <v>-1</v>
      </c>
      <c r="N12" s="3">
        <f t="shared" si="0"/>
        <v>-1</v>
      </c>
      <c r="O12" s="3">
        <f t="shared" si="0"/>
        <v>-1</v>
      </c>
      <c r="P12" s="3">
        <f t="shared" si="0"/>
        <v>-1</v>
      </c>
      <c r="Q12" s="3">
        <f t="shared" si="0"/>
        <v>-1</v>
      </c>
      <c r="R12" s="3">
        <f t="shared" si="0"/>
        <v>-1</v>
      </c>
      <c r="S12" s="3">
        <f t="shared" si="0"/>
        <v>-1</v>
      </c>
      <c r="T12" s="3">
        <f t="shared" si="0"/>
        <v>-1</v>
      </c>
      <c r="U12" s="3">
        <f t="shared" si="0"/>
        <v>1</v>
      </c>
      <c r="V12" s="3">
        <f t="shared" si="0"/>
        <v>-1</v>
      </c>
      <c r="W12" s="3">
        <f t="shared" si="0"/>
        <v>-1</v>
      </c>
      <c r="X12" s="3">
        <f t="shared" si="0"/>
        <v>1</v>
      </c>
      <c r="Y12" s="3">
        <f t="shared" si="0"/>
        <v>-1</v>
      </c>
      <c r="Z12" s="3">
        <f t="shared" si="0"/>
        <v>-1</v>
      </c>
      <c r="AA12" s="3">
        <f t="shared" si="0"/>
        <v>-1</v>
      </c>
      <c r="AB12" s="3">
        <f t="shared" si="0"/>
        <v>1</v>
      </c>
      <c r="AC12" s="3">
        <f t="shared" si="1"/>
        <v>1</v>
      </c>
      <c r="AD12" s="3">
        <f t="shared" si="1"/>
        <v>-1</v>
      </c>
    </row>
    <row r="13" spans="1:30" x14ac:dyDescent="0.35">
      <c r="A13" s="3">
        <v>1997</v>
      </c>
      <c r="B13" s="3">
        <v>28.286193990000001</v>
      </c>
      <c r="C13" s="3"/>
      <c r="D13" s="3"/>
      <c r="E13" s="3"/>
      <c r="F13" s="3">
        <f t="shared" si="0"/>
        <v>1</v>
      </c>
      <c r="G13" s="3">
        <f t="shared" si="0"/>
        <v>1</v>
      </c>
      <c r="H13" s="3">
        <f t="shared" si="0"/>
        <v>1</v>
      </c>
      <c r="I13" s="3">
        <f t="shared" si="0"/>
        <v>-1</v>
      </c>
      <c r="J13" s="3">
        <f t="shared" si="0"/>
        <v>-1</v>
      </c>
      <c r="K13" s="3">
        <f t="shared" si="0"/>
        <v>1</v>
      </c>
      <c r="L13" s="3">
        <f t="shared" si="0"/>
        <v>-1</v>
      </c>
      <c r="M13" s="3">
        <f t="shared" si="0"/>
        <v>-1</v>
      </c>
      <c r="N13" s="3">
        <f t="shared" si="0"/>
        <v>-1</v>
      </c>
      <c r="O13" s="3">
        <f t="shared" si="0"/>
        <v>-1</v>
      </c>
      <c r="P13" s="3">
        <f t="shared" si="0"/>
        <v>-1</v>
      </c>
      <c r="Q13" s="3">
        <f t="shared" si="0"/>
        <v>-1</v>
      </c>
      <c r="R13" s="3">
        <f t="shared" si="0"/>
        <v>-1</v>
      </c>
      <c r="S13" s="3">
        <f t="shared" si="0"/>
        <v>-1</v>
      </c>
      <c r="T13" s="3">
        <f t="shared" si="0"/>
        <v>-1</v>
      </c>
      <c r="U13" s="3">
        <f t="shared" si="0"/>
        <v>1</v>
      </c>
      <c r="V13" s="3">
        <f t="shared" si="0"/>
        <v>-1</v>
      </c>
      <c r="W13" s="3">
        <f t="shared" si="0"/>
        <v>-1</v>
      </c>
      <c r="X13" s="3">
        <f t="shared" si="0"/>
        <v>1</v>
      </c>
      <c r="Y13" s="3">
        <f t="shared" si="0"/>
        <v>-1</v>
      </c>
      <c r="Z13" s="3">
        <f t="shared" si="0"/>
        <v>-1</v>
      </c>
      <c r="AA13" s="3">
        <f t="shared" si="0"/>
        <v>-1</v>
      </c>
      <c r="AB13" s="3">
        <f t="shared" si="0"/>
        <v>1</v>
      </c>
      <c r="AC13" s="3">
        <f t="shared" si="1"/>
        <v>1</v>
      </c>
      <c r="AD13" s="3">
        <f t="shared" si="1"/>
        <v>-1</v>
      </c>
    </row>
    <row r="14" spans="1:30" x14ac:dyDescent="0.35">
      <c r="A14" s="3">
        <v>1998</v>
      </c>
      <c r="B14" s="3">
        <v>33.696236259999999</v>
      </c>
      <c r="C14" s="3"/>
      <c r="D14" s="3"/>
      <c r="E14" s="3"/>
      <c r="F14" s="3"/>
      <c r="G14" s="3">
        <f t="shared" si="0"/>
        <v>-1</v>
      </c>
      <c r="H14" s="3">
        <f t="shared" si="0"/>
        <v>1</v>
      </c>
      <c r="I14" s="3">
        <f t="shared" si="0"/>
        <v>-1</v>
      </c>
      <c r="J14" s="3">
        <f t="shared" si="0"/>
        <v>-1</v>
      </c>
      <c r="K14" s="3">
        <f t="shared" si="0"/>
        <v>1</v>
      </c>
      <c r="L14" s="3">
        <f t="shared" si="0"/>
        <v>-1</v>
      </c>
      <c r="M14" s="3">
        <f t="shared" si="0"/>
        <v>-1</v>
      </c>
      <c r="N14" s="3">
        <f t="shared" si="0"/>
        <v>-1</v>
      </c>
      <c r="O14" s="3">
        <f t="shared" si="0"/>
        <v>-1</v>
      </c>
      <c r="P14" s="3">
        <f t="shared" si="0"/>
        <v>-1</v>
      </c>
      <c r="Q14" s="3">
        <f t="shared" si="0"/>
        <v>-1</v>
      </c>
      <c r="R14" s="3">
        <f t="shared" si="0"/>
        <v>-1</v>
      </c>
      <c r="S14" s="3">
        <f t="shared" si="0"/>
        <v>-1</v>
      </c>
      <c r="T14" s="3">
        <f t="shared" si="0"/>
        <v>-1</v>
      </c>
      <c r="U14" s="3">
        <f t="shared" si="0"/>
        <v>-1</v>
      </c>
      <c r="V14" s="3">
        <f t="shared" si="0"/>
        <v>-1</v>
      </c>
      <c r="W14" s="3">
        <f t="shared" si="0"/>
        <v>-1</v>
      </c>
      <c r="X14" s="3">
        <f t="shared" si="0"/>
        <v>-1</v>
      </c>
      <c r="Y14" s="3">
        <f t="shared" si="0"/>
        <v>-1</v>
      </c>
      <c r="Z14" s="3">
        <f t="shared" si="0"/>
        <v>-1</v>
      </c>
      <c r="AA14" s="3">
        <f t="shared" si="0"/>
        <v>-1</v>
      </c>
      <c r="AB14" s="3">
        <f t="shared" si="0"/>
        <v>-1</v>
      </c>
      <c r="AC14" s="3">
        <f t="shared" si="1"/>
        <v>-1</v>
      </c>
      <c r="AD14" s="3">
        <f t="shared" si="1"/>
        <v>-1</v>
      </c>
    </row>
    <row r="15" spans="1:30" x14ac:dyDescent="0.35">
      <c r="A15" s="3">
        <v>1999</v>
      </c>
      <c r="B15" s="3">
        <v>29.664906850000001</v>
      </c>
      <c r="C15" s="3"/>
      <c r="D15" s="3"/>
      <c r="E15" s="3"/>
      <c r="F15" s="3"/>
      <c r="G15" s="3"/>
      <c r="H15" s="3">
        <f t="shared" si="0"/>
        <v>1</v>
      </c>
      <c r="I15" s="3">
        <f t="shared" si="0"/>
        <v>-1</v>
      </c>
      <c r="J15" s="3">
        <f t="shared" si="0"/>
        <v>-1</v>
      </c>
      <c r="K15" s="3">
        <f t="shared" si="0"/>
        <v>1</v>
      </c>
      <c r="L15" s="3">
        <f t="shared" si="0"/>
        <v>-1</v>
      </c>
      <c r="M15" s="3">
        <f t="shared" si="0"/>
        <v>-1</v>
      </c>
      <c r="N15" s="3">
        <f t="shared" si="0"/>
        <v>-1</v>
      </c>
      <c r="O15" s="3">
        <f t="shared" si="0"/>
        <v>-1</v>
      </c>
      <c r="P15" s="3">
        <f t="shared" si="0"/>
        <v>-1</v>
      </c>
      <c r="Q15" s="3">
        <f t="shared" si="0"/>
        <v>-1</v>
      </c>
      <c r="R15" s="3">
        <f t="shared" si="0"/>
        <v>-1</v>
      </c>
      <c r="S15" s="3">
        <f t="shared" si="0"/>
        <v>-1</v>
      </c>
      <c r="T15" s="3">
        <f t="shared" si="0"/>
        <v>-1</v>
      </c>
      <c r="U15" s="3">
        <f t="shared" si="0"/>
        <v>1</v>
      </c>
      <c r="V15" s="3">
        <f t="shared" si="0"/>
        <v>-1</v>
      </c>
      <c r="W15" s="3">
        <f t="shared" si="0"/>
        <v>-1</v>
      </c>
      <c r="X15" s="3">
        <f t="shared" si="0"/>
        <v>-1</v>
      </c>
      <c r="Y15" s="3">
        <f t="shared" si="0"/>
        <v>-1</v>
      </c>
      <c r="Z15" s="3">
        <f t="shared" si="0"/>
        <v>-1</v>
      </c>
      <c r="AA15" s="3">
        <f t="shared" si="0"/>
        <v>-1</v>
      </c>
      <c r="AB15" s="3">
        <f t="shared" si="0"/>
        <v>1</v>
      </c>
      <c r="AC15" s="3">
        <f t="shared" si="1"/>
        <v>1</v>
      </c>
      <c r="AD15" s="3">
        <f t="shared" si="1"/>
        <v>-1</v>
      </c>
    </row>
    <row r="16" spans="1:30" x14ac:dyDescent="0.35">
      <c r="A16" s="3">
        <v>2000</v>
      </c>
      <c r="B16" s="3">
        <v>34.957153419999997</v>
      </c>
      <c r="C16" s="3"/>
      <c r="D16" s="3"/>
      <c r="E16" s="3"/>
      <c r="F16" s="3"/>
      <c r="G16" s="3"/>
      <c r="H16" s="3"/>
      <c r="I16" s="3">
        <f t="shared" si="0"/>
        <v>-1</v>
      </c>
      <c r="J16" s="3">
        <f t="shared" si="0"/>
        <v>-1</v>
      </c>
      <c r="K16" s="3">
        <f t="shared" si="0"/>
        <v>1</v>
      </c>
      <c r="L16" s="3">
        <f t="shared" si="0"/>
        <v>-1</v>
      </c>
      <c r="M16" s="3">
        <f t="shared" si="0"/>
        <v>-1</v>
      </c>
      <c r="N16" s="3">
        <f t="shared" si="0"/>
        <v>-1</v>
      </c>
      <c r="O16" s="3">
        <f t="shared" si="0"/>
        <v>-1</v>
      </c>
      <c r="P16" s="3">
        <f t="shared" si="0"/>
        <v>-1</v>
      </c>
      <c r="Q16" s="3">
        <f t="shared" si="0"/>
        <v>-1</v>
      </c>
      <c r="R16" s="3">
        <f t="shared" si="0"/>
        <v>-1</v>
      </c>
      <c r="S16" s="3">
        <f t="shared" si="0"/>
        <v>-1</v>
      </c>
      <c r="T16" s="3">
        <f t="shared" si="0"/>
        <v>-1</v>
      </c>
      <c r="U16" s="3">
        <f t="shared" si="0"/>
        <v>-1</v>
      </c>
      <c r="V16" s="3">
        <f t="shared" si="0"/>
        <v>-1</v>
      </c>
      <c r="W16" s="3">
        <f t="shared" si="0"/>
        <v>-1</v>
      </c>
      <c r="X16" s="3">
        <f t="shared" si="0"/>
        <v>-1</v>
      </c>
      <c r="Y16" s="3">
        <f t="shared" si="0"/>
        <v>-1</v>
      </c>
      <c r="Z16" s="3">
        <f t="shared" si="0"/>
        <v>-1</v>
      </c>
      <c r="AA16" s="3">
        <f t="shared" si="0"/>
        <v>-1</v>
      </c>
      <c r="AB16" s="3">
        <f t="shared" si="0"/>
        <v>-1</v>
      </c>
      <c r="AC16" s="3">
        <f t="shared" si="1"/>
        <v>-1</v>
      </c>
      <c r="AD16" s="3">
        <f t="shared" si="1"/>
        <v>-1</v>
      </c>
    </row>
    <row r="17" spans="1:30" x14ac:dyDescent="0.35">
      <c r="A17" s="3">
        <v>2001</v>
      </c>
      <c r="B17" s="3">
        <v>28.248898629999999</v>
      </c>
      <c r="C17" s="3"/>
      <c r="D17" s="3"/>
      <c r="E17" s="3"/>
      <c r="F17" s="3"/>
      <c r="G17" s="3"/>
      <c r="H17" s="3"/>
      <c r="I17" s="3"/>
      <c r="J17" s="3">
        <f t="shared" si="0"/>
        <v>-1</v>
      </c>
      <c r="K17" s="3">
        <f t="shared" si="0"/>
        <v>1</v>
      </c>
      <c r="L17" s="3">
        <f t="shared" si="0"/>
        <v>-1</v>
      </c>
      <c r="M17" s="3">
        <f t="shared" si="0"/>
        <v>-1</v>
      </c>
      <c r="N17" s="3">
        <f t="shared" si="0"/>
        <v>-1</v>
      </c>
      <c r="O17" s="3">
        <f t="shared" si="0"/>
        <v>-1</v>
      </c>
      <c r="P17" s="3">
        <f t="shared" si="0"/>
        <v>-1</v>
      </c>
      <c r="Q17" s="3">
        <f t="shared" si="0"/>
        <v>-1</v>
      </c>
      <c r="R17" s="3">
        <f t="shared" si="0"/>
        <v>-1</v>
      </c>
      <c r="S17" s="3">
        <f t="shared" si="0"/>
        <v>-1</v>
      </c>
      <c r="T17" s="3">
        <f t="shared" si="0"/>
        <v>-1</v>
      </c>
      <c r="U17" s="3">
        <f t="shared" si="0"/>
        <v>1</v>
      </c>
      <c r="V17" s="3">
        <f t="shared" si="0"/>
        <v>-1</v>
      </c>
      <c r="W17" s="3">
        <f t="shared" si="0"/>
        <v>-1</v>
      </c>
      <c r="X17" s="3">
        <f t="shared" si="0"/>
        <v>1</v>
      </c>
      <c r="Y17" s="3">
        <f t="shared" si="0"/>
        <v>-1</v>
      </c>
      <c r="Z17" s="3">
        <f t="shared" si="0"/>
        <v>-1</v>
      </c>
      <c r="AA17" s="3">
        <f t="shared" si="0"/>
        <v>-1</v>
      </c>
      <c r="AB17" s="3">
        <f t="shared" si="0"/>
        <v>1</v>
      </c>
      <c r="AC17" s="3">
        <f t="shared" si="1"/>
        <v>1</v>
      </c>
      <c r="AD17" s="3">
        <f t="shared" si="1"/>
        <v>-1</v>
      </c>
    </row>
    <row r="18" spans="1:30" x14ac:dyDescent="0.35">
      <c r="A18" s="3">
        <v>2002</v>
      </c>
      <c r="B18" s="3">
        <v>19.689263010000001</v>
      </c>
      <c r="C18" s="3"/>
      <c r="D18" s="3"/>
      <c r="E18" s="3"/>
      <c r="F18" s="3"/>
      <c r="G18" s="3"/>
      <c r="H18" s="3"/>
      <c r="I18" s="3"/>
      <c r="J18" s="3"/>
      <c r="K18" s="3">
        <f t="shared" si="0"/>
        <v>1</v>
      </c>
      <c r="L18" s="3">
        <f t="shared" si="0"/>
        <v>-1</v>
      </c>
      <c r="M18" s="3">
        <f t="shared" si="0"/>
        <v>1</v>
      </c>
      <c r="N18" s="3">
        <f t="shared" si="0"/>
        <v>-1</v>
      </c>
      <c r="O18" s="3">
        <f t="shared" si="0"/>
        <v>1</v>
      </c>
      <c r="P18" s="3">
        <f t="shared" si="0"/>
        <v>1</v>
      </c>
      <c r="Q18" s="3">
        <f t="shared" si="0"/>
        <v>1</v>
      </c>
      <c r="R18" s="3">
        <f t="shared" si="0"/>
        <v>1</v>
      </c>
      <c r="S18" s="3">
        <f t="shared" si="0"/>
        <v>1</v>
      </c>
      <c r="T18" s="3">
        <f t="shared" si="0"/>
        <v>1</v>
      </c>
      <c r="U18" s="3">
        <f t="shared" si="0"/>
        <v>1</v>
      </c>
      <c r="V18" s="3">
        <f t="shared" si="0"/>
        <v>1</v>
      </c>
      <c r="W18" s="3">
        <f t="shared" si="0"/>
        <v>1</v>
      </c>
      <c r="X18" s="3">
        <f t="shared" si="0"/>
        <v>1</v>
      </c>
      <c r="Y18" s="3">
        <f t="shared" si="0"/>
        <v>1</v>
      </c>
      <c r="Z18" s="3">
        <f t="shared" si="0"/>
        <v>-1</v>
      </c>
      <c r="AA18" s="3">
        <f t="shared" si="0"/>
        <v>-1</v>
      </c>
      <c r="AB18" s="3">
        <f t="shared" si="0"/>
        <v>1</v>
      </c>
      <c r="AC18" s="3">
        <f t="shared" si="1"/>
        <v>1</v>
      </c>
      <c r="AD18" s="3">
        <f t="shared" si="1"/>
        <v>1</v>
      </c>
    </row>
    <row r="19" spans="1:30" x14ac:dyDescent="0.35">
      <c r="A19" s="3">
        <v>2003</v>
      </c>
      <c r="B19" s="3">
        <v>39.704214290000003</v>
      </c>
      <c r="C19" s="3"/>
      <c r="D19" s="3"/>
      <c r="E19" s="3"/>
      <c r="F19" s="3"/>
      <c r="G19" s="3"/>
      <c r="H19" s="3"/>
      <c r="I19" s="3"/>
      <c r="J19" s="3"/>
      <c r="K19" s="3"/>
      <c r="L19" s="3">
        <f t="shared" si="0"/>
        <v>-1</v>
      </c>
      <c r="M19" s="3">
        <f t="shared" si="0"/>
        <v>-1</v>
      </c>
      <c r="N19" s="3">
        <f t="shared" si="0"/>
        <v>-1</v>
      </c>
      <c r="O19" s="3">
        <f t="shared" si="0"/>
        <v>-1</v>
      </c>
      <c r="P19" s="3">
        <f t="shared" si="0"/>
        <v>-1</v>
      </c>
      <c r="Q19" s="3">
        <f t="shared" si="0"/>
        <v>-1</v>
      </c>
      <c r="R19" s="3">
        <f t="shared" si="0"/>
        <v>-1</v>
      </c>
      <c r="S19" s="3">
        <f t="shared" si="0"/>
        <v>-1</v>
      </c>
      <c r="T19" s="3">
        <f t="shared" si="0"/>
        <v>-1</v>
      </c>
      <c r="U19" s="3">
        <f t="shared" si="0"/>
        <v>-1</v>
      </c>
      <c r="V19" s="3">
        <f t="shared" si="0"/>
        <v>-1</v>
      </c>
      <c r="W19" s="3">
        <f t="shared" si="0"/>
        <v>-1</v>
      </c>
      <c r="X19" s="3">
        <f t="shared" si="0"/>
        <v>-1</v>
      </c>
      <c r="Y19" s="3">
        <f t="shared" si="0"/>
        <v>-1</v>
      </c>
      <c r="Z19" s="3">
        <f t="shared" si="0"/>
        <v>-1</v>
      </c>
      <c r="AA19" s="3">
        <f t="shared" si="0"/>
        <v>-1</v>
      </c>
      <c r="AB19" s="3">
        <f t="shared" si="0"/>
        <v>-1</v>
      </c>
      <c r="AC19" s="3">
        <f t="shared" si="1"/>
        <v>-1</v>
      </c>
      <c r="AD19" s="3">
        <f t="shared" si="1"/>
        <v>-1</v>
      </c>
    </row>
    <row r="20" spans="1:30" x14ac:dyDescent="0.35">
      <c r="A20" s="3">
        <v>2004</v>
      </c>
      <c r="B20" s="3">
        <v>16.235106559999998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 t="shared" si="0"/>
        <v>1</v>
      </c>
      <c r="N20" s="3">
        <f t="shared" si="0"/>
        <v>1</v>
      </c>
      <c r="O20" s="3">
        <f t="shared" si="0"/>
        <v>1</v>
      </c>
      <c r="P20" s="3">
        <f t="shared" si="0"/>
        <v>1</v>
      </c>
      <c r="Q20" s="3">
        <f t="shared" si="0"/>
        <v>1</v>
      </c>
      <c r="R20" s="3">
        <f t="shared" si="0"/>
        <v>1</v>
      </c>
      <c r="S20" s="3">
        <f t="shared" si="0"/>
        <v>1</v>
      </c>
      <c r="T20" s="3">
        <f t="shared" si="0"/>
        <v>1</v>
      </c>
      <c r="U20" s="3">
        <f t="shared" si="0"/>
        <v>1</v>
      </c>
      <c r="V20" s="3">
        <f t="shared" si="0"/>
        <v>1</v>
      </c>
      <c r="W20" s="3">
        <f t="shared" si="0"/>
        <v>1</v>
      </c>
      <c r="X20" s="3">
        <f t="shared" si="0"/>
        <v>1</v>
      </c>
      <c r="Y20" s="3">
        <f t="shared" si="0"/>
        <v>1</v>
      </c>
      <c r="Z20" s="3">
        <f t="shared" si="0"/>
        <v>-1</v>
      </c>
      <c r="AA20" s="3">
        <f t="shared" si="0"/>
        <v>1</v>
      </c>
      <c r="AB20" s="3">
        <f t="shared" si="0"/>
        <v>1</v>
      </c>
      <c r="AC20" s="3">
        <f t="shared" si="1"/>
        <v>1</v>
      </c>
      <c r="AD20" s="3">
        <f t="shared" si="1"/>
        <v>1</v>
      </c>
    </row>
    <row r="21" spans="1:30" x14ac:dyDescent="0.35">
      <c r="A21" s="3">
        <v>2005</v>
      </c>
      <c r="B21" s="3">
        <v>21.890109630000001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>
        <f t="shared" si="0"/>
        <v>-1</v>
      </c>
      <c r="O21" s="3">
        <f t="shared" si="0"/>
        <v>1</v>
      </c>
      <c r="P21" s="3">
        <f t="shared" si="0"/>
        <v>1</v>
      </c>
      <c r="Q21" s="3">
        <f t="shared" si="0"/>
        <v>-1</v>
      </c>
      <c r="R21" s="3">
        <f t="shared" si="0"/>
        <v>1</v>
      </c>
      <c r="S21" s="3">
        <f t="shared" si="0"/>
        <v>1</v>
      </c>
      <c r="T21" s="3">
        <f t="shared" si="0"/>
        <v>-1</v>
      </c>
      <c r="U21" s="3">
        <f t="shared" si="0"/>
        <v>1</v>
      </c>
      <c r="V21" s="3">
        <f t="shared" si="0"/>
        <v>-1</v>
      </c>
      <c r="W21" s="3">
        <f t="shared" si="0"/>
        <v>-1</v>
      </c>
      <c r="X21" s="3">
        <f t="shared" si="0"/>
        <v>1</v>
      </c>
      <c r="Y21" s="3">
        <f t="shared" si="0"/>
        <v>1</v>
      </c>
      <c r="Z21" s="3">
        <f t="shared" si="0"/>
        <v>-1</v>
      </c>
      <c r="AA21" s="3">
        <f t="shared" si="0"/>
        <v>-1</v>
      </c>
      <c r="AB21" s="3">
        <f t="shared" si="0"/>
        <v>1</v>
      </c>
      <c r="AC21" s="3">
        <f t="shared" si="1"/>
        <v>1</v>
      </c>
      <c r="AD21" s="3">
        <f t="shared" si="1"/>
        <v>1</v>
      </c>
    </row>
    <row r="22" spans="1:30" x14ac:dyDescent="0.35">
      <c r="A22" s="3">
        <v>2006</v>
      </c>
      <c r="B22" s="3">
        <v>17.541330680000002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>
        <f t="shared" si="0"/>
        <v>1</v>
      </c>
      <c r="P22" s="3">
        <f t="shared" si="0"/>
        <v>1</v>
      </c>
      <c r="Q22" s="3">
        <f t="shared" si="0"/>
        <v>1</v>
      </c>
      <c r="R22" s="3">
        <f t="shared" si="0"/>
        <v>1</v>
      </c>
      <c r="S22" s="3">
        <f t="shared" si="0"/>
        <v>1</v>
      </c>
      <c r="T22" s="3">
        <f t="shared" si="0"/>
        <v>1</v>
      </c>
      <c r="U22" s="3">
        <f t="shared" si="0"/>
        <v>1</v>
      </c>
      <c r="V22" s="3">
        <f t="shared" si="0"/>
        <v>1</v>
      </c>
      <c r="W22" s="3">
        <f t="shared" si="0"/>
        <v>1</v>
      </c>
      <c r="X22" s="3">
        <f t="shared" si="0"/>
        <v>1</v>
      </c>
      <c r="Y22" s="3">
        <f t="shared" si="0"/>
        <v>1</v>
      </c>
      <c r="Z22" s="3">
        <f t="shared" si="0"/>
        <v>-1</v>
      </c>
      <c r="AA22" s="3">
        <f t="shared" si="0"/>
        <v>1</v>
      </c>
      <c r="AB22" s="3">
        <f t="shared" si="0"/>
        <v>1</v>
      </c>
      <c r="AC22" s="3">
        <f t="shared" si="1"/>
        <v>1</v>
      </c>
      <c r="AD22" s="3">
        <f t="shared" si="1"/>
        <v>1</v>
      </c>
    </row>
    <row r="23" spans="1:30" x14ac:dyDescent="0.35">
      <c r="A23" s="3">
        <v>2007</v>
      </c>
      <c r="B23" s="3">
        <v>23.243706849999999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>
        <f t="shared" si="0"/>
        <v>1</v>
      </c>
      <c r="Q23" s="3">
        <f t="shared" si="0"/>
        <v>-1</v>
      </c>
      <c r="R23" s="3">
        <f t="shared" si="0"/>
        <v>-1</v>
      </c>
      <c r="S23" s="3">
        <f t="shared" si="0"/>
        <v>1</v>
      </c>
      <c r="T23" s="3">
        <f t="shared" si="0"/>
        <v>-1</v>
      </c>
      <c r="U23" s="3">
        <f t="shared" si="0"/>
        <v>1</v>
      </c>
      <c r="V23" s="3">
        <f t="shared" si="0"/>
        <v>-1</v>
      </c>
      <c r="W23" s="3">
        <f t="shared" si="0"/>
        <v>-1</v>
      </c>
      <c r="X23" s="3">
        <f t="shared" si="0"/>
        <v>1</v>
      </c>
      <c r="Y23" s="3">
        <f t="shared" si="0"/>
        <v>1</v>
      </c>
      <c r="Z23" s="3">
        <f t="shared" si="0"/>
        <v>-1</v>
      </c>
      <c r="AA23" s="3">
        <f t="shared" si="0"/>
        <v>-1</v>
      </c>
      <c r="AB23" s="3">
        <f t="shared" si="0"/>
        <v>1</v>
      </c>
      <c r="AC23" s="3">
        <f t="shared" si="1"/>
        <v>1</v>
      </c>
      <c r="AD23" s="3">
        <f t="shared" si="1"/>
        <v>1</v>
      </c>
    </row>
    <row r="24" spans="1:30" x14ac:dyDescent="0.35">
      <c r="A24" s="3">
        <v>2008</v>
      </c>
      <c r="B24" s="3">
        <v>24.193700110000002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>
        <f t="shared" si="0"/>
        <v>-1</v>
      </c>
      <c r="R24" s="3">
        <f t="shared" si="0"/>
        <v>-1</v>
      </c>
      <c r="S24" s="3">
        <f t="shared" si="0"/>
        <v>-1</v>
      </c>
      <c r="T24" s="3">
        <f t="shared" si="0"/>
        <v>-1</v>
      </c>
      <c r="U24" s="3">
        <f t="shared" si="0"/>
        <v>1</v>
      </c>
      <c r="V24" s="3">
        <f t="shared" si="0"/>
        <v>-1</v>
      </c>
      <c r="W24" s="3">
        <f t="shared" si="0"/>
        <v>-1</v>
      </c>
      <c r="X24" s="3">
        <f t="shared" si="0"/>
        <v>1</v>
      </c>
      <c r="Y24" s="3">
        <f t="shared" ref="V24:AD38" si="2">IF(Y$10=$B24,0,IF(Y$10&gt;$B24,1,-1))</f>
        <v>-1</v>
      </c>
      <c r="Z24" s="3">
        <f t="shared" si="2"/>
        <v>-1</v>
      </c>
      <c r="AA24" s="3">
        <f t="shared" si="2"/>
        <v>-1</v>
      </c>
      <c r="AB24" s="3">
        <f t="shared" si="2"/>
        <v>1</v>
      </c>
      <c r="AC24" s="3">
        <f t="shared" si="1"/>
        <v>1</v>
      </c>
      <c r="AD24" s="3">
        <f t="shared" si="1"/>
        <v>1</v>
      </c>
    </row>
    <row r="25" spans="1:30" x14ac:dyDescent="0.35">
      <c r="A25" s="3">
        <v>2009</v>
      </c>
      <c r="B25" s="3">
        <v>21.104016479999999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f t="shared" ref="R25:U28" si="3">IF(R$10=$B25,0,IF(R$10&gt;$B25,1,-1))</f>
        <v>1</v>
      </c>
      <c r="S25" s="3">
        <f t="shared" si="3"/>
        <v>1</v>
      </c>
      <c r="T25" s="3">
        <f t="shared" si="3"/>
        <v>-1</v>
      </c>
      <c r="U25" s="3">
        <f t="shared" si="3"/>
        <v>1</v>
      </c>
      <c r="V25" s="3">
        <f t="shared" si="2"/>
        <v>-1</v>
      </c>
      <c r="W25" s="3">
        <f t="shared" si="2"/>
        <v>-1</v>
      </c>
      <c r="X25" s="3">
        <f t="shared" si="2"/>
        <v>1</v>
      </c>
      <c r="Y25" s="3">
        <f t="shared" si="2"/>
        <v>1</v>
      </c>
      <c r="Z25" s="3">
        <f t="shared" si="2"/>
        <v>-1</v>
      </c>
      <c r="AA25" s="3">
        <f t="shared" si="2"/>
        <v>-1</v>
      </c>
      <c r="AB25" s="3">
        <f t="shared" si="2"/>
        <v>1</v>
      </c>
      <c r="AC25" s="3">
        <f t="shared" si="1"/>
        <v>1</v>
      </c>
      <c r="AD25" s="3">
        <f t="shared" si="1"/>
        <v>1</v>
      </c>
    </row>
    <row r="26" spans="1:30" x14ac:dyDescent="0.35">
      <c r="A26" s="3">
        <v>2010</v>
      </c>
      <c r="B26" s="3">
        <v>23.186895889999999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>
        <f t="shared" si="3"/>
        <v>1</v>
      </c>
      <c r="T26" s="3">
        <f t="shared" si="3"/>
        <v>-1</v>
      </c>
      <c r="U26" s="3">
        <f t="shared" si="3"/>
        <v>1</v>
      </c>
      <c r="V26" s="3">
        <f t="shared" si="2"/>
        <v>-1</v>
      </c>
      <c r="W26" s="3">
        <f t="shared" si="2"/>
        <v>-1</v>
      </c>
      <c r="X26" s="3">
        <f t="shared" si="2"/>
        <v>1</v>
      </c>
      <c r="Y26" s="3">
        <f t="shared" si="2"/>
        <v>1</v>
      </c>
      <c r="Z26" s="3">
        <f t="shared" si="2"/>
        <v>-1</v>
      </c>
      <c r="AA26" s="3">
        <f t="shared" si="2"/>
        <v>-1</v>
      </c>
      <c r="AB26" s="3">
        <f t="shared" si="2"/>
        <v>1</v>
      </c>
      <c r="AC26" s="3">
        <f t="shared" si="1"/>
        <v>1</v>
      </c>
      <c r="AD26" s="3">
        <f t="shared" si="1"/>
        <v>1</v>
      </c>
    </row>
    <row r="27" spans="1:30" x14ac:dyDescent="0.35">
      <c r="A27" s="3">
        <v>2011</v>
      </c>
      <c r="B27" s="3">
        <v>23.62412904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>
        <f t="shared" si="3"/>
        <v>-1</v>
      </c>
      <c r="U27" s="3">
        <f t="shared" si="3"/>
        <v>1</v>
      </c>
      <c r="V27" s="3">
        <f t="shared" si="2"/>
        <v>-1</v>
      </c>
      <c r="W27" s="3">
        <f t="shared" si="2"/>
        <v>-1</v>
      </c>
      <c r="X27" s="3">
        <f t="shared" si="2"/>
        <v>1</v>
      </c>
      <c r="Y27" s="3">
        <f t="shared" si="2"/>
        <v>-1</v>
      </c>
      <c r="Z27" s="3">
        <f t="shared" si="2"/>
        <v>-1</v>
      </c>
      <c r="AA27" s="3">
        <f t="shared" si="2"/>
        <v>-1</v>
      </c>
      <c r="AB27" s="3">
        <f t="shared" si="2"/>
        <v>1</v>
      </c>
      <c r="AC27" s="3">
        <f t="shared" si="2"/>
        <v>1</v>
      </c>
      <c r="AD27" s="3">
        <f t="shared" si="2"/>
        <v>1</v>
      </c>
    </row>
    <row r="28" spans="1:30" x14ac:dyDescent="0.35">
      <c r="A28" s="3">
        <v>2012</v>
      </c>
      <c r="B28" s="3">
        <v>19.858986340000001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>
        <f t="shared" si="3"/>
        <v>1</v>
      </c>
      <c r="V28" s="3">
        <f t="shared" si="2"/>
        <v>1</v>
      </c>
      <c r="W28" s="3">
        <f t="shared" si="2"/>
        <v>-1</v>
      </c>
      <c r="X28" s="3">
        <f t="shared" si="2"/>
        <v>1</v>
      </c>
      <c r="Y28" s="3">
        <f t="shared" si="2"/>
        <v>1</v>
      </c>
      <c r="Z28" s="3">
        <f t="shared" si="2"/>
        <v>-1</v>
      </c>
      <c r="AA28" s="3">
        <f t="shared" si="2"/>
        <v>-1</v>
      </c>
      <c r="AB28" s="3">
        <f t="shared" si="2"/>
        <v>1</v>
      </c>
      <c r="AC28" s="3">
        <f t="shared" si="2"/>
        <v>1</v>
      </c>
      <c r="AD28" s="3">
        <f t="shared" si="2"/>
        <v>1</v>
      </c>
    </row>
    <row r="29" spans="1:30" x14ac:dyDescent="0.35">
      <c r="A29" s="3">
        <v>2013</v>
      </c>
      <c r="B29" s="3">
        <v>29.980536990000001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f t="shared" si="2"/>
        <v>-1</v>
      </c>
      <c r="W29" s="3">
        <f t="shared" si="2"/>
        <v>-1</v>
      </c>
      <c r="X29" s="3">
        <f t="shared" si="2"/>
        <v>-1</v>
      </c>
      <c r="Y29" s="3">
        <f t="shared" si="2"/>
        <v>-1</v>
      </c>
      <c r="Z29" s="3">
        <f t="shared" si="2"/>
        <v>-1</v>
      </c>
      <c r="AA29" s="3">
        <f t="shared" si="2"/>
        <v>-1</v>
      </c>
      <c r="AB29" s="3">
        <f t="shared" si="2"/>
        <v>1</v>
      </c>
      <c r="AC29" s="3">
        <f t="shared" si="2"/>
        <v>1</v>
      </c>
      <c r="AD29" s="3">
        <f t="shared" si="2"/>
        <v>-1</v>
      </c>
    </row>
    <row r="30" spans="1:30" x14ac:dyDescent="0.35">
      <c r="A30" s="3">
        <v>2014</v>
      </c>
      <c r="B30" s="3">
        <v>20.557810960000001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f t="shared" si="2"/>
        <v>-1</v>
      </c>
      <c r="X30" s="3">
        <f t="shared" si="2"/>
        <v>1</v>
      </c>
      <c r="Y30" s="3">
        <f t="shared" si="2"/>
        <v>1</v>
      </c>
      <c r="Z30" s="3">
        <f t="shared" si="2"/>
        <v>-1</v>
      </c>
      <c r="AA30" s="3">
        <f t="shared" si="2"/>
        <v>-1</v>
      </c>
      <c r="AB30" s="3">
        <f t="shared" si="2"/>
        <v>1</v>
      </c>
      <c r="AC30" s="3">
        <f t="shared" si="2"/>
        <v>1</v>
      </c>
      <c r="AD30" s="3">
        <f t="shared" si="2"/>
        <v>1</v>
      </c>
    </row>
    <row r="31" spans="1:30" x14ac:dyDescent="0.35">
      <c r="A31" s="3">
        <v>2015</v>
      </c>
      <c r="B31" s="3">
        <v>19.73936986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f t="shared" si="2"/>
        <v>0</v>
      </c>
      <c r="X31" s="3">
        <f t="shared" si="2"/>
        <v>1</v>
      </c>
      <c r="Y31" s="3">
        <f t="shared" si="2"/>
        <v>1</v>
      </c>
      <c r="Z31" s="3">
        <f t="shared" si="2"/>
        <v>-1</v>
      </c>
      <c r="AA31" s="3">
        <f t="shared" si="2"/>
        <v>-1</v>
      </c>
      <c r="AB31" s="3">
        <f t="shared" si="2"/>
        <v>1</v>
      </c>
      <c r="AC31" s="3">
        <f t="shared" si="2"/>
        <v>1</v>
      </c>
      <c r="AD31" s="3">
        <f t="shared" si="2"/>
        <v>1</v>
      </c>
    </row>
    <row r="32" spans="1:30" x14ac:dyDescent="0.35">
      <c r="A32" s="3">
        <v>2016</v>
      </c>
      <c r="B32" s="3">
        <v>28.33258743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f t="shared" si="2"/>
        <v>0</v>
      </c>
      <c r="Y32" s="3">
        <f t="shared" si="2"/>
        <v>-1</v>
      </c>
      <c r="Z32" s="3">
        <f t="shared" si="2"/>
        <v>-1</v>
      </c>
      <c r="AA32" s="3">
        <f t="shared" si="2"/>
        <v>-1</v>
      </c>
      <c r="AB32" s="3">
        <f t="shared" si="2"/>
        <v>1</v>
      </c>
      <c r="AC32" s="3">
        <f t="shared" si="2"/>
        <v>1</v>
      </c>
      <c r="AD32" s="3">
        <f t="shared" si="2"/>
        <v>-1</v>
      </c>
    </row>
    <row r="33" spans="1:30" x14ac:dyDescent="0.35">
      <c r="A33" s="3">
        <v>2017</v>
      </c>
      <c r="B33" s="3">
        <v>23.424625679999998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>
        <f t="shared" si="2"/>
        <v>0</v>
      </c>
      <c r="Z33" s="3">
        <f t="shared" si="2"/>
        <v>-1</v>
      </c>
      <c r="AA33" s="3">
        <f t="shared" si="2"/>
        <v>-1</v>
      </c>
      <c r="AB33" s="3">
        <f t="shared" si="2"/>
        <v>1</v>
      </c>
      <c r="AC33" s="3">
        <f t="shared" si="2"/>
        <v>1</v>
      </c>
      <c r="AD33" s="3">
        <f t="shared" si="2"/>
        <v>1</v>
      </c>
    </row>
    <row r="34" spans="1:30" x14ac:dyDescent="0.35">
      <c r="A34" s="3">
        <v>2018</v>
      </c>
      <c r="B34" s="3">
        <v>15.852994519999999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2"/>
        <v>0</v>
      </c>
      <c r="AA34" s="3">
        <f t="shared" si="2"/>
        <v>1</v>
      </c>
      <c r="AB34" s="3">
        <f t="shared" si="2"/>
        <v>1</v>
      </c>
      <c r="AC34" s="3">
        <f t="shared" si="2"/>
        <v>1</v>
      </c>
      <c r="AD34" s="3">
        <f t="shared" si="2"/>
        <v>1</v>
      </c>
    </row>
    <row r="35" spans="1:30" x14ac:dyDescent="0.35">
      <c r="A35" s="3">
        <v>2019</v>
      </c>
      <c r="B35" s="3">
        <v>18.272549179999999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 t="shared" si="2"/>
        <v>0</v>
      </c>
      <c r="AB35" s="3">
        <f t="shared" si="2"/>
        <v>1</v>
      </c>
      <c r="AC35" s="3">
        <f t="shared" si="2"/>
        <v>1</v>
      </c>
      <c r="AD35" s="3">
        <f t="shared" si="2"/>
        <v>1</v>
      </c>
    </row>
    <row r="36" spans="1:30" x14ac:dyDescent="0.35">
      <c r="A36" s="3">
        <v>2020</v>
      </c>
      <c r="B36" s="3">
        <v>30.5201989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>
        <f t="shared" si="2"/>
        <v>0</v>
      </c>
      <c r="AC36" s="3">
        <f t="shared" si="2"/>
        <v>1</v>
      </c>
      <c r="AD36" s="3">
        <f t="shared" si="2"/>
        <v>-1</v>
      </c>
    </row>
    <row r="37" spans="1:30" x14ac:dyDescent="0.35">
      <c r="A37" s="3">
        <v>2021</v>
      </c>
      <c r="B37" s="3">
        <v>30.95216164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>
        <f t="shared" si="2"/>
        <v>0</v>
      </c>
      <c r="AD37" s="3">
        <f t="shared" si="2"/>
        <v>-1</v>
      </c>
    </row>
    <row r="38" spans="1:30" x14ac:dyDescent="0.35">
      <c r="A38" s="3">
        <v>2022</v>
      </c>
      <c r="B38" s="3">
        <v>25.307030139999998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>
        <f t="shared" si="2"/>
        <v>0</v>
      </c>
    </row>
    <row r="40" spans="1:30" x14ac:dyDescent="0.35">
      <c r="B40" s="24" t="s">
        <v>137</v>
      </c>
      <c r="C40" s="3">
        <f>COUNTIF(D10:$AD10,C10)</f>
        <v>0</v>
      </c>
      <c r="D40" s="3">
        <f>COUNTIF(E10:$AD10,D10)</f>
        <v>0</v>
      </c>
      <c r="E40" s="3">
        <f>COUNTIF(F10:$AD10,E10)</f>
        <v>0</v>
      </c>
      <c r="F40" s="3">
        <f>COUNTIF(G10:$AD10,F10)</f>
        <v>0</v>
      </c>
      <c r="G40" s="3">
        <f>COUNTIF(H10:$AD10,G10)</f>
        <v>0</v>
      </c>
      <c r="H40" s="3">
        <f>COUNTIF(I10:$AD10,H10)</f>
        <v>0</v>
      </c>
      <c r="I40" s="3">
        <f>COUNTIF(J10:$AD10,I10)</f>
        <v>0</v>
      </c>
      <c r="J40" s="3">
        <f>COUNTIF(K10:$AD10,J10)</f>
        <v>0</v>
      </c>
      <c r="K40" s="3">
        <f>COUNTIF(L10:$AD10,K10)</f>
        <v>0</v>
      </c>
      <c r="L40" s="3">
        <f>COUNTIF(M10:$AD10,L10)</f>
        <v>0</v>
      </c>
      <c r="M40" s="3">
        <f>COUNTIF(N10:$AD10,M10)</f>
        <v>0</v>
      </c>
      <c r="N40" s="3">
        <f>COUNTIF(O10:$AD10,N10)</f>
        <v>0</v>
      </c>
      <c r="O40" s="3">
        <f>COUNTIF(P10:$AD10,O10)</f>
        <v>0</v>
      </c>
      <c r="P40" s="3">
        <f>COUNTIF(Q10:$AD10,P10)</f>
        <v>0</v>
      </c>
      <c r="Q40" s="3">
        <f>COUNTIF(R10:$AD10,Q10)</f>
        <v>0</v>
      </c>
      <c r="R40" s="3">
        <f>COUNTIF(S10:$AD10,R10)</f>
        <v>0</v>
      </c>
      <c r="S40" s="3">
        <f>COUNTIF(T10:$AD10,S10)</f>
        <v>0</v>
      </c>
      <c r="T40" s="3">
        <f>COUNTIF(U10:$AD10,T10)</f>
        <v>0</v>
      </c>
      <c r="U40" s="3">
        <f>COUNTIF(V10:$AD10,U10)</f>
        <v>0</v>
      </c>
      <c r="V40" s="3">
        <f>COUNTIF(W10:$AD10,V10)</f>
        <v>0</v>
      </c>
      <c r="W40" s="3">
        <f>COUNTIF(X10:$AD10,W10)</f>
        <v>0</v>
      </c>
      <c r="X40" s="3">
        <f>COUNTIF(Y10:$AD10,X10)</f>
        <v>0</v>
      </c>
      <c r="Y40" s="3">
        <f>COUNTIF(Z10:$AD10,Y10)</f>
        <v>0</v>
      </c>
      <c r="Z40" s="3">
        <f>COUNTIF(AA10:$AD10,Z10)</f>
        <v>0</v>
      </c>
      <c r="AA40" s="3">
        <f>COUNTIF(AB10:$AD10,AA10)</f>
        <v>0</v>
      </c>
      <c r="AB40" s="3">
        <f>COUNTIF(AC10:$AD10,AB10)</f>
        <v>0</v>
      </c>
      <c r="AC40" s="3">
        <f>COUNTIF(AD10:$AD10,AC10)</f>
        <v>0</v>
      </c>
    </row>
    <row r="41" spans="1:30" x14ac:dyDescent="0.35">
      <c r="B41" s="24" t="s">
        <v>138</v>
      </c>
      <c r="C41" s="3">
        <f>C40</f>
        <v>0</v>
      </c>
      <c r="D41" s="3">
        <f>IF(COUNTIF($C10:C10,D10)=0,D40,0)</f>
        <v>0</v>
      </c>
      <c r="E41" s="3">
        <f>IF(COUNTIF($C10:D10,E10)=0,E40,0)</f>
        <v>0</v>
      </c>
      <c r="F41" s="3">
        <f>IF(COUNTIF($C10:E10,F10)=0,F40,0)</f>
        <v>0</v>
      </c>
      <c r="G41" s="3">
        <f>IF(COUNTIF($C10:F10,G10)=0,G40,0)</f>
        <v>0</v>
      </c>
      <c r="H41" s="3">
        <f>IF(COUNTIF($C10:G10,H10)=0,H40,0)</f>
        <v>0</v>
      </c>
      <c r="I41" s="3">
        <f>IF(COUNTIF($C10:H10,I10)=0,I40,0)</f>
        <v>0</v>
      </c>
      <c r="J41" s="3">
        <f>IF(COUNTIF($C10:I10,J10)=0,J40,0)</f>
        <v>0</v>
      </c>
      <c r="K41" s="3">
        <f>IF(COUNTIF($C10:J10,K10)=0,K40,0)</f>
        <v>0</v>
      </c>
      <c r="L41" s="3">
        <f>IF(COUNTIF($C10:K10,L10)=0,L40,0)</f>
        <v>0</v>
      </c>
      <c r="M41" s="3">
        <f>IF(COUNTIF($C10:L10,M10)=0,M40,0)</f>
        <v>0</v>
      </c>
      <c r="N41" s="3">
        <f>IF(COUNTIF($C10:M10,N10)=0,N40,0)</f>
        <v>0</v>
      </c>
      <c r="O41" s="3">
        <f>IF(COUNTIF($C10:N10,O10)=0,O40,0)</f>
        <v>0</v>
      </c>
      <c r="P41" s="3">
        <f>IF(COUNTIF($C10:O10,P10)=0,P40,0)</f>
        <v>0</v>
      </c>
      <c r="Q41" s="3">
        <f>IF(COUNTIF($C10:P10,Q10)=0,Q40,0)</f>
        <v>0</v>
      </c>
      <c r="R41" s="3">
        <f>IF(COUNTIF($C10:Q10,R10)=0,R40,0)</f>
        <v>0</v>
      </c>
      <c r="S41" s="3">
        <f>IF(COUNTIF($C10:R10,S10)=0,S40,0)</f>
        <v>0</v>
      </c>
      <c r="T41" s="3">
        <f>IF(COUNTIF($C10:S10,T10)=0,T40,0)</f>
        <v>0</v>
      </c>
      <c r="U41" s="3">
        <f>IF(COUNTIF($C10:T10,U10)=0,U40,0)</f>
        <v>0</v>
      </c>
      <c r="V41" s="3">
        <f>IF(COUNTIF($C10:U10,V10)=0,V40,0)</f>
        <v>0</v>
      </c>
      <c r="W41" s="3">
        <f>IF(COUNTIF($C10:V10,W10)=0,W40,0)</f>
        <v>0</v>
      </c>
      <c r="X41" s="3">
        <f>IF(COUNTIF($C10:W10,X10)=0,X40,0)</f>
        <v>0</v>
      </c>
      <c r="Y41" s="3">
        <f>IF(COUNTIF($C10:X10,Y10)=0,Y40,0)</f>
        <v>0</v>
      </c>
      <c r="Z41" s="3">
        <f>IF(COUNTIF($C10:Y10,Z10)=0,Z40,0)</f>
        <v>0</v>
      </c>
      <c r="AA41" s="3">
        <f>IF(COUNTIF($C10:Z10,AA10)=0,AA40,0)</f>
        <v>0</v>
      </c>
      <c r="AB41" s="3">
        <f>IF(COUNTIF($C10:AA10,AB10)=0,AB40,0)</f>
        <v>0</v>
      </c>
      <c r="AC41" s="3">
        <f>IF(COUNTIF($C10:AB10,AC10)=0,AC40,0)</f>
        <v>0</v>
      </c>
    </row>
    <row r="42" spans="1:30" x14ac:dyDescent="0.35">
      <c r="B42" s="24" t="s">
        <v>139</v>
      </c>
      <c r="C42" s="3">
        <f>IF(C41=0,0,C41*(C41+1)*(2*C41+7))</f>
        <v>0</v>
      </c>
      <c r="D42" s="3">
        <f t="shared" ref="D42:AC42" si="4">IF(D41=0,0,D41*(D41+1)*(2*D41+7))</f>
        <v>0</v>
      </c>
      <c r="E42" s="3">
        <f t="shared" si="4"/>
        <v>0</v>
      </c>
      <c r="F42" s="3">
        <f t="shared" si="4"/>
        <v>0</v>
      </c>
      <c r="G42" s="3">
        <f t="shared" si="4"/>
        <v>0</v>
      </c>
      <c r="H42" s="3">
        <f t="shared" si="4"/>
        <v>0</v>
      </c>
      <c r="I42" s="3">
        <f t="shared" si="4"/>
        <v>0</v>
      </c>
      <c r="J42" s="3">
        <f t="shared" si="4"/>
        <v>0</v>
      </c>
      <c r="K42" s="3">
        <f t="shared" si="4"/>
        <v>0</v>
      </c>
      <c r="L42" s="3">
        <f t="shared" si="4"/>
        <v>0</v>
      </c>
      <c r="M42" s="3">
        <f t="shared" si="4"/>
        <v>0</v>
      </c>
      <c r="N42" s="3">
        <f t="shared" si="4"/>
        <v>0</v>
      </c>
      <c r="O42" s="3">
        <f t="shared" si="4"/>
        <v>0</v>
      </c>
      <c r="P42" s="3">
        <f t="shared" si="4"/>
        <v>0</v>
      </c>
      <c r="Q42" s="3">
        <f t="shared" si="4"/>
        <v>0</v>
      </c>
      <c r="R42" s="3">
        <f t="shared" si="4"/>
        <v>0</v>
      </c>
      <c r="S42" s="3">
        <f t="shared" si="4"/>
        <v>0</v>
      </c>
      <c r="T42" s="3">
        <f t="shared" si="4"/>
        <v>0</v>
      </c>
      <c r="U42" s="3">
        <f t="shared" si="4"/>
        <v>0</v>
      </c>
      <c r="V42" s="3">
        <f t="shared" si="4"/>
        <v>0</v>
      </c>
      <c r="W42" s="3">
        <f t="shared" si="4"/>
        <v>0</v>
      </c>
      <c r="X42" s="3">
        <f t="shared" si="4"/>
        <v>0</v>
      </c>
      <c r="Y42" s="3">
        <f t="shared" si="4"/>
        <v>0</v>
      </c>
      <c r="Z42" s="3">
        <f t="shared" si="4"/>
        <v>0</v>
      </c>
      <c r="AA42" s="3">
        <f t="shared" si="4"/>
        <v>0</v>
      </c>
      <c r="AB42" s="3">
        <f t="shared" si="4"/>
        <v>0</v>
      </c>
      <c r="AC42" s="3">
        <f t="shared" si="4"/>
        <v>0</v>
      </c>
    </row>
    <row r="43" spans="1:30" x14ac:dyDescent="0.35">
      <c r="B43" s="2">
        <f>SUM(C42:AC42)</f>
        <v>0</v>
      </c>
    </row>
    <row r="44" spans="1:30" x14ac:dyDescent="0.35">
      <c r="A44" s="2" t="s">
        <v>344</v>
      </c>
    </row>
    <row r="45" spans="1:30" x14ac:dyDescent="0.35">
      <c r="A45" s="3" t="s">
        <v>140</v>
      </c>
      <c r="B45" s="5">
        <f>COUNT(B11:B38)</f>
        <v>28</v>
      </c>
    </row>
    <row r="46" spans="1:30" x14ac:dyDescent="0.35">
      <c r="A46" s="3" t="s">
        <v>141</v>
      </c>
      <c r="B46" s="5">
        <v>0.05</v>
      </c>
    </row>
    <row r="47" spans="1:30" x14ac:dyDescent="0.35">
      <c r="A47" s="3" t="s">
        <v>142</v>
      </c>
      <c r="B47" s="5">
        <f>SUM(C11:AD38)</f>
        <v>-44</v>
      </c>
    </row>
    <row r="48" spans="1:30" x14ac:dyDescent="0.35">
      <c r="A48" s="3" t="s">
        <v>143</v>
      </c>
      <c r="B48" s="5">
        <f>SQRT((B45*(B45-1)*(2*B45+5)-B43)/18)</f>
        <v>50.616202939375057</v>
      </c>
    </row>
    <row r="49" spans="1:2" x14ac:dyDescent="0.35">
      <c r="A49" s="3" t="s">
        <v>144</v>
      </c>
      <c r="B49" s="5">
        <f>IF(B47&gt;0,(B47-1)/B48,IF(B47&lt;0,(B47+1)/B48,0))</f>
        <v>-0.84953033817061951</v>
      </c>
    </row>
    <row r="50" spans="1:2" x14ac:dyDescent="0.35">
      <c r="A50" s="3" t="s">
        <v>145</v>
      </c>
      <c r="B50" s="5">
        <f>2*_xlfn.NORM.S.DIST(-ABS(B49),TRUE)</f>
        <v>0.39558625614378767</v>
      </c>
    </row>
    <row r="51" spans="1:2" x14ac:dyDescent="0.35">
      <c r="A51" s="3" t="s">
        <v>146</v>
      </c>
      <c r="B51" s="25" t="str">
        <f>IF(B50&lt;B46, "Yes", "Thre is no significant trend")</f>
        <v>Thre is no significant trend</v>
      </c>
    </row>
  </sheetData>
  <mergeCells count="6">
    <mergeCell ref="I3:J3"/>
    <mergeCell ref="I4:J4"/>
    <mergeCell ref="I5:J5"/>
    <mergeCell ref="X2:Y2"/>
    <mergeCell ref="X3:Y3"/>
    <mergeCell ref="X4:Y4"/>
  </mergeCells>
  <pageMargins left="0.7" right="0.7" top="0.75" bottom="0.75" header="0.3" footer="0.3"/>
  <pageSetup paperSize="9" scale="87" pageOrder="overThenDown" orientation="landscape" r:id="rId1"/>
  <rowBreaks count="1" manualBreakCount="1">
    <brk id="30" max="29" man="1"/>
  </rowBreaks>
  <colBreaks count="1" manualBreakCount="1">
    <brk id="14" max="5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view="pageBreakPreview" zoomScale="60" zoomScaleNormal="100" workbookViewId="0">
      <selection activeCell="J10" sqref="J10"/>
    </sheetView>
  </sheetViews>
  <sheetFormatPr defaultRowHeight="15" x14ac:dyDescent="0.25"/>
  <cols>
    <col min="1" max="1" width="25" customWidth="1"/>
    <col min="2" max="2" width="17.5703125" customWidth="1"/>
    <col min="3" max="3" width="16" customWidth="1"/>
    <col min="4" max="4" width="15.5703125" customWidth="1"/>
    <col min="5" max="5" width="12.85546875" customWidth="1"/>
    <col min="12" max="13" width="11.85546875" customWidth="1"/>
  </cols>
  <sheetData>
    <row r="1" spans="1:16" ht="17.25" x14ac:dyDescent="0.25">
      <c r="A1" s="29"/>
      <c r="B1" s="29"/>
      <c r="C1" s="29"/>
      <c r="D1" s="29"/>
      <c r="E1" s="29"/>
      <c r="F1" s="29"/>
      <c r="G1" s="29"/>
      <c r="H1" s="30"/>
      <c r="I1" s="30"/>
    </row>
    <row r="2" spans="1:16" ht="33.75" customHeight="1" x14ac:dyDescent="0.25">
      <c r="A2" s="29"/>
      <c r="B2" s="29"/>
      <c r="C2" s="29"/>
      <c r="E2" s="29"/>
      <c r="F2" s="29"/>
      <c r="G2" s="29"/>
      <c r="H2" s="30"/>
      <c r="I2" s="30"/>
    </row>
    <row r="3" spans="1:16" ht="17.25" x14ac:dyDescent="0.25">
      <c r="A3" s="31" t="s">
        <v>321</v>
      </c>
      <c r="B3" s="29"/>
      <c r="C3" s="33" t="s">
        <v>323</v>
      </c>
      <c r="D3" s="35">
        <f ca="1">TODAY()</f>
        <v>44972</v>
      </c>
      <c r="E3" s="31"/>
      <c r="F3" s="31"/>
      <c r="G3" s="31"/>
      <c r="H3" s="32"/>
      <c r="I3" s="32"/>
    </row>
    <row r="4" spans="1:16" ht="17.25" x14ac:dyDescent="0.3">
      <c r="A4" s="33" t="s">
        <v>322</v>
      </c>
      <c r="B4" s="31"/>
      <c r="C4" s="37" t="s">
        <v>326</v>
      </c>
      <c r="D4" s="34"/>
      <c r="E4" s="36" t="s">
        <v>324</v>
      </c>
      <c r="F4" s="36"/>
      <c r="G4" s="34"/>
    </row>
    <row r="5" spans="1:16" ht="17.25" x14ac:dyDescent="0.3">
      <c r="A5" s="33" t="s">
        <v>325</v>
      </c>
      <c r="B5" s="31" t="s">
        <v>332</v>
      </c>
      <c r="C5" s="31" t="s">
        <v>328</v>
      </c>
      <c r="D5" s="34"/>
      <c r="E5" s="36" t="s">
        <v>327</v>
      </c>
      <c r="F5" s="36"/>
      <c r="G5" s="34"/>
    </row>
    <row r="6" spans="1:16" ht="17.25" x14ac:dyDescent="0.3">
      <c r="A6" s="31"/>
      <c r="B6" s="31"/>
      <c r="C6" s="31"/>
      <c r="D6" s="34"/>
      <c r="E6" s="36" t="s">
        <v>329</v>
      </c>
      <c r="F6" s="36"/>
      <c r="G6" s="34"/>
    </row>
    <row r="7" spans="1:16" ht="17.25" x14ac:dyDescent="0.3">
      <c r="A7" s="29"/>
      <c r="B7" s="29"/>
      <c r="C7" s="29"/>
      <c r="D7" s="34"/>
      <c r="E7" s="33" t="s">
        <v>330</v>
      </c>
      <c r="F7" s="30"/>
      <c r="G7" s="34"/>
    </row>
    <row r="8" spans="1:16" ht="11.25" customHeight="1" x14ac:dyDescent="0.3">
      <c r="A8" s="29"/>
      <c r="B8" s="29"/>
      <c r="C8" s="29"/>
      <c r="D8" s="29"/>
      <c r="E8" s="33" t="s">
        <v>331</v>
      </c>
      <c r="F8" s="30"/>
      <c r="G8" s="34"/>
    </row>
    <row r="9" spans="1:16" ht="17.25" customHeight="1" x14ac:dyDescent="0.25"/>
    <row r="10" spans="1:16" x14ac:dyDescent="0.25">
      <c r="A10" s="22" t="s">
        <v>209</v>
      </c>
      <c r="B10" s="23" t="s">
        <v>203</v>
      </c>
      <c r="C10" s="39" t="s">
        <v>279</v>
      </c>
      <c r="D10" s="39" t="s">
        <v>280</v>
      </c>
      <c r="E10" s="40" t="s">
        <v>204</v>
      </c>
      <c r="J10">
        <v>-0.21329999999999999</v>
      </c>
      <c r="L10" t="s">
        <v>277</v>
      </c>
      <c r="M10">
        <v>0.1409</v>
      </c>
      <c r="N10">
        <v>-1.5089999999999999</v>
      </c>
      <c r="O10">
        <v>0.1449</v>
      </c>
    </row>
    <row r="11" spans="1:16" x14ac:dyDescent="0.25">
      <c r="A11" s="22"/>
      <c r="B11" s="23"/>
      <c r="C11" s="41"/>
      <c r="D11" s="41"/>
      <c r="E11" s="40"/>
      <c r="J11">
        <v>-5.3330000000000002E-2</v>
      </c>
      <c r="L11" t="s">
        <v>277</v>
      </c>
      <c r="M11">
        <v>0.72789999999999999</v>
      </c>
      <c r="N11">
        <v>-2.6859999999999999</v>
      </c>
      <c r="O11">
        <v>1.3180000000000001E-2</v>
      </c>
      <c r="P11" t="s">
        <v>273</v>
      </c>
    </row>
    <row r="12" spans="1:16" ht="17.25" x14ac:dyDescent="0.25">
      <c r="A12" s="16" t="s">
        <v>202</v>
      </c>
      <c r="B12" s="17">
        <v>-64</v>
      </c>
      <c r="C12" s="18">
        <v>-0.21329999999999999</v>
      </c>
      <c r="D12" s="18">
        <v>0.1409</v>
      </c>
      <c r="E12" s="18">
        <v>-0.19620000000000001</v>
      </c>
      <c r="J12">
        <v>0.1158</v>
      </c>
      <c r="L12" t="s">
        <v>277</v>
      </c>
      <c r="M12">
        <v>0.49859999999999999</v>
      </c>
      <c r="N12">
        <v>-3.024</v>
      </c>
      <c r="O12">
        <v>7.2890000000000003E-3</v>
      </c>
      <c r="P12" t="s">
        <v>274</v>
      </c>
    </row>
    <row r="13" spans="1:16" ht="17.25" x14ac:dyDescent="0.25">
      <c r="A13" s="16" t="s">
        <v>205</v>
      </c>
      <c r="B13" s="17">
        <v>-16</v>
      </c>
      <c r="C13" s="18">
        <v>-5.3330000000000002E-2</v>
      </c>
      <c r="D13" s="18">
        <v>0.72789999999999999</v>
      </c>
      <c r="E13" s="18">
        <v>-0.21809999999999999</v>
      </c>
      <c r="J13">
        <v>0.16239999999999999</v>
      </c>
      <c r="L13" t="s">
        <v>277</v>
      </c>
      <c r="M13">
        <v>0.24399999999999999</v>
      </c>
    </row>
    <row r="14" spans="1:16" ht="17.25" x14ac:dyDescent="0.25">
      <c r="A14" s="16" t="s">
        <v>206</v>
      </c>
      <c r="B14" s="17">
        <v>22</v>
      </c>
      <c r="C14" s="18">
        <v>0.1158</v>
      </c>
      <c r="D14" s="18">
        <v>0.49859999999999999</v>
      </c>
      <c r="E14" s="18">
        <v>-0.1913</v>
      </c>
      <c r="J14">
        <v>2.154E-2</v>
      </c>
      <c r="L14" t="s">
        <v>277</v>
      </c>
      <c r="M14">
        <v>0.89549999999999996</v>
      </c>
    </row>
    <row r="15" spans="1:16" ht="17.25" x14ac:dyDescent="0.25">
      <c r="A15" s="16" t="s">
        <v>9</v>
      </c>
      <c r="B15" s="17">
        <v>57</v>
      </c>
      <c r="C15" s="18">
        <v>0.16239999999999999</v>
      </c>
      <c r="D15" s="18">
        <v>0.24399999999999999</v>
      </c>
      <c r="E15" s="18">
        <v>4.4679999999999997E-2</v>
      </c>
      <c r="J15">
        <v>-0.14810000000000001</v>
      </c>
      <c r="L15" t="s">
        <v>277</v>
      </c>
      <c r="M15">
        <v>0.27850000000000003</v>
      </c>
    </row>
    <row r="16" spans="1:16" ht="17.25" x14ac:dyDescent="0.25">
      <c r="A16" s="16" t="s">
        <v>207</v>
      </c>
      <c r="B16" s="17">
        <v>7</v>
      </c>
      <c r="C16" s="18">
        <v>2.154E-2</v>
      </c>
      <c r="D16" s="18">
        <v>0.89549999999999996</v>
      </c>
      <c r="E16" s="18">
        <v>-9.2280000000000001E-2</v>
      </c>
      <c r="J16">
        <v>-0.1429</v>
      </c>
      <c r="L16" t="s">
        <v>277</v>
      </c>
      <c r="M16">
        <v>0.2964</v>
      </c>
    </row>
    <row r="17" spans="1:13" ht="17.25" x14ac:dyDescent="0.25">
      <c r="A17" s="16" t="s">
        <v>11</v>
      </c>
      <c r="B17" s="17">
        <v>-56</v>
      </c>
      <c r="C17" s="18">
        <v>-0.14810000000000001</v>
      </c>
      <c r="D17" s="18">
        <v>0.27850000000000003</v>
      </c>
      <c r="E17" s="18">
        <v>-0.1749</v>
      </c>
      <c r="J17">
        <v>-0.29559999999999997</v>
      </c>
      <c r="L17" t="s">
        <v>277</v>
      </c>
      <c r="M17" t="s">
        <v>278</v>
      </c>
    </row>
    <row r="18" spans="1:13" ht="17.25" x14ac:dyDescent="0.25">
      <c r="A18" s="16" t="s">
        <v>0</v>
      </c>
      <c r="B18" s="17">
        <v>-54</v>
      </c>
      <c r="C18" s="18">
        <v>-0.1429</v>
      </c>
      <c r="D18" s="18">
        <v>0.2964</v>
      </c>
      <c r="E18" s="18">
        <v>-0.63880000000000003</v>
      </c>
      <c r="G18" t="s">
        <v>275</v>
      </c>
      <c r="H18">
        <v>-64</v>
      </c>
      <c r="I18" t="s">
        <v>276</v>
      </c>
      <c r="J18">
        <v>0.12809999999999999</v>
      </c>
      <c r="L18" t="s">
        <v>277</v>
      </c>
      <c r="M18">
        <v>0.34039999999999998</v>
      </c>
    </row>
    <row r="19" spans="1:13" ht="17.25" x14ac:dyDescent="0.25">
      <c r="A19" s="16" t="s">
        <v>1</v>
      </c>
      <c r="B19" s="17">
        <v>-120</v>
      </c>
      <c r="C19" s="18">
        <v>-0.29559999999999997</v>
      </c>
      <c r="D19" s="18" t="s">
        <v>278</v>
      </c>
      <c r="E19" s="18">
        <v>-0.95709999999999995</v>
      </c>
      <c r="G19" t="s">
        <v>275</v>
      </c>
      <c r="H19">
        <v>-16</v>
      </c>
      <c r="I19" t="s">
        <v>276</v>
      </c>
      <c r="J19">
        <v>0.14319999999999999</v>
      </c>
      <c r="L19" t="s">
        <v>277</v>
      </c>
      <c r="M19">
        <v>0.3901</v>
      </c>
    </row>
    <row r="20" spans="1:13" ht="17.25" x14ac:dyDescent="0.25">
      <c r="A20" s="16" t="s">
        <v>2</v>
      </c>
      <c r="B20" s="17">
        <v>52</v>
      </c>
      <c r="C20" s="18">
        <v>0.12809999999999999</v>
      </c>
      <c r="D20" s="18">
        <v>0.34039999999999998</v>
      </c>
      <c r="E20" s="18">
        <v>0.3175</v>
      </c>
      <c r="G20" t="s">
        <v>275</v>
      </c>
      <c r="H20">
        <v>22</v>
      </c>
      <c r="I20" t="s">
        <v>276</v>
      </c>
      <c r="J20">
        <v>-4.9259999999999998E-2</v>
      </c>
      <c r="L20" t="s">
        <v>277</v>
      </c>
      <c r="M20">
        <v>0.72309999999999997</v>
      </c>
    </row>
    <row r="21" spans="1:13" ht="17.25" x14ac:dyDescent="0.25">
      <c r="A21" s="16" t="s">
        <v>208</v>
      </c>
      <c r="B21" s="17">
        <v>58</v>
      </c>
      <c r="C21" s="18">
        <v>0.14319999999999999</v>
      </c>
      <c r="D21" s="18">
        <v>0.3901</v>
      </c>
      <c r="E21" s="18">
        <v>0.2515</v>
      </c>
      <c r="G21" t="s">
        <v>275</v>
      </c>
      <c r="H21">
        <v>57</v>
      </c>
      <c r="I21" t="s">
        <v>276</v>
      </c>
      <c r="J21">
        <v>-0.1114</v>
      </c>
      <c r="L21" t="s">
        <v>277</v>
      </c>
      <c r="M21">
        <v>0.41770000000000002</v>
      </c>
    </row>
    <row r="22" spans="1:13" ht="17.25" x14ac:dyDescent="0.25">
      <c r="A22" s="16" t="s">
        <v>4</v>
      </c>
      <c r="B22" s="17">
        <v>-20</v>
      </c>
      <c r="C22" s="18">
        <v>-4.9259999999999998E-2</v>
      </c>
      <c r="D22" s="18">
        <v>0.72309999999999997</v>
      </c>
      <c r="E22" s="18">
        <v>9.6699999999999998E-3</v>
      </c>
      <c r="G22" t="s">
        <v>275</v>
      </c>
      <c r="H22">
        <v>7</v>
      </c>
      <c r="I22" t="s">
        <v>276</v>
      </c>
      <c r="J22">
        <v>-1.328E-2</v>
      </c>
      <c r="L22" t="s">
        <v>277</v>
      </c>
      <c r="M22">
        <v>0.93700000000000006</v>
      </c>
    </row>
    <row r="23" spans="1:13" ht="17.25" x14ac:dyDescent="0.25">
      <c r="A23" s="16" t="s">
        <v>5</v>
      </c>
      <c r="B23" s="17">
        <v>-42</v>
      </c>
      <c r="C23" s="18">
        <v>-0.1114</v>
      </c>
      <c r="D23" s="18">
        <v>0.41770000000000002</v>
      </c>
      <c r="E23" s="18">
        <v>6.2120000000000003E-4</v>
      </c>
      <c r="G23" t="s">
        <v>275</v>
      </c>
      <c r="H23">
        <v>-56</v>
      </c>
      <c r="I23" t="s">
        <v>276</v>
      </c>
      <c r="J23">
        <v>-4.7620000000000003E-2</v>
      </c>
      <c r="L23" t="s">
        <v>277</v>
      </c>
      <c r="M23">
        <v>0.73850000000000005</v>
      </c>
    </row>
    <row r="24" spans="1:13" ht="17.25" x14ac:dyDescent="0.25">
      <c r="A24" s="16" t="s">
        <v>6</v>
      </c>
      <c r="B24" s="17">
        <v>-5</v>
      </c>
      <c r="C24" s="18">
        <v>-1.328E-2</v>
      </c>
      <c r="D24" s="18">
        <v>0.93700000000000006</v>
      </c>
      <c r="E24" s="18">
        <v>4.7369999999999999E-3</v>
      </c>
      <c r="G24" t="s">
        <v>275</v>
      </c>
      <c r="H24">
        <v>-54</v>
      </c>
      <c r="I24" t="s">
        <v>276</v>
      </c>
      <c r="J24">
        <v>5.7060000000000001E-3</v>
      </c>
      <c r="L24" t="s">
        <v>277</v>
      </c>
      <c r="M24">
        <v>0.98340000000000005</v>
      </c>
    </row>
    <row r="25" spans="1:13" ht="17.25" x14ac:dyDescent="0.25">
      <c r="A25" s="16" t="s">
        <v>7</v>
      </c>
      <c r="B25" s="17">
        <v>-18</v>
      </c>
      <c r="C25" s="18">
        <v>-4.7620000000000003E-2</v>
      </c>
      <c r="D25" s="18">
        <v>0.73850000000000005</v>
      </c>
      <c r="E25" s="18">
        <v>-9.2309999999999996E-3</v>
      </c>
      <c r="G25" t="s">
        <v>275</v>
      </c>
      <c r="H25">
        <v>-120</v>
      </c>
      <c r="I25" t="s">
        <v>276</v>
      </c>
    </row>
    <row r="26" spans="1:13" ht="17.25" x14ac:dyDescent="0.25">
      <c r="A26" s="16" t="s">
        <v>8</v>
      </c>
      <c r="B26" s="17">
        <v>2</v>
      </c>
      <c r="C26" s="18">
        <v>5.7060000000000001E-3</v>
      </c>
      <c r="D26" s="18">
        <v>0.98340000000000005</v>
      </c>
      <c r="E26" s="18">
        <v>-6.6059999999999999E-3</v>
      </c>
      <c r="G26" t="s">
        <v>275</v>
      </c>
      <c r="H26">
        <v>52</v>
      </c>
      <c r="I26" t="s">
        <v>276</v>
      </c>
    </row>
    <row r="27" spans="1:13" x14ac:dyDescent="0.25">
      <c r="G27" t="s">
        <v>275</v>
      </c>
      <c r="H27">
        <v>58</v>
      </c>
      <c r="I27" t="s">
        <v>276</v>
      </c>
    </row>
    <row r="28" spans="1:13" x14ac:dyDescent="0.25">
      <c r="G28" t="s">
        <v>275</v>
      </c>
      <c r="H28">
        <v>-20</v>
      </c>
      <c r="I28" t="s">
        <v>276</v>
      </c>
    </row>
    <row r="29" spans="1:13" x14ac:dyDescent="0.25">
      <c r="G29" t="s">
        <v>275</v>
      </c>
      <c r="H29">
        <v>-42</v>
      </c>
      <c r="I29" t="s">
        <v>276</v>
      </c>
    </row>
    <row r="30" spans="1:13" x14ac:dyDescent="0.25">
      <c r="G30" t="s">
        <v>275</v>
      </c>
      <c r="H30">
        <v>-5</v>
      </c>
      <c r="I30" t="s">
        <v>276</v>
      </c>
    </row>
    <row r="31" spans="1:13" x14ac:dyDescent="0.25">
      <c r="G31" t="s">
        <v>275</v>
      </c>
      <c r="H31">
        <v>-18</v>
      </c>
      <c r="I31" t="s">
        <v>276</v>
      </c>
    </row>
    <row r="32" spans="1:13" x14ac:dyDescent="0.25">
      <c r="G32" t="s">
        <v>275</v>
      </c>
      <c r="H32">
        <v>2</v>
      </c>
      <c r="I32" t="s">
        <v>276</v>
      </c>
    </row>
  </sheetData>
  <mergeCells count="8">
    <mergeCell ref="E4:F4"/>
    <mergeCell ref="E5:F5"/>
    <mergeCell ref="E6:F6"/>
    <mergeCell ref="A10:A11"/>
    <mergeCell ref="B10:B11"/>
    <mergeCell ref="E10:E11"/>
    <mergeCell ref="C10:C11"/>
    <mergeCell ref="D10:D1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view="pageBreakPreview" zoomScale="90" zoomScaleNormal="80" zoomScaleSheetLayoutView="90" workbookViewId="0">
      <selection activeCell="K8" sqref="K8"/>
    </sheetView>
  </sheetViews>
  <sheetFormatPr defaultRowHeight="17.25" x14ac:dyDescent="0.35"/>
  <cols>
    <col min="1" max="1" width="9.140625" style="2"/>
    <col min="2" max="2" width="5.85546875" style="2" bestFit="1" customWidth="1"/>
    <col min="3" max="3" width="6.28515625" style="2" customWidth="1"/>
    <col min="4" max="4" width="7.5703125" style="2" customWidth="1"/>
    <col min="5" max="5" width="9.140625" style="2" customWidth="1"/>
    <col min="6" max="6" width="11.28515625" style="2" customWidth="1"/>
    <col min="7" max="7" width="6.140625" style="2" customWidth="1"/>
    <col min="8" max="8" width="10" style="2" customWidth="1"/>
    <col min="9" max="9" width="7" style="2" customWidth="1"/>
    <col min="10" max="10" width="7.85546875" style="2" customWidth="1"/>
    <col min="11" max="11" width="6.85546875" style="2" customWidth="1"/>
    <col min="12" max="12" width="7.85546875" style="2" customWidth="1"/>
    <col min="13" max="13" width="9.140625" style="2"/>
    <col min="14" max="14" width="47.42578125" style="2" customWidth="1"/>
    <col min="15" max="15" width="53" style="2" customWidth="1"/>
    <col min="16" max="16" width="54" style="2" customWidth="1"/>
    <col min="17" max="16384" width="9.140625" style="2"/>
  </cols>
  <sheetData>
    <row r="1" spans="1:15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15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15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15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15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15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15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15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15" ht="52.5" customHeight="1" x14ac:dyDescent="0.35">
      <c r="A9" s="11" t="s">
        <v>150</v>
      </c>
      <c r="B9" s="11" t="s">
        <v>202</v>
      </c>
      <c r="C9" s="11" t="s">
        <v>167</v>
      </c>
      <c r="D9" s="11" t="s">
        <v>168</v>
      </c>
      <c r="E9" s="13" t="s">
        <v>201</v>
      </c>
      <c r="F9" s="13" t="str">
        <f>A9</f>
        <v>Year</v>
      </c>
      <c r="G9" s="13" t="s">
        <v>199</v>
      </c>
      <c r="H9" s="13" t="str">
        <f>F9</f>
        <v>Year</v>
      </c>
      <c r="I9" s="13" t="str">
        <f>C9</f>
        <v>5-year moving average</v>
      </c>
      <c r="J9" s="13" t="str">
        <f>F9</f>
        <v>Year</v>
      </c>
      <c r="K9" s="13" t="str">
        <f>D9</f>
        <v>10-year moving average</v>
      </c>
      <c r="L9" s="14"/>
      <c r="N9" s="12"/>
      <c r="O9" s="12"/>
    </row>
    <row r="10" spans="1:15" x14ac:dyDescent="0.35">
      <c r="A10" s="3" t="s">
        <v>292</v>
      </c>
      <c r="B10" s="6">
        <v>17.83042253521127</v>
      </c>
      <c r="C10" s="6"/>
      <c r="D10" s="6"/>
      <c r="E10" s="3" t="s">
        <v>165</v>
      </c>
      <c r="F10" s="3" t="str">
        <f t="shared" ref="F10:F38" si="0">A10</f>
        <v>51/52</v>
      </c>
      <c r="G10" s="3"/>
      <c r="H10" s="3" t="str">
        <f>F14</f>
        <v>55/56</v>
      </c>
      <c r="I10" s="6">
        <v>25.805837737074437</v>
      </c>
      <c r="J10" s="10" t="str">
        <f>H15</f>
        <v>60/61</v>
      </c>
      <c r="K10" s="6">
        <v>27.602798797010074</v>
      </c>
      <c r="L10" s="8"/>
    </row>
    <row r="11" spans="1:15" x14ac:dyDescent="0.35">
      <c r="A11" s="3" t="s">
        <v>293</v>
      </c>
      <c r="B11" s="6">
        <v>20.157237704918039</v>
      </c>
      <c r="C11" s="6"/>
      <c r="D11" s="6"/>
      <c r="E11" s="3"/>
      <c r="F11" s="3" t="str">
        <f t="shared" si="0"/>
        <v>52/53</v>
      </c>
      <c r="G11" s="3">
        <f t="shared" ref="G11:G17" si="1">B11</f>
        <v>20.157237704918039</v>
      </c>
      <c r="H11" s="3" t="str">
        <f t="shared" ref="H11:H34" si="2">F15</f>
        <v>56/57</v>
      </c>
      <c r="I11" s="6">
        <v>28.850688394867355</v>
      </c>
      <c r="J11" s="10" t="str">
        <f t="shared" ref="J11:J29" si="3">H16</f>
        <v>61/62</v>
      </c>
      <c r="K11" s="6">
        <v>27.416574107228325</v>
      </c>
      <c r="L11" s="8"/>
    </row>
    <row r="12" spans="1:15" x14ac:dyDescent="0.35">
      <c r="A12" s="3" t="s">
        <v>294</v>
      </c>
      <c r="B12" s="6">
        <v>29.269117486338793</v>
      </c>
      <c r="C12" s="6"/>
      <c r="D12" s="6"/>
      <c r="E12" s="3"/>
      <c r="F12" s="3" t="str">
        <f t="shared" si="0"/>
        <v>53/54</v>
      </c>
      <c r="G12" s="3">
        <f t="shared" si="1"/>
        <v>29.269117486338793</v>
      </c>
      <c r="H12" s="3" t="str">
        <f t="shared" si="2"/>
        <v>57/58</v>
      </c>
      <c r="I12" s="6">
        <v>31.230999757993338</v>
      </c>
      <c r="J12" s="10" t="str">
        <f t="shared" si="3"/>
        <v>62/63</v>
      </c>
      <c r="K12" s="6">
        <v>27.725533232911385</v>
      </c>
      <c r="L12" s="8"/>
    </row>
    <row r="13" spans="1:15" x14ac:dyDescent="0.35">
      <c r="A13" s="3" t="s">
        <v>295</v>
      </c>
      <c r="B13" s="6">
        <v>30.640712328767108</v>
      </c>
      <c r="C13" s="6"/>
      <c r="D13" s="6"/>
      <c r="E13" s="3"/>
      <c r="F13" s="3" t="str">
        <f t="shared" si="0"/>
        <v>54/55</v>
      </c>
      <c r="G13" s="3">
        <f t="shared" si="1"/>
        <v>30.640712328767108</v>
      </c>
      <c r="H13" s="3" t="str">
        <f t="shared" si="2"/>
        <v>58/59</v>
      </c>
      <c r="I13" s="6">
        <v>30.729128719741972</v>
      </c>
      <c r="J13" s="10" t="str">
        <f t="shared" si="3"/>
        <v>63/64</v>
      </c>
      <c r="K13" s="6">
        <v>26.368863128113123</v>
      </c>
      <c r="L13" s="8"/>
    </row>
    <row r="14" spans="1:15" x14ac:dyDescent="0.35">
      <c r="A14" s="3" t="s">
        <v>296</v>
      </c>
      <c r="B14" s="6">
        <v>31.131698630136992</v>
      </c>
      <c r="C14" s="6">
        <f t="shared" ref="C14:C38" si="4">AVERAGE(B10:B14)</f>
        <v>25.805837737074437</v>
      </c>
      <c r="D14" s="6"/>
      <c r="E14" s="3"/>
      <c r="F14" s="3" t="str">
        <f t="shared" si="0"/>
        <v>55/56</v>
      </c>
      <c r="G14" s="3">
        <f t="shared" si="1"/>
        <v>31.131698630136992</v>
      </c>
      <c r="H14" s="3" t="str">
        <f t="shared" si="2"/>
        <v>59/60</v>
      </c>
      <c r="I14" s="6">
        <v>30.192373555575841</v>
      </c>
      <c r="J14" s="10" t="str">
        <f t="shared" si="3"/>
        <v>64/65</v>
      </c>
      <c r="K14" s="6">
        <v>25.835785182907642</v>
      </c>
      <c r="L14" s="8"/>
    </row>
    <row r="15" spans="1:15" x14ac:dyDescent="0.35">
      <c r="A15" s="3" t="s">
        <v>297</v>
      </c>
      <c r="B15" s="6">
        <v>33.054675824175838</v>
      </c>
      <c r="C15" s="6">
        <f t="shared" si="4"/>
        <v>28.850688394867355</v>
      </c>
      <c r="D15" s="6"/>
      <c r="E15" s="3"/>
      <c r="F15" s="3" t="str">
        <f t="shared" si="0"/>
        <v>56/57</v>
      </c>
      <c r="G15" s="3">
        <f t="shared" si="1"/>
        <v>33.054675824175838</v>
      </c>
      <c r="H15" s="3" t="str">
        <f t="shared" si="2"/>
        <v>60/61</v>
      </c>
      <c r="I15" s="6">
        <v>29.399759856945707</v>
      </c>
      <c r="J15" s="10" t="str">
        <f t="shared" si="3"/>
        <v>65/66</v>
      </c>
      <c r="K15" s="6">
        <v>24.875466571041784</v>
      </c>
      <c r="L15" s="8"/>
    </row>
    <row r="16" spans="1:15" x14ac:dyDescent="0.35">
      <c r="A16" s="3" t="s">
        <v>298</v>
      </c>
      <c r="B16" s="6">
        <v>32.058794520547956</v>
      </c>
      <c r="C16" s="6">
        <f t="shared" si="4"/>
        <v>31.230999757993338</v>
      </c>
      <c r="D16" s="6"/>
      <c r="E16" s="3"/>
      <c r="F16" s="3" t="str">
        <f t="shared" si="0"/>
        <v>57/58</v>
      </c>
      <c r="G16" s="3">
        <f t="shared" si="1"/>
        <v>32.058794520547956</v>
      </c>
      <c r="H16" s="3" t="str">
        <f t="shared" si="2"/>
        <v>61/62</v>
      </c>
      <c r="I16" s="6">
        <v>25.982459819589298</v>
      </c>
      <c r="J16" s="10" t="str">
        <f t="shared" si="3"/>
        <v>66/67</v>
      </c>
      <c r="K16" s="6">
        <v>23.703736693542233</v>
      </c>
      <c r="L16" s="8"/>
    </row>
    <row r="17" spans="1:12" x14ac:dyDescent="0.35">
      <c r="A17" s="3" t="s">
        <v>299</v>
      </c>
      <c r="B17" s="6">
        <v>26.759762295081952</v>
      </c>
      <c r="C17" s="6">
        <f t="shared" si="4"/>
        <v>30.729128719741972</v>
      </c>
      <c r="D17" s="6"/>
      <c r="E17" s="3"/>
      <c r="F17" s="3" t="str">
        <f t="shared" si="0"/>
        <v>58/59</v>
      </c>
      <c r="G17" s="3">
        <f t="shared" si="1"/>
        <v>26.759762295081952</v>
      </c>
      <c r="H17" s="3" t="str">
        <f t="shared" si="2"/>
        <v>62/63</v>
      </c>
      <c r="I17" s="6">
        <v>24.220066707829428</v>
      </c>
      <c r="J17" s="10" t="str">
        <f t="shared" si="3"/>
        <v>67/68</v>
      </c>
      <c r="K17" s="6">
        <v>23.004030118199768</v>
      </c>
      <c r="L17" s="8"/>
    </row>
    <row r="18" spans="1:12" x14ac:dyDescent="0.35">
      <c r="A18" s="3" t="s">
        <v>300</v>
      </c>
      <c r="B18" s="6">
        <v>27.95693650793649</v>
      </c>
      <c r="C18" s="6">
        <f t="shared" si="4"/>
        <v>30.192373555575841</v>
      </c>
      <c r="D18" s="6"/>
      <c r="E18" s="3" t="s">
        <v>147</v>
      </c>
      <c r="F18" s="3" t="str">
        <f t="shared" si="0"/>
        <v>59/60</v>
      </c>
      <c r="G18" s="3"/>
      <c r="H18" s="3" t="str">
        <f t="shared" si="2"/>
        <v>63/64</v>
      </c>
      <c r="I18" s="6">
        <v>22.00859753648427</v>
      </c>
      <c r="J18" s="10" t="str">
        <f t="shared" si="3"/>
        <v>68/69</v>
      </c>
      <c r="K18" s="6">
        <v>22.505234190061437</v>
      </c>
      <c r="L18" s="8"/>
    </row>
    <row r="19" spans="1:12" x14ac:dyDescent="0.35">
      <c r="A19" s="3" t="s">
        <v>301</v>
      </c>
      <c r="B19" s="6">
        <v>27.168630136986309</v>
      </c>
      <c r="C19" s="6">
        <f t="shared" si="4"/>
        <v>29.399759856945707</v>
      </c>
      <c r="D19" s="6">
        <f t="shared" ref="D19:D38" si="5">AVERAGE(B10:B19)</f>
        <v>27.602798797010074</v>
      </c>
      <c r="E19" s="3"/>
      <c r="F19" s="3" t="str">
        <f t="shared" si="0"/>
        <v>60/61</v>
      </c>
      <c r="G19" s="3">
        <f>B19</f>
        <v>27.168630136986309</v>
      </c>
      <c r="H19" s="3" t="str">
        <f t="shared" si="2"/>
        <v>64/65</v>
      </c>
      <c r="I19" s="6">
        <v>21.479196810239443</v>
      </c>
      <c r="J19" s="10" t="str">
        <f t="shared" si="3"/>
        <v>69/70</v>
      </c>
      <c r="K19" s="6">
        <v>22.222612868034908</v>
      </c>
      <c r="L19" s="8"/>
    </row>
    <row r="20" spans="1:12" x14ac:dyDescent="0.35">
      <c r="A20" s="3" t="s">
        <v>302</v>
      </c>
      <c r="B20" s="6">
        <v>15.968175637393772</v>
      </c>
      <c r="C20" s="6">
        <f t="shared" si="4"/>
        <v>25.982459819589298</v>
      </c>
      <c r="D20" s="6">
        <f t="shared" si="5"/>
        <v>27.416574107228325</v>
      </c>
      <c r="E20" s="3" t="s">
        <v>148</v>
      </c>
      <c r="F20" s="3" t="str">
        <f t="shared" si="0"/>
        <v>61/62</v>
      </c>
      <c r="G20" s="3"/>
      <c r="H20" s="3" t="str">
        <f t="shared" si="2"/>
        <v>65/66</v>
      </c>
      <c r="I20" s="6">
        <v>20.351173285137865</v>
      </c>
      <c r="J20" s="10" t="str">
        <f t="shared" si="3"/>
        <v>70/71</v>
      </c>
      <c r="K20" s="6">
        <v>22.032858324281637</v>
      </c>
      <c r="L20" s="8"/>
    </row>
    <row r="21" spans="1:12" x14ac:dyDescent="0.35">
      <c r="A21" s="3" t="s">
        <v>303</v>
      </c>
      <c r="B21" s="6">
        <v>23.246828961748623</v>
      </c>
      <c r="C21" s="6">
        <f t="shared" si="4"/>
        <v>24.220066707829428</v>
      </c>
      <c r="D21" s="6">
        <f t="shared" si="5"/>
        <v>27.725533232911385</v>
      </c>
      <c r="E21" s="3"/>
      <c r="F21" s="3" t="str">
        <f t="shared" si="0"/>
        <v>62/63</v>
      </c>
      <c r="G21" s="3">
        <f t="shared" ref="G21:G37" si="6">B21</f>
        <v>23.246828961748623</v>
      </c>
      <c r="H21" s="3" t="str">
        <f t="shared" si="2"/>
        <v>66/67</v>
      </c>
      <c r="I21" s="6">
        <v>21.425013567495178</v>
      </c>
      <c r="J21" s="10" t="str">
        <f t="shared" si="3"/>
        <v>71/72</v>
      </c>
      <c r="K21" s="6">
        <v>22.496504596158697</v>
      </c>
      <c r="L21" s="8"/>
    </row>
    <row r="22" spans="1:12" x14ac:dyDescent="0.35">
      <c r="A22" s="3" t="s">
        <v>304</v>
      </c>
      <c r="B22" s="6">
        <v>15.702416438356162</v>
      </c>
      <c r="C22" s="6">
        <f t="shared" si="4"/>
        <v>22.00859753648427</v>
      </c>
      <c r="D22" s="6">
        <f t="shared" si="5"/>
        <v>26.368863128113123</v>
      </c>
      <c r="E22" s="3"/>
      <c r="F22" s="3" t="str">
        <f t="shared" si="0"/>
        <v>63/64</v>
      </c>
      <c r="G22" s="3">
        <f t="shared" si="6"/>
        <v>15.702416438356162</v>
      </c>
      <c r="H22" s="3" t="str">
        <f t="shared" si="2"/>
        <v>67/68</v>
      </c>
      <c r="I22" s="6">
        <v>21.787993528570109</v>
      </c>
      <c r="J22" s="10" t="str">
        <f t="shared" si="3"/>
        <v>72/73</v>
      </c>
      <c r="K22" s="6">
        <v>22.318837590394793</v>
      </c>
      <c r="L22" s="8"/>
    </row>
    <row r="23" spans="1:12" x14ac:dyDescent="0.35">
      <c r="A23" s="3" t="s">
        <v>305</v>
      </c>
      <c r="B23" s="6">
        <v>25.309932876712349</v>
      </c>
      <c r="C23" s="6">
        <f t="shared" si="4"/>
        <v>21.479196810239443</v>
      </c>
      <c r="D23" s="6">
        <f t="shared" si="5"/>
        <v>25.835785182907642</v>
      </c>
      <c r="E23" s="3"/>
      <c r="F23" s="3" t="str">
        <f t="shared" si="0"/>
        <v>64/65</v>
      </c>
      <c r="G23" s="3">
        <f t="shared" si="6"/>
        <v>25.309932876712349</v>
      </c>
      <c r="H23" s="3" t="str">
        <f t="shared" si="2"/>
        <v>68/69</v>
      </c>
      <c r="I23" s="6">
        <v>23.001870843638603</v>
      </c>
      <c r="J23" s="10" t="str">
        <f t="shared" si="3"/>
        <v>73/74</v>
      </c>
      <c r="K23" s="6">
        <v>23.728452503936229</v>
      </c>
      <c r="L23" s="8"/>
    </row>
    <row r="24" spans="1:12" x14ac:dyDescent="0.35">
      <c r="A24" s="3" t="s">
        <v>306</v>
      </c>
      <c r="B24" s="6">
        <v>21.528512511478407</v>
      </c>
      <c r="C24" s="6">
        <f t="shared" si="4"/>
        <v>20.351173285137865</v>
      </c>
      <c r="D24" s="6">
        <f t="shared" si="5"/>
        <v>24.875466571041784</v>
      </c>
      <c r="E24" s="3"/>
      <c r="F24" s="3" t="str">
        <f t="shared" si="0"/>
        <v>65/66</v>
      </c>
      <c r="G24" s="3">
        <f t="shared" si="6"/>
        <v>21.528512511478407</v>
      </c>
      <c r="H24" s="3" t="str">
        <f t="shared" si="2"/>
        <v>69/70</v>
      </c>
      <c r="I24" s="6">
        <v>22.966028925830379</v>
      </c>
      <c r="J24" s="10" t="str">
        <f t="shared" si="3"/>
        <v>74/75</v>
      </c>
      <c r="K24" s="6">
        <v>23.079757303696688</v>
      </c>
      <c r="L24" s="8"/>
    </row>
    <row r="25" spans="1:12" x14ac:dyDescent="0.35">
      <c r="A25" s="3" t="s">
        <v>307</v>
      </c>
      <c r="B25" s="6">
        <v>21.33737704918034</v>
      </c>
      <c r="C25" s="6">
        <f t="shared" si="4"/>
        <v>21.425013567495178</v>
      </c>
      <c r="D25" s="6">
        <f t="shared" si="5"/>
        <v>23.703736693542233</v>
      </c>
      <c r="E25" s="3"/>
      <c r="F25" s="3" t="str">
        <f t="shared" si="0"/>
        <v>66/67</v>
      </c>
      <c r="G25" s="3">
        <f t="shared" si="6"/>
        <v>21.33737704918034</v>
      </c>
      <c r="H25" s="3" t="str">
        <f t="shared" si="2"/>
        <v>70/71</v>
      </c>
      <c r="I25" s="6">
        <v>23.71454336342541</v>
      </c>
      <c r="J25" s="10" t="str">
        <f t="shared" si="3"/>
        <v>75/76</v>
      </c>
      <c r="K25" s="6">
        <v>22.57713564158994</v>
      </c>
      <c r="L25" s="8"/>
    </row>
    <row r="26" spans="1:12" x14ac:dyDescent="0.35">
      <c r="A26" s="3" t="s">
        <v>308</v>
      </c>
      <c r="B26" s="6">
        <v>25.061728767123299</v>
      </c>
      <c r="C26" s="6">
        <f t="shared" si="4"/>
        <v>21.787993528570109</v>
      </c>
      <c r="D26" s="6">
        <f t="shared" si="5"/>
        <v>23.004030118199768</v>
      </c>
      <c r="E26" s="3"/>
      <c r="F26" s="3" t="str">
        <f t="shared" si="0"/>
        <v>67/68</v>
      </c>
      <c r="G26" s="3">
        <f t="shared" si="6"/>
        <v>25.061728767123299</v>
      </c>
      <c r="H26" s="3" t="str">
        <f t="shared" si="2"/>
        <v>71/72</v>
      </c>
      <c r="I26" s="6">
        <v>23.56799562482222</v>
      </c>
      <c r="J26" s="10" t="str">
        <f t="shared" si="3"/>
        <v>76/77</v>
      </c>
      <c r="K26" s="6">
        <v>22.876585059959577</v>
      </c>
      <c r="L26" s="8"/>
    </row>
    <row r="27" spans="1:12" x14ac:dyDescent="0.35">
      <c r="A27" s="3" t="s">
        <v>309</v>
      </c>
      <c r="B27" s="6">
        <v>21.771803013698623</v>
      </c>
      <c r="C27" s="6">
        <f t="shared" si="4"/>
        <v>23.001870843638603</v>
      </c>
      <c r="D27" s="6">
        <f t="shared" si="5"/>
        <v>22.505234190061437</v>
      </c>
      <c r="E27" s="3"/>
      <c r="F27" s="3" t="str">
        <f t="shared" si="0"/>
        <v>68/69</v>
      </c>
      <c r="G27" s="3">
        <f t="shared" si="6"/>
        <v>21.771803013698623</v>
      </c>
      <c r="H27" s="3" t="str">
        <f t="shared" si="2"/>
        <v>72/73</v>
      </c>
      <c r="I27" s="6">
        <v>22.849681652219477</v>
      </c>
      <c r="J27" s="10" t="str">
        <f t="shared" si="3"/>
        <v>77/78</v>
      </c>
      <c r="K27" s="6">
        <v>23.204510977767793</v>
      </c>
      <c r="L27" s="8"/>
    </row>
    <row r="28" spans="1:12" x14ac:dyDescent="0.35">
      <c r="A28" s="3" t="s">
        <v>310</v>
      </c>
      <c r="B28" s="6">
        <v>25.130723287671227</v>
      </c>
      <c r="C28" s="6">
        <f t="shared" si="4"/>
        <v>22.966028925830379</v>
      </c>
      <c r="D28" s="6">
        <f t="shared" si="5"/>
        <v>22.222612868034908</v>
      </c>
      <c r="E28" s="3"/>
      <c r="F28" s="3" t="str">
        <f t="shared" si="0"/>
        <v>69/70</v>
      </c>
      <c r="G28" s="3">
        <f t="shared" si="6"/>
        <v>25.130723287671227</v>
      </c>
      <c r="H28" s="3" t="str">
        <f t="shared" si="2"/>
        <v>73/74</v>
      </c>
      <c r="I28" s="6">
        <v>24.455034164233854</v>
      </c>
      <c r="J28" s="10" t="str">
        <f t="shared" si="3"/>
        <v>78/79</v>
      </c>
      <c r="K28" s="6">
        <v>23.970555539785913</v>
      </c>
      <c r="L28" s="8"/>
    </row>
    <row r="29" spans="1:12" x14ac:dyDescent="0.35">
      <c r="A29" s="3" t="s">
        <v>311</v>
      </c>
      <c r="B29" s="6">
        <v>25.271084699453553</v>
      </c>
      <c r="C29" s="6">
        <f t="shared" si="4"/>
        <v>23.71454336342541</v>
      </c>
      <c r="D29" s="6">
        <f t="shared" si="5"/>
        <v>22.032858324281637</v>
      </c>
      <c r="E29" s="3"/>
      <c r="F29" s="3" t="str">
        <f t="shared" si="0"/>
        <v>70/71</v>
      </c>
      <c r="G29" s="3">
        <f t="shared" si="6"/>
        <v>25.271084699453553</v>
      </c>
      <c r="H29" s="3" t="str">
        <f t="shared" si="2"/>
        <v>74/75</v>
      </c>
      <c r="I29" s="6">
        <v>23.193485681562994</v>
      </c>
      <c r="J29" s="10" t="str">
        <f t="shared" si="3"/>
        <v>79/80</v>
      </c>
      <c r="K29" s="6">
        <v>26.118527947860894</v>
      </c>
      <c r="L29" s="8"/>
    </row>
    <row r="30" spans="1:12" x14ac:dyDescent="0.35">
      <c r="A30" s="3" t="s">
        <v>312</v>
      </c>
      <c r="B30" s="6">
        <v>20.604638356164397</v>
      </c>
      <c r="C30" s="6">
        <f t="shared" si="4"/>
        <v>23.56799562482222</v>
      </c>
      <c r="D30" s="6">
        <f t="shared" si="5"/>
        <v>22.496504596158697</v>
      </c>
      <c r="E30" s="3"/>
      <c r="F30" s="3" t="str">
        <f t="shared" si="0"/>
        <v>71/72</v>
      </c>
      <c r="G30" s="3">
        <f t="shared" si="6"/>
        <v>20.604638356164397</v>
      </c>
      <c r="H30" s="3" t="str">
        <f t="shared" si="2"/>
        <v>75/76</v>
      </c>
      <c r="I30" s="6">
        <v>21.439727919754468</v>
      </c>
      <c r="J30" s="8"/>
      <c r="K30" s="8"/>
      <c r="L30" s="8"/>
    </row>
    <row r="31" spans="1:12" x14ac:dyDescent="0.35">
      <c r="A31" s="3" t="s">
        <v>313</v>
      </c>
      <c r="B31" s="6">
        <v>21.470158904109574</v>
      </c>
      <c r="C31" s="6">
        <f t="shared" si="4"/>
        <v>22.849681652219477</v>
      </c>
      <c r="D31" s="6">
        <f t="shared" si="5"/>
        <v>22.318837590394793</v>
      </c>
      <c r="E31" s="3"/>
      <c r="F31" s="3" t="str">
        <f t="shared" si="0"/>
        <v>72/73</v>
      </c>
      <c r="G31" s="3">
        <f t="shared" si="6"/>
        <v>21.470158904109574</v>
      </c>
      <c r="H31" s="3" t="str">
        <f t="shared" si="2"/>
        <v>76/77</v>
      </c>
      <c r="I31" s="6">
        <v>22.185174495096931</v>
      </c>
      <c r="J31" s="8"/>
      <c r="K31" s="8"/>
      <c r="L31" s="8"/>
    </row>
    <row r="32" spans="1:12" x14ac:dyDescent="0.35">
      <c r="A32" s="3" t="s">
        <v>314</v>
      </c>
      <c r="B32" s="6">
        <v>29.798565573770496</v>
      </c>
      <c r="C32" s="6">
        <f t="shared" si="4"/>
        <v>24.455034164233854</v>
      </c>
      <c r="D32" s="6">
        <f t="shared" si="5"/>
        <v>23.728452503936229</v>
      </c>
      <c r="E32" s="3"/>
      <c r="F32" s="3" t="str">
        <f t="shared" si="0"/>
        <v>73/74</v>
      </c>
      <c r="G32" s="3">
        <f t="shared" si="6"/>
        <v>29.798565573770496</v>
      </c>
      <c r="H32" s="3" t="str">
        <f t="shared" si="2"/>
        <v>77/78</v>
      </c>
      <c r="I32" s="6">
        <v>23.559340303316109</v>
      </c>
      <c r="J32" s="8"/>
      <c r="K32" s="8"/>
      <c r="L32" s="8"/>
    </row>
    <row r="33" spans="1:12" x14ac:dyDescent="0.35">
      <c r="A33" s="3" t="s">
        <v>315</v>
      </c>
      <c r="B33" s="6">
        <v>18.822980874316929</v>
      </c>
      <c r="C33" s="6">
        <f t="shared" si="4"/>
        <v>23.193485681562994</v>
      </c>
      <c r="D33" s="6">
        <f t="shared" si="5"/>
        <v>23.079757303696688</v>
      </c>
      <c r="E33" s="3"/>
      <c r="F33" s="3" t="str">
        <f t="shared" si="0"/>
        <v>74/75</v>
      </c>
      <c r="G33" s="3">
        <f t="shared" si="6"/>
        <v>18.822980874316929</v>
      </c>
      <c r="H33" s="3" t="str">
        <f t="shared" si="2"/>
        <v>78/79</v>
      </c>
      <c r="I33" s="6">
        <v>23.486076915337968</v>
      </c>
      <c r="J33" s="8"/>
      <c r="K33" s="8"/>
      <c r="L33" s="8"/>
    </row>
    <row r="34" spans="1:12" x14ac:dyDescent="0.35">
      <c r="A34" s="3" t="s">
        <v>316</v>
      </c>
      <c r="B34" s="6">
        <v>16.502295890410952</v>
      </c>
      <c r="C34" s="6">
        <f t="shared" si="4"/>
        <v>21.439727919754468</v>
      </c>
      <c r="D34" s="6">
        <f t="shared" si="5"/>
        <v>22.57713564158994</v>
      </c>
      <c r="E34" s="3"/>
      <c r="F34" s="3" t="str">
        <f t="shared" si="0"/>
        <v>75/76</v>
      </c>
      <c r="G34" s="3">
        <f t="shared" si="6"/>
        <v>16.502295890410952</v>
      </c>
      <c r="H34" s="3" t="str">
        <f t="shared" si="2"/>
        <v>79/80</v>
      </c>
      <c r="I34" s="6">
        <v>29.043570214158798</v>
      </c>
      <c r="J34" s="8"/>
      <c r="K34" s="8"/>
      <c r="L34" s="8"/>
    </row>
    <row r="35" spans="1:12" x14ac:dyDescent="0.35">
      <c r="A35" s="3" t="s">
        <v>317</v>
      </c>
      <c r="B35" s="6">
        <v>24.331871232876711</v>
      </c>
      <c r="C35" s="6">
        <f t="shared" si="4"/>
        <v>22.185174495096931</v>
      </c>
      <c r="D35" s="6">
        <f t="shared" si="5"/>
        <v>22.876585059959577</v>
      </c>
      <c r="E35" s="3"/>
      <c r="F35" s="3" t="str">
        <f t="shared" si="0"/>
        <v>76/77</v>
      </c>
      <c r="G35" s="3">
        <f t="shared" si="6"/>
        <v>24.331871232876711</v>
      </c>
      <c r="J35" s="8"/>
    </row>
    <row r="36" spans="1:12" x14ac:dyDescent="0.35">
      <c r="A36" s="3" t="s">
        <v>318</v>
      </c>
      <c r="B36" s="6">
        <v>28.340987945205455</v>
      </c>
      <c r="C36" s="6">
        <f t="shared" si="4"/>
        <v>23.559340303316109</v>
      </c>
      <c r="D36" s="6">
        <f t="shared" si="5"/>
        <v>23.204510977767793</v>
      </c>
      <c r="E36" s="3"/>
      <c r="F36" s="3" t="str">
        <f t="shared" si="0"/>
        <v>77/78</v>
      </c>
      <c r="G36" s="3">
        <f t="shared" si="6"/>
        <v>28.340987945205455</v>
      </c>
      <c r="J36" s="8"/>
    </row>
    <row r="37" spans="1:12" x14ac:dyDescent="0.35">
      <c r="A37" s="3" t="s">
        <v>319</v>
      </c>
      <c r="B37" s="6">
        <v>29.432248633879802</v>
      </c>
      <c r="C37" s="6">
        <f t="shared" si="4"/>
        <v>23.486076915337968</v>
      </c>
      <c r="D37" s="6">
        <f t="shared" si="5"/>
        <v>23.970555539785913</v>
      </c>
      <c r="E37" s="3"/>
      <c r="F37" s="3" t="str">
        <f t="shared" si="0"/>
        <v>78/79</v>
      </c>
      <c r="G37" s="3">
        <f t="shared" si="6"/>
        <v>29.432248633879802</v>
      </c>
      <c r="J37" s="8"/>
    </row>
    <row r="38" spans="1:12" x14ac:dyDescent="0.35">
      <c r="A38" s="3" t="s">
        <v>320</v>
      </c>
      <c r="B38" s="6">
        <v>46.610447368421063</v>
      </c>
      <c r="C38" s="6">
        <f t="shared" si="4"/>
        <v>29.043570214158798</v>
      </c>
      <c r="D38" s="6">
        <f t="shared" si="5"/>
        <v>26.118527947860894</v>
      </c>
      <c r="E38" s="3" t="s">
        <v>149</v>
      </c>
      <c r="F38" s="3" t="str">
        <f t="shared" si="0"/>
        <v>79/80</v>
      </c>
      <c r="G38" s="3"/>
      <c r="J38" s="8"/>
    </row>
    <row r="40" spans="1:12" x14ac:dyDescent="0.35">
      <c r="A40" s="26" t="str">
        <f>G9</f>
        <v>Mean Annaul Discharge</v>
      </c>
    </row>
    <row r="41" spans="1:12" x14ac:dyDescent="0.35">
      <c r="A41" s="2" t="s">
        <v>166</v>
      </c>
    </row>
    <row r="43" spans="1:12" x14ac:dyDescent="0.35">
      <c r="A43" s="2" t="s">
        <v>151</v>
      </c>
    </row>
    <row r="45" spans="1:12" x14ac:dyDescent="0.35">
      <c r="A45" s="2" t="s">
        <v>122</v>
      </c>
    </row>
    <row r="46" spans="1:12" x14ac:dyDescent="0.35">
      <c r="A46" s="2" t="s">
        <v>152</v>
      </c>
    </row>
    <row r="48" spans="1:12" x14ac:dyDescent="0.35">
      <c r="A48" s="2" t="s">
        <v>153</v>
      </c>
    </row>
    <row r="50" spans="1:16" x14ac:dyDescent="0.35">
      <c r="A50" s="2" t="s">
        <v>119</v>
      </c>
    </row>
    <row r="51" spans="1:16" x14ac:dyDescent="0.35">
      <c r="A51" s="2" t="s">
        <v>154</v>
      </c>
    </row>
    <row r="52" spans="1:16" x14ac:dyDescent="0.35">
      <c r="O52" s="15"/>
      <c r="P52" s="15"/>
    </row>
    <row r="53" spans="1:16" x14ac:dyDescent="0.35">
      <c r="A53" s="2" t="s">
        <v>13</v>
      </c>
    </row>
    <row r="54" spans="1:16" x14ac:dyDescent="0.35">
      <c r="A54" s="2" t="s">
        <v>155</v>
      </c>
    </row>
    <row r="56" spans="1:16" x14ac:dyDescent="0.35">
      <c r="A56" s="2" t="s">
        <v>15</v>
      </c>
    </row>
    <row r="58" spans="1:16" x14ac:dyDescent="0.35">
      <c r="A58" s="2" t="s">
        <v>156</v>
      </c>
    </row>
    <row r="60" spans="1:16" x14ac:dyDescent="0.35">
      <c r="A60" s="2" t="s">
        <v>17</v>
      </c>
    </row>
    <row r="61" spans="1:16" x14ac:dyDescent="0.35">
      <c r="A61" s="2" t="s">
        <v>60</v>
      </c>
    </row>
    <row r="62" spans="1:16" x14ac:dyDescent="0.35">
      <c r="A62" s="2" t="s">
        <v>61</v>
      </c>
    </row>
    <row r="64" spans="1:16" x14ac:dyDescent="0.35">
      <c r="A64" s="2" t="s">
        <v>20</v>
      </c>
    </row>
    <row r="65" spans="1:1" x14ac:dyDescent="0.35">
      <c r="A65" s="2" t="s">
        <v>155</v>
      </c>
    </row>
    <row r="67" spans="1:1" x14ac:dyDescent="0.35">
      <c r="A67" s="2" t="s">
        <v>21</v>
      </c>
    </row>
    <row r="69" spans="1:1" x14ac:dyDescent="0.35">
      <c r="A69" s="2" t="s">
        <v>157</v>
      </c>
    </row>
    <row r="70" spans="1:1" x14ac:dyDescent="0.35">
      <c r="A70" s="2" t="s">
        <v>158</v>
      </c>
    </row>
    <row r="71" spans="1:1" x14ac:dyDescent="0.35">
      <c r="A71" s="2" t="s">
        <v>159</v>
      </c>
    </row>
    <row r="72" spans="1:1" x14ac:dyDescent="0.35">
      <c r="A72" s="15" t="s">
        <v>25</v>
      </c>
    </row>
    <row r="73" spans="1:1" x14ac:dyDescent="0.35">
      <c r="A73" s="2" t="s">
        <v>160</v>
      </c>
    </row>
    <row r="75" spans="1:1" x14ac:dyDescent="0.35">
      <c r="A75" s="2" t="s">
        <v>52</v>
      </c>
    </row>
    <row r="76" spans="1:1" x14ac:dyDescent="0.35">
      <c r="A76" s="2" t="s">
        <v>161</v>
      </c>
    </row>
    <row r="77" spans="1:1" x14ac:dyDescent="0.35">
      <c r="A77" s="2" t="s">
        <v>162</v>
      </c>
    </row>
    <row r="79" spans="1:1" x14ac:dyDescent="0.35">
      <c r="A79" s="2" t="s">
        <v>163</v>
      </c>
    </row>
    <row r="80" spans="1:1" x14ac:dyDescent="0.35">
      <c r="A80" s="2" t="s">
        <v>164</v>
      </c>
    </row>
    <row r="82" spans="1:1" x14ac:dyDescent="0.35">
      <c r="A82" s="26" t="str">
        <f>I9</f>
        <v>5-year moving average</v>
      </c>
    </row>
    <row r="83" spans="1:1" x14ac:dyDescent="0.35">
      <c r="A83" s="2" t="s">
        <v>181</v>
      </c>
    </row>
    <row r="85" spans="1:1" x14ac:dyDescent="0.35">
      <c r="A85" s="2" t="s">
        <v>169</v>
      </c>
    </row>
    <row r="87" spans="1:1" x14ac:dyDescent="0.35">
      <c r="A87" s="2" t="s">
        <v>122</v>
      </c>
    </row>
    <row r="88" spans="1:1" x14ac:dyDescent="0.35">
      <c r="A88" s="2" t="s">
        <v>170</v>
      </c>
    </row>
    <row r="90" spans="1:1" x14ac:dyDescent="0.35">
      <c r="A90" s="2" t="s">
        <v>171</v>
      </c>
    </row>
    <row r="92" spans="1:1" x14ac:dyDescent="0.35">
      <c r="A92" s="2" t="s">
        <v>119</v>
      </c>
    </row>
    <row r="93" spans="1:1" x14ac:dyDescent="0.35">
      <c r="A93" s="2" t="s">
        <v>172</v>
      </c>
    </row>
    <row r="95" spans="1:1" x14ac:dyDescent="0.35">
      <c r="A95" s="2" t="s">
        <v>13</v>
      </c>
    </row>
    <row r="96" spans="1:1" x14ac:dyDescent="0.35">
      <c r="A96" s="2" t="s">
        <v>58</v>
      </c>
    </row>
    <row r="98" spans="1:1" x14ac:dyDescent="0.35">
      <c r="A98" s="2" t="s">
        <v>15</v>
      </c>
    </row>
    <row r="100" spans="1:1" x14ac:dyDescent="0.35">
      <c r="A100" s="2" t="s">
        <v>173</v>
      </c>
    </row>
    <row r="102" spans="1:1" x14ac:dyDescent="0.35">
      <c r="A102" s="2" t="s">
        <v>17</v>
      </c>
    </row>
    <row r="103" spans="1:1" x14ac:dyDescent="0.35">
      <c r="A103" s="2" t="s">
        <v>60</v>
      </c>
    </row>
    <row r="104" spans="1:1" x14ac:dyDescent="0.35">
      <c r="A104" s="2" t="s">
        <v>61</v>
      </c>
    </row>
    <row r="106" spans="1:1" x14ac:dyDescent="0.35">
      <c r="A106" s="2" t="s">
        <v>62</v>
      </c>
    </row>
    <row r="107" spans="1:1" x14ac:dyDescent="0.35">
      <c r="A107" s="2" t="s">
        <v>58</v>
      </c>
    </row>
    <row r="109" spans="1:1" x14ac:dyDescent="0.35">
      <c r="A109" s="2" t="s">
        <v>15</v>
      </c>
    </row>
    <row r="111" spans="1:1" x14ac:dyDescent="0.35">
      <c r="A111" s="2" t="s">
        <v>85</v>
      </c>
    </row>
    <row r="113" spans="1:1" x14ac:dyDescent="0.35">
      <c r="A113" s="2" t="s">
        <v>17</v>
      </c>
    </row>
    <row r="114" spans="1:1" x14ac:dyDescent="0.35">
      <c r="A114" s="2" t="s">
        <v>60</v>
      </c>
    </row>
    <row r="115" spans="1:1" x14ac:dyDescent="0.35">
      <c r="A115" s="2" t="s">
        <v>61</v>
      </c>
    </row>
    <row r="117" spans="1:1" x14ac:dyDescent="0.35">
      <c r="A117" s="2" t="s">
        <v>64</v>
      </c>
    </row>
    <row r="118" spans="1:1" x14ac:dyDescent="0.35">
      <c r="A118" s="2" t="s">
        <v>58</v>
      </c>
    </row>
    <row r="120" spans="1:1" x14ac:dyDescent="0.35">
      <c r="A120" s="2" t="s">
        <v>21</v>
      </c>
    </row>
    <row r="122" spans="1:1" x14ac:dyDescent="0.35">
      <c r="A122" s="2" t="s">
        <v>174</v>
      </c>
    </row>
    <row r="123" spans="1:1" x14ac:dyDescent="0.35">
      <c r="A123" s="2" t="s">
        <v>175</v>
      </c>
    </row>
    <row r="124" spans="1:1" x14ac:dyDescent="0.35">
      <c r="A124" s="2" t="s">
        <v>176</v>
      </c>
    </row>
    <row r="125" spans="1:1" x14ac:dyDescent="0.35">
      <c r="A125" s="15" t="s">
        <v>25</v>
      </c>
    </row>
    <row r="126" spans="1:1" x14ac:dyDescent="0.35">
      <c r="A126" s="2" t="s">
        <v>68</v>
      </c>
    </row>
    <row r="128" spans="1:1" x14ac:dyDescent="0.35">
      <c r="A128" s="2" t="s">
        <v>52</v>
      </c>
    </row>
    <row r="129" spans="1:1" x14ac:dyDescent="0.35">
      <c r="A129" s="2" t="s">
        <v>177</v>
      </c>
    </row>
    <row r="130" spans="1:1" x14ac:dyDescent="0.35">
      <c r="A130" s="2" t="s">
        <v>178</v>
      </c>
    </row>
    <row r="132" spans="1:1" x14ac:dyDescent="0.35">
      <c r="A132" s="2" t="s">
        <v>179</v>
      </c>
    </row>
    <row r="133" spans="1:1" x14ac:dyDescent="0.35">
      <c r="A133" s="2" t="s">
        <v>180</v>
      </c>
    </row>
    <row r="135" spans="1:1" x14ac:dyDescent="0.35">
      <c r="A135" s="26" t="str">
        <f>K9</f>
        <v>10-year moving average</v>
      </c>
    </row>
    <row r="136" spans="1:1" x14ac:dyDescent="0.35">
      <c r="A136" s="27" t="s">
        <v>198</v>
      </c>
    </row>
    <row r="137" spans="1:1" x14ac:dyDescent="0.35">
      <c r="A137" s="27"/>
    </row>
    <row r="138" spans="1:1" x14ac:dyDescent="0.35">
      <c r="A138" s="27" t="s">
        <v>182</v>
      </c>
    </row>
    <row r="139" spans="1:1" x14ac:dyDescent="0.35">
      <c r="A139" s="27"/>
    </row>
    <row r="140" spans="1:1" x14ac:dyDescent="0.35">
      <c r="A140" s="27" t="s">
        <v>122</v>
      </c>
    </row>
    <row r="141" spans="1:1" x14ac:dyDescent="0.35">
      <c r="A141" s="27" t="s">
        <v>183</v>
      </c>
    </row>
    <row r="142" spans="1:1" x14ac:dyDescent="0.35">
      <c r="A142" s="27"/>
    </row>
    <row r="143" spans="1:1" x14ac:dyDescent="0.35">
      <c r="A143" s="27" t="s">
        <v>184</v>
      </c>
    </row>
    <row r="144" spans="1:1" x14ac:dyDescent="0.35">
      <c r="A144" s="27"/>
    </row>
    <row r="145" spans="1:1" x14ac:dyDescent="0.35">
      <c r="A145" s="27" t="s">
        <v>119</v>
      </c>
    </row>
    <row r="146" spans="1:1" x14ac:dyDescent="0.35">
      <c r="A146" s="27" t="s">
        <v>185</v>
      </c>
    </row>
    <row r="147" spans="1:1" x14ac:dyDescent="0.35">
      <c r="A147" s="27"/>
    </row>
    <row r="148" spans="1:1" x14ac:dyDescent="0.35">
      <c r="A148" s="27" t="s">
        <v>13</v>
      </c>
    </row>
    <row r="149" spans="1:1" x14ac:dyDescent="0.35">
      <c r="A149" s="27" t="s">
        <v>186</v>
      </c>
    </row>
    <row r="150" spans="1:1" x14ac:dyDescent="0.35">
      <c r="A150" s="27"/>
    </row>
    <row r="151" spans="1:1" x14ac:dyDescent="0.35">
      <c r="A151" s="27" t="s">
        <v>15</v>
      </c>
    </row>
    <row r="152" spans="1:1" x14ac:dyDescent="0.35">
      <c r="A152" s="27"/>
    </row>
    <row r="153" spans="1:1" x14ac:dyDescent="0.35">
      <c r="A153" s="27" t="s">
        <v>187</v>
      </c>
    </row>
    <row r="154" spans="1:1" x14ac:dyDescent="0.35">
      <c r="A154" s="27"/>
    </row>
    <row r="155" spans="1:1" x14ac:dyDescent="0.35">
      <c r="A155" s="27" t="s">
        <v>17</v>
      </c>
    </row>
    <row r="156" spans="1:1" x14ac:dyDescent="0.35">
      <c r="A156" s="27" t="s">
        <v>188</v>
      </c>
    </row>
    <row r="157" spans="1:1" x14ac:dyDescent="0.35">
      <c r="A157" s="27" t="s">
        <v>189</v>
      </c>
    </row>
    <row r="158" spans="1:1" x14ac:dyDescent="0.35">
      <c r="A158" s="27"/>
    </row>
    <row r="159" spans="1:1" x14ac:dyDescent="0.35">
      <c r="A159" s="27" t="s">
        <v>62</v>
      </c>
    </row>
    <row r="160" spans="1:1" x14ac:dyDescent="0.35">
      <c r="A160" s="27" t="s">
        <v>186</v>
      </c>
    </row>
    <row r="161" spans="1:1" x14ac:dyDescent="0.35">
      <c r="A161" s="27"/>
    </row>
    <row r="162" spans="1:1" x14ac:dyDescent="0.35">
      <c r="A162" s="27" t="s">
        <v>15</v>
      </c>
    </row>
    <row r="163" spans="1:1" x14ac:dyDescent="0.35">
      <c r="A163" s="27"/>
    </row>
    <row r="164" spans="1:1" x14ac:dyDescent="0.35">
      <c r="A164" s="27" t="s">
        <v>85</v>
      </c>
    </row>
    <row r="165" spans="1:1" x14ac:dyDescent="0.35">
      <c r="A165" s="27"/>
    </row>
    <row r="166" spans="1:1" x14ac:dyDescent="0.35">
      <c r="A166" s="27" t="s">
        <v>17</v>
      </c>
    </row>
    <row r="167" spans="1:1" x14ac:dyDescent="0.35">
      <c r="A167" s="27" t="s">
        <v>188</v>
      </c>
    </row>
    <row r="168" spans="1:1" x14ac:dyDescent="0.35">
      <c r="A168" s="27" t="s">
        <v>189</v>
      </c>
    </row>
    <row r="169" spans="1:1" x14ac:dyDescent="0.35">
      <c r="A169" s="27"/>
    </row>
    <row r="170" spans="1:1" x14ac:dyDescent="0.35">
      <c r="A170" s="27" t="s">
        <v>64</v>
      </c>
    </row>
    <row r="171" spans="1:1" x14ac:dyDescent="0.35">
      <c r="A171" s="27" t="s">
        <v>186</v>
      </c>
    </row>
    <row r="172" spans="1:1" x14ac:dyDescent="0.35">
      <c r="A172" s="27"/>
    </row>
    <row r="173" spans="1:1" x14ac:dyDescent="0.35">
      <c r="A173" s="27" t="s">
        <v>21</v>
      </c>
    </row>
    <row r="174" spans="1:1" x14ac:dyDescent="0.35">
      <c r="A174" s="27"/>
    </row>
    <row r="175" spans="1:1" x14ac:dyDescent="0.35">
      <c r="A175" s="27" t="s">
        <v>190</v>
      </c>
    </row>
    <row r="176" spans="1:1" x14ac:dyDescent="0.35">
      <c r="A176" s="27" t="s">
        <v>191</v>
      </c>
    </row>
    <row r="177" spans="1:1" x14ac:dyDescent="0.35">
      <c r="A177" s="27" t="s">
        <v>192</v>
      </c>
    </row>
    <row r="178" spans="1:1" x14ac:dyDescent="0.35">
      <c r="A178" s="28" t="s">
        <v>25</v>
      </c>
    </row>
    <row r="179" spans="1:1" x14ac:dyDescent="0.35">
      <c r="A179" s="27" t="s">
        <v>193</v>
      </c>
    </row>
    <row r="180" spans="1:1" x14ac:dyDescent="0.35">
      <c r="A180" s="27"/>
    </row>
    <row r="181" spans="1:1" x14ac:dyDescent="0.35">
      <c r="A181" s="27" t="s">
        <v>52</v>
      </c>
    </row>
    <row r="182" spans="1:1" x14ac:dyDescent="0.35">
      <c r="A182" s="27" t="s">
        <v>194</v>
      </c>
    </row>
    <row r="183" spans="1:1" x14ac:dyDescent="0.35">
      <c r="A183" s="27" t="s">
        <v>195</v>
      </c>
    </row>
    <row r="184" spans="1:1" x14ac:dyDescent="0.35">
      <c r="A184" s="27"/>
    </row>
    <row r="185" spans="1:1" x14ac:dyDescent="0.35">
      <c r="A185" s="27" t="s">
        <v>196</v>
      </c>
    </row>
    <row r="186" spans="1:1" x14ac:dyDescent="0.35">
      <c r="A186" s="27" t="s">
        <v>197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orientation="portrait" r:id="rId1"/>
  <colBreaks count="1" manualBreakCount="1">
    <brk id="15" min="8" max="18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view="pageBreakPreview" zoomScale="80" zoomScaleNormal="100" zoomScaleSheetLayoutView="80" workbookViewId="0">
      <selection activeCell="E10" sqref="E10"/>
    </sheetView>
  </sheetViews>
  <sheetFormatPr defaultRowHeight="17.25" x14ac:dyDescent="0.35"/>
  <cols>
    <col min="1" max="5" width="9.140625" style="2"/>
    <col min="6" max="6" width="13.85546875" style="2" customWidth="1"/>
    <col min="7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43" t="s">
        <v>343</v>
      </c>
      <c r="B8" s="43" t="s">
        <v>9</v>
      </c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>
        <v>2051</v>
      </c>
      <c r="B9" s="42"/>
      <c r="D9" s="2" t="s">
        <v>12</v>
      </c>
    </row>
    <row r="10" spans="1:9" x14ac:dyDescent="0.35">
      <c r="A10" s="3">
        <v>2052</v>
      </c>
      <c r="B10" s="42">
        <v>2.2465833333333332</v>
      </c>
    </row>
    <row r="11" spans="1:9" x14ac:dyDescent="0.35">
      <c r="A11" s="3">
        <v>2053</v>
      </c>
      <c r="B11" s="42">
        <v>2.0877419354838711</v>
      </c>
      <c r="D11" s="2" t="s">
        <v>342</v>
      </c>
    </row>
    <row r="12" spans="1:9" x14ac:dyDescent="0.35">
      <c r="A12" s="3">
        <v>2054</v>
      </c>
      <c r="B12" s="42">
        <v>3.9435483870967749</v>
      </c>
    </row>
    <row r="13" spans="1:9" x14ac:dyDescent="0.35">
      <c r="A13" s="3">
        <v>2055</v>
      </c>
      <c r="B13" s="42">
        <v>4.6358064516129041</v>
      </c>
      <c r="D13" s="2" t="s">
        <v>13</v>
      </c>
    </row>
    <row r="14" spans="1:9" x14ac:dyDescent="0.35">
      <c r="A14" s="3">
        <v>2056</v>
      </c>
      <c r="B14" s="42">
        <v>2.3164516129032262</v>
      </c>
      <c r="D14" s="2" t="s">
        <v>14</v>
      </c>
    </row>
    <row r="15" spans="1:9" x14ac:dyDescent="0.35">
      <c r="A15" s="3">
        <v>2057</v>
      </c>
      <c r="B15" s="42">
        <v>5.4279999999999999</v>
      </c>
    </row>
    <row r="16" spans="1:9" x14ac:dyDescent="0.35">
      <c r="A16" s="3">
        <v>2058</v>
      </c>
      <c r="B16" s="42">
        <v>5.3246666666666673</v>
      </c>
      <c r="D16" s="2" t="s">
        <v>15</v>
      </c>
    </row>
    <row r="17" spans="1:4" x14ac:dyDescent="0.35">
      <c r="A17" s="3">
        <v>2059</v>
      </c>
      <c r="B17" s="42">
        <v>6.0913870967741923</v>
      </c>
    </row>
    <row r="18" spans="1:4" x14ac:dyDescent="0.35">
      <c r="A18" s="3">
        <v>2061</v>
      </c>
      <c r="B18" s="42">
        <v>2.9296774193548392</v>
      </c>
      <c r="D18" s="2" t="s">
        <v>16</v>
      </c>
    </row>
    <row r="19" spans="1:4" x14ac:dyDescent="0.35">
      <c r="A19" s="3">
        <v>2062</v>
      </c>
      <c r="B19" s="42">
        <v>2.431322580645161</v>
      </c>
      <c r="D19" s="2" t="s">
        <v>17</v>
      </c>
    </row>
    <row r="20" spans="1:4" x14ac:dyDescent="0.35">
      <c r="A20" s="3">
        <v>2063</v>
      </c>
      <c r="B20" s="42">
        <v>4.6788387096774189</v>
      </c>
      <c r="D20" s="2" t="s">
        <v>18</v>
      </c>
    </row>
    <row r="21" spans="1:4" x14ac:dyDescent="0.35">
      <c r="A21" s="3">
        <v>2064</v>
      </c>
      <c r="B21" s="42">
        <v>3.808870967741937</v>
      </c>
      <c r="D21" s="2" t="s">
        <v>19</v>
      </c>
    </row>
    <row r="22" spans="1:4" x14ac:dyDescent="0.35">
      <c r="A22" s="3">
        <v>2065</v>
      </c>
      <c r="B22" s="42">
        <v>2.7655806451612901</v>
      </c>
    </row>
    <row r="23" spans="1:4" x14ac:dyDescent="0.35">
      <c r="A23" s="3">
        <v>2066</v>
      </c>
      <c r="B23" s="42">
        <v>1.636709677419355</v>
      </c>
      <c r="D23" s="2" t="s">
        <v>20</v>
      </c>
    </row>
    <row r="24" spans="1:4" x14ac:dyDescent="0.35">
      <c r="A24" s="3">
        <v>2067</v>
      </c>
      <c r="B24" s="42">
        <v>1.901612903225806</v>
      </c>
      <c r="D24" s="2" t="s">
        <v>14</v>
      </c>
    </row>
    <row r="25" spans="1:4" x14ac:dyDescent="0.35">
      <c r="A25" s="3">
        <v>2068</v>
      </c>
      <c r="B25" s="42">
        <v>2.6076129032258062</v>
      </c>
    </row>
    <row r="26" spans="1:4" x14ac:dyDescent="0.35">
      <c r="A26" s="3">
        <v>2069</v>
      </c>
      <c r="B26" s="42">
        <v>2.0742258064516128</v>
      </c>
      <c r="D26" s="2" t="s">
        <v>21</v>
      </c>
    </row>
    <row r="27" spans="1:4" x14ac:dyDescent="0.35">
      <c r="A27" s="3">
        <v>2070</v>
      </c>
      <c r="B27" s="42">
        <v>3.334516129032258</v>
      </c>
    </row>
    <row r="28" spans="1:4" x14ac:dyDescent="0.35">
      <c r="A28" s="3">
        <v>2071</v>
      </c>
      <c r="B28" s="42">
        <v>2.419451612903226</v>
      </c>
      <c r="D28" s="2" t="s">
        <v>22</v>
      </c>
    </row>
    <row r="29" spans="1:4" x14ac:dyDescent="0.35">
      <c r="A29" s="3">
        <v>2072</v>
      </c>
      <c r="B29" s="42">
        <v>4.7670322580645177</v>
      </c>
      <c r="D29" s="2" t="s">
        <v>23</v>
      </c>
    </row>
    <row r="30" spans="1:4" x14ac:dyDescent="0.35">
      <c r="A30" s="3">
        <v>2073</v>
      </c>
      <c r="B30" s="42">
        <v>2.5699677419354829</v>
      </c>
      <c r="D30" s="2" t="s">
        <v>24</v>
      </c>
    </row>
    <row r="31" spans="1:4" x14ac:dyDescent="0.35">
      <c r="A31" s="3">
        <v>2074</v>
      </c>
      <c r="B31" s="42">
        <v>5.0850967741935467</v>
      </c>
      <c r="D31" s="2" t="s">
        <v>25</v>
      </c>
    </row>
    <row r="32" spans="1:4" x14ac:dyDescent="0.35">
      <c r="A32" s="3">
        <v>2075</v>
      </c>
      <c r="B32" s="42">
        <v>2.6687096774193542</v>
      </c>
      <c r="D32" s="2" t="s">
        <v>211</v>
      </c>
    </row>
    <row r="33" spans="1:4" x14ac:dyDescent="0.35">
      <c r="A33" s="3">
        <v>2076</v>
      </c>
      <c r="B33" s="42">
        <v>2.863967741935483</v>
      </c>
    </row>
    <row r="34" spans="1:4" x14ac:dyDescent="0.35">
      <c r="A34" s="3">
        <v>2077</v>
      </c>
      <c r="B34" s="42">
        <v>8.2467741935483865</v>
      </c>
      <c r="D34" s="2" t="s">
        <v>52</v>
      </c>
    </row>
    <row r="35" spans="1:4" x14ac:dyDescent="0.35">
      <c r="A35" s="3">
        <v>2078</v>
      </c>
      <c r="B35" s="42">
        <v>5.307483870967741</v>
      </c>
      <c r="D35" s="2" t="s">
        <v>212</v>
      </c>
    </row>
    <row r="36" spans="1:4" x14ac:dyDescent="0.35">
      <c r="A36" s="3">
        <v>2079</v>
      </c>
      <c r="B36" s="42">
        <v>5.4619354838709686</v>
      </c>
      <c r="D36" s="2" t="s">
        <v>213</v>
      </c>
    </row>
    <row r="38" spans="1:4" x14ac:dyDescent="0.35">
      <c r="D38" s="2" t="s">
        <v>214</v>
      </c>
    </row>
    <row r="39" spans="1:4" x14ac:dyDescent="0.35">
      <c r="D39" s="2" t="s">
        <v>215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view="pageBreakPreview" zoomScale="60" zoomScaleNormal="100" workbookViewId="0">
      <selection activeCell="E10" sqref="E10"/>
    </sheetView>
  </sheetViews>
  <sheetFormatPr defaultRowHeight="17.25" x14ac:dyDescent="0.35"/>
  <cols>
    <col min="1" max="2" width="9.28515625" style="2" bestFit="1" customWidth="1"/>
    <col min="3" max="5" width="9.140625" style="2"/>
    <col min="6" max="6" width="15.140625" style="2" customWidth="1"/>
    <col min="7" max="7" width="5.85546875" style="2" customWidth="1"/>
    <col min="8" max="16384" width="9.140625" style="2"/>
  </cols>
  <sheetData>
    <row r="1" spans="1:9" x14ac:dyDescent="0.35">
      <c r="A1" s="29"/>
      <c r="B1" s="29"/>
      <c r="C1" s="29"/>
      <c r="D1" s="29"/>
      <c r="E1" s="29"/>
      <c r="F1" s="29"/>
      <c r="G1" s="29"/>
      <c r="H1" s="30"/>
      <c r="I1" s="30"/>
    </row>
    <row r="2" spans="1:9" ht="33.75" customHeight="1" x14ac:dyDescent="0.35">
      <c r="A2" s="29"/>
      <c r="B2" s="29"/>
      <c r="C2" s="29"/>
      <c r="D2" s="29"/>
      <c r="E2" s="29"/>
      <c r="F2" s="29"/>
      <c r="G2" s="29"/>
      <c r="H2" s="30"/>
      <c r="I2" s="30"/>
    </row>
    <row r="3" spans="1:9" x14ac:dyDescent="0.35">
      <c r="A3" s="31" t="s">
        <v>321</v>
      </c>
      <c r="B3" s="29"/>
      <c r="C3" s="31"/>
      <c r="D3" s="31"/>
      <c r="E3" s="31"/>
      <c r="F3" s="31"/>
      <c r="G3" s="31"/>
      <c r="H3" s="32"/>
      <c r="I3" s="32"/>
    </row>
    <row r="4" spans="1:9" x14ac:dyDescent="0.35">
      <c r="A4" s="33" t="s">
        <v>322</v>
      </c>
      <c r="B4" s="31"/>
      <c r="C4" s="31"/>
      <c r="D4" s="34"/>
      <c r="E4" s="33" t="s">
        <v>323</v>
      </c>
      <c r="F4" s="35">
        <f ca="1">TODAY()</f>
        <v>44972</v>
      </c>
      <c r="G4" s="34"/>
      <c r="H4" s="36" t="s">
        <v>324</v>
      </c>
      <c r="I4" s="36"/>
    </row>
    <row r="5" spans="1:9" x14ac:dyDescent="0.35">
      <c r="A5" s="33" t="s">
        <v>325</v>
      </c>
      <c r="B5" s="31" t="s">
        <v>332</v>
      </c>
      <c r="C5" s="31"/>
      <c r="D5" s="34"/>
      <c r="E5" s="37" t="s">
        <v>326</v>
      </c>
      <c r="F5" s="37"/>
      <c r="G5" s="34"/>
      <c r="H5" s="36" t="s">
        <v>327</v>
      </c>
      <c r="I5" s="36"/>
    </row>
    <row r="6" spans="1:9" x14ac:dyDescent="0.35">
      <c r="A6" s="31"/>
      <c r="B6" s="31"/>
      <c r="C6" s="31"/>
      <c r="D6" s="34"/>
      <c r="E6" s="31" t="s">
        <v>328</v>
      </c>
      <c r="F6" s="31"/>
      <c r="G6" s="34"/>
      <c r="H6" s="36" t="s">
        <v>329</v>
      </c>
      <c r="I6" s="36"/>
    </row>
    <row r="7" spans="1:9" x14ac:dyDescent="0.35">
      <c r="A7" s="29"/>
      <c r="B7" s="29"/>
      <c r="C7" s="29"/>
      <c r="D7" s="34"/>
      <c r="E7" s="29"/>
      <c r="F7" s="29"/>
      <c r="G7" s="34"/>
      <c r="H7" s="33" t="s">
        <v>330</v>
      </c>
      <c r="I7" s="30"/>
    </row>
    <row r="8" spans="1:9" x14ac:dyDescent="0.35">
      <c r="A8" s="29"/>
      <c r="B8" s="29"/>
      <c r="C8" s="29"/>
      <c r="D8" s="29"/>
      <c r="E8" s="29"/>
      <c r="F8" s="34"/>
      <c r="G8" s="34"/>
      <c r="H8" s="33" t="s">
        <v>331</v>
      </c>
      <c r="I8" s="30"/>
    </row>
    <row r="9" spans="1:9" x14ac:dyDescent="0.35">
      <c r="A9" s="3"/>
      <c r="B9" s="38" t="s">
        <v>10</v>
      </c>
      <c r="E9" s="2" t="s">
        <v>341</v>
      </c>
    </row>
    <row r="10" spans="1:9" x14ac:dyDescent="0.35">
      <c r="A10" s="3">
        <v>2051</v>
      </c>
      <c r="B10" s="42"/>
    </row>
    <row r="11" spans="1:9" x14ac:dyDescent="0.35">
      <c r="A11" s="3">
        <v>2052</v>
      </c>
      <c r="B11" s="42"/>
      <c r="E11" s="2" t="s">
        <v>13</v>
      </c>
    </row>
    <row r="12" spans="1:9" x14ac:dyDescent="0.35">
      <c r="A12" s="3">
        <v>2053</v>
      </c>
      <c r="B12" s="42">
        <v>2.8166562499999999</v>
      </c>
      <c r="E12" s="2" t="s">
        <v>26</v>
      </c>
    </row>
    <row r="13" spans="1:9" x14ac:dyDescent="0.35">
      <c r="A13" s="3">
        <v>2054</v>
      </c>
      <c r="B13" s="42">
        <v>3.1909375</v>
      </c>
    </row>
    <row r="14" spans="1:9" x14ac:dyDescent="0.35">
      <c r="A14" s="3">
        <v>2055</v>
      </c>
      <c r="B14" s="42">
        <v>3.9825806451612902</v>
      </c>
      <c r="E14" s="2" t="s">
        <v>15</v>
      </c>
    </row>
    <row r="15" spans="1:9" x14ac:dyDescent="0.35">
      <c r="A15" s="3">
        <v>2056</v>
      </c>
      <c r="B15" s="42">
        <v>9.9458064516129046</v>
      </c>
    </row>
    <row r="16" spans="1:9" x14ac:dyDescent="0.35">
      <c r="A16" s="3">
        <v>2057</v>
      </c>
      <c r="B16" s="42">
        <v>25.826562500000001</v>
      </c>
      <c r="E16" s="2" t="s">
        <v>27</v>
      </c>
    </row>
    <row r="17" spans="1:5" x14ac:dyDescent="0.35">
      <c r="A17" s="3">
        <v>2058</v>
      </c>
      <c r="B17" s="42">
        <v>10.667187500000001</v>
      </c>
    </row>
    <row r="18" spans="1:5" x14ac:dyDescent="0.35">
      <c r="A18" s="3">
        <v>2059</v>
      </c>
      <c r="B18" s="42">
        <v>5.8921612903225808</v>
      </c>
      <c r="E18" s="2" t="s">
        <v>17</v>
      </c>
    </row>
    <row r="19" spans="1:5" x14ac:dyDescent="0.35">
      <c r="A19" s="3">
        <v>2060</v>
      </c>
      <c r="B19" s="42"/>
      <c r="E19" s="2" t="s">
        <v>28</v>
      </c>
    </row>
    <row r="20" spans="1:5" x14ac:dyDescent="0.35">
      <c r="A20" s="3">
        <v>2061</v>
      </c>
      <c r="B20" s="42">
        <v>4.4899999999999993</v>
      </c>
      <c r="E20" s="2" t="s">
        <v>29</v>
      </c>
    </row>
    <row r="21" spans="1:5" x14ac:dyDescent="0.35">
      <c r="A21" s="3">
        <v>2062</v>
      </c>
      <c r="B21" s="42">
        <v>1.828263157894737</v>
      </c>
    </row>
    <row r="22" spans="1:5" x14ac:dyDescent="0.35">
      <c r="A22" s="3">
        <v>2063</v>
      </c>
      <c r="B22" s="42">
        <v>11.041129032258061</v>
      </c>
      <c r="E22" s="2" t="s">
        <v>20</v>
      </c>
    </row>
    <row r="23" spans="1:5" x14ac:dyDescent="0.35">
      <c r="A23" s="3">
        <v>2064</v>
      </c>
      <c r="B23" s="42">
        <v>4.0191290322580651</v>
      </c>
      <c r="E23" s="2" t="s">
        <v>26</v>
      </c>
    </row>
    <row r="24" spans="1:5" x14ac:dyDescent="0.35">
      <c r="A24" s="3">
        <v>2065</v>
      </c>
      <c r="B24" s="42">
        <v>6.7753437499999993</v>
      </c>
    </row>
    <row r="25" spans="1:5" x14ac:dyDescent="0.35">
      <c r="A25" s="3">
        <v>2066</v>
      </c>
      <c r="B25" s="42">
        <v>4.9864838709677404</v>
      </c>
      <c r="E25" s="2" t="s">
        <v>21</v>
      </c>
    </row>
    <row r="26" spans="1:5" x14ac:dyDescent="0.35">
      <c r="A26" s="3">
        <v>2067</v>
      </c>
      <c r="B26" s="42">
        <v>2.616580645161291</v>
      </c>
    </row>
    <row r="27" spans="1:5" x14ac:dyDescent="0.35">
      <c r="A27" s="3">
        <v>2068</v>
      </c>
      <c r="B27" s="42">
        <v>5.5824193548387102</v>
      </c>
      <c r="E27" s="2" t="s">
        <v>30</v>
      </c>
    </row>
    <row r="28" spans="1:5" x14ac:dyDescent="0.35">
      <c r="A28" s="3">
        <v>2069</v>
      </c>
      <c r="B28" s="42">
        <v>1.5539375</v>
      </c>
      <c r="E28" s="2" t="s">
        <v>31</v>
      </c>
    </row>
    <row r="29" spans="1:5" x14ac:dyDescent="0.35">
      <c r="A29" s="3">
        <v>2070</v>
      </c>
      <c r="B29" s="42">
        <v>11.669774193548379</v>
      </c>
      <c r="E29" s="2" t="s">
        <v>32</v>
      </c>
    </row>
    <row r="30" spans="1:5" x14ac:dyDescent="0.35">
      <c r="A30" s="3">
        <v>2071</v>
      </c>
      <c r="B30" s="42">
        <v>3.773903225806452</v>
      </c>
      <c r="E30" s="2" t="s">
        <v>25</v>
      </c>
    </row>
    <row r="31" spans="1:5" x14ac:dyDescent="0.35">
      <c r="A31" s="3">
        <v>2072</v>
      </c>
      <c r="B31" s="42">
        <v>2.6033124999999999</v>
      </c>
      <c r="E31" s="2" t="s">
        <v>217</v>
      </c>
    </row>
    <row r="32" spans="1:5" x14ac:dyDescent="0.35">
      <c r="A32" s="3">
        <v>2073</v>
      </c>
      <c r="B32" s="42">
        <v>5.4387499999999998</v>
      </c>
    </row>
    <row r="33" spans="1:5" x14ac:dyDescent="0.35">
      <c r="A33" s="3">
        <v>2074</v>
      </c>
      <c r="B33" s="42">
        <v>6.3417741935483862</v>
      </c>
      <c r="E33" s="2" t="s">
        <v>52</v>
      </c>
    </row>
    <row r="34" spans="1:5" x14ac:dyDescent="0.35">
      <c r="A34" s="3">
        <v>2075</v>
      </c>
      <c r="B34" s="42">
        <v>3.5379999999999998</v>
      </c>
      <c r="E34" s="2" t="s">
        <v>218</v>
      </c>
    </row>
    <row r="35" spans="1:5" x14ac:dyDescent="0.35">
      <c r="A35" s="3">
        <v>2076</v>
      </c>
      <c r="B35" s="42">
        <v>3.1744062499999992</v>
      </c>
      <c r="E35" s="2" t="s">
        <v>219</v>
      </c>
    </row>
    <row r="36" spans="1:5" x14ac:dyDescent="0.35">
      <c r="A36" s="3">
        <v>2077</v>
      </c>
      <c r="B36" s="42">
        <v>8.8260312499999998</v>
      </c>
    </row>
    <row r="37" spans="1:5" x14ac:dyDescent="0.35">
      <c r="A37" s="3">
        <v>2078</v>
      </c>
      <c r="B37" s="42">
        <v>8.0459999999999994</v>
      </c>
      <c r="E37" s="2" t="s">
        <v>220</v>
      </c>
    </row>
    <row r="38" spans="1:5" x14ac:dyDescent="0.35">
      <c r="A38" s="3">
        <v>2079</v>
      </c>
      <c r="B38" s="42">
        <v>7.3120000000000012</v>
      </c>
      <c r="E38" s="2" t="s">
        <v>221</v>
      </c>
    </row>
  </sheetData>
  <mergeCells count="3">
    <mergeCell ref="H4:I4"/>
    <mergeCell ref="H5:I5"/>
    <mergeCell ref="H6:I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20</vt:i4>
      </vt:variant>
    </vt:vector>
  </HeadingPairs>
  <TitlesOfParts>
    <vt:vector size="39" baseType="lpstr">
      <vt:lpstr>Mean_annaul_English_months</vt:lpstr>
      <vt:lpstr>Sheet1</vt:lpstr>
      <vt:lpstr>bhadra-movingaverage</vt:lpstr>
      <vt:lpstr>Sheet2</vt:lpstr>
      <vt:lpstr>Mann_Kendall test Manual</vt:lpstr>
      <vt:lpstr>Summary Mann-kendall test</vt:lpstr>
      <vt:lpstr>Mean_annaul_nepalimonths</vt:lpstr>
      <vt:lpstr>baisakh</vt:lpstr>
      <vt:lpstr>jeth</vt:lpstr>
      <vt:lpstr>asar</vt:lpstr>
      <vt:lpstr>shrawan</vt:lpstr>
      <vt:lpstr>bhadra</vt:lpstr>
      <vt:lpstr>asoj</vt:lpstr>
      <vt:lpstr>kartik</vt:lpstr>
      <vt:lpstr>mangsir</vt:lpstr>
      <vt:lpstr>poush</vt:lpstr>
      <vt:lpstr>magh</vt:lpstr>
      <vt:lpstr>falgun</vt:lpstr>
      <vt:lpstr>chaitra</vt:lpstr>
      <vt:lpstr>asar!Print_Area</vt:lpstr>
      <vt:lpstr>asoj!Print_Area</vt:lpstr>
      <vt:lpstr>baisakh!Print_Area</vt:lpstr>
      <vt:lpstr>bhadra!Print_Area</vt:lpstr>
      <vt:lpstr>'bhadra-movingaverage'!Print_Area</vt:lpstr>
      <vt:lpstr>chaitra!Print_Area</vt:lpstr>
      <vt:lpstr>falgun!Print_Area</vt:lpstr>
      <vt:lpstr>jeth!Print_Area</vt:lpstr>
      <vt:lpstr>kartik!Print_Area</vt:lpstr>
      <vt:lpstr>magh!Print_Area</vt:lpstr>
      <vt:lpstr>mangsir!Print_Area</vt:lpstr>
      <vt:lpstr>Mean_annaul_English_months!Print_Area</vt:lpstr>
      <vt:lpstr>Mean_annaul_nepalimonths!Print_Area</vt:lpstr>
      <vt:lpstr>poush!Print_Area</vt:lpstr>
      <vt:lpstr>Sheet1!Print_Area</vt:lpstr>
      <vt:lpstr>Sheet2!Print_Area</vt:lpstr>
      <vt:lpstr>shrawan!Print_Area</vt:lpstr>
      <vt:lpstr>'Summary Mann-kendall test'!Print_Area</vt:lpstr>
      <vt:lpstr>'Mann_Kendall test Manual'!Print_Titles</vt:lpstr>
      <vt:lpstr>Mean_annaul_nepalimonths!Print_Titles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cp:lastPrinted>2023-02-15T11:39:57Z</cp:lastPrinted>
  <dcterms:created xsi:type="dcterms:W3CDTF">2023-01-17T08:03:52Z</dcterms:created>
  <dcterms:modified xsi:type="dcterms:W3CDTF">2023-02-15T11:47:51Z</dcterms:modified>
</cp:coreProperties>
</file>