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60" windowHeight="7620" tabRatio="810" activeTab="3"/>
  </bookViews>
  <sheets>
    <sheet name="Mean_annaul_English_months" sheetId="1" r:id="rId1"/>
    <sheet name="Mann_Kendall test Manual" sheetId="15" r:id="rId2"/>
    <sheet name="Summary Mann-kendall test" sheetId="17" r:id="rId3"/>
    <sheet name="Mean_annaul_nepalimonths" sheetId="16" r:id="rId4"/>
    <sheet name="baisakh" sheetId="2" r:id="rId5"/>
    <sheet name="jeth" sheetId="3" r:id="rId6"/>
    <sheet name="asar" sheetId="4" r:id="rId7"/>
    <sheet name="shrawan" sheetId="5" r:id="rId8"/>
    <sheet name="bhadra" sheetId="6" r:id="rId9"/>
    <sheet name="bhadra-movingaverage" sheetId="7" r:id="rId10"/>
    <sheet name="Sheet1" sheetId="18" r:id="rId11"/>
    <sheet name="asoj" sheetId="8" r:id="rId12"/>
    <sheet name="kartik" sheetId="9" r:id="rId13"/>
    <sheet name="mangsir" sheetId="10" r:id="rId14"/>
    <sheet name="poush" sheetId="11" r:id="rId15"/>
    <sheet name="magh" sheetId="12" r:id="rId16"/>
    <sheet name="falgun" sheetId="13" r:id="rId17"/>
    <sheet name="chaitra" sheetId="14" r:id="rId18"/>
  </sheets>
  <calcPr calcId="162913"/>
</workbook>
</file>

<file path=xl/calcChain.xml><?xml version="1.0" encoding="utf-8"?>
<calcChain xmlns="http://schemas.openxmlformats.org/spreadsheetml/2006/main">
  <c r="O13" i="18" l="1"/>
  <c r="O12" i="18"/>
  <c r="O11" i="18"/>
  <c r="O10" i="18"/>
  <c r="O9" i="18"/>
  <c r="O8" i="18"/>
  <c r="O7" i="18"/>
  <c r="O6" i="18"/>
  <c r="O5" i="18"/>
  <c r="O4" i="18"/>
  <c r="O3" i="18"/>
  <c r="O2" i="18"/>
  <c r="N3" i="18"/>
  <c r="N4" i="18"/>
  <c r="N5" i="18"/>
  <c r="N6" i="18"/>
  <c r="N7" i="18"/>
  <c r="N8" i="18"/>
  <c r="N9" i="18"/>
  <c r="N10" i="18"/>
  <c r="N11" i="18"/>
  <c r="N12" i="18"/>
  <c r="N13" i="18"/>
  <c r="N2" i="18"/>
  <c r="M4" i="18"/>
  <c r="M5" i="18" s="1"/>
  <c r="M6" i="18" s="1"/>
  <c r="M7" i="18" s="1"/>
  <c r="M8" i="18" s="1"/>
  <c r="M9" i="18" s="1"/>
  <c r="M10" i="18" s="1"/>
  <c r="M11" i="18" s="1"/>
  <c r="M12" i="18" s="1"/>
  <c r="M13" i="18" s="1"/>
  <c r="M3" i="18"/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2" i="16"/>
  <c r="B43" i="15" l="1"/>
  <c r="D30" i="16" l="1"/>
  <c r="P1" i="16"/>
  <c r="O1" i="16"/>
  <c r="N1" i="16"/>
  <c r="L1" i="16"/>
  <c r="J1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G30" i="16" l="1"/>
  <c r="I26" i="16" s="1"/>
  <c r="K21" i="16" s="1"/>
  <c r="H29" i="16"/>
  <c r="H3" i="16"/>
  <c r="H4" i="16"/>
  <c r="H5" i="16"/>
  <c r="H6" i="16"/>
  <c r="H7" i="16"/>
  <c r="H8" i="16"/>
  <c r="H9" i="16"/>
  <c r="H11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G2" i="16"/>
  <c r="G3" i="16"/>
  <c r="G4" i="16"/>
  <c r="G5" i="16"/>
  <c r="G6" i="16"/>
  <c r="I2" i="16" s="1"/>
  <c r="G7" i="16"/>
  <c r="I3" i="16" s="1"/>
  <c r="G8" i="16"/>
  <c r="I4" i="16" s="1"/>
  <c r="G9" i="16"/>
  <c r="I5" i="16" s="1"/>
  <c r="G10" i="16"/>
  <c r="I6" i="16" s="1"/>
  <c r="G11" i="16"/>
  <c r="I7" i="16" s="1"/>
  <c r="K2" i="16" s="1"/>
  <c r="G12" i="16"/>
  <c r="I8" i="16" s="1"/>
  <c r="K3" i="16" s="1"/>
  <c r="G13" i="16"/>
  <c r="I9" i="16" s="1"/>
  <c r="K4" i="16" s="1"/>
  <c r="G14" i="16"/>
  <c r="I10" i="16" s="1"/>
  <c r="K5" i="16" s="1"/>
  <c r="G15" i="16"/>
  <c r="I11" i="16" s="1"/>
  <c r="K6" i="16" s="1"/>
  <c r="G16" i="16"/>
  <c r="I12" i="16" s="1"/>
  <c r="K7" i="16" s="1"/>
  <c r="G17" i="16"/>
  <c r="I13" i="16" s="1"/>
  <c r="K8" i="16" s="1"/>
  <c r="G18" i="16"/>
  <c r="I14" i="16" s="1"/>
  <c r="K9" i="16" s="1"/>
  <c r="G19" i="16"/>
  <c r="I15" i="16" s="1"/>
  <c r="K10" i="16" s="1"/>
  <c r="G20" i="16"/>
  <c r="I16" i="16" s="1"/>
  <c r="K11" i="16" s="1"/>
  <c r="G21" i="16"/>
  <c r="I17" i="16" s="1"/>
  <c r="K12" i="16" s="1"/>
  <c r="G22" i="16"/>
  <c r="I18" i="16" s="1"/>
  <c r="K13" i="16" s="1"/>
  <c r="G23" i="16"/>
  <c r="I19" i="16" s="1"/>
  <c r="K14" i="16" s="1"/>
  <c r="G24" i="16"/>
  <c r="I20" i="16" s="1"/>
  <c r="K15" i="16" s="1"/>
  <c r="G25" i="16"/>
  <c r="I21" i="16" s="1"/>
  <c r="K16" i="16" s="1"/>
  <c r="G26" i="16"/>
  <c r="I22" i="16" s="1"/>
  <c r="K17" i="16" s="1"/>
  <c r="G27" i="16"/>
  <c r="I23" i="16" s="1"/>
  <c r="K18" i="16" s="1"/>
  <c r="G28" i="16"/>
  <c r="I24" i="16" s="1"/>
  <c r="K19" i="16" s="1"/>
  <c r="G29" i="16"/>
  <c r="I25" i="16" s="1"/>
  <c r="K20" i="16" s="1"/>
  <c r="G1" i="16"/>
  <c r="K1" i="16" l="1"/>
  <c r="I1" i="16"/>
  <c r="B37" i="15"/>
  <c r="AC33" i="15"/>
  <c r="AC34" i="15" s="1"/>
  <c r="AB33" i="15"/>
  <c r="AB34" i="15" s="1"/>
  <c r="Z33" i="15"/>
  <c r="Z34" i="15" s="1"/>
  <c r="Y33" i="15"/>
  <c r="Y34" i="15" s="1"/>
  <c r="X33" i="15"/>
  <c r="X34" i="15" s="1"/>
  <c r="W33" i="15"/>
  <c r="W34" i="15" s="1"/>
  <c r="V33" i="15"/>
  <c r="V34" i="15" s="1"/>
  <c r="U33" i="15"/>
  <c r="U34" i="15" s="1"/>
  <c r="T33" i="15"/>
  <c r="T34" i="15" s="1"/>
  <c r="S33" i="15"/>
  <c r="S34" i="15" s="1"/>
  <c r="P33" i="15"/>
  <c r="P34" i="15" s="1"/>
  <c r="I33" i="15"/>
  <c r="I34" i="15" s="1"/>
  <c r="H33" i="15"/>
  <c r="H34" i="15" s="1"/>
  <c r="G33" i="15"/>
  <c r="G34" i="15" s="1"/>
  <c r="F33" i="15"/>
  <c r="F34" i="15" s="1"/>
  <c r="E33" i="15"/>
  <c r="E34" i="15" s="1"/>
  <c r="D33" i="15"/>
  <c r="D34" i="15" s="1"/>
  <c r="C33" i="15"/>
  <c r="C34" i="15" s="1"/>
  <c r="AC32" i="15"/>
  <c r="AB32" i="15"/>
  <c r="AA32" i="15"/>
  <c r="AA33" i="15" s="1"/>
  <c r="AA34" i="15" s="1"/>
  <c r="Z32" i="15"/>
  <c r="Y32" i="15"/>
  <c r="X32" i="15"/>
  <c r="W32" i="15"/>
  <c r="V32" i="15"/>
  <c r="U32" i="15"/>
  <c r="T32" i="15"/>
  <c r="S32" i="15"/>
  <c r="R32" i="15"/>
  <c r="R33" i="15" s="1"/>
  <c r="R34" i="15" s="1"/>
  <c r="Q32" i="15"/>
  <c r="Q33" i="15" s="1"/>
  <c r="Q34" i="15" s="1"/>
  <c r="P32" i="15"/>
  <c r="O32" i="15"/>
  <c r="O33" i="15" s="1"/>
  <c r="O34" i="15" s="1"/>
  <c r="N32" i="15"/>
  <c r="N33" i="15" s="1"/>
  <c r="N34" i="15" s="1"/>
  <c r="M32" i="15"/>
  <c r="M33" i="15" s="1"/>
  <c r="M34" i="15" s="1"/>
  <c r="L32" i="15"/>
  <c r="L33" i="15" s="1"/>
  <c r="L34" i="15" s="1"/>
  <c r="K32" i="15"/>
  <c r="K33" i="15" s="1"/>
  <c r="K34" i="15" s="1"/>
  <c r="J32" i="15"/>
  <c r="J33" i="15" s="1"/>
  <c r="J34" i="15" s="1"/>
  <c r="I32" i="15"/>
  <c r="H32" i="15"/>
  <c r="G32" i="15"/>
  <c r="F32" i="15"/>
  <c r="E32" i="15"/>
  <c r="D32" i="15"/>
  <c r="C32" i="15"/>
  <c r="AD30" i="15"/>
  <c r="AD29" i="15"/>
  <c r="AC29" i="15"/>
  <c r="AD28" i="15"/>
  <c r="AC28" i="15"/>
  <c r="AB28" i="15"/>
  <c r="AD27" i="15"/>
  <c r="AC27" i="15"/>
  <c r="AB27" i="15"/>
  <c r="AA27" i="15"/>
  <c r="AD26" i="15"/>
  <c r="AC26" i="15"/>
  <c r="AB26" i="15"/>
  <c r="AA26" i="15"/>
  <c r="Z26" i="15"/>
  <c r="AD25" i="15"/>
  <c r="AC25" i="15"/>
  <c r="AB25" i="15"/>
  <c r="AA25" i="15"/>
  <c r="Z25" i="15"/>
  <c r="Y25" i="15"/>
  <c r="AD24" i="15"/>
  <c r="AC24" i="15"/>
  <c r="AB24" i="15"/>
  <c r="AA24" i="15"/>
  <c r="Z24" i="15"/>
  <c r="Y24" i="15"/>
  <c r="X24" i="15"/>
  <c r="AD23" i="15"/>
  <c r="AC23" i="15"/>
  <c r="AB23" i="15"/>
  <c r="AA23" i="15"/>
  <c r="Z23" i="15"/>
  <c r="Y23" i="15"/>
  <c r="X23" i="15"/>
  <c r="W23" i="15"/>
  <c r="AD22" i="15"/>
  <c r="AC22" i="15"/>
  <c r="AB22" i="15"/>
  <c r="AA22" i="15"/>
  <c r="Z22" i="15"/>
  <c r="Y22" i="15"/>
  <c r="X22" i="15"/>
  <c r="W22" i="15"/>
  <c r="AD21" i="15"/>
  <c r="AC21" i="15"/>
  <c r="AB21" i="15"/>
  <c r="AA21" i="15"/>
  <c r="Z21" i="15"/>
  <c r="Y21" i="15"/>
  <c r="X21" i="15"/>
  <c r="W21" i="15"/>
  <c r="V21" i="15"/>
  <c r="AD20" i="15"/>
  <c r="AC20" i="15"/>
  <c r="AB20" i="15"/>
  <c r="AA20" i="15"/>
  <c r="Z20" i="15"/>
  <c r="Y20" i="15"/>
  <c r="X20" i="15"/>
  <c r="W20" i="15"/>
  <c r="V20" i="15"/>
  <c r="U20" i="15"/>
  <c r="AD19" i="15"/>
  <c r="AC19" i="15"/>
  <c r="AB19" i="15"/>
  <c r="AA19" i="15"/>
  <c r="Z19" i="15"/>
  <c r="Y19" i="15"/>
  <c r="X19" i="15"/>
  <c r="W19" i="15"/>
  <c r="V19" i="15"/>
  <c r="U19" i="15"/>
  <c r="T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39" i="15" s="1"/>
  <c r="M32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B35" i="15" l="1"/>
  <c r="B40" i="15"/>
  <c r="B41" i="15" s="1"/>
  <c r="B42" i="15" s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N32" i="1" l="1"/>
</calcChain>
</file>

<file path=xl/sharedStrings.xml><?xml version="1.0" encoding="utf-8"?>
<sst xmlns="http://schemas.openxmlformats.org/spreadsheetml/2006/main" count="592" uniqueCount="292">
  <si>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</si>
  <si>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</si>
  <si>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</si>
  <si>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</si>
  <si>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</si>
  <si>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</si>
  <si>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</si>
  <si>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</si>
  <si>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</si>
  <si>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</si>
  <si>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</si>
  <si>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</si>
  <si>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</si>
  <si>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</si>
  <si>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</si>
  <si>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</si>
  <si>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</si>
  <si>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</si>
  <si>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</si>
  <si>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</si>
  <si>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</si>
  <si>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</si>
  <si>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</si>
  <si>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</si>
  <si>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</si>
  <si>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</si>
  <si>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</si>
  <si>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</si>
  <si>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</si>
  <si>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</si>
  <si>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</si>
  <si>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</si>
  <si>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</si>
  <si>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</si>
  <si>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</si>
  <si>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</si>
  <si>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</si>
  <si>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</si>
  <si>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</si>
  <si>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</si>
  <si>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</si>
  <si>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</si>
  <si>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</si>
  <si>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</si>
  <si>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</si>
  <si>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</si>
  <si>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</si>
  <si>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</si>
  <si>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</si>
  <si>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</si>
  <si>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</si>
  <si>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</si>
  <si>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</si>
  <si>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</si>
  <si>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</si>
  <si>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</si>
  <si>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</si>
  <si>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</si>
  <si>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</si>
  <si>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</si>
  <si>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</si>
  <si>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</si>
  <si>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</si>
  <si>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</si>
  <si>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</si>
  <si>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</si>
  <si>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</si>
  <si>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</si>
  <si>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</si>
  <si>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</si>
  <si>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</si>
  <si>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</si>
  <si>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</si>
  <si>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</si>
  <si>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</si>
  <si>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</si>
  <si>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</si>
  <si>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</si>
  <si>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</si>
  <si>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</si>
  <si>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</si>
  <si>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</si>
  <si>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</si>
  <si>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</si>
  <si>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</si>
  <si>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</si>
  <si>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</si>
  <si>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</si>
  <si>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</si>
  <si>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</si>
  <si>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</si>
  <si>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</si>
  <si>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</si>
  <si>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</si>
  <si>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</si>
  <si>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</si>
  <si>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</si>
  <si>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</si>
  <si>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</si>
  <si>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</si>
  <si>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</si>
  <si>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</si>
  <si>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</si>
  <si>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</si>
  <si>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</si>
  <si>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</si>
  <si>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</si>
  <si>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</si>
  <si>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</si>
  <si>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</si>
  <si>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</si>
  <si>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</si>
  <si>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</si>
  <si>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</si>
  <si>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</si>
  <si>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</si>
  <si>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</si>
  <si>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</si>
  <si>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</si>
  <si>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</si>
  <si>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</si>
  <si>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</si>
  <si>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</si>
  <si>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year</t>
  </si>
  <si>
    <t>Mean annual discharge</t>
  </si>
  <si>
    <t>lag</t>
  </si>
  <si>
    <t>Correlation</t>
  </si>
  <si>
    <t>File: 'D:\Andhi Khola and Jhimruk\Dscreen\TS_Jhimruk_Q_ann2.txt'</t>
  </si>
  <si>
    <t>Summary :  Start = 1995  End = 2022  Length = 28</t>
  </si>
  <si>
    <t xml:space="preserve">     Min       Q1   Median       Q3      Max</t>
  </si>
  <si>
    <t xml:space="preserve">   15.85    20.21    23.83    29.00    39.70</t>
  </si>
  <si>
    <t>Statistics :  Start = 1995  End = 2022  Length = 28</t>
  </si>
  <si>
    <t xml:space="preserve">    Mean       SD     Skew       SE       CV</t>
  </si>
  <si>
    <t xml:space="preserve">   24.99    5.911   0.4834    1.117   0.2365</t>
  </si>
  <si>
    <t xml:space="preserve">    Series  Start = 1995  End = 2022  Length = 28</t>
  </si>
  <si>
    <t xml:space="preserve">    r(1) =  0.043</t>
  </si>
  <si>
    <t xml:space="preserve">    S    =       -44</t>
  </si>
  <si>
    <t xml:space="preserve">    tau  =   -0.1164</t>
  </si>
  <si>
    <t xml:space="preserve">    p    =    0.3975</t>
  </si>
  <si>
    <t>Apparent trend :  Start = 1995  End = 2022  Length = 28</t>
  </si>
  <si>
    <t xml:space="preserve">    Const      27.52     2.140     12.86   &lt;0.0001 ***</t>
  </si>
  <si>
    <t xml:space="preserve">    Slope    -0.1876    0.1360    -1.379    0.1797</t>
  </si>
  <si>
    <t xml:space="preserve">    Residual SE:    5.815    Regression DF: 26</t>
  </si>
  <si>
    <t xml:space="preserve">    R-squared:    0.06814    Adj R-squared: 0.03230</t>
  </si>
  <si>
    <t>There is apparent trend of decreasing annual discharge by 0.18 m3/s per year.</t>
  </si>
  <si>
    <t xml:space="preserve">This change is not significant change </t>
  </si>
  <si>
    <t>Since P (0.3975)&gt; 0.01(significance level), there is no significant trend</t>
  </si>
  <si>
    <t>a</t>
  </si>
  <si>
    <t>prel</t>
  </si>
  <si>
    <t>ties</t>
  </si>
  <si>
    <t>freq</t>
  </si>
  <si>
    <t>n</t>
  </si>
  <si>
    <t>alpha</t>
  </si>
  <si>
    <t>MK-stat</t>
  </si>
  <si>
    <t>s.e.</t>
  </si>
  <si>
    <t>Z-stat</t>
  </si>
  <si>
    <t>p-value</t>
  </si>
  <si>
    <t>trend</t>
  </si>
  <si>
    <t>hw meaintenen</t>
  </si>
  <si>
    <t>Jestha NA</t>
  </si>
  <si>
    <t>incomplete year</t>
  </si>
  <si>
    <t>Year</t>
  </si>
  <si>
    <t>Statistics :  Start = 2052  End = 2078  Length = 25</t>
  </si>
  <si>
    <t xml:space="preserve">   24.96    4.811  -0.1222   0.9623   0.1928</t>
  </si>
  <si>
    <t>Summary :  Start = 2052  End = 2078  Length = 25</t>
  </si>
  <si>
    <t xml:space="preserve">   15.70    21.44    25.13    29.31    33.05</t>
  </si>
  <si>
    <t xml:space="preserve">    Series  Start = 2052  End = 2078  Length = 25</t>
  </si>
  <si>
    <t xml:space="preserve">    r(1) =  0.395</t>
  </si>
  <si>
    <t xml:space="preserve">    S    =       -64</t>
  </si>
  <si>
    <t xml:space="preserve">    tau  =   -0.2133</t>
  </si>
  <si>
    <t xml:space="preserve">    p    =    0.1409</t>
  </si>
  <si>
    <t>Apparent trend :  Start = 2052  End = 2078  Length = 25</t>
  </si>
  <si>
    <t xml:space="preserve">    Const      27.31     1.820     15.00   &lt;0.0001 ***</t>
  </si>
  <si>
    <t xml:space="preserve">    Slope    -0.1962    0.1300    -1.509    0.1449</t>
  </si>
  <si>
    <t xml:space="preserve">    Residual SE:    4.688    Regression DF: 23</t>
  </si>
  <si>
    <t xml:space="preserve">    R-squared:    0.09007    Adj R-squared: 0.05051</t>
  </si>
  <si>
    <t>Irrigation</t>
  </si>
  <si>
    <t>File: 'D:\...........'Mean_Annaul_Nepali_Months.txt'</t>
  </si>
  <si>
    <t>5-year moving average</t>
  </si>
  <si>
    <t>10-year moving average</t>
  </si>
  <si>
    <t>Statistics :  Start = 2055  End = 2079  Length = 25</t>
  </si>
  <si>
    <t xml:space="preserve">   24.68    3.284   0.7499   0.6568   0.1331</t>
  </si>
  <si>
    <t>Summary :  Start = 2055  End = 2079  Length = 25</t>
  </si>
  <si>
    <t xml:space="preserve">   20.40    22.15    23.60    26.73    31.20</t>
  </si>
  <si>
    <t xml:space="preserve">    r(1) =  0.804</t>
  </si>
  <si>
    <t xml:space="preserve">    S    =       -16</t>
  </si>
  <si>
    <t xml:space="preserve">    tau  =  -0.05333</t>
  </si>
  <si>
    <t xml:space="preserve">    p    =    0.7279</t>
  </si>
  <si>
    <t xml:space="preserve">    Const      27.30     1.136     24.02   &lt;0.0001 ***</t>
  </si>
  <si>
    <t xml:space="preserve">    Slope    -0.2181   0.08118    -2.686   0.01318 **</t>
  </si>
  <si>
    <t xml:space="preserve">    Residual SE:    2.927    Regression DF: 23</t>
  </si>
  <si>
    <t xml:space="preserve">    R-squared:     0.2388    Adj R-squared: 0.2057</t>
  </si>
  <si>
    <t>File: 'D:\.....'Jhimruk_mean_annual_5-year_moving_average.txt'</t>
  </si>
  <si>
    <t>Statistics :  Start = 2060  End = 2079  Length = 20</t>
  </si>
  <si>
    <t xml:space="preserve">   24.18    1.950   0.6430   0.4359  0.08063</t>
  </si>
  <si>
    <t>Summary :  Start = 2060  End = 2079  Length = 20</t>
  </si>
  <si>
    <t xml:space="preserve">   22.00    22.55    23.45    25.95    27.70</t>
  </si>
  <si>
    <t xml:space="preserve">    Series  Start = 2060  End = 2079  Length = 20</t>
  </si>
  <si>
    <t xml:space="preserve">    r(1) =  0.801</t>
  </si>
  <si>
    <t xml:space="preserve">    UCL     0.368   0.438   0.520   0.576</t>
  </si>
  <si>
    <t xml:space="preserve">    LCL    -0.368  -0.438  -0.520  -0.576</t>
  </si>
  <si>
    <t xml:space="preserve">    S    =        22</t>
  </si>
  <si>
    <t xml:space="preserve">    tau  =    0.1158</t>
  </si>
  <si>
    <t xml:space="preserve">    p    =    0.4986</t>
  </si>
  <si>
    <t>Apparent trend :  Start = 2060  End = 2079  Length = 20</t>
  </si>
  <si>
    <t xml:space="preserve">    Const      26.00    0.7029     36.99   &lt;0.0001 ***</t>
  </si>
  <si>
    <t xml:space="preserve">    Slope    -0.1913   0.06325    -3.024  0.007289 ***</t>
  </si>
  <si>
    <t xml:space="preserve">    Residual SE:    1.631    Regression DF: 18</t>
  </si>
  <si>
    <t xml:space="preserve">    R-squared:     0.3369    Adj R-squared: 0.3001</t>
  </si>
  <si>
    <t>File: 'D:\....'Jhimruk_mean_annual_10-year_moving_average .txt'</t>
  </si>
  <si>
    <t>Mean Annaul Discharge</t>
  </si>
  <si>
    <t>File: 'D:\Andhi Khola and Jhimruk\Dscreen\average flows\bhadra_5-years-movingaverage.txt'</t>
  </si>
  <si>
    <t>Remark</t>
  </si>
  <si>
    <t>Mean Annual Discharge</t>
  </si>
  <si>
    <t>Man-Kendall's statistical value</t>
  </si>
  <si>
    <t>Apparent trend</t>
  </si>
  <si>
    <t>5-Years moving average</t>
  </si>
  <si>
    <t>10-Years moving average</t>
  </si>
  <si>
    <t>Jestha</t>
  </si>
  <si>
    <t>Karkit</t>
  </si>
  <si>
    <t>Description/Data Series</t>
  </si>
  <si>
    <t>File: 'D:\Andhi Khola and Jhimruk\02Jhimruk_working\Jhimruk\ZDscreen\Trend Analysis files Jhimruk\01baisakh.txt'</t>
  </si>
  <si>
    <t>Apparent trend :  Start = 2052  End = 2079  Length = 27</t>
  </si>
  <si>
    <t xml:space="preserve">    Const      3.110    0.6050     5.141   &lt;0.0001 ***</t>
  </si>
  <si>
    <t xml:space="preserve">    Slope    0.04468   0.03992     1.119    0.2736</t>
  </si>
  <si>
    <t xml:space="preserve">    Residual SE:    1.616    Regression DF: 25</t>
  </si>
  <si>
    <t xml:space="preserve">    R-squared:    0.04772    Adj R-squared: 0.009632</t>
  </si>
  <si>
    <t>File: 'D:\Andhi Khola and Jhimruk\02Jhimruk_working\Jhimruk\ZDscreen\Trend Analysis files Jhimruk\02jeth.txt'</t>
  </si>
  <si>
    <t>Apparent trend :  Start = 2053  End = 2079  Length = 26</t>
  </si>
  <si>
    <t xml:space="preserve">    Const      7.536     1.899     3.969 0.0005703 ***</t>
  </si>
  <si>
    <t xml:space="preserve">    Slope   -0.09228    0.1303   -0.7084    0.4855</t>
  </si>
  <si>
    <t xml:space="preserve">    Residual SE:    4.982    Regression DF: 24</t>
  </si>
  <si>
    <t xml:space="preserve">    R-squared:    0.02048    Adj R-squared: -0.02033</t>
  </si>
  <si>
    <t>File: 'D:\Andhi Khola and Jhimruk\02Jhimruk_working\Jhimruk\ZDscreen\Trend Analysis files Jhimruk\03asar.txt'</t>
  </si>
  <si>
    <t>Apparent trend :  Start = 2052  End = 2079  Length = 28</t>
  </si>
  <si>
    <t xml:space="preserve">    Const      38.58     6.789     5.683   &lt;0.0001 ***</t>
  </si>
  <si>
    <t xml:space="preserve">    Slope    -0.1749    0.4315   -0.4054    0.6885</t>
  </si>
  <si>
    <t xml:space="preserve">    Residual SE:    18.44    Regression DF: 26</t>
  </si>
  <si>
    <t xml:space="preserve">    R-squared:   0.006281    Adj R-squared: -0.03194</t>
  </si>
  <si>
    <t>File: 'D:\Andhi Khola and Jhimruk\02Jhimruk_working\Jhimruk\ZDscreen\Trend Analysis files Jhimruk\04shrawann.txt'</t>
  </si>
  <si>
    <t xml:space="preserve">    Const      83.64     8.037     10.41   &lt;0.0001 ***</t>
  </si>
  <si>
    <t xml:space="preserve">    Slope    -0.6388    0.5109    -1.250    0.2223</t>
  </si>
  <si>
    <t xml:space="preserve">    Residual SE:    21.84    Regression DF: 26</t>
  </si>
  <si>
    <t xml:space="preserve">    R-squared:    0.05672    Adj R-squared: 0.02044</t>
  </si>
  <si>
    <t>File: 'D:\Andhi Khola and Jhimruk\02Jhimruk_working\Jhimruk\ZDscreen\Trend Analysis files Jhimruk\05bhadra.txt'</t>
  </si>
  <si>
    <t>File: 'D:\Andhi Khola and Jhimruk\02Jhimruk_working\Jhimruk\ZDscreen\Trend Analysis files Jhimruk\06asoj.txt'</t>
  </si>
  <si>
    <t xml:space="preserve">    Const      39.48     5.279     7.478   &lt;0.0001 ***</t>
  </si>
  <si>
    <t xml:space="preserve">    Slope     0.3175    0.3237    0.9808    0.3354</t>
  </si>
  <si>
    <t xml:space="preserve">    Residual SE:    14.58    Regression DF: 27</t>
  </si>
  <si>
    <t xml:space="preserve">    R-squared:    0.03440    Adj R-squared: -0.001361</t>
  </si>
  <si>
    <t>File: 'D:\Andhi Khola and Jhimruk\02Jhimruk_working\Jhimruk\ZDscreen\Trend Analysis files Jhimruk\07kartik.txt'</t>
  </si>
  <si>
    <t xml:space="preserve">    Const      13.46     1.967     6.843   &lt;0.0001 ***</t>
  </si>
  <si>
    <t xml:space="preserve">    Slope     0.2515    0.1206     2.086   0.04656 **</t>
  </si>
  <si>
    <t xml:space="preserve">    Residual SE:    5.433    Regression DF: 27</t>
  </si>
  <si>
    <t xml:space="preserve">    R-squared:     0.1388    Adj R-squared: 0.1069</t>
  </si>
  <si>
    <t>File: 'D:\Andhi Khola and Jhimruk\02Jhimruk_working\Jhimruk\ZDscreen\Trend Analysis files Jhimruk\08mangsr.txt'</t>
  </si>
  <si>
    <t xml:space="preserve">    Const      8.937    0.6044     14.79   &lt;0.0001 ***</t>
  </si>
  <si>
    <t xml:space="preserve">    Slope   0.009670   0.03706    0.2609    0.7961</t>
  </si>
  <si>
    <t xml:space="preserve">    Residual SE:    1.670    Regression DF: 27</t>
  </si>
  <si>
    <t xml:space="preserve">    R-squared:   0.002515    Adj R-squared: -0.03443</t>
  </si>
  <si>
    <t>File: 'D:\Andhi Khola and Jhimruk\02Jhimruk_working\Jhimruk\ZDscreen\Trend Analysis files Jhimruk\09poush.txt'</t>
  </si>
  <si>
    <t>Apparent trend :  Start = 2051  End = 2078  Length = 28</t>
  </si>
  <si>
    <t xml:space="preserve">    Const      6.655    0.3618     18.39   &lt;0.0001 ***</t>
  </si>
  <si>
    <t xml:space="preserve">    Slope  0.0006212   0.02300   0.02701    0.9787</t>
  </si>
  <si>
    <t xml:space="preserve">    Residual SE:   0.9831    Regression DF: 26</t>
  </si>
  <si>
    <t xml:space="preserve">    R-squared:   2.806e-05    Adj R-squared: -0.03843</t>
  </si>
  <si>
    <t>File: 'D:\Andhi Khola and Jhimruk\02Jhimruk_working\Jhimruk\ZDscreen\Trend Analysis files Jhimruk\10maghh.txt'</t>
  </si>
  <si>
    <t xml:space="preserve">    Const      5.657    0.3067     18.45   &lt;0.0001 ***</t>
  </si>
  <si>
    <t xml:space="preserve">    Slope   0.004737   0.01949    0.2430    0.8099</t>
  </si>
  <si>
    <t xml:space="preserve">    Residual SE:   0.8332    Regression DF: 26</t>
  </si>
  <si>
    <t xml:space="preserve">    R-squared:   0.002266    Adj R-squared: -0.03611</t>
  </si>
  <si>
    <t>File: 'D:\Andhi Khola and Jhimruk\02Jhimruk_working\Jhimruk\ZDscreen\Trend Analysis files Jhimruk\11falgun.txt'</t>
  </si>
  <si>
    <t xml:space="preserve">    Const      4.938    0.2568     19.23   &lt;0.0001 ***</t>
  </si>
  <si>
    <t xml:space="preserve">    Slope  -0.009231   0.01632   -0.5656    0.5765</t>
  </si>
  <si>
    <t xml:space="preserve">    Residual SE:   0.6976    Regression DF: 26</t>
  </si>
  <si>
    <t xml:space="preserve">    R-squared:    0.01215    Adj R-squared: -0.02584</t>
  </si>
  <si>
    <t>File: 'D:\Andhi Khola and Jhimruk\02Jhimruk_working\Jhimruk\ZDscreen\Trend Analysis files Jhimruk\12chaitra.txt'</t>
  </si>
  <si>
    <t>Apparent trend :  Start = 2051  End = 2078  Length = 27</t>
  </si>
  <si>
    <t xml:space="preserve">    Const      4.085    0.3094     13.20   &lt;0.0001 ***</t>
  </si>
  <si>
    <t xml:space="preserve">    Slope  -0.006606   0.02041   -0.3236    0.7489</t>
  </si>
  <si>
    <t xml:space="preserve">    Residual SE:   0.8262    Regression DF: 25</t>
  </si>
  <si>
    <t xml:space="preserve">    R-squared:   0.004171    Adj R-squared: -0.03566</t>
  </si>
  <si>
    <t>Slope</t>
  </si>
  <si>
    <t>*</t>
  </si>
  <si>
    <t>**</t>
  </si>
  <si>
    <t>***</t>
  </si>
  <si>
    <t xml:space="preserve">    S    </t>
  </si>
  <si>
    <t xml:space="preserve">    tau  </t>
  </si>
  <si>
    <t xml:space="preserve">    p    </t>
  </si>
  <si>
    <t xml:space="preserve">   0.02421 **</t>
  </si>
  <si>
    <t>Man-Kendall's  tau</t>
  </si>
  <si>
    <t>Man-Kendall's 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</si>
</sst>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3" fillId="2" borderId="1" xfId="0" applyFont="1" applyFill="1" applyBorder="1"/>
    <xf numFmtId="0" fontId="3" fillId="0" borderId="0" xfId="0" applyFont="1"/>
    <xf numFmtId="0" fontId="3" fillId="0" borderId="1" xfId="0" applyFont="1" applyBorder="1"/>
    <xf numFmtId="164" fontId="3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/>
    <xf numFmtId="0" fontId="4" fillId="0" borderId="1" xfId="0" applyFont="1" applyBorder="1" applyAlignment="1">
      <alignment vertical="center" wrapText="1"/>
    </xf>
    <xf numFmtId="165" fontId="3" fillId="0" borderId="0" xfId="0" applyNumberFormat="1" applyFont="1" applyBorder="1"/>
    <xf numFmtId="0" fontId="3" fillId="0" borderId="0" xfId="0" applyFont="1" applyAlignment="1">
      <alignment wrapText="1"/>
    </xf>
    <xf numFmtId="1" fontId="3" fillId="0" borderId="1" xfId="0" applyNumberFormat="1" applyFont="1" applyBorder="1"/>
    <xf numFmtId="2" fontId="3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3" borderId="0" xfId="0" applyFont="1" applyFill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Autocorrelation function</a:t>
            </a:r>
          </a:p>
        </c:rich>
      </c:tx>
      <c:layout>
        <c:manualLayout>
          <c:xMode val="edge"/>
          <c:yMode val="edge"/>
          <c:x val="0.337106954100884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7991838611416"/>
          <c:y val="7.3492630030242756E-2"/>
          <c:w val="0.84997566909975664"/>
          <c:h val="0.75429292791688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0" cmpd="sng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Mean_annaul_English_months!$F$2:$F$16</c:f>
              <c:numCache>
                <c:formatCode>General</c:formatCode>
                <c:ptCount val="15"/>
                <c:pt idx="0">
                  <c:v>1</c:v>
                </c:pt>
                <c:pt idx="1">
                  <c:v>4.3388423127106876E-2</c:v>
                </c:pt>
                <c:pt idx="2">
                  <c:v>0.11547215324839191</c:v>
                </c:pt>
                <c:pt idx="3">
                  <c:v>0.15800850254922358</c:v>
                </c:pt>
                <c:pt idx="4">
                  <c:v>7.2291715895259415E-2</c:v>
                </c:pt>
                <c:pt idx="5">
                  <c:v>9.4727965574633477E-2</c:v>
                </c:pt>
                <c:pt idx="6">
                  <c:v>-0.21851767094240465</c:v>
                </c:pt>
                <c:pt idx="7">
                  <c:v>-4.3385880260814476E-2</c:v>
                </c:pt>
                <c:pt idx="8">
                  <c:v>-6.0332161550312888E-2</c:v>
                </c:pt>
                <c:pt idx="9">
                  <c:v>-0.22441867353287406</c:v>
                </c:pt>
                <c:pt idx="10">
                  <c:v>0.18986535850117947</c:v>
                </c:pt>
                <c:pt idx="11">
                  <c:v>-0.2344123572998438</c:v>
                </c:pt>
                <c:pt idx="12">
                  <c:v>-0.18105635093887804</c:v>
                </c:pt>
                <c:pt idx="13">
                  <c:v>0.36617306463062316</c:v>
                </c:pt>
                <c:pt idx="14">
                  <c:v>-0.12757676769850021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57-4423-8481-4E9C563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21050559"/>
        <c:axId val="621062207"/>
      </c:barChart>
      <c:catAx>
        <c:axId val="6210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lag </a:t>
                </a:r>
              </a:p>
            </c:rich>
          </c:tx>
          <c:layout>
            <c:manualLayout>
              <c:xMode val="edge"/>
              <c:yMode val="edge"/>
              <c:x val="0.517878401671776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62207"/>
        <c:crosses val="autoZero"/>
        <c:auto val="1"/>
        <c:lblAlgn val="ctr"/>
        <c:lblOffset val="100"/>
        <c:noMultiLvlLbl val="0"/>
      </c:catAx>
      <c:valAx>
        <c:axId val="621062207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Auto correlation function (ACF)</a:t>
                </a:r>
              </a:p>
            </c:rich>
          </c:tx>
          <c:layout>
            <c:manualLayout>
              <c:xMode val="edge"/>
              <c:yMode val="edge"/>
              <c:x val="3.033852520259785E-2"/>
              <c:y val="0.1487013777257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discharge of Bhadra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5-44BD-9CEB-A5AAD8E5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5-years moving average of Bhadra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4-4AD7-BD20-C76EDEE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0F8-BDE1-E1F09FF2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8-44AD-BBF2-8C76FE49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3-4FA0-A828-35B34DF0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70-AB6E-20B88783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4-472D-B20D-6111EC4B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9A7-81F0-9AA7F603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0-469C-9376-65C9A5E0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Mean_annaul_nepalimonths!$H$1</c:f>
              <c:strCache>
                <c:ptCount val="1"/>
                <c:pt idx="0">
                  <c:v>Mean Annaul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106517935258093E-2"/>
                  <c:y val="0.24409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Mean_annaul_nepalimonths!$G$2:$G$29</c:f>
              <c:strCache>
                <c:ptCount val="28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</c:strCache>
            </c:strRef>
          </c:xVal>
          <c:yVal>
            <c:numRef>
              <c:f>Mean_annaul_nepalimonths!$H$2:$H$29</c:f>
              <c:numCache>
                <c:formatCode>General</c:formatCode>
                <c:ptCount val="28"/>
                <c:pt idx="1">
                  <c:v>20.157237704918039</c:v>
                </c:pt>
                <c:pt idx="2">
                  <c:v>29.269117486338793</c:v>
                </c:pt>
                <c:pt idx="3">
                  <c:v>30.640712328767108</c:v>
                </c:pt>
                <c:pt idx="4">
                  <c:v>31.131698630136992</c:v>
                </c:pt>
                <c:pt idx="5">
                  <c:v>33.054675824175838</c:v>
                </c:pt>
                <c:pt idx="6">
                  <c:v>32.058794520547956</c:v>
                </c:pt>
                <c:pt idx="7">
                  <c:v>26.759762295081952</c:v>
                </c:pt>
                <c:pt idx="9">
                  <c:v>27.168630136986309</c:v>
                </c:pt>
                <c:pt idx="11">
                  <c:v>23.246828961748623</c:v>
                </c:pt>
                <c:pt idx="12">
                  <c:v>15.702416438356162</c:v>
                </c:pt>
                <c:pt idx="13">
                  <c:v>25.309932876712349</c:v>
                </c:pt>
                <c:pt idx="14">
                  <c:v>21.528512511478407</c:v>
                </c:pt>
                <c:pt idx="15">
                  <c:v>21.33737704918034</c:v>
                </c:pt>
                <c:pt idx="16">
                  <c:v>25.061728767123299</c:v>
                </c:pt>
                <c:pt idx="17">
                  <c:v>21.771803013698623</c:v>
                </c:pt>
                <c:pt idx="18">
                  <c:v>25.130723287671227</c:v>
                </c:pt>
                <c:pt idx="19">
                  <c:v>25.271084699453553</c:v>
                </c:pt>
                <c:pt idx="20">
                  <c:v>20.604638356164397</c:v>
                </c:pt>
                <c:pt idx="21">
                  <c:v>21.470158904109574</c:v>
                </c:pt>
                <c:pt idx="22">
                  <c:v>29.798565573770496</c:v>
                </c:pt>
                <c:pt idx="23">
                  <c:v>18.822980874316929</c:v>
                </c:pt>
                <c:pt idx="24">
                  <c:v>16.502295890410952</c:v>
                </c:pt>
                <c:pt idx="25">
                  <c:v>24.331871232876711</c:v>
                </c:pt>
                <c:pt idx="26">
                  <c:v>28.340987945205455</c:v>
                </c:pt>
                <c:pt idx="27">
                  <c:v>29.432248633879802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9-4A03-8AC6-73509E83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60448"/>
        <c:axId val="461757120"/>
      </c:scatterChart>
      <c:valAx>
        <c:axId val="4617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57120"/>
        <c:crosses val="autoZero"/>
        <c:crossBetween val="midCat"/>
      </c:valAx>
      <c:valAx>
        <c:axId val="461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5-years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069772528433946E-2"/>
                  <c:y val="8.77901720618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Mean_annaul_nepalimonths!$I$2:$I$26</c:f>
              <c:strCache>
                <c:ptCount val="25"/>
                <c:pt idx="0">
                  <c:v>55/56</c:v>
                </c:pt>
                <c:pt idx="1">
                  <c:v>56/57</c:v>
                </c:pt>
                <c:pt idx="2">
                  <c:v>57/58</c:v>
                </c:pt>
                <c:pt idx="3">
                  <c:v>58/59</c:v>
                </c:pt>
                <c:pt idx="4">
                  <c:v>59/60</c:v>
                </c:pt>
                <c:pt idx="5">
                  <c:v>60/61</c:v>
                </c:pt>
                <c:pt idx="6">
                  <c:v>61/62</c:v>
                </c:pt>
                <c:pt idx="7">
                  <c:v>62/63</c:v>
                </c:pt>
                <c:pt idx="8">
                  <c:v>63/64</c:v>
                </c:pt>
                <c:pt idx="9">
                  <c:v>64/65</c:v>
                </c:pt>
                <c:pt idx="10">
                  <c:v>65/66</c:v>
                </c:pt>
                <c:pt idx="11">
                  <c:v>66/67</c:v>
                </c:pt>
                <c:pt idx="12">
                  <c:v>67/68</c:v>
                </c:pt>
                <c:pt idx="13">
                  <c:v>68/69</c:v>
                </c:pt>
                <c:pt idx="14">
                  <c:v>69/70</c:v>
                </c:pt>
                <c:pt idx="15">
                  <c:v>70/71</c:v>
                </c:pt>
                <c:pt idx="16">
                  <c:v>71/72</c:v>
                </c:pt>
                <c:pt idx="17">
                  <c:v>72/73</c:v>
                </c:pt>
                <c:pt idx="18">
                  <c:v>73/74</c:v>
                </c:pt>
                <c:pt idx="19">
                  <c:v>74/75</c:v>
                </c:pt>
                <c:pt idx="20">
                  <c:v>75/76</c:v>
                </c:pt>
                <c:pt idx="21">
                  <c:v>76/77</c:v>
                </c:pt>
                <c:pt idx="22">
                  <c:v>77/78</c:v>
                </c:pt>
                <c:pt idx="23">
                  <c:v>78/79</c:v>
                </c:pt>
                <c:pt idx="24">
                  <c:v>79/80</c:v>
                </c:pt>
              </c:strCache>
            </c:strRef>
          </c:xVal>
          <c:yVal>
            <c:numRef>
              <c:f>Mean_annaul_nepalimonths!$J$2:$J$26</c:f>
              <c:numCache>
                <c:formatCode>0.0</c:formatCode>
                <c:ptCount val="25"/>
                <c:pt idx="0">
                  <c:v>25.805837737074437</c:v>
                </c:pt>
                <c:pt idx="1">
                  <c:v>28.850688394867355</c:v>
                </c:pt>
                <c:pt idx="2">
                  <c:v>31.230999757993338</c:v>
                </c:pt>
                <c:pt idx="3">
                  <c:v>30.729128719741972</c:v>
                </c:pt>
                <c:pt idx="4">
                  <c:v>30.192373555575841</c:v>
                </c:pt>
                <c:pt idx="5">
                  <c:v>29.399759856945707</c:v>
                </c:pt>
                <c:pt idx="6">
                  <c:v>25.982459819589298</c:v>
                </c:pt>
                <c:pt idx="7">
                  <c:v>24.220066707829428</c:v>
                </c:pt>
                <c:pt idx="8">
                  <c:v>22.00859753648427</c:v>
                </c:pt>
                <c:pt idx="9">
                  <c:v>21.479196810239443</c:v>
                </c:pt>
                <c:pt idx="10">
                  <c:v>20.351173285137865</c:v>
                </c:pt>
                <c:pt idx="11">
                  <c:v>21.425013567495178</c:v>
                </c:pt>
                <c:pt idx="12">
                  <c:v>21.787993528570109</c:v>
                </c:pt>
                <c:pt idx="13">
                  <c:v>23.001870843638603</c:v>
                </c:pt>
                <c:pt idx="14">
                  <c:v>22.966028925830379</c:v>
                </c:pt>
                <c:pt idx="15">
                  <c:v>23.71454336342541</c:v>
                </c:pt>
                <c:pt idx="16">
                  <c:v>23.56799562482222</c:v>
                </c:pt>
                <c:pt idx="17">
                  <c:v>22.849681652219477</c:v>
                </c:pt>
                <c:pt idx="18">
                  <c:v>24.455034164233854</c:v>
                </c:pt>
                <c:pt idx="19">
                  <c:v>23.193485681562994</c:v>
                </c:pt>
                <c:pt idx="20">
                  <c:v>21.439727919754468</c:v>
                </c:pt>
                <c:pt idx="21">
                  <c:v>22.185174495096931</c:v>
                </c:pt>
                <c:pt idx="22">
                  <c:v>23.559340303316109</c:v>
                </c:pt>
                <c:pt idx="23">
                  <c:v>23.486076915337968</c:v>
                </c:pt>
                <c:pt idx="24">
                  <c:v>29.043570214158798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1-4DA5-8FBB-EA6B155F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576"/>
        <c:axId val="456311488"/>
      </c:scatterChart>
      <c:valAx>
        <c:axId val="4563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11488"/>
        <c:crosses val="autoZero"/>
        <c:crossBetween val="midCat"/>
      </c:valAx>
      <c:valAx>
        <c:axId val="456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10-years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Mean_annaul_nepalimonths!$K$2:$K$21</c:f>
              <c:strCache>
                <c:ptCount val="20"/>
                <c:pt idx="0">
                  <c:v>60/61</c:v>
                </c:pt>
                <c:pt idx="1">
                  <c:v>61/62</c:v>
                </c:pt>
                <c:pt idx="2">
                  <c:v>62/63</c:v>
                </c:pt>
                <c:pt idx="3">
                  <c:v>63/64</c:v>
                </c:pt>
                <c:pt idx="4">
                  <c:v>64/65</c:v>
                </c:pt>
                <c:pt idx="5">
                  <c:v>65/66</c:v>
                </c:pt>
                <c:pt idx="6">
                  <c:v>66/67</c:v>
                </c:pt>
                <c:pt idx="7">
                  <c:v>67/68</c:v>
                </c:pt>
                <c:pt idx="8">
                  <c:v>68/69</c:v>
                </c:pt>
                <c:pt idx="9">
                  <c:v>69/70</c:v>
                </c:pt>
                <c:pt idx="10">
                  <c:v>70/71</c:v>
                </c:pt>
                <c:pt idx="11">
                  <c:v>71/72</c:v>
                </c:pt>
                <c:pt idx="12">
                  <c:v>72/73</c:v>
                </c:pt>
                <c:pt idx="13">
                  <c:v>73/74</c:v>
                </c:pt>
                <c:pt idx="14">
                  <c:v>74/75</c:v>
                </c:pt>
                <c:pt idx="15">
                  <c:v>75/76</c:v>
                </c:pt>
                <c:pt idx="16">
                  <c:v>76/77</c:v>
                </c:pt>
                <c:pt idx="17">
                  <c:v>77/78</c:v>
                </c:pt>
                <c:pt idx="18">
                  <c:v>78/79</c:v>
                </c:pt>
                <c:pt idx="19">
                  <c:v>79/80</c:v>
                </c:pt>
              </c:strCache>
            </c:strRef>
          </c:xVal>
          <c:yVal>
            <c:numRef>
              <c:f>Mean_annaul_nepalimonths!$L$2:$L$21</c:f>
              <c:numCache>
                <c:formatCode>0.0</c:formatCode>
                <c:ptCount val="20"/>
                <c:pt idx="0">
                  <c:v>27.602798797010074</c:v>
                </c:pt>
                <c:pt idx="1">
                  <c:v>27.416574107228325</c:v>
                </c:pt>
                <c:pt idx="2">
                  <c:v>27.725533232911385</c:v>
                </c:pt>
                <c:pt idx="3">
                  <c:v>26.368863128113123</c:v>
                </c:pt>
                <c:pt idx="4">
                  <c:v>25.835785182907642</c:v>
                </c:pt>
                <c:pt idx="5">
                  <c:v>24.875466571041784</c:v>
                </c:pt>
                <c:pt idx="6">
                  <c:v>23.703736693542233</c:v>
                </c:pt>
                <c:pt idx="7">
                  <c:v>23.004030118199768</c:v>
                </c:pt>
                <c:pt idx="8">
                  <c:v>22.505234190061437</c:v>
                </c:pt>
                <c:pt idx="9">
                  <c:v>22.222612868034908</c:v>
                </c:pt>
                <c:pt idx="10">
                  <c:v>22.032858324281637</c:v>
                </c:pt>
                <c:pt idx="11">
                  <c:v>22.496504596158697</c:v>
                </c:pt>
                <c:pt idx="12">
                  <c:v>22.318837590394793</c:v>
                </c:pt>
                <c:pt idx="13">
                  <c:v>23.728452503936229</c:v>
                </c:pt>
                <c:pt idx="14">
                  <c:v>23.079757303696688</c:v>
                </c:pt>
                <c:pt idx="15">
                  <c:v>22.57713564158994</c:v>
                </c:pt>
                <c:pt idx="16">
                  <c:v>22.876585059959577</c:v>
                </c:pt>
                <c:pt idx="17">
                  <c:v>23.204510977767793</c:v>
                </c:pt>
                <c:pt idx="18">
                  <c:v>23.970555539785913</c:v>
                </c:pt>
                <c:pt idx="19">
                  <c:v>26.118527947860894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C-4701-B406-C7980619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96448"/>
        <c:axId val="457613920"/>
      </c:scatterChart>
      <c:valAx>
        <c:axId val="457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613920"/>
        <c:crosses val="autoZero"/>
        <c:crossBetween val="midCat"/>
      </c:valAx>
      <c:valAx>
        <c:axId val="457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5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Mean Annual Discharge, 5-Years and 10- Years Moving average of Jhimruk Khola</a:t>
            </a:r>
            <a:endParaRPr lang="en-US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0618990151849"/>
          <c:y val="9.108598448704916E-2"/>
          <c:w val="0.83964890443674212"/>
          <c:h val="0.71156483731143483"/>
        </c:manualLayout>
      </c:layout>
      <c:lineChart>
        <c:grouping val="standard"/>
        <c:varyColors val="0"/>
        <c:ser>
          <c:idx val="0"/>
          <c:order val="0"/>
          <c:tx>
            <c:strRef>
              <c:f>Mean_annaul_nepalimonths!$C$1</c:f>
              <c:strCache>
                <c:ptCount val="1"/>
                <c:pt idx="0">
                  <c:v>Mean Annual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Mean_annaul_nepalimonths!$B$2:$B$30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Mean_annaul_nepalimonths!$C$2:$C$30</c:f>
              <c:numCache>
                <c:formatCode>0.0</c:formatCode>
                <c:ptCount val="29"/>
                <c:pt idx="0">
                  <c:v>17.83042253521127</c:v>
                </c:pt>
                <c:pt idx="1">
                  <c:v>20.157237704918039</c:v>
                </c:pt>
                <c:pt idx="2">
                  <c:v>29.269117486338793</c:v>
                </c:pt>
                <c:pt idx="3">
                  <c:v>30.640712328767108</c:v>
                </c:pt>
                <c:pt idx="4">
                  <c:v>31.131698630136992</c:v>
                </c:pt>
                <c:pt idx="5">
                  <c:v>33.054675824175838</c:v>
                </c:pt>
                <c:pt idx="6">
                  <c:v>32.058794520547956</c:v>
                </c:pt>
                <c:pt idx="7">
                  <c:v>26.759762295081952</c:v>
                </c:pt>
                <c:pt idx="8">
                  <c:v>27.95693650793649</c:v>
                </c:pt>
                <c:pt idx="9">
                  <c:v>27.168630136986309</c:v>
                </c:pt>
                <c:pt idx="10">
                  <c:v>15.968175637393772</c:v>
                </c:pt>
                <c:pt idx="11">
                  <c:v>23.246828961748623</c:v>
                </c:pt>
                <c:pt idx="12">
                  <c:v>15.702416438356162</c:v>
                </c:pt>
                <c:pt idx="13">
                  <c:v>25.309932876712349</c:v>
                </c:pt>
                <c:pt idx="14">
                  <c:v>21.528512511478407</c:v>
                </c:pt>
                <c:pt idx="15">
                  <c:v>21.33737704918034</c:v>
                </c:pt>
                <c:pt idx="16">
                  <c:v>25.061728767123299</c:v>
                </c:pt>
                <c:pt idx="17">
                  <c:v>21.771803013698623</c:v>
                </c:pt>
                <c:pt idx="18">
                  <c:v>25.130723287671227</c:v>
                </c:pt>
                <c:pt idx="19">
                  <c:v>25.271084699453553</c:v>
                </c:pt>
                <c:pt idx="20">
                  <c:v>20.604638356164397</c:v>
                </c:pt>
                <c:pt idx="21">
                  <c:v>21.470158904109574</c:v>
                </c:pt>
                <c:pt idx="22">
                  <c:v>29.798565573770496</c:v>
                </c:pt>
                <c:pt idx="23">
                  <c:v>18.822980874316929</c:v>
                </c:pt>
                <c:pt idx="24">
                  <c:v>16.502295890410952</c:v>
                </c:pt>
                <c:pt idx="25">
                  <c:v>24.331871232876711</c:v>
                </c:pt>
                <c:pt idx="26">
                  <c:v>28.340987945205455</c:v>
                </c:pt>
                <c:pt idx="27">
                  <c:v>29.432248633879802</c:v>
                </c:pt>
                <c:pt idx="28">
                  <c:v>46.610447368421063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9D-4FCD-BF2E-5D69FB81CF9A}"/>
            </c:ext>
          </c:extLst>
        </c:ser>
        <c:ser>
          <c:idx val="1"/>
          <c:order val="1"/>
          <c:tx>
            <c:strRef>
              <c:f>Mean_annaul_nepalimonths!$D$1</c:f>
              <c:strCache>
                <c:ptCount val="1"/>
                <c:pt idx="0">
                  <c:v>5-year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Mean_annaul_nepalimonths!$B$2:$B$30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Mean_annaul_nepalimonths!$D$2:$D$30</c:f>
              <c:numCache>
                <c:formatCode>0.0</c:formatCode>
                <c:ptCount val="29"/>
                <c:pt idx="4">
                  <c:v>25.805837737074437</c:v>
                </c:pt>
                <c:pt idx="5">
                  <c:v>28.850688394867355</c:v>
                </c:pt>
                <c:pt idx="6">
                  <c:v>31.230999757993338</c:v>
                </c:pt>
                <c:pt idx="7">
                  <c:v>30.729128719741972</c:v>
                </c:pt>
                <c:pt idx="8">
                  <c:v>30.192373555575841</c:v>
                </c:pt>
                <c:pt idx="9">
                  <c:v>29.399759856945707</c:v>
                </c:pt>
                <c:pt idx="10">
                  <c:v>25.982459819589298</c:v>
                </c:pt>
                <c:pt idx="11">
                  <c:v>24.220066707829428</c:v>
                </c:pt>
                <c:pt idx="12">
                  <c:v>22.00859753648427</c:v>
                </c:pt>
                <c:pt idx="13">
                  <c:v>21.479196810239443</c:v>
                </c:pt>
                <c:pt idx="14">
                  <c:v>20.351173285137865</c:v>
                </c:pt>
                <c:pt idx="15">
                  <c:v>21.425013567495178</c:v>
                </c:pt>
                <c:pt idx="16">
                  <c:v>21.787993528570109</c:v>
                </c:pt>
                <c:pt idx="17">
                  <c:v>23.001870843638603</c:v>
                </c:pt>
                <c:pt idx="18">
                  <c:v>22.966028925830379</c:v>
                </c:pt>
                <c:pt idx="19">
                  <c:v>23.71454336342541</c:v>
                </c:pt>
                <c:pt idx="20">
                  <c:v>23.56799562482222</c:v>
                </c:pt>
                <c:pt idx="21">
                  <c:v>22.849681652219477</c:v>
                </c:pt>
                <c:pt idx="22">
                  <c:v>24.455034164233854</c:v>
                </c:pt>
                <c:pt idx="23">
                  <c:v>23.193485681562994</c:v>
                </c:pt>
                <c:pt idx="24">
                  <c:v>21.439727919754468</c:v>
                </c:pt>
                <c:pt idx="25">
                  <c:v>22.185174495096931</c:v>
                </c:pt>
                <c:pt idx="26">
                  <c:v>23.559340303316109</c:v>
                </c:pt>
                <c:pt idx="27">
                  <c:v>23.486076915337968</c:v>
                </c:pt>
                <c:pt idx="28">
                  <c:v>29.043570214158798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9D-4FCD-BF2E-5D69FB81CF9A}"/>
            </c:ext>
          </c:extLst>
        </c:ser>
        <c:ser>
          <c:idx val="2"/>
          <c:order val="2"/>
          <c:tx>
            <c:strRef>
              <c:f>Mean_annaul_nepalimonths!$E$1</c:f>
              <c:strCache>
                <c:ptCount val="1"/>
                <c:pt idx="0">
                  <c:v>10-year moving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Mean_annaul_nepalimonths!$B$2:$B$30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Mean_annaul_nepalimonths!$E$2:$E$30</c:f>
              <c:numCache>
                <c:formatCode>0.0</c:formatCode>
                <c:ptCount val="29"/>
                <c:pt idx="9">
                  <c:v>27.602798797010074</c:v>
                </c:pt>
                <c:pt idx="10">
                  <c:v>27.416574107228325</c:v>
                </c:pt>
                <c:pt idx="11">
                  <c:v>27.725533232911385</c:v>
                </c:pt>
                <c:pt idx="12">
                  <c:v>26.368863128113123</c:v>
                </c:pt>
                <c:pt idx="13">
                  <c:v>25.835785182907642</c:v>
                </c:pt>
                <c:pt idx="14">
                  <c:v>24.875466571041784</c:v>
                </c:pt>
                <c:pt idx="15">
                  <c:v>23.703736693542233</c:v>
                </c:pt>
                <c:pt idx="16">
                  <c:v>23.004030118199768</c:v>
                </c:pt>
                <c:pt idx="17">
                  <c:v>22.505234190061437</c:v>
                </c:pt>
                <c:pt idx="18">
                  <c:v>22.222612868034908</c:v>
                </c:pt>
                <c:pt idx="19">
                  <c:v>22.032858324281637</c:v>
                </c:pt>
                <c:pt idx="20">
                  <c:v>22.496504596158697</c:v>
                </c:pt>
                <c:pt idx="21">
                  <c:v>22.318837590394793</c:v>
                </c:pt>
                <c:pt idx="22">
                  <c:v>23.728452503936229</c:v>
                </c:pt>
                <c:pt idx="23">
                  <c:v>23.079757303696688</c:v>
                </c:pt>
                <c:pt idx="24">
                  <c:v>22.57713564158994</c:v>
                </c:pt>
                <c:pt idx="25">
                  <c:v>22.876585059959577</c:v>
                </c:pt>
                <c:pt idx="26">
                  <c:v>23.204510977767793</c:v>
                </c:pt>
                <c:pt idx="27">
                  <c:v>23.970555539785913</c:v>
                </c:pt>
                <c:pt idx="28">
                  <c:v>26.118527947860894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9D-4FCD-BF2E-5D69FB81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4079"/>
        <c:axId val="1326524495"/>
      </c:lineChart>
      <c:catAx>
        <c:axId val="13265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layout>
            <c:manualLayout>
              <c:xMode val="edge"/>
              <c:yMode val="edge"/>
              <c:x val="0.46578398197321697"/>
              <c:y val="0.90099994643526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326524495"/>
        <c:crosses val="autoZero"/>
        <c:auto val="1"/>
        <c:lblAlgn val="ctr"/>
        <c:lblOffset val="100"/>
        <c:noMultiLvlLbl val="0"/>
      </c:catAx>
      <c:valAx>
        <c:axId val="1326524495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32652407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2520523633605296"/>
          <c:y val="0.11393892402817944"/>
          <c:w val="0.25446314564519634"/>
          <c:h val="0.2384421233060152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9-4D17-BED1-F5360DAB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8-4AB2-8774-7A487BA9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E-4046-8E30-69699126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A-477B-AB9E-4E417D48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0</xdr:row>
      <xdr:rowOff>123825</xdr:rowOff>
    </xdr:from>
    <xdr:to>
      <xdr:col>20</xdr:col>
      <xdr:colOff>600075</xdr:colOff>
      <xdr:row>14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133350</xdr:colOff>
      <xdr:row>15</xdr:row>
      <xdr:rowOff>85724</xdr:rowOff>
    </xdr:from>
    <xdr:to>
      <xdr:col>22</xdr:col>
      <xdr:colOff>533894</xdr:colOff>
      <xdr:row>29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8950" y="3371849"/>
          <a:ext cx="4782044" cy="31337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171450</xdr:rowOff>
    </xdr:from>
    <xdr:to>
      <xdr:col>17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161925</xdr:rowOff>
    </xdr:from>
    <xdr:to>
      <xdr:col>17</xdr:col>
      <xdr:colOff>90487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9525</xdr:rowOff>
    </xdr:from>
    <xdr:to>
      <xdr:col>18</xdr:col>
      <xdr:colOff>14287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0</xdr:row>
      <xdr:rowOff>123825</xdr:rowOff>
    </xdr:from>
    <xdr:to>
      <xdr:col>18</xdr:col>
      <xdr:colOff>90487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0.07768</cdr:x>
      <cdr:y>0.73611</cdr:y>
    </cdr:from>
    <cdr:to>
      <cdr:x>0.98532</cdr:x>
      <cdr:y>0.73727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03225" y="2019300"/>
          <a:ext cx="4711699" cy="3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0.08685</cdr:x>
      <cdr:y>0.39699</cdr:y>
    </cdr:from>
    <cdr:to>
      <cdr:x>0.9841</cdr:x>
      <cdr:y>0.40046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50850" y="1089025"/>
          <a:ext cx="46577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0.17288</cdr:x>
      <cdr:y>0.47432</cdr:y>
    </cdr:from>
    <cdr:to>
      <cdr:x>0.26462</cdr:x>
      <cdr:y>0.92918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02370" y="1504454"/>
          <a:ext cx="478873" cy="14427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0.4685</cdr:x>
      <cdr:y>0.30324</cdr:y>
    </cdr:from>
    <cdr:to>
      <cdr:x>0.56758</cdr:x>
      <cdr:y>0.3831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32050" y="831850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UCL</a:t>
          </a:r>
        </a:p>
      </cdr:txBody>
    </cdr:sp>
  </cdr:relSizeAnchor>
  <cdr:relSizeAnchor xmlns:cdr="http://schemas.openxmlformats.org/drawingml/2006/chartDrawing">
    <cdr:from>
      <cdr:x>0.63731</cdr:x>
      <cdr:y>0.74421</cdr:y>
    </cdr:from>
    <cdr:to>
      <cdr:x>0.73639</cdr:x>
      <cdr:y>0.82407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08350" y="2041525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LCL</a:t>
          </a:r>
        </a:p>
      </cdr:txBody>
    </cdr:sp>
  </cdr:relSizeAnchor>
  <cdr:relSizeAnchor xmlns:cdr="http://schemas.openxmlformats.org/drawingml/2006/chartDrawing">
    <cdr:from>
      <cdr:x>0.22141</cdr:x>
      <cdr:y>0.12828</cdr:y>
    </cdr:from>
    <cdr:to>
      <cdr:x>0.95803</cdr:x>
      <cdr:y>0.20814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55688" y="403230"/>
          <a:ext cx="3844935" cy="2510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Since , r(1) lies in the confidence limit, there is no persistance.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203727</xdr:colOff>
      <xdr:row>31</xdr:row>
      <xdr:rowOff>157427</xdr:rowOff>
    </xdr:from>
    <xdr:to>
      <xdr:col>11</xdr:col>
      <xdr:colOff>344750</xdr:colOff>
      <xdr:row>46</xdr:row>
      <xdr:rowOff>136259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3164414</xdr:colOff>
      <xdr:row>55</xdr:row>
      <xdr:rowOff>79639</xdr:rowOff>
    </xdr:from>
    <xdr:to>
      <xdr:col>15</xdr:col>
      <xdr:colOff>960436</xdr:colOff>
      <xdr:row>67</xdr:row>
      <xdr:rowOff>155839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1357313</xdr:colOff>
      <xdr:row>45</xdr:row>
      <xdr:rowOff>174890</xdr:rowOff>
    </xdr:from>
    <xdr:to>
      <xdr:col>19</xdr:col>
      <xdr:colOff>489479</xdr:colOff>
      <xdr:row>58</xdr:row>
      <xdr:rowOff>36777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345280</xdr:colOff>
      <xdr:row>27</xdr:row>
      <xdr:rowOff>95252</xdr:rowOff>
    </xdr:from>
    <xdr:to>
      <xdr:col>13</xdr:col>
      <xdr:colOff>3107530</xdr:colOff>
      <xdr:row>49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1</xdr:row>
      <xdr:rowOff>38100</xdr:rowOff>
    </xdr:from>
    <xdr:to>
      <xdr:col>16</xdr:col>
      <xdr:colOff>509587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1</xdr:row>
      <xdr:rowOff>19050</xdr:rowOff>
    </xdr:from>
    <xdr:to>
      <xdr:col>18</xdr:col>
      <xdr:colOff>252412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1</xdr:row>
      <xdr:rowOff>171450</xdr:rowOff>
    </xdr:from>
    <xdr:to>
      <xdr:col>18</xdr:col>
      <xdr:colOff>481012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4053417</xdr:colOff>
      <xdr:row>17</xdr:row>
      <xdr:rowOff>10582</xdr:rowOff>
    </xdr:from>
    <xdr:to>
      <xdr:col>10</xdr:col>
      <xdr:colOff>185208</xdr:colOff>
      <xdr:row>30</xdr:row>
      <xdr:rowOff>122765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4074583</xdr:colOff>
      <xdr:row>2</xdr:row>
      <xdr:rowOff>127001</xdr:rowOff>
    </xdr:from>
    <xdr:to>
      <xdr:col>10</xdr:col>
      <xdr:colOff>74082</xdr:colOff>
      <xdr:row>15</xdr:row>
      <xdr:rowOff>127001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H1" zoomScaleNormal="100" workbookViewId="0">
      <selection activeCell="N25" sqref="N25"/>
    </sheetView>
  </sheetViews>
  <sheetFormatPr defaultRowHeight="17.25" x14ac:dyDescent="0.35"/>
  <cols>
    <col min="1" max="1" width="9.140625" style="4" customWidth="1"/>
    <col min="2" max="2" width="20.85546875" style="4" customWidth="1"/>
    <col min="3" max="3" width="9.140625" style="4"/>
    <col min="4" max="4" width="5.140625" style="4" customWidth="1"/>
    <col min="5" max="5" width="9.140625" style="4"/>
    <col min="6" max="6" width="12.85546875" style="4" customWidth="1"/>
    <col min="7" max="17" width="9.140625" style="4"/>
    <col min="18" max="18" width="20" style="4" customWidth="1"/>
    <col min="19" max="16384" width="9.140625" style="4"/>
  </cols>
  <sheetData>
    <row r="1" spans="1:18" x14ac:dyDescent="0.35">
      <c r="A1" s="3" t="s">
        <v>123</v>
      </c>
      <c r="B1" s="3" t="s">
        <v>124</v>
      </c>
      <c r="D1" s="4" t="s">
        <v>125</v>
      </c>
      <c r="E1" s="4" t="s">
        <v>125</v>
      </c>
      <c r="F1" s="4" t="s">
        <v>126</v>
      </c>
    </row>
    <row r="2" spans="1:18" x14ac:dyDescent="0.35">
      <c r="A2" s="5">
        <v>1995</v>
      </c>
      <c r="B2" s="5">
        <v>24.0324019</v>
      </c>
      <c r="D2" s="4">
        <v>0</v>
      </c>
      <c r="E2" s="4" t="str">
        <f>CONCATENATE("r(",D2,")")</f>
        <v>r(0)</v>
      </c>
      <c r="F2" s="4">
        <f>CORREL($B$2:$B$29,B2:B29)</f>
        <v>1</v>
      </c>
      <c r="K2" s="4" t="s">
        <v>12</v>
      </c>
    </row>
    <row r="3" spans="1:18" x14ac:dyDescent="0.35">
      <c r="A3" s="5">
        <v>1996</v>
      </c>
      <c r="B3" s="5">
        <v>27.625297809999999</v>
      </c>
      <c r="D3" s="4">
        <v>1</v>
      </c>
      <c r="E3" s="4" t="str">
        <f t="shared" ref="E3:E16" si="0">CONCATENATE("r(",D3,")")</f>
        <v>r(1)</v>
      </c>
      <c r="F3" s="4">
        <f>CORREL($B$2:$B$29,B3:B30)</f>
        <v>4.3388423127106876E-2</v>
      </c>
    </row>
    <row r="4" spans="1:18" x14ac:dyDescent="0.35">
      <c r="A4" s="5">
        <v>1997</v>
      </c>
      <c r="B4" s="5">
        <v>28.286193990000001</v>
      </c>
      <c r="D4" s="4">
        <v>2</v>
      </c>
      <c r="E4" s="4" t="str">
        <f t="shared" si="0"/>
        <v>r(2)</v>
      </c>
      <c r="F4" s="4">
        <f t="shared" ref="F4:F16" si="1">CORREL($B$2:$B$29,B4:B31)</f>
        <v>0.11547215324839191</v>
      </c>
      <c r="K4" s="4" t="s">
        <v>127</v>
      </c>
    </row>
    <row r="5" spans="1:18" x14ac:dyDescent="0.35">
      <c r="A5" s="5">
        <v>1998</v>
      </c>
      <c r="B5" s="5">
        <v>33.696236259999999</v>
      </c>
      <c r="D5" s="4">
        <v>3</v>
      </c>
      <c r="E5" s="4" t="str">
        <f t="shared" si="0"/>
        <v>r(3)</v>
      </c>
      <c r="F5" s="4">
        <f t="shared" si="1"/>
        <v>0.15800850254922358</v>
      </c>
    </row>
    <row r="6" spans="1:18" x14ac:dyDescent="0.35">
      <c r="A6" s="5">
        <v>1999</v>
      </c>
      <c r="B6" s="5">
        <v>29.664906850000001</v>
      </c>
      <c r="D6" s="4">
        <v>4</v>
      </c>
      <c r="E6" s="4" t="str">
        <f t="shared" si="0"/>
        <v>r(4)</v>
      </c>
      <c r="F6" s="4">
        <f t="shared" si="1"/>
        <v>7.2291715895259415E-2</v>
      </c>
      <c r="K6" s="4" t="s">
        <v>128</v>
      </c>
    </row>
    <row r="7" spans="1:18" x14ac:dyDescent="0.35">
      <c r="A7" s="5">
        <v>2000</v>
      </c>
      <c r="B7" s="5">
        <v>34.957153419999997</v>
      </c>
      <c r="D7" s="4">
        <v>5</v>
      </c>
      <c r="E7" s="4" t="str">
        <f t="shared" si="0"/>
        <v>r(5)</v>
      </c>
      <c r="F7" s="4">
        <f t="shared" si="1"/>
        <v>9.4727965574633477E-2</v>
      </c>
    </row>
    <row r="8" spans="1:18" x14ac:dyDescent="0.35">
      <c r="A8" s="5">
        <v>2001</v>
      </c>
      <c r="B8" s="5">
        <v>28.248898629999999</v>
      </c>
      <c r="D8" s="4">
        <v>6</v>
      </c>
      <c r="E8" s="4" t="str">
        <f t="shared" si="0"/>
        <v>r(6)</v>
      </c>
      <c r="F8" s="4">
        <f t="shared" si="1"/>
        <v>-0.21851767094240465</v>
      </c>
      <c r="K8" s="4" t="s">
        <v>129</v>
      </c>
    </row>
    <row r="9" spans="1:18" x14ac:dyDescent="0.35">
      <c r="A9" s="5">
        <v>2002</v>
      </c>
      <c r="B9" s="5">
        <v>19.689263010000001</v>
      </c>
      <c r="D9" s="4">
        <v>7</v>
      </c>
      <c r="E9" s="4" t="str">
        <f t="shared" si="0"/>
        <v>r(7)</v>
      </c>
      <c r="F9" s="4">
        <f t="shared" si="1"/>
        <v>-4.3385880260814476E-2</v>
      </c>
      <c r="K9" s="4" t="s">
        <v>130</v>
      </c>
    </row>
    <row r="10" spans="1:18" x14ac:dyDescent="0.35">
      <c r="A10" s="5">
        <v>2003</v>
      </c>
      <c r="B10" s="5">
        <v>39.704214290000003</v>
      </c>
      <c r="D10" s="4">
        <v>8</v>
      </c>
      <c r="E10" s="4" t="str">
        <f t="shared" si="0"/>
        <v>r(8)</v>
      </c>
      <c r="F10" s="4">
        <f t="shared" si="1"/>
        <v>-6.0332161550312888E-2</v>
      </c>
    </row>
    <row r="11" spans="1:18" x14ac:dyDescent="0.35">
      <c r="A11" s="5">
        <v>2004</v>
      </c>
      <c r="B11" s="5">
        <v>16.235106559999998</v>
      </c>
      <c r="D11" s="4">
        <v>9</v>
      </c>
      <c r="E11" s="4" t="str">
        <f t="shared" si="0"/>
        <v>r(9)</v>
      </c>
      <c r="F11" s="4">
        <f t="shared" si="1"/>
        <v>-0.22441867353287406</v>
      </c>
      <c r="K11" s="4" t="s">
        <v>131</v>
      </c>
    </row>
    <row r="12" spans="1:18" x14ac:dyDescent="0.35">
      <c r="A12" s="5">
        <v>2005</v>
      </c>
      <c r="B12" s="5">
        <v>21.890109630000001</v>
      </c>
      <c r="D12" s="4">
        <v>10</v>
      </c>
      <c r="E12" s="4" t="str">
        <f t="shared" si="0"/>
        <v>r(10)</v>
      </c>
      <c r="F12" s="4">
        <f t="shared" si="1"/>
        <v>0.18986535850117947</v>
      </c>
    </row>
    <row r="13" spans="1:18" x14ac:dyDescent="0.35">
      <c r="A13" s="5">
        <v>2006</v>
      </c>
      <c r="B13" s="5">
        <v>17.541330680000002</v>
      </c>
      <c r="D13" s="4">
        <v>11</v>
      </c>
      <c r="E13" s="4" t="str">
        <f>CONCATENATE("r(",D13,")")</f>
        <v>r(11)</v>
      </c>
      <c r="F13" s="4">
        <f t="shared" si="1"/>
        <v>-0.2344123572998438</v>
      </c>
      <c r="K13" s="4" t="s">
        <v>132</v>
      </c>
    </row>
    <row r="14" spans="1:18" x14ac:dyDescent="0.35">
      <c r="A14" s="5">
        <v>2007</v>
      </c>
      <c r="B14" s="5">
        <v>23.243706849999999</v>
      </c>
      <c r="D14" s="4">
        <v>12</v>
      </c>
      <c r="E14" s="4" t="str">
        <f t="shared" si="0"/>
        <v>r(12)</v>
      </c>
      <c r="F14" s="4">
        <f t="shared" si="1"/>
        <v>-0.18105635093887804</v>
      </c>
      <c r="K14" s="4" t="s">
        <v>133</v>
      </c>
      <c r="R14" s="6">
        <v>400000000</v>
      </c>
    </row>
    <row r="15" spans="1:18" x14ac:dyDescent="0.35">
      <c r="A15" s="5">
        <v>2008</v>
      </c>
      <c r="B15" s="5">
        <v>24.193700110000002</v>
      </c>
      <c r="D15" s="4">
        <v>13</v>
      </c>
      <c r="E15" s="4" t="str">
        <f t="shared" si="0"/>
        <v>r(13)</v>
      </c>
      <c r="F15" s="4">
        <f t="shared" si="1"/>
        <v>0.36617306463062316</v>
      </c>
    </row>
    <row r="16" spans="1:18" x14ac:dyDescent="0.35">
      <c r="A16" s="5">
        <v>2009</v>
      </c>
      <c r="B16" s="5">
        <v>21.104016479999999</v>
      </c>
      <c r="D16" s="4">
        <v>14</v>
      </c>
      <c r="E16" s="4" t="str">
        <f t="shared" si="0"/>
        <v>r(14)</v>
      </c>
      <c r="F16" s="4">
        <f t="shared" si="1"/>
        <v>-0.12757676769850021</v>
      </c>
      <c r="K16" s="4" t="s">
        <v>14</v>
      </c>
    </row>
    <row r="17" spans="1:14" x14ac:dyDescent="0.35">
      <c r="A17" s="5">
        <v>2010</v>
      </c>
      <c r="B17" s="5">
        <v>23.186895889999999</v>
      </c>
      <c r="K17" s="4" t="s">
        <v>134</v>
      </c>
    </row>
    <row r="18" spans="1:14" x14ac:dyDescent="0.35">
      <c r="A18" s="5">
        <v>2011</v>
      </c>
      <c r="B18" s="5">
        <v>23.62412904</v>
      </c>
    </row>
    <row r="19" spans="1:14" x14ac:dyDescent="0.35">
      <c r="A19" s="5">
        <v>2012</v>
      </c>
      <c r="B19" s="5">
        <v>19.858986340000001</v>
      </c>
      <c r="K19" s="4" t="s">
        <v>16</v>
      </c>
    </row>
    <row r="20" spans="1:14" x14ac:dyDescent="0.35">
      <c r="A20" s="5">
        <v>2013</v>
      </c>
      <c r="B20" s="5">
        <v>29.980536990000001</v>
      </c>
      <c r="F20" s="4">
        <v>2013</v>
      </c>
      <c r="G20" s="5">
        <v>2012</v>
      </c>
    </row>
    <row r="21" spans="1:14" x14ac:dyDescent="0.35">
      <c r="A21" s="5">
        <v>2014</v>
      </c>
      <c r="B21" s="5">
        <v>20.557810960000001</v>
      </c>
      <c r="G21" s="5">
        <v>2013</v>
      </c>
      <c r="K21" s="4" t="s">
        <v>135</v>
      </c>
    </row>
    <row r="22" spans="1:14" x14ac:dyDescent="0.35">
      <c r="A22" s="5">
        <v>2015</v>
      </c>
      <c r="B22" s="5">
        <v>19.73936986</v>
      </c>
      <c r="G22" s="5">
        <v>2014</v>
      </c>
    </row>
    <row r="23" spans="1:14" x14ac:dyDescent="0.35">
      <c r="A23" s="5">
        <v>2016</v>
      </c>
      <c r="B23" s="5">
        <v>28.33258743</v>
      </c>
      <c r="G23" s="5">
        <v>2015</v>
      </c>
      <c r="K23" s="4" t="s">
        <v>18</v>
      </c>
    </row>
    <row r="24" spans="1:14" x14ac:dyDescent="0.35">
      <c r="A24" s="5">
        <v>2017</v>
      </c>
      <c r="B24" s="5">
        <v>23.424625679999998</v>
      </c>
      <c r="G24" s="5">
        <v>2016</v>
      </c>
      <c r="K24" s="4" t="s">
        <v>38</v>
      </c>
    </row>
    <row r="25" spans="1:14" x14ac:dyDescent="0.35">
      <c r="A25" s="5">
        <v>2018</v>
      </c>
      <c r="B25" s="5">
        <v>15.852994519999999</v>
      </c>
      <c r="K25" s="4" t="s">
        <v>39</v>
      </c>
    </row>
    <row r="26" spans="1:14" x14ac:dyDescent="0.35">
      <c r="A26" s="5">
        <v>2019</v>
      </c>
      <c r="B26" s="5">
        <v>18.272549179999999</v>
      </c>
    </row>
    <row r="27" spans="1:14" x14ac:dyDescent="0.35">
      <c r="A27" s="5">
        <v>2020</v>
      </c>
      <c r="B27" s="5">
        <v>30.5201989</v>
      </c>
      <c r="K27" s="4" t="s">
        <v>21</v>
      </c>
    </row>
    <row r="28" spans="1:14" x14ac:dyDescent="0.35">
      <c r="A28" s="5">
        <v>2021</v>
      </c>
      <c r="B28" s="5">
        <v>30.95216164</v>
      </c>
      <c r="K28" s="4" t="s">
        <v>134</v>
      </c>
    </row>
    <row r="29" spans="1:14" x14ac:dyDescent="0.35">
      <c r="A29" s="5">
        <v>2022</v>
      </c>
      <c r="B29" s="5">
        <v>25.307030139999998</v>
      </c>
    </row>
    <row r="30" spans="1:14" x14ac:dyDescent="0.35">
      <c r="K30" s="4" t="s">
        <v>22</v>
      </c>
    </row>
    <row r="32" spans="1:14" x14ac:dyDescent="0.35">
      <c r="K32" s="4" t="s">
        <v>136</v>
      </c>
      <c r="M32" s="4">
        <f>-44</f>
        <v>-44</v>
      </c>
      <c r="N32" s="4" t="e">
        <f>M32=#REF!</f>
        <v>#REF!</v>
      </c>
    </row>
    <row r="33" spans="11:11" x14ac:dyDescent="0.35">
      <c r="K33" s="4" t="s">
        <v>137</v>
      </c>
    </row>
    <row r="34" spans="11:11" x14ac:dyDescent="0.35">
      <c r="K34" s="4" t="s">
        <v>138</v>
      </c>
    </row>
    <row r="35" spans="11:11" x14ac:dyDescent="0.35">
      <c r="K35" s="4" t="s">
        <v>146</v>
      </c>
    </row>
    <row r="37" spans="11:11" x14ac:dyDescent="0.35">
      <c r="K37" s="4" t="s">
        <v>139</v>
      </c>
    </row>
    <row r="39" spans="11:11" x14ac:dyDescent="0.35">
      <c r="K39" s="4" t="s">
        <v>56</v>
      </c>
    </row>
    <row r="40" spans="11:11" x14ac:dyDescent="0.35">
      <c r="K40" s="4" t="s">
        <v>140</v>
      </c>
    </row>
    <row r="41" spans="11:11" x14ac:dyDescent="0.35">
      <c r="K41" s="4" t="s">
        <v>141</v>
      </c>
    </row>
    <row r="43" spans="11:11" x14ac:dyDescent="0.35">
      <c r="K43" s="4" t="s">
        <v>142</v>
      </c>
    </row>
    <row r="44" spans="11:11" x14ac:dyDescent="0.35">
      <c r="K44" s="4" t="s">
        <v>143</v>
      </c>
    </row>
    <row r="46" spans="11:11" x14ac:dyDescent="0.35">
      <c r="K46" s="4" t="s">
        <v>144</v>
      </c>
    </row>
    <row r="47" spans="11:11" x14ac:dyDescent="0.35">
      <c r="K47" s="4" t="s">
        <v>145</v>
      </c>
    </row>
  </sheetData>
  <dataValidations count="1">
    <dataValidation type="list" allowBlank="1" showInputMessage="1" showErrorMessage="1" sqref="F20">
      <formula1>$G$20:$G$24</formula1>
    </dataValidation>
  </dataValidation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2" sqref="D2:D43"/>
    </sheetView>
  </sheetViews>
  <sheetFormatPr defaultRowHeight="17.25" x14ac:dyDescent="0.35"/>
  <cols>
    <col min="1" max="3" width="9.140625" style="4"/>
    <col min="4" max="4" width="78.7109375" style="4" bestFit="1" customWidth="1"/>
    <col min="5" max="16384" width="9.140625" style="4"/>
  </cols>
  <sheetData>
    <row r="1" spans="1:4" x14ac:dyDescent="0.35">
      <c r="A1" s="4" t="s">
        <v>61</v>
      </c>
      <c r="B1" s="4" t="s">
        <v>1</v>
      </c>
    </row>
    <row r="2" spans="1:4" x14ac:dyDescent="0.35">
      <c r="A2" s="4" t="s">
        <v>61</v>
      </c>
      <c r="D2" s="4" t="s">
        <v>211</v>
      </c>
    </row>
    <row r="3" spans="1:4" x14ac:dyDescent="0.35">
      <c r="A3" s="4" t="s">
        <v>61</v>
      </c>
    </row>
    <row r="4" spans="1:4" x14ac:dyDescent="0.35">
      <c r="A4" s="4" t="s">
        <v>61</v>
      </c>
      <c r="D4" s="4" t="s">
        <v>14</v>
      </c>
    </row>
    <row r="5" spans="1:4" x14ac:dyDescent="0.35">
      <c r="A5" s="4" t="s">
        <v>61</v>
      </c>
      <c r="D5" s="4" t="s">
        <v>62</v>
      </c>
    </row>
    <row r="6" spans="1:4" x14ac:dyDescent="0.35">
      <c r="A6" s="4">
        <v>2055</v>
      </c>
      <c r="B6" s="4">
        <v>84.707798709677419</v>
      </c>
    </row>
    <row r="7" spans="1:4" x14ac:dyDescent="0.35">
      <c r="A7" s="4">
        <v>2056</v>
      </c>
      <c r="B7" s="4">
        <v>93.680776209677418</v>
      </c>
      <c r="D7" s="4" t="s">
        <v>16</v>
      </c>
    </row>
    <row r="8" spans="1:4" x14ac:dyDescent="0.35">
      <c r="A8" s="4">
        <v>2057</v>
      </c>
      <c r="B8" s="4">
        <v>103.1303245967742</v>
      </c>
    </row>
    <row r="9" spans="1:4" x14ac:dyDescent="0.35">
      <c r="A9" s="4">
        <v>2058</v>
      </c>
      <c r="B9" s="4">
        <v>107.30774395161291</v>
      </c>
      <c r="D9" s="4" t="s">
        <v>63</v>
      </c>
    </row>
    <row r="10" spans="1:4" x14ac:dyDescent="0.35">
      <c r="A10" s="4">
        <v>2059</v>
      </c>
      <c r="B10" s="4">
        <v>106.1611181451613</v>
      </c>
    </row>
    <row r="11" spans="1:4" x14ac:dyDescent="0.35">
      <c r="A11" s="4">
        <v>2060</v>
      </c>
      <c r="B11" s="4">
        <v>99.889440725806452</v>
      </c>
      <c r="D11" s="4" t="s">
        <v>18</v>
      </c>
    </row>
    <row r="12" spans="1:4" x14ac:dyDescent="0.35">
      <c r="A12" s="4">
        <v>2061</v>
      </c>
      <c r="B12" s="4">
        <v>84.540580645161285</v>
      </c>
      <c r="D12" s="4" t="s">
        <v>64</v>
      </c>
    </row>
    <row r="13" spans="1:4" x14ac:dyDescent="0.35">
      <c r="A13" s="4">
        <v>2062</v>
      </c>
      <c r="B13" s="4">
        <v>77.862541935483861</v>
      </c>
      <c r="D13" s="4" t="s">
        <v>65</v>
      </c>
    </row>
    <row r="14" spans="1:4" x14ac:dyDescent="0.35">
      <c r="A14" s="4">
        <v>2063</v>
      </c>
      <c r="B14" s="4">
        <v>63.308451612903227</v>
      </c>
    </row>
    <row r="15" spans="1:4" x14ac:dyDescent="0.35">
      <c r="A15" s="4">
        <v>2064</v>
      </c>
      <c r="B15" s="4">
        <v>68.479903225806453</v>
      </c>
      <c r="D15" s="4" t="s">
        <v>66</v>
      </c>
    </row>
    <row r="16" spans="1:4" x14ac:dyDescent="0.35">
      <c r="A16" s="4">
        <v>2065</v>
      </c>
      <c r="B16" s="4">
        <v>63.349436559139789</v>
      </c>
      <c r="D16" s="4" t="s">
        <v>62</v>
      </c>
    </row>
    <row r="17" spans="1:4" x14ac:dyDescent="0.35">
      <c r="A17" s="4">
        <v>2066</v>
      </c>
      <c r="B17" s="4">
        <v>70.183817204301093</v>
      </c>
    </row>
    <row r="18" spans="1:4" x14ac:dyDescent="0.35">
      <c r="A18" s="4">
        <v>2067</v>
      </c>
      <c r="B18" s="4">
        <v>68.346507526881709</v>
      </c>
      <c r="D18" s="4" t="s">
        <v>16</v>
      </c>
    </row>
    <row r="19" spans="1:4" x14ac:dyDescent="0.35">
      <c r="A19" s="4">
        <v>2068</v>
      </c>
      <c r="B19" s="4">
        <v>74.213630752688161</v>
      </c>
    </row>
    <row r="20" spans="1:4" x14ac:dyDescent="0.35">
      <c r="A20" s="4">
        <v>2069</v>
      </c>
      <c r="B20" s="4">
        <v>69.13365655913978</v>
      </c>
      <c r="D20" s="4" t="s">
        <v>67</v>
      </c>
    </row>
    <row r="21" spans="1:4" x14ac:dyDescent="0.35">
      <c r="A21" s="4">
        <v>2070</v>
      </c>
      <c r="B21" s="4">
        <v>71.093161935483863</v>
      </c>
    </row>
    <row r="22" spans="1:4" x14ac:dyDescent="0.35">
      <c r="A22" s="4">
        <v>2071</v>
      </c>
      <c r="B22" s="4">
        <v>69.381903870967733</v>
      </c>
      <c r="D22" s="4" t="s">
        <v>18</v>
      </c>
    </row>
    <row r="23" spans="1:4" x14ac:dyDescent="0.35">
      <c r="A23" s="4">
        <v>2072</v>
      </c>
      <c r="B23" s="4">
        <v>66.190420000000003</v>
      </c>
      <c r="D23" s="4" t="s">
        <v>64</v>
      </c>
    </row>
    <row r="24" spans="1:4" x14ac:dyDescent="0.35">
      <c r="A24" s="4">
        <v>2073</v>
      </c>
      <c r="B24" s="4">
        <v>61.057406451612913</v>
      </c>
      <c r="D24" s="4" t="s">
        <v>65</v>
      </c>
    </row>
    <row r="25" spans="1:4" x14ac:dyDescent="0.35">
      <c r="A25" s="4">
        <v>2074</v>
      </c>
      <c r="B25" s="4">
        <v>59.496625806451597</v>
      </c>
    </row>
    <row r="26" spans="1:4" x14ac:dyDescent="0.35">
      <c r="A26" s="4">
        <v>2075</v>
      </c>
      <c r="B26" s="4">
        <v>57.070780645161292</v>
      </c>
      <c r="D26" s="4" t="s">
        <v>68</v>
      </c>
    </row>
    <row r="27" spans="1:4" x14ac:dyDescent="0.35">
      <c r="A27" s="4">
        <v>2076</v>
      </c>
      <c r="B27" s="4">
        <v>57.874432258064523</v>
      </c>
      <c r="D27" s="4" t="s">
        <v>62</v>
      </c>
    </row>
    <row r="28" spans="1:4" x14ac:dyDescent="0.35">
      <c r="A28" s="4">
        <v>2077</v>
      </c>
      <c r="B28" s="4">
        <v>62.487741935483868</v>
      </c>
    </row>
    <row r="29" spans="1:4" x14ac:dyDescent="0.35">
      <c r="A29" s="4">
        <v>2078</v>
      </c>
      <c r="B29" s="4">
        <v>74.46303225806453</v>
      </c>
      <c r="D29" s="4" t="s">
        <v>22</v>
      </c>
    </row>
    <row r="30" spans="1:4" x14ac:dyDescent="0.35">
      <c r="A30" s="4">
        <v>2079</v>
      </c>
      <c r="B30" s="4">
        <v>73.81264516129032</v>
      </c>
    </row>
    <row r="31" spans="1:4" x14ac:dyDescent="0.35">
      <c r="D31" s="4" t="s">
        <v>69</v>
      </c>
    </row>
    <row r="32" spans="1:4" x14ac:dyDescent="0.35">
      <c r="D32" s="4" t="s">
        <v>70</v>
      </c>
    </row>
    <row r="33" spans="4:4" x14ac:dyDescent="0.35">
      <c r="D33" s="4" t="s">
        <v>71</v>
      </c>
    </row>
    <row r="34" spans="4:4" x14ac:dyDescent="0.35">
      <c r="D34" s="4" t="s">
        <v>26</v>
      </c>
    </row>
    <row r="36" spans="4:4" x14ac:dyDescent="0.35">
      <c r="D36" s="4" t="s">
        <v>72</v>
      </c>
    </row>
    <row r="38" spans="4:4" x14ac:dyDescent="0.35">
      <c r="D38" s="4" t="s">
        <v>56</v>
      </c>
    </row>
    <row r="39" spans="4:4" x14ac:dyDescent="0.35">
      <c r="D39" s="4" t="s">
        <v>73</v>
      </c>
    </row>
    <row r="40" spans="4:4" x14ac:dyDescent="0.35">
      <c r="D40" s="4" t="s">
        <v>74</v>
      </c>
    </row>
    <row r="42" spans="4:4" x14ac:dyDescent="0.35">
      <c r="D42" s="4" t="s">
        <v>75</v>
      </c>
    </row>
    <row r="43" spans="4:4" x14ac:dyDescent="0.35">
      <c r="D43" s="4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R2" sqref="R2:R13"/>
    </sheetView>
  </sheetViews>
  <sheetFormatPr defaultRowHeight="15" x14ac:dyDescent="0.25"/>
  <sheetData>
    <row r="1" spans="1:22" x14ac:dyDescent="0.25">
      <c r="A1" t="s">
        <v>221</v>
      </c>
    </row>
    <row r="2" spans="1:22" x14ac:dyDescent="0.25">
      <c r="L2">
        <v>1</v>
      </c>
      <c r="M2">
        <v>7</v>
      </c>
      <c r="N2" t="str">
        <f>CONCATENATE("=A",M2)</f>
        <v>=A7</v>
      </c>
      <c r="O2" t="str">
        <f>A7</f>
        <v xml:space="preserve">    Slope    0.04468   0.03992     1.119    0.2736</v>
      </c>
      <c r="Q2" t="s">
        <v>282</v>
      </c>
      <c r="R2">
        <v>4.4679999999999997E-2</v>
      </c>
      <c r="S2">
        <v>3.9919999999999997E-2</v>
      </c>
      <c r="T2">
        <v>1.119</v>
      </c>
      <c r="U2">
        <v>0.27360000000000001</v>
      </c>
    </row>
    <row r="3" spans="1:22" x14ac:dyDescent="0.25">
      <c r="A3" t="s">
        <v>222</v>
      </c>
      <c r="L3">
        <v>2</v>
      </c>
      <c r="M3">
        <f>M2+11</f>
        <v>18</v>
      </c>
      <c r="N3" t="str">
        <f t="shared" ref="N3:N13" si="0">CONCATENATE("=A",M3)</f>
        <v>=A18</v>
      </c>
      <c r="O3" t="str">
        <f>A18</f>
        <v xml:space="preserve">    Slope   -0.09228    0.1303   -0.7084    0.4855</v>
      </c>
      <c r="Q3" t="s">
        <v>282</v>
      </c>
      <c r="R3">
        <v>-9.2280000000000001E-2</v>
      </c>
      <c r="S3">
        <v>0.1303</v>
      </c>
      <c r="T3">
        <v>-0.70840000000000003</v>
      </c>
      <c r="U3">
        <v>0.48549999999999999</v>
      </c>
    </row>
    <row r="4" spans="1:22" x14ac:dyDescent="0.25">
      <c r="L4">
        <v>3</v>
      </c>
      <c r="M4">
        <f t="shared" ref="M4:M13" si="1">M3+11</f>
        <v>29</v>
      </c>
      <c r="N4" t="str">
        <f t="shared" si="0"/>
        <v>=A29</v>
      </c>
      <c r="O4" t="str">
        <f>A29</f>
        <v xml:space="preserve">    Slope    -0.1749    0.4315   -0.4054    0.6885</v>
      </c>
      <c r="Q4" t="s">
        <v>282</v>
      </c>
      <c r="R4">
        <v>-0.1749</v>
      </c>
      <c r="S4">
        <v>0.43149999999999999</v>
      </c>
      <c r="T4">
        <v>-0.40539999999999998</v>
      </c>
      <c r="U4">
        <v>0.6885</v>
      </c>
    </row>
    <row r="5" spans="1:22" x14ac:dyDescent="0.25">
      <c r="A5" t="s">
        <v>56</v>
      </c>
      <c r="L5">
        <v>4</v>
      </c>
      <c r="M5">
        <f t="shared" si="1"/>
        <v>40</v>
      </c>
      <c r="N5" t="str">
        <f t="shared" si="0"/>
        <v>=A40</v>
      </c>
      <c r="O5" t="str">
        <f>A40</f>
        <v xml:space="preserve">    Slope    -0.6388    0.5109    -1.250    0.2223</v>
      </c>
      <c r="Q5" t="s">
        <v>282</v>
      </c>
      <c r="R5">
        <v>-0.63880000000000003</v>
      </c>
      <c r="S5">
        <v>0.51090000000000002</v>
      </c>
      <c r="T5">
        <v>-1.25</v>
      </c>
      <c r="U5">
        <v>0.2223</v>
      </c>
    </row>
    <row r="6" spans="1:22" x14ac:dyDescent="0.25">
      <c r="A6" t="s">
        <v>223</v>
      </c>
      <c r="L6">
        <v>5</v>
      </c>
      <c r="M6">
        <f t="shared" si="1"/>
        <v>51</v>
      </c>
      <c r="N6" t="str">
        <f t="shared" si="0"/>
        <v>=A51</v>
      </c>
      <c r="O6" t="str">
        <f>A51</f>
        <v xml:space="preserve">    Slope    -0.9571    0.4800    -1.994   0.05635 *</v>
      </c>
      <c r="Q6" t="s">
        <v>282</v>
      </c>
      <c r="R6">
        <v>-0.95709999999999995</v>
      </c>
      <c r="S6">
        <v>0.48</v>
      </c>
      <c r="T6">
        <v>-1.994</v>
      </c>
      <c r="U6">
        <v>5.6349999999999997E-2</v>
      </c>
      <c r="V6" t="s">
        <v>283</v>
      </c>
    </row>
    <row r="7" spans="1:22" x14ac:dyDescent="0.25">
      <c r="A7" t="s">
        <v>224</v>
      </c>
      <c r="L7">
        <v>6</v>
      </c>
      <c r="M7">
        <f t="shared" si="1"/>
        <v>62</v>
      </c>
      <c r="N7" t="str">
        <f t="shared" si="0"/>
        <v>=A62</v>
      </c>
      <c r="O7" t="str">
        <f>A62</f>
        <v xml:space="preserve">    Slope     0.3175    0.3237    0.9808    0.3354</v>
      </c>
      <c r="Q7" t="s">
        <v>282</v>
      </c>
      <c r="R7">
        <v>0.3175</v>
      </c>
      <c r="S7">
        <v>0.32369999999999999</v>
      </c>
      <c r="T7">
        <v>0.98080000000000001</v>
      </c>
      <c r="U7">
        <v>0.33539999999999998</v>
      </c>
    </row>
    <row r="8" spans="1:22" x14ac:dyDescent="0.25">
      <c r="L8">
        <v>7</v>
      </c>
      <c r="M8">
        <f t="shared" si="1"/>
        <v>73</v>
      </c>
      <c r="N8" t="str">
        <f t="shared" si="0"/>
        <v>=A73</v>
      </c>
      <c r="O8" t="str">
        <f>A73</f>
        <v xml:space="preserve">    Slope     0.2515    0.1206     2.086   0.04656 **</v>
      </c>
      <c r="Q8" t="s">
        <v>282</v>
      </c>
      <c r="R8">
        <v>0.2515</v>
      </c>
      <c r="S8">
        <v>0.1206</v>
      </c>
      <c r="T8">
        <v>2.0859999999999999</v>
      </c>
      <c r="U8">
        <v>4.6559999999999997E-2</v>
      </c>
      <c r="V8" t="s">
        <v>284</v>
      </c>
    </row>
    <row r="9" spans="1:22" x14ac:dyDescent="0.25">
      <c r="A9" t="s">
        <v>225</v>
      </c>
      <c r="L9">
        <v>8</v>
      </c>
      <c r="M9">
        <f t="shared" si="1"/>
        <v>84</v>
      </c>
      <c r="N9" t="str">
        <f t="shared" si="0"/>
        <v>=A84</v>
      </c>
      <c r="O9" t="str">
        <f>A84</f>
        <v xml:space="preserve">    Slope   0.009670   0.03706    0.2609    0.7961</v>
      </c>
      <c r="Q9" t="s">
        <v>282</v>
      </c>
      <c r="R9">
        <v>9.6699999999999998E-3</v>
      </c>
      <c r="S9">
        <v>3.7060000000000003E-2</v>
      </c>
      <c r="T9">
        <v>0.26090000000000002</v>
      </c>
      <c r="U9">
        <v>0.79610000000000003</v>
      </c>
    </row>
    <row r="10" spans="1:22" x14ac:dyDescent="0.25">
      <c r="A10" t="s">
        <v>226</v>
      </c>
      <c r="L10">
        <v>9</v>
      </c>
      <c r="M10">
        <f t="shared" si="1"/>
        <v>95</v>
      </c>
      <c r="N10" t="str">
        <f t="shared" si="0"/>
        <v>=A95</v>
      </c>
      <c r="O10" t="str">
        <f>A95</f>
        <v xml:space="preserve">    Slope  0.0006212   0.02300   0.02701    0.9787</v>
      </c>
      <c r="Q10" t="s">
        <v>282</v>
      </c>
      <c r="R10">
        <v>6.2120000000000003E-4</v>
      </c>
      <c r="S10">
        <v>2.3E-2</v>
      </c>
      <c r="T10">
        <v>2.7009999999999999E-2</v>
      </c>
      <c r="U10">
        <v>0.97870000000000001</v>
      </c>
    </row>
    <row r="11" spans="1:22" x14ac:dyDescent="0.25">
      <c r="L11">
        <v>10</v>
      </c>
      <c r="M11">
        <f t="shared" si="1"/>
        <v>106</v>
      </c>
      <c r="N11" t="str">
        <f t="shared" si="0"/>
        <v>=A106</v>
      </c>
      <c r="O11" t="str">
        <f>A106</f>
        <v xml:space="preserve">    Slope   0.004737   0.01949    0.2430    0.8099</v>
      </c>
      <c r="Q11" t="s">
        <v>282</v>
      </c>
      <c r="R11">
        <v>4.7369999999999999E-3</v>
      </c>
      <c r="S11">
        <v>1.949E-2</v>
      </c>
      <c r="T11">
        <v>0.24299999999999999</v>
      </c>
      <c r="U11">
        <v>0.80989999999999995</v>
      </c>
    </row>
    <row r="12" spans="1:22" x14ac:dyDescent="0.25">
      <c r="A12" t="s">
        <v>227</v>
      </c>
      <c r="L12">
        <v>11</v>
      </c>
      <c r="M12">
        <f t="shared" si="1"/>
        <v>117</v>
      </c>
      <c r="N12" t="str">
        <f t="shared" si="0"/>
        <v>=A117</v>
      </c>
      <c r="O12" t="str">
        <f>A117</f>
        <v xml:space="preserve">    Slope  -0.009231   0.01632   -0.5656    0.5765</v>
      </c>
      <c r="Q12" t="s">
        <v>282</v>
      </c>
      <c r="R12">
        <v>-9.2309999999999996E-3</v>
      </c>
      <c r="S12">
        <v>1.6320000000000001E-2</v>
      </c>
      <c r="T12">
        <v>-0.56559999999999999</v>
      </c>
      <c r="U12">
        <v>0.57650000000000001</v>
      </c>
    </row>
    <row r="13" spans="1:22" x14ac:dyDescent="0.25">
      <c r="L13">
        <v>12</v>
      </c>
      <c r="M13">
        <f t="shared" si="1"/>
        <v>128</v>
      </c>
      <c r="N13" t="str">
        <f t="shared" si="0"/>
        <v>=A128</v>
      </c>
      <c r="O13" t="str">
        <f>A128</f>
        <v xml:space="preserve">    Slope  -0.006606   0.02041   -0.3236    0.7489</v>
      </c>
      <c r="Q13" t="s">
        <v>282</v>
      </c>
      <c r="R13">
        <v>-6.6059999999999999E-3</v>
      </c>
      <c r="S13">
        <v>2.0410000000000001E-2</v>
      </c>
      <c r="T13">
        <v>-0.3236</v>
      </c>
      <c r="U13">
        <v>0.74890000000000001</v>
      </c>
    </row>
    <row r="14" spans="1:22" x14ac:dyDescent="0.25">
      <c r="A14" t="s">
        <v>228</v>
      </c>
    </row>
    <row r="16" spans="1:22" x14ac:dyDescent="0.25">
      <c r="A16" t="s">
        <v>56</v>
      </c>
    </row>
    <row r="17" spans="1:1" x14ac:dyDescent="0.25">
      <c r="A17" t="s">
        <v>229</v>
      </c>
    </row>
    <row r="18" spans="1:1" x14ac:dyDescent="0.25">
      <c r="A18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3" spans="1:1" x14ac:dyDescent="0.25">
      <c r="A23" t="s">
        <v>233</v>
      </c>
    </row>
    <row r="25" spans="1:1" x14ac:dyDescent="0.25">
      <c r="A25" t="s">
        <v>234</v>
      </c>
    </row>
    <row r="27" spans="1:1" x14ac:dyDescent="0.25">
      <c r="A27" t="s">
        <v>56</v>
      </c>
    </row>
    <row r="28" spans="1:1" x14ac:dyDescent="0.25">
      <c r="A28" t="s">
        <v>235</v>
      </c>
    </row>
    <row r="29" spans="1:1" x14ac:dyDescent="0.25">
      <c r="A29" t="s">
        <v>236</v>
      </c>
    </row>
    <row r="31" spans="1:1" x14ac:dyDescent="0.25">
      <c r="A31" t="s">
        <v>237</v>
      </c>
    </row>
    <row r="32" spans="1:1" x14ac:dyDescent="0.25">
      <c r="A32" t="s">
        <v>238</v>
      </c>
    </row>
    <row r="34" spans="1:1" x14ac:dyDescent="0.25">
      <c r="A34" t="s">
        <v>239</v>
      </c>
    </row>
    <row r="36" spans="1:1" x14ac:dyDescent="0.25">
      <c r="A36" t="s">
        <v>234</v>
      </c>
    </row>
    <row r="38" spans="1:1" x14ac:dyDescent="0.25">
      <c r="A38" t="s">
        <v>56</v>
      </c>
    </row>
    <row r="39" spans="1:1" x14ac:dyDescent="0.25">
      <c r="A39" t="s">
        <v>240</v>
      </c>
    </row>
    <row r="40" spans="1:1" x14ac:dyDescent="0.25">
      <c r="A40" t="s">
        <v>241</v>
      </c>
    </row>
    <row r="42" spans="1:1" x14ac:dyDescent="0.25">
      <c r="A42" t="s">
        <v>242</v>
      </c>
    </row>
    <row r="43" spans="1:1" x14ac:dyDescent="0.25">
      <c r="A43" t="s">
        <v>243</v>
      </c>
    </row>
    <row r="45" spans="1:1" x14ac:dyDescent="0.25">
      <c r="A45" t="s">
        <v>244</v>
      </c>
    </row>
    <row r="47" spans="1:1" x14ac:dyDescent="0.25">
      <c r="A47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6" spans="1:1" x14ac:dyDescent="0.25">
      <c r="A56" t="s">
        <v>245</v>
      </c>
    </row>
    <row r="58" spans="1:1" x14ac:dyDescent="0.25">
      <c r="A58" t="s">
        <v>55</v>
      </c>
    </row>
    <row r="60" spans="1:1" x14ac:dyDescent="0.25">
      <c r="A60" t="s">
        <v>56</v>
      </c>
    </row>
    <row r="61" spans="1:1" x14ac:dyDescent="0.25">
      <c r="A61" t="s">
        <v>246</v>
      </c>
    </row>
    <row r="62" spans="1:1" x14ac:dyDescent="0.25">
      <c r="A62" t="s">
        <v>247</v>
      </c>
    </row>
    <row r="64" spans="1:1" x14ac:dyDescent="0.25">
      <c r="A64" t="s">
        <v>248</v>
      </c>
    </row>
    <row r="65" spans="1:1" x14ac:dyDescent="0.25">
      <c r="A65" t="s">
        <v>249</v>
      </c>
    </row>
    <row r="67" spans="1:1" x14ac:dyDescent="0.25">
      <c r="A67" t="s">
        <v>250</v>
      </c>
    </row>
    <row r="69" spans="1:1" x14ac:dyDescent="0.25">
      <c r="A69" t="s">
        <v>55</v>
      </c>
    </row>
    <row r="71" spans="1:1" x14ac:dyDescent="0.25">
      <c r="A71" t="s">
        <v>56</v>
      </c>
    </row>
    <row r="72" spans="1:1" x14ac:dyDescent="0.25">
      <c r="A72" t="s">
        <v>251</v>
      </c>
    </row>
    <row r="73" spans="1:1" x14ac:dyDescent="0.25">
      <c r="A73" t="s">
        <v>252</v>
      </c>
    </row>
    <row r="75" spans="1:1" x14ac:dyDescent="0.25">
      <c r="A75" t="s">
        <v>253</v>
      </c>
    </row>
    <row r="76" spans="1:1" x14ac:dyDescent="0.25">
      <c r="A76" t="s">
        <v>254</v>
      </c>
    </row>
    <row r="78" spans="1:1" x14ac:dyDescent="0.25">
      <c r="A78" t="s">
        <v>255</v>
      </c>
    </row>
    <row r="80" spans="1:1" x14ac:dyDescent="0.25">
      <c r="A80" t="s">
        <v>55</v>
      </c>
    </row>
    <row r="82" spans="1:1" x14ac:dyDescent="0.25">
      <c r="A82" t="s">
        <v>56</v>
      </c>
    </row>
    <row r="83" spans="1:1" x14ac:dyDescent="0.25">
      <c r="A83" t="s">
        <v>256</v>
      </c>
    </row>
    <row r="84" spans="1:1" x14ac:dyDescent="0.25">
      <c r="A84" t="s">
        <v>257</v>
      </c>
    </row>
    <row r="86" spans="1:1" x14ac:dyDescent="0.25">
      <c r="A86" t="s">
        <v>258</v>
      </c>
    </row>
    <row r="87" spans="1:1" x14ac:dyDescent="0.25">
      <c r="A87" t="s">
        <v>259</v>
      </c>
    </row>
    <row r="89" spans="1:1" x14ac:dyDescent="0.25">
      <c r="A89" t="s">
        <v>260</v>
      </c>
    </row>
    <row r="91" spans="1:1" x14ac:dyDescent="0.25">
      <c r="A91" t="s">
        <v>261</v>
      </c>
    </row>
    <row r="93" spans="1:1" x14ac:dyDescent="0.25">
      <c r="A93" t="s">
        <v>56</v>
      </c>
    </row>
    <row r="94" spans="1:1" x14ac:dyDescent="0.25">
      <c r="A94" t="s">
        <v>262</v>
      </c>
    </row>
    <row r="95" spans="1:1" x14ac:dyDescent="0.25">
      <c r="A95" t="s">
        <v>263</v>
      </c>
    </row>
    <row r="97" spans="1:1" x14ac:dyDescent="0.25">
      <c r="A97" t="s">
        <v>264</v>
      </c>
    </row>
    <row r="98" spans="1:1" x14ac:dyDescent="0.25">
      <c r="A98" t="s">
        <v>265</v>
      </c>
    </row>
    <row r="100" spans="1:1" x14ac:dyDescent="0.25">
      <c r="A100" t="s">
        <v>266</v>
      </c>
    </row>
    <row r="102" spans="1:1" x14ac:dyDescent="0.25">
      <c r="A102" t="s">
        <v>261</v>
      </c>
    </row>
    <row r="104" spans="1:1" x14ac:dyDescent="0.25">
      <c r="A104" t="s">
        <v>56</v>
      </c>
    </row>
    <row r="105" spans="1:1" x14ac:dyDescent="0.25">
      <c r="A105" t="s">
        <v>267</v>
      </c>
    </row>
    <row r="106" spans="1:1" x14ac:dyDescent="0.25">
      <c r="A106" t="s">
        <v>268</v>
      </c>
    </row>
    <row r="108" spans="1:1" x14ac:dyDescent="0.25">
      <c r="A108" t="s">
        <v>269</v>
      </c>
    </row>
    <row r="109" spans="1:1" x14ac:dyDescent="0.25">
      <c r="A109" t="s">
        <v>270</v>
      </c>
    </row>
    <row r="111" spans="1:1" x14ac:dyDescent="0.25">
      <c r="A111" t="s">
        <v>271</v>
      </c>
    </row>
    <row r="113" spans="1:1" x14ac:dyDescent="0.25">
      <c r="A113" t="s">
        <v>261</v>
      </c>
    </row>
    <row r="115" spans="1:1" x14ac:dyDescent="0.25">
      <c r="A115" t="s">
        <v>56</v>
      </c>
    </row>
    <row r="116" spans="1:1" x14ac:dyDescent="0.25">
      <c r="A116" t="s">
        <v>272</v>
      </c>
    </row>
    <row r="117" spans="1:1" x14ac:dyDescent="0.25">
      <c r="A117" t="s">
        <v>273</v>
      </c>
    </row>
    <row r="119" spans="1:1" x14ac:dyDescent="0.25">
      <c r="A119" t="s">
        <v>274</v>
      </c>
    </row>
    <row r="120" spans="1:1" x14ac:dyDescent="0.25">
      <c r="A120" t="s">
        <v>275</v>
      </c>
    </row>
    <row r="122" spans="1:1" x14ac:dyDescent="0.25">
      <c r="A122" t="s">
        <v>276</v>
      </c>
    </row>
    <row r="124" spans="1:1" x14ac:dyDescent="0.25">
      <c r="A124" t="s">
        <v>277</v>
      </c>
    </row>
    <row r="126" spans="1:1" x14ac:dyDescent="0.25">
      <c r="A126" t="s">
        <v>56</v>
      </c>
    </row>
    <row r="127" spans="1:1" x14ac:dyDescent="0.25">
      <c r="A127" t="s">
        <v>278</v>
      </c>
    </row>
    <row r="128" spans="1:1" x14ac:dyDescent="0.25">
      <c r="A128" t="s">
        <v>279</v>
      </c>
    </row>
    <row r="130" spans="1:1" x14ac:dyDescent="0.25">
      <c r="A130" t="s">
        <v>280</v>
      </c>
    </row>
    <row r="131" spans="1:1" x14ac:dyDescent="0.25">
      <c r="A131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77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14</v>
      </c>
    </row>
    <row r="4" spans="1:5" x14ac:dyDescent="0.25">
      <c r="A4">
        <v>2053</v>
      </c>
      <c r="B4" s="2">
        <v>50.073666666666668</v>
      </c>
      <c r="E4" t="s">
        <v>49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16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78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18</v>
      </c>
    </row>
    <row r="11" spans="1:5" x14ac:dyDescent="0.25">
      <c r="A11">
        <v>2060</v>
      </c>
      <c r="B11" s="2">
        <v>55.655666666666647</v>
      </c>
      <c r="E11" t="s">
        <v>50</v>
      </c>
    </row>
    <row r="12" spans="1:5" x14ac:dyDescent="0.25">
      <c r="A12">
        <v>2061</v>
      </c>
      <c r="B12" s="2">
        <v>31.64946666666668</v>
      </c>
      <c r="E12" t="s">
        <v>51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21</v>
      </c>
    </row>
    <row r="15" spans="1:5" x14ac:dyDescent="0.25">
      <c r="A15">
        <v>2064</v>
      </c>
      <c r="B15" s="2">
        <v>40.892366666666661</v>
      </c>
      <c r="E15" t="s">
        <v>49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22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79</v>
      </c>
    </row>
    <row r="20" spans="1:5" x14ac:dyDescent="0.25">
      <c r="A20">
        <v>2069</v>
      </c>
      <c r="B20" s="2">
        <v>39.759233333333341</v>
      </c>
      <c r="E20" t="s">
        <v>80</v>
      </c>
    </row>
    <row r="21" spans="1:5" x14ac:dyDescent="0.25">
      <c r="A21">
        <v>2070</v>
      </c>
      <c r="B21" s="2">
        <v>30.80583870967742</v>
      </c>
      <c r="E21" t="s">
        <v>81</v>
      </c>
    </row>
    <row r="22" spans="1:5" x14ac:dyDescent="0.25">
      <c r="A22">
        <v>2071</v>
      </c>
      <c r="B22" s="2">
        <v>34.140419354838713</v>
      </c>
      <c r="E22" t="s">
        <v>26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82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14</v>
      </c>
    </row>
    <row r="4" spans="1:5" x14ac:dyDescent="0.25">
      <c r="A4">
        <v>2053</v>
      </c>
      <c r="B4" s="2">
        <v>20.305</v>
      </c>
      <c r="E4" t="s">
        <v>49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16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83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18</v>
      </c>
    </row>
    <row r="11" spans="1:5" x14ac:dyDescent="0.25">
      <c r="A11">
        <v>2060</v>
      </c>
      <c r="B11" s="2">
        <v>15.020666666666671</v>
      </c>
      <c r="E11" t="s">
        <v>50</v>
      </c>
    </row>
    <row r="12" spans="1:5" x14ac:dyDescent="0.25">
      <c r="A12">
        <v>2061</v>
      </c>
      <c r="B12" s="2">
        <v>14.043366666666669</v>
      </c>
      <c r="E12" t="s">
        <v>51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21</v>
      </c>
    </row>
    <row r="15" spans="1:5" x14ac:dyDescent="0.25">
      <c r="A15">
        <v>2064</v>
      </c>
      <c r="B15" s="2">
        <v>17.223933333333331</v>
      </c>
      <c r="E15" t="s">
        <v>49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84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22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85</v>
      </c>
    </row>
    <row r="22" spans="1:5" x14ac:dyDescent="0.25">
      <c r="A22">
        <v>2071</v>
      </c>
      <c r="B22" s="2">
        <v>16.52086666666667</v>
      </c>
      <c r="E22" t="s">
        <v>86</v>
      </c>
    </row>
    <row r="23" spans="1:5" x14ac:dyDescent="0.25">
      <c r="A23">
        <v>2072</v>
      </c>
      <c r="B23" s="2">
        <v>12.8948</v>
      </c>
      <c r="E23" t="s">
        <v>87</v>
      </c>
    </row>
    <row r="24" spans="1:5" x14ac:dyDescent="0.25">
      <c r="A24">
        <v>2073</v>
      </c>
      <c r="B24" s="2">
        <v>22.448299999999989</v>
      </c>
      <c r="E24" t="s">
        <v>88</v>
      </c>
    </row>
    <row r="25" spans="1:5" x14ac:dyDescent="0.25">
      <c r="A25">
        <v>2074</v>
      </c>
      <c r="B25" s="2">
        <v>13.7182</v>
      </c>
      <c r="E25" t="s">
        <v>89</v>
      </c>
    </row>
    <row r="26" spans="1:5" x14ac:dyDescent="0.25">
      <c r="A26">
        <v>2075</v>
      </c>
      <c r="B26" s="2">
        <v>10.54673333333333</v>
      </c>
      <c r="E26" t="s">
        <v>26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90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14</v>
      </c>
    </row>
    <row r="4" spans="1:4" x14ac:dyDescent="0.25">
      <c r="A4">
        <v>2053</v>
      </c>
      <c r="B4" s="2">
        <v>9.4963333333333324</v>
      </c>
      <c r="D4" t="s">
        <v>49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16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91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18</v>
      </c>
    </row>
    <row r="11" spans="1:4" x14ac:dyDescent="0.25">
      <c r="A11">
        <v>2060</v>
      </c>
      <c r="B11" s="2">
        <v>8.6782758620689648</v>
      </c>
      <c r="D11" t="s">
        <v>50</v>
      </c>
    </row>
    <row r="12" spans="1:4" x14ac:dyDescent="0.25">
      <c r="A12">
        <v>2061</v>
      </c>
      <c r="B12" s="2">
        <v>8.0670000000000002</v>
      </c>
      <c r="D12" t="s">
        <v>51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21</v>
      </c>
    </row>
    <row r="15" spans="1:4" x14ac:dyDescent="0.25">
      <c r="A15">
        <v>2064</v>
      </c>
      <c r="B15" s="2">
        <v>9.44551724137931</v>
      </c>
      <c r="D15" t="s">
        <v>49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22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92</v>
      </c>
    </row>
    <row r="20" spans="1:4" x14ac:dyDescent="0.25">
      <c r="A20">
        <v>2069</v>
      </c>
      <c r="B20" s="2">
        <v>7.6434333333333369</v>
      </c>
      <c r="D20" t="s">
        <v>93</v>
      </c>
    </row>
    <row r="21" spans="1:4" x14ac:dyDescent="0.25">
      <c r="A21">
        <v>2070</v>
      </c>
      <c r="B21" s="2">
        <v>9.7732666666666663</v>
      </c>
      <c r="D21" t="s">
        <v>94</v>
      </c>
    </row>
    <row r="22" spans="1:4" x14ac:dyDescent="0.25">
      <c r="A22">
        <v>2071</v>
      </c>
      <c r="B22" s="2">
        <v>9.0616206896551716</v>
      </c>
      <c r="D22" t="s">
        <v>26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95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14</v>
      </c>
    </row>
    <row r="4" spans="1:5" x14ac:dyDescent="0.25">
      <c r="A4">
        <v>2053</v>
      </c>
      <c r="B4" s="2">
        <v>6.9452333333333343</v>
      </c>
      <c r="E4" t="s">
        <v>96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16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97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18</v>
      </c>
    </row>
    <row r="11" spans="1:5" x14ac:dyDescent="0.25">
      <c r="A11">
        <v>2060</v>
      </c>
      <c r="B11" s="2">
        <v>7.2203333333333326</v>
      </c>
      <c r="E11" t="s">
        <v>38</v>
      </c>
    </row>
    <row r="12" spans="1:5" x14ac:dyDescent="0.25">
      <c r="A12">
        <v>2061</v>
      </c>
      <c r="B12" s="2">
        <v>6.3729655172413802</v>
      </c>
      <c r="E12" t="s">
        <v>39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21</v>
      </c>
    </row>
    <row r="15" spans="1:5" x14ac:dyDescent="0.25">
      <c r="A15">
        <v>2064</v>
      </c>
      <c r="B15" s="2">
        <v>6.8260333333333358</v>
      </c>
      <c r="E15" t="s">
        <v>96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84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22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98</v>
      </c>
    </row>
    <row r="22" spans="1:5" x14ac:dyDescent="0.25">
      <c r="A22">
        <v>2071</v>
      </c>
      <c r="B22" s="2">
        <v>8.2641666666666662</v>
      </c>
      <c r="E22" t="s">
        <v>99</v>
      </c>
    </row>
    <row r="23" spans="1:5" x14ac:dyDescent="0.25">
      <c r="A23">
        <v>2072</v>
      </c>
      <c r="B23" s="2">
        <v>5.9090333333333351</v>
      </c>
      <c r="E23" t="s">
        <v>100</v>
      </c>
    </row>
    <row r="24" spans="1:5" x14ac:dyDescent="0.25">
      <c r="A24">
        <v>2073</v>
      </c>
      <c r="B24" s="2">
        <v>6.9718965517241376</v>
      </c>
      <c r="E24" t="s">
        <v>101</v>
      </c>
    </row>
    <row r="25" spans="1:5" x14ac:dyDescent="0.25">
      <c r="A25">
        <v>2074</v>
      </c>
      <c r="B25" s="2">
        <v>5.6863666666666663</v>
      </c>
      <c r="E25" t="s">
        <v>102</v>
      </c>
    </row>
    <row r="26" spans="1:5" x14ac:dyDescent="0.25">
      <c r="A26">
        <v>2075</v>
      </c>
      <c r="B26" s="2">
        <v>5.3209999999999997</v>
      </c>
      <c r="E26" t="s">
        <v>26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H13" sqref="H13"/>
    </sheetView>
  </sheetViews>
  <sheetFormatPr defaultRowHeight="15" x14ac:dyDescent="0.25"/>
  <sheetData>
    <row r="1" spans="1:4" x14ac:dyDescent="0.25">
      <c r="B1" s="1" t="s">
        <v>6</v>
      </c>
      <c r="D1" t="s">
        <v>103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14</v>
      </c>
    </row>
    <row r="4" spans="1:4" x14ac:dyDescent="0.25">
      <c r="A4">
        <v>2053</v>
      </c>
      <c r="B4" s="2">
        <v>6.3124137931034481</v>
      </c>
      <c r="D4" t="s">
        <v>96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16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104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18</v>
      </c>
    </row>
    <row r="11" spans="1:4" x14ac:dyDescent="0.25">
      <c r="A11">
        <v>2060</v>
      </c>
      <c r="B11" s="2">
        <v>6.559310344827586</v>
      </c>
      <c r="D11" t="s">
        <v>38</v>
      </c>
    </row>
    <row r="12" spans="1:4" x14ac:dyDescent="0.25">
      <c r="A12">
        <v>2061</v>
      </c>
      <c r="B12" s="2">
        <v>6.1764137931034488</v>
      </c>
      <c r="D12" t="s">
        <v>39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21</v>
      </c>
    </row>
    <row r="15" spans="1:4" x14ac:dyDescent="0.25">
      <c r="A15">
        <v>2064</v>
      </c>
      <c r="B15" s="2">
        <v>5.5862068965517251</v>
      </c>
      <c r="D15" t="s">
        <v>96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84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22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105</v>
      </c>
    </row>
    <row r="22" spans="1:4" x14ac:dyDescent="0.25">
      <c r="A22">
        <v>2071</v>
      </c>
      <c r="B22" s="2">
        <v>6.0609999999999999</v>
      </c>
      <c r="D22" t="s">
        <v>106</v>
      </c>
    </row>
    <row r="23" spans="1:4" x14ac:dyDescent="0.25">
      <c r="A23">
        <v>2072</v>
      </c>
      <c r="B23" s="2">
        <v>5.2724137931034507</v>
      </c>
      <c r="D23" t="s">
        <v>107</v>
      </c>
    </row>
    <row r="24" spans="1:4" x14ac:dyDescent="0.25">
      <c r="A24">
        <v>2073</v>
      </c>
      <c r="B24" s="2">
        <v>5.7861379310344816</v>
      </c>
      <c r="D24" t="s">
        <v>108</v>
      </c>
    </row>
    <row r="25" spans="1:4" x14ac:dyDescent="0.25">
      <c r="A25">
        <v>2074</v>
      </c>
      <c r="B25" s="2">
        <v>4.8135862068965514</v>
      </c>
      <c r="D25" t="s">
        <v>109</v>
      </c>
    </row>
    <row r="26" spans="1:4" x14ac:dyDescent="0.25">
      <c r="A26">
        <v>2075</v>
      </c>
      <c r="B26" s="2">
        <v>6.12351724137931</v>
      </c>
      <c r="D26" t="s">
        <v>26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110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14</v>
      </c>
    </row>
    <row r="4" spans="1:4" x14ac:dyDescent="0.25">
      <c r="A4">
        <v>2053</v>
      </c>
      <c r="B4" s="2">
        <v>4.3993333333333338</v>
      </c>
      <c r="D4" t="s">
        <v>96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16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111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18</v>
      </c>
    </row>
    <row r="11" spans="1:4" x14ac:dyDescent="0.25">
      <c r="A11">
        <v>2060</v>
      </c>
      <c r="B11" s="2">
        <v>4.4633333333333329</v>
      </c>
      <c r="D11" t="s">
        <v>38</v>
      </c>
    </row>
    <row r="12" spans="1:4" x14ac:dyDescent="0.25">
      <c r="A12">
        <v>2061</v>
      </c>
      <c r="B12" s="2">
        <v>4.6343333333333332</v>
      </c>
      <c r="D12" t="s">
        <v>39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21</v>
      </c>
    </row>
    <row r="15" spans="1:4" x14ac:dyDescent="0.25">
      <c r="A15">
        <v>2064</v>
      </c>
      <c r="B15" s="2">
        <v>4.4305333333333321</v>
      </c>
      <c r="D15" t="s">
        <v>96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22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112</v>
      </c>
    </row>
    <row r="20" spans="1:4" x14ac:dyDescent="0.25">
      <c r="A20">
        <v>2069</v>
      </c>
      <c r="B20" s="2">
        <v>4.84</v>
      </c>
      <c r="D20" t="s">
        <v>113</v>
      </c>
    </row>
    <row r="21" spans="1:4" x14ac:dyDescent="0.25">
      <c r="A21">
        <v>2070</v>
      </c>
      <c r="B21" s="2">
        <v>5.4528333333333334</v>
      </c>
      <c r="D21" t="s">
        <v>114</v>
      </c>
    </row>
    <row r="22" spans="1:4" x14ac:dyDescent="0.25">
      <c r="A22">
        <v>2071</v>
      </c>
      <c r="B22" s="2">
        <v>5.6435333333333348</v>
      </c>
      <c r="D22" t="s">
        <v>26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G7" sqref="G7"/>
    </sheetView>
  </sheetViews>
  <sheetFormatPr defaultRowHeight="15" x14ac:dyDescent="0.25"/>
  <sheetData>
    <row r="1" spans="1:4" x14ac:dyDescent="0.25">
      <c r="B1" s="1" t="s">
        <v>8</v>
      </c>
      <c r="D1" t="s">
        <v>115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14</v>
      </c>
    </row>
    <row r="4" spans="1:4" x14ac:dyDescent="0.25">
      <c r="A4">
        <v>2053</v>
      </c>
      <c r="B4" s="2">
        <v>4.4883333333333333</v>
      </c>
      <c r="D4" t="s">
        <v>116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16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117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18</v>
      </c>
    </row>
    <row r="11" spans="1:4" x14ac:dyDescent="0.25">
      <c r="A11">
        <v>2061</v>
      </c>
      <c r="B11" s="2">
        <v>3.693548387096774</v>
      </c>
      <c r="D11" t="s">
        <v>19</v>
      </c>
    </row>
    <row r="12" spans="1:4" x14ac:dyDescent="0.25">
      <c r="A12">
        <v>2062</v>
      </c>
      <c r="B12" s="2">
        <v>3.7062580645161289</v>
      </c>
      <c r="D12" t="s">
        <v>20</v>
      </c>
    </row>
    <row r="13" spans="1:4" x14ac:dyDescent="0.25">
      <c r="A13">
        <v>2063</v>
      </c>
      <c r="B13" s="2">
        <v>3.8978666666666659</v>
      </c>
      <c r="D13" t="s">
        <v>21</v>
      </c>
    </row>
    <row r="14" spans="1:4" x14ac:dyDescent="0.25">
      <c r="A14">
        <v>2064</v>
      </c>
      <c r="B14" s="2">
        <v>3.9701666666666662</v>
      </c>
      <c r="D14" t="s">
        <v>116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84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22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118</v>
      </c>
    </row>
    <row r="21" spans="1:4" x14ac:dyDescent="0.25">
      <c r="A21">
        <v>2071</v>
      </c>
      <c r="B21" s="2">
        <v>5.0915666666666661</v>
      </c>
      <c r="D21" t="s">
        <v>119</v>
      </c>
    </row>
    <row r="22" spans="1:4" x14ac:dyDescent="0.25">
      <c r="A22">
        <v>2072</v>
      </c>
      <c r="B22" s="2">
        <v>3.2854999999999999</v>
      </c>
      <c r="D22" t="s">
        <v>120</v>
      </c>
    </row>
    <row r="23" spans="1:4" x14ac:dyDescent="0.25">
      <c r="A23">
        <v>2073</v>
      </c>
      <c r="B23" s="2">
        <v>4.1911290322580648</v>
      </c>
      <c r="D23" t="s">
        <v>121</v>
      </c>
    </row>
    <row r="24" spans="1:4" x14ac:dyDescent="0.25">
      <c r="A24">
        <v>2074</v>
      </c>
      <c r="B24" s="2">
        <v>4.2008333333333328</v>
      </c>
      <c r="D24" t="s">
        <v>122</v>
      </c>
    </row>
    <row r="25" spans="1:4" x14ac:dyDescent="0.25">
      <c r="A25">
        <v>2075</v>
      </c>
      <c r="B25" s="2">
        <v>4.2669666666666659</v>
      </c>
      <c r="D25" t="s">
        <v>26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E45" sqref="E45"/>
    </sheetView>
  </sheetViews>
  <sheetFormatPr defaultRowHeight="15" x14ac:dyDescent="0.25"/>
  <cols>
    <col min="1" max="1" width="9.42578125" customWidth="1"/>
    <col min="2" max="2" width="8.7109375" customWidth="1"/>
  </cols>
  <sheetData>
    <row r="1" spans="1:30" ht="17.25" x14ac:dyDescent="0.3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  <c r="Y1" s="4">
        <v>2017</v>
      </c>
      <c r="Z1" s="4">
        <v>2018</v>
      </c>
      <c r="AA1" s="4">
        <v>2019</v>
      </c>
      <c r="AB1" s="4">
        <v>2020</v>
      </c>
      <c r="AC1" s="4">
        <v>2021</v>
      </c>
      <c r="AD1" s="4">
        <v>2022</v>
      </c>
    </row>
    <row r="2" spans="1:30" ht="17.25" x14ac:dyDescent="0.35">
      <c r="C2" s="4">
        <v>24.0324019</v>
      </c>
      <c r="D2" s="4">
        <v>27.625297809999999</v>
      </c>
      <c r="E2" s="4">
        <v>28.286193990000001</v>
      </c>
      <c r="F2" s="4">
        <v>33.696236259999999</v>
      </c>
      <c r="G2" s="4">
        <v>29.664906850000001</v>
      </c>
      <c r="H2" s="4">
        <v>34.957153419999997</v>
      </c>
      <c r="I2" s="4">
        <v>28.248898629999999</v>
      </c>
      <c r="J2" s="4">
        <v>19.689263010000001</v>
      </c>
      <c r="K2" s="4">
        <v>39.704214290000003</v>
      </c>
      <c r="L2" s="4">
        <v>16.235106559999998</v>
      </c>
      <c r="M2" s="4">
        <v>21.890109630000001</v>
      </c>
      <c r="N2" s="4">
        <v>17.541330680000002</v>
      </c>
      <c r="O2" s="4">
        <v>23.243706849999999</v>
      </c>
      <c r="P2" s="4">
        <v>24.193700110000002</v>
      </c>
      <c r="Q2" s="4">
        <v>21.104016479999999</v>
      </c>
      <c r="R2" s="4">
        <v>23.186895889999999</v>
      </c>
      <c r="S2" s="4">
        <v>23.62412904</v>
      </c>
      <c r="T2" s="4">
        <v>19.858986340000001</v>
      </c>
      <c r="U2" s="4">
        <v>29.980536990000001</v>
      </c>
      <c r="V2" s="4">
        <v>20.557810960000001</v>
      </c>
      <c r="W2" s="4">
        <v>19.73936986</v>
      </c>
      <c r="X2" s="4">
        <v>28.33258743</v>
      </c>
      <c r="Y2" s="4">
        <v>23.424625679999998</v>
      </c>
      <c r="Z2" s="4">
        <v>15.852994519999999</v>
      </c>
      <c r="AA2" s="4">
        <v>18.272549179999999</v>
      </c>
      <c r="AB2" s="4">
        <v>30.5201989</v>
      </c>
      <c r="AC2" s="4">
        <v>30.95216164</v>
      </c>
      <c r="AD2" s="4">
        <v>25.307030139999998</v>
      </c>
    </row>
    <row r="3" spans="1:30" ht="17.25" x14ac:dyDescent="0.35">
      <c r="A3" s="4">
        <v>1995</v>
      </c>
      <c r="B3" s="4">
        <v>24.0324019</v>
      </c>
      <c r="C3" s="4"/>
      <c r="D3" s="4">
        <f t="shared" ref="D3:AB16" si="0">IF(D$2=$B3,0,IF(D$2&gt;$B3,1,-1))</f>
        <v>1</v>
      </c>
      <c r="E3" s="4">
        <f t="shared" si="0"/>
        <v>1</v>
      </c>
      <c r="F3" s="4">
        <f t="shared" si="0"/>
        <v>1</v>
      </c>
      <c r="G3" s="4">
        <f t="shared" si="0"/>
        <v>1</v>
      </c>
      <c r="H3" s="4">
        <f t="shared" si="0"/>
        <v>1</v>
      </c>
      <c r="I3" s="4">
        <f t="shared" si="0"/>
        <v>1</v>
      </c>
      <c r="J3" s="4">
        <f t="shared" si="0"/>
        <v>-1</v>
      </c>
      <c r="K3" s="4">
        <f t="shared" si="0"/>
        <v>1</v>
      </c>
      <c r="L3" s="4">
        <f t="shared" si="0"/>
        <v>-1</v>
      </c>
      <c r="M3" s="4">
        <f t="shared" si="0"/>
        <v>-1</v>
      </c>
      <c r="N3" s="4">
        <f t="shared" si="0"/>
        <v>-1</v>
      </c>
      <c r="O3" s="4">
        <f t="shared" si="0"/>
        <v>-1</v>
      </c>
      <c r="P3" s="4">
        <f t="shared" si="0"/>
        <v>1</v>
      </c>
      <c r="Q3" s="4">
        <f t="shared" si="0"/>
        <v>-1</v>
      </c>
      <c r="R3" s="4">
        <f t="shared" si="0"/>
        <v>-1</v>
      </c>
      <c r="S3" s="4">
        <f t="shared" si="0"/>
        <v>-1</v>
      </c>
      <c r="T3" s="4">
        <f t="shared" si="0"/>
        <v>-1</v>
      </c>
      <c r="U3" s="4">
        <f t="shared" si="0"/>
        <v>1</v>
      </c>
      <c r="V3" s="4">
        <f t="shared" si="0"/>
        <v>-1</v>
      </c>
      <c r="W3" s="4">
        <f t="shared" si="0"/>
        <v>-1</v>
      </c>
      <c r="X3" s="4">
        <f t="shared" si="0"/>
        <v>1</v>
      </c>
      <c r="Y3" s="4">
        <f t="shared" si="0"/>
        <v>-1</v>
      </c>
      <c r="Z3" s="4">
        <f t="shared" si="0"/>
        <v>-1</v>
      </c>
      <c r="AA3" s="4">
        <f t="shared" si="0"/>
        <v>-1</v>
      </c>
      <c r="AB3" s="4">
        <f t="shared" si="0"/>
        <v>1</v>
      </c>
      <c r="AC3" s="4">
        <f t="shared" ref="AC3:AD18" si="1">IF(AC$2=$B3,0,IF(AC$2&gt;$B3,1,-1))</f>
        <v>1</v>
      </c>
      <c r="AD3" s="4">
        <f t="shared" si="1"/>
        <v>1</v>
      </c>
    </row>
    <row r="4" spans="1:30" ht="17.25" x14ac:dyDescent="0.35">
      <c r="A4" s="4">
        <v>1996</v>
      </c>
      <c r="B4" s="4">
        <v>27.625297809999999</v>
      </c>
      <c r="C4" s="4"/>
      <c r="D4" s="4"/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f t="shared" si="0"/>
        <v>1</v>
      </c>
      <c r="J4" s="4">
        <f t="shared" si="0"/>
        <v>-1</v>
      </c>
      <c r="K4" s="4">
        <f t="shared" si="0"/>
        <v>1</v>
      </c>
      <c r="L4" s="4">
        <f t="shared" si="0"/>
        <v>-1</v>
      </c>
      <c r="M4" s="4">
        <f t="shared" si="0"/>
        <v>-1</v>
      </c>
      <c r="N4" s="4">
        <f t="shared" si="0"/>
        <v>-1</v>
      </c>
      <c r="O4" s="4">
        <f t="shared" si="0"/>
        <v>-1</v>
      </c>
      <c r="P4" s="4">
        <f t="shared" si="0"/>
        <v>-1</v>
      </c>
      <c r="Q4" s="4">
        <f t="shared" si="0"/>
        <v>-1</v>
      </c>
      <c r="R4" s="4">
        <f t="shared" si="0"/>
        <v>-1</v>
      </c>
      <c r="S4" s="4">
        <f t="shared" si="0"/>
        <v>-1</v>
      </c>
      <c r="T4" s="4">
        <f t="shared" si="0"/>
        <v>-1</v>
      </c>
      <c r="U4" s="4">
        <f t="shared" si="0"/>
        <v>1</v>
      </c>
      <c r="V4" s="4">
        <f t="shared" si="0"/>
        <v>-1</v>
      </c>
      <c r="W4" s="4">
        <f t="shared" si="0"/>
        <v>-1</v>
      </c>
      <c r="X4" s="4">
        <f t="shared" si="0"/>
        <v>1</v>
      </c>
      <c r="Y4" s="4">
        <f t="shared" si="0"/>
        <v>-1</v>
      </c>
      <c r="Z4" s="4">
        <f t="shared" si="0"/>
        <v>-1</v>
      </c>
      <c r="AA4" s="4">
        <f t="shared" si="0"/>
        <v>-1</v>
      </c>
      <c r="AB4" s="4">
        <f t="shared" si="0"/>
        <v>1</v>
      </c>
      <c r="AC4" s="4">
        <f t="shared" si="1"/>
        <v>1</v>
      </c>
      <c r="AD4" s="4">
        <f t="shared" si="1"/>
        <v>-1</v>
      </c>
    </row>
    <row r="5" spans="1:30" ht="17.25" x14ac:dyDescent="0.35">
      <c r="A5" s="4">
        <v>1997</v>
      </c>
      <c r="B5" s="4">
        <v>28.286193990000001</v>
      </c>
      <c r="C5" s="4"/>
      <c r="E5" s="4"/>
      <c r="F5" s="4">
        <f t="shared" si="0"/>
        <v>1</v>
      </c>
      <c r="G5" s="4">
        <f t="shared" si="0"/>
        <v>1</v>
      </c>
      <c r="H5" s="4">
        <f t="shared" si="0"/>
        <v>1</v>
      </c>
      <c r="I5" s="4">
        <f t="shared" si="0"/>
        <v>-1</v>
      </c>
      <c r="J5" s="4">
        <f t="shared" si="0"/>
        <v>-1</v>
      </c>
      <c r="K5" s="4">
        <f t="shared" si="0"/>
        <v>1</v>
      </c>
      <c r="L5" s="4">
        <f t="shared" si="0"/>
        <v>-1</v>
      </c>
      <c r="M5" s="4">
        <f t="shared" si="0"/>
        <v>-1</v>
      </c>
      <c r="N5" s="4">
        <f t="shared" si="0"/>
        <v>-1</v>
      </c>
      <c r="O5" s="4">
        <f t="shared" si="0"/>
        <v>-1</v>
      </c>
      <c r="P5" s="4">
        <f t="shared" si="0"/>
        <v>-1</v>
      </c>
      <c r="Q5" s="4">
        <f t="shared" si="0"/>
        <v>-1</v>
      </c>
      <c r="R5" s="4">
        <f t="shared" si="0"/>
        <v>-1</v>
      </c>
      <c r="S5" s="4">
        <f t="shared" si="0"/>
        <v>-1</v>
      </c>
      <c r="T5" s="4">
        <f t="shared" si="0"/>
        <v>-1</v>
      </c>
      <c r="U5" s="4">
        <f t="shared" si="0"/>
        <v>1</v>
      </c>
      <c r="V5" s="4">
        <f t="shared" si="0"/>
        <v>-1</v>
      </c>
      <c r="W5" s="4">
        <f t="shared" si="0"/>
        <v>-1</v>
      </c>
      <c r="X5" s="4">
        <f t="shared" si="0"/>
        <v>1</v>
      </c>
      <c r="Y5" s="4">
        <f t="shared" si="0"/>
        <v>-1</v>
      </c>
      <c r="Z5" s="4">
        <f t="shared" si="0"/>
        <v>-1</v>
      </c>
      <c r="AA5" s="4">
        <f t="shared" si="0"/>
        <v>-1</v>
      </c>
      <c r="AB5" s="4">
        <f t="shared" si="0"/>
        <v>1</v>
      </c>
      <c r="AC5" s="4">
        <f t="shared" si="1"/>
        <v>1</v>
      </c>
      <c r="AD5" s="4">
        <f t="shared" si="1"/>
        <v>-1</v>
      </c>
    </row>
    <row r="6" spans="1:30" ht="17.25" x14ac:dyDescent="0.35">
      <c r="A6" s="4">
        <v>1998</v>
      </c>
      <c r="B6" s="4">
        <v>33.696236259999999</v>
      </c>
      <c r="C6" s="4"/>
      <c r="F6" s="4"/>
      <c r="G6" s="4">
        <f t="shared" si="0"/>
        <v>-1</v>
      </c>
      <c r="H6" s="4">
        <f t="shared" si="0"/>
        <v>1</v>
      </c>
      <c r="I6" s="4">
        <f t="shared" si="0"/>
        <v>-1</v>
      </c>
      <c r="J6" s="4">
        <f t="shared" si="0"/>
        <v>-1</v>
      </c>
      <c r="K6" s="4">
        <f t="shared" si="0"/>
        <v>1</v>
      </c>
      <c r="L6" s="4">
        <f t="shared" si="0"/>
        <v>-1</v>
      </c>
      <c r="M6" s="4">
        <f t="shared" si="0"/>
        <v>-1</v>
      </c>
      <c r="N6" s="4">
        <f t="shared" si="0"/>
        <v>-1</v>
      </c>
      <c r="O6" s="4">
        <f t="shared" si="0"/>
        <v>-1</v>
      </c>
      <c r="P6" s="4">
        <f t="shared" si="0"/>
        <v>-1</v>
      </c>
      <c r="Q6" s="4">
        <f t="shared" si="0"/>
        <v>-1</v>
      </c>
      <c r="R6" s="4">
        <f t="shared" si="0"/>
        <v>-1</v>
      </c>
      <c r="S6" s="4">
        <f t="shared" si="0"/>
        <v>-1</v>
      </c>
      <c r="T6" s="4">
        <f t="shared" si="0"/>
        <v>-1</v>
      </c>
      <c r="U6" s="4">
        <f t="shared" si="0"/>
        <v>-1</v>
      </c>
      <c r="V6" s="4">
        <f t="shared" si="0"/>
        <v>-1</v>
      </c>
      <c r="W6" s="4">
        <f t="shared" si="0"/>
        <v>-1</v>
      </c>
      <c r="X6" s="4">
        <f t="shared" si="0"/>
        <v>-1</v>
      </c>
      <c r="Y6" s="4">
        <f t="shared" si="0"/>
        <v>-1</v>
      </c>
      <c r="Z6" s="4">
        <f t="shared" si="0"/>
        <v>-1</v>
      </c>
      <c r="AA6" s="4">
        <f t="shared" si="0"/>
        <v>-1</v>
      </c>
      <c r="AB6" s="4">
        <f t="shared" si="0"/>
        <v>-1</v>
      </c>
      <c r="AC6" s="4">
        <f t="shared" si="1"/>
        <v>-1</v>
      </c>
      <c r="AD6" s="4">
        <f t="shared" si="1"/>
        <v>-1</v>
      </c>
    </row>
    <row r="7" spans="1:30" ht="17.25" x14ac:dyDescent="0.35">
      <c r="A7" s="4">
        <v>1999</v>
      </c>
      <c r="B7" s="4">
        <v>29.664906850000001</v>
      </c>
      <c r="C7" s="4"/>
      <c r="F7" s="4"/>
      <c r="G7" s="4"/>
      <c r="H7" s="4">
        <f t="shared" si="0"/>
        <v>1</v>
      </c>
      <c r="I7" s="4">
        <f t="shared" si="0"/>
        <v>-1</v>
      </c>
      <c r="J7" s="4">
        <f t="shared" si="0"/>
        <v>-1</v>
      </c>
      <c r="K7" s="4">
        <f t="shared" si="0"/>
        <v>1</v>
      </c>
      <c r="L7" s="4">
        <f t="shared" si="0"/>
        <v>-1</v>
      </c>
      <c r="M7" s="4">
        <f t="shared" si="0"/>
        <v>-1</v>
      </c>
      <c r="N7" s="4">
        <f t="shared" si="0"/>
        <v>-1</v>
      </c>
      <c r="O7" s="4">
        <f t="shared" si="0"/>
        <v>-1</v>
      </c>
      <c r="P7" s="4">
        <f t="shared" si="0"/>
        <v>-1</v>
      </c>
      <c r="Q7" s="4">
        <f t="shared" si="0"/>
        <v>-1</v>
      </c>
      <c r="R7" s="4">
        <f t="shared" si="0"/>
        <v>-1</v>
      </c>
      <c r="S7" s="4">
        <f t="shared" si="0"/>
        <v>-1</v>
      </c>
      <c r="T7" s="4">
        <f t="shared" si="0"/>
        <v>-1</v>
      </c>
      <c r="U7" s="4">
        <f t="shared" si="0"/>
        <v>1</v>
      </c>
      <c r="V7" s="4">
        <f t="shared" si="0"/>
        <v>-1</v>
      </c>
      <c r="W7" s="4">
        <f t="shared" si="0"/>
        <v>-1</v>
      </c>
      <c r="X7" s="4">
        <f t="shared" si="0"/>
        <v>-1</v>
      </c>
      <c r="Y7" s="4">
        <f t="shared" si="0"/>
        <v>-1</v>
      </c>
      <c r="Z7" s="4">
        <f t="shared" si="0"/>
        <v>-1</v>
      </c>
      <c r="AA7" s="4">
        <f t="shared" si="0"/>
        <v>-1</v>
      </c>
      <c r="AB7" s="4">
        <f t="shared" si="0"/>
        <v>1</v>
      </c>
      <c r="AC7" s="4">
        <f t="shared" si="1"/>
        <v>1</v>
      </c>
      <c r="AD7" s="4">
        <f t="shared" si="1"/>
        <v>-1</v>
      </c>
    </row>
    <row r="8" spans="1:30" ht="17.25" x14ac:dyDescent="0.35">
      <c r="A8" s="4">
        <v>2000</v>
      </c>
      <c r="B8" s="4">
        <v>34.957153419999997</v>
      </c>
      <c r="C8" s="4"/>
      <c r="F8" s="4"/>
      <c r="G8" s="4"/>
      <c r="H8" s="4"/>
      <c r="I8" s="4">
        <f t="shared" si="0"/>
        <v>-1</v>
      </c>
      <c r="J8" s="4">
        <f t="shared" si="0"/>
        <v>-1</v>
      </c>
      <c r="K8" s="4">
        <f t="shared" si="0"/>
        <v>1</v>
      </c>
      <c r="L8" s="4">
        <f t="shared" si="0"/>
        <v>-1</v>
      </c>
      <c r="M8" s="4">
        <f t="shared" si="0"/>
        <v>-1</v>
      </c>
      <c r="N8" s="4">
        <f t="shared" si="0"/>
        <v>-1</v>
      </c>
      <c r="O8" s="4">
        <f t="shared" si="0"/>
        <v>-1</v>
      </c>
      <c r="P8" s="4">
        <f t="shared" si="0"/>
        <v>-1</v>
      </c>
      <c r="Q8" s="4">
        <f t="shared" si="0"/>
        <v>-1</v>
      </c>
      <c r="R8" s="4">
        <f t="shared" si="0"/>
        <v>-1</v>
      </c>
      <c r="S8" s="4">
        <f t="shared" si="0"/>
        <v>-1</v>
      </c>
      <c r="T8" s="4">
        <f t="shared" si="0"/>
        <v>-1</v>
      </c>
      <c r="U8" s="4">
        <f t="shared" si="0"/>
        <v>-1</v>
      </c>
      <c r="V8" s="4">
        <f t="shared" si="0"/>
        <v>-1</v>
      </c>
      <c r="W8" s="4">
        <f t="shared" si="0"/>
        <v>-1</v>
      </c>
      <c r="X8" s="4">
        <f t="shared" si="0"/>
        <v>-1</v>
      </c>
      <c r="Y8" s="4">
        <f t="shared" si="0"/>
        <v>-1</v>
      </c>
      <c r="Z8" s="4">
        <f t="shared" si="0"/>
        <v>-1</v>
      </c>
      <c r="AA8" s="4">
        <f t="shared" si="0"/>
        <v>-1</v>
      </c>
      <c r="AB8" s="4">
        <f t="shared" si="0"/>
        <v>-1</v>
      </c>
      <c r="AC8" s="4">
        <f t="shared" si="1"/>
        <v>-1</v>
      </c>
      <c r="AD8" s="4">
        <f t="shared" si="1"/>
        <v>-1</v>
      </c>
    </row>
    <row r="9" spans="1:30" ht="17.25" x14ac:dyDescent="0.35">
      <c r="A9" s="4">
        <v>2001</v>
      </c>
      <c r="B9" s="4">
        <v>28.248898629999999</v>
      </c>
      <c r="C9" s="4"/>
      <c r="F9" s="4"/>
      <c r="G9" s="4"/>
      <c r="H9" s="4"/>
      <c r="I9" s="4"/>
      <c r="J9" s="4">
        <f t="shared" si="0"/>
        <v>-1</v>
      </c>
      <c r="K9" s="4">
        <f t="shared" si="0"/>
        <v>1</v>
      </c>
      <c r="L9" s="4">
        <f t="shared" si="0"/>
        <v>-1</v>
      </c>
      <c r="M9" s="4">
        <f t="shared" si="0"/>
        <v>-1</v>
      </c>
      <c r="N9" s="4">
        <f t="shared" si="0"/>
        <v>-1</v>
      </c>
      <c r="O9" s="4">
        <f t="shared" si="0"/>
        <v>-1</v>
      </c>
      <c r="P9" s="4">
        <f t="shared" si="0"/>
        <v>-1</v>
      </c>
      <c r="Q9" s="4">
        <f t="shared" si="0"/>
        <v>-1</v>
      </c>
      <c r="R9" s="4">
        <f t="shared" si="0"/>
        <v>-1</v>
      </c>
      <c r="S9" s="4">
        <f t="shared" si="0"/>
        <v>-1</v>
      </c>
      <c r="T9" s="4">
        <f t="shared" si="0"/>
        <v>-1</v>
      </c>
      <c r="U9" s="4">
        <f t="shared" si="0"/>
        <v>1</v>
      </c>
      <c r="V9" s="4">
        <f t="shared" si="0"/>
        <v>-1</v>
      </c>
      <c r="W9" s="4">
        <f t="shared" si="0"/>
        <v>-1</v>
      </c>
      <c r="X9" s="4">
        <f t="shared" si="0"/>
        <v>1</v>
      </c>
      <c r="Y9" s="4">
        <f t="shared" si="0"/>
        <v>-1</v>
      </c>
      <c r="Z9" s="4">
        <f t="shared" si="0"/>
        <v>-1</v>
      </c>
      <c r="AA9" s="4">
        <f t="shared" si="0"/>
        <v>-1</v>
      </c>
      <c r="AB9" s="4">
        <f t="shared" si="0"/>
        <v>1</v>
      </c>
      <c r="AC9" s="4">
        <f t="shared" si="1"/>
        <v>1</v>
      </c>
      <c r="AD9" s="4">
        <f t="shared" si="1"/>
        <v>-1</v>
      </c>
    </row>
    <row r="10" spans="1:30" ht="17.25" x14ac:dyDescent="0.35">
      <c r="A10" s="4">
        <v>2002</v>
      </c>
      <c r="B10" s="4">
        <v>19.689263010000001</v>
      </c>
      <c r="C10" s="4"/>
      <c r="F10" s="4"/>
      <c r="G10" s="4"/>
      <c r="H10" s="4"/>
      <c r="I10" s="4"/>
      <c r="J10" s="4"/>
      <c r="K10" s="4">
        <f t="shared" si="0"/>
        <v>1</v>
      </c>
      <c r="L10" s="4">
        <f t="shared" si="0"/>
        <v>-1</v>
      </c>
      <c r="M10" s="4">
        <f t="shared" si="0"/>
        <v>1</v>
      </c>
      <c r="N10" s="4">
        <f t="shared" si="0"/>
        <v>-1</v>
      </c>
      <c r="O10" s="4">
        <f t="shared" si="0"/>
        <v>1</v>
      </c>
      <c r="P10" s="4">
        <f t="shared" si="0"/>
        <v>1</v>
      </c>
      <c r="Q10" s="4">
        <f t="shared" si="0"/>
        <v>1</v>
      </c>
      <c r="R10" s="4">
        <f t="shared" si="0"/>
        <v>1</v>
      </c>
      <c r="S10" s="4">
        <f t="shared" si="0"/>
        <v>1</v>
      </c>
      <c r="T10" s="4">
        <f t="shared" si="0"/>
        <v>1</v>
      </c>
      <c r="U10" s="4">
        <f t="shared" si="0"/>
        <v>1</v>
      </c>
      <c r="V10" s="4">
        <f t="shared" si="0"/>
        <v>1</v>
      </c>
      <c r="W10" s="4">
        <f t="shared" si="0"/>
        <v>1</v>
      </c>
      <c r="X10" s="4">
        <f t="shared" si="0"/>
        <v>1</v>
      </c>
      <c r="Y10" s="4">
        <f t="shared" si="0"/>
        <v>1</v>
      </c>
      <c r="Z10" s="4">
        <f t="shared" si="0"/>
        <v>-1</v>
      </c>
      <c r="AA10" s="4">
        <f t="shared" si="0"/>
        <v>-1</v>
      </c>
      <c r="AB10" s="4">
        <f t="shared" si="0"/>
        <v>1</v>
      </c>
      <c r="AC10" s="4">
        <f t="shared" si="1"/>
        <v>1</v>
      </c>
      <c r="AD10" s="4">
        <f t="shared" si="1"/>
        <v>1</v>
      </c>
    </row>
    <row r="11" spans="1:30" ht="17.25" x14ac:dyDescent="0.35">
      <c r="A11" s="4">
        <v>2003</v>
      </c>
      <c r="B11" s="4">
        <v>39.704214290000003</v>
      </c>
      <c r="C11" s="4"/>
      <c r="F11" s="4"/>
      <c r="G11" s="4"/>
      <c r="H11" s="4"/>
      <c r="I11" s="4"/>
      <c r="J11" s="4"/>
      <c r="K11" s="4"/>
      <c r="L11" s="4">
        <f t="shared" si="0"/>
        <v>-1</v>
      </c>
      <c r="M11" s="4">
        <f t="shared" si="0"/>
        <v>-1</v>
      </c>
      <c r="N11" s="4">
        <f t="shared" si="0"/>
        <v>-1</v>
      </c>
      <c r="O11" s="4">
        <f t="shared" si="0"/>
        <v>-1</v>
      </c>
      <c r="P11" s="4">
        <f t="shared" si="0"/>
        <v>-1</v>
      </c>
      <c r="Q11" s="4">
        <f t="shared" si="0"/>
        <v>-1</v>
      </c>
      <c r="R11" s="4">
        <f t="shared" si="0"/>
        <v>-1</v>
      </c>
      <c r="S11" s="4">
        <f t="shared" si="0"/>
        <v>-1</v>
      </c>
      <c r="T11" s="4">
        <f t="shared" si="0"/>
        <v>-1</v>
      </c>
      <c r="U11" s="4">
        <f t="shared" si="0"/>
        <v>-1</v>
      </c>
      <c r="V11" s="4">
        <f t="shared" si="0"/>
        <v>-1</v>
      </c>
      <c r="W11" s="4">
        <f t="shared" si="0"/>
        <v>-1</v>
      </c>
      <c r="X11" s="4">
        <f t="shared" si="0"/>
        <v>-1</v>
      </c>
      <c r="Y11" s="4">
        <f t="shared" si="0"/>
        <v>-1</v>
      </c>
      <c r="Z11" s="4">
        <f t="shared" si="0"/>
        <v>-1</v>
      </c>
      <c r="AA11" s="4">
        <f t="shared" si="0"/>
        <v>-1</v>
      </c>
      <c r="AB11" s="4">
        <f t="shared" si="0"/>
        <v>-1</v>
      </c>
      <c r="AC11" s="4">
        <f t="shared" si="1"/>
        <v>-1</v>
      </c>
      <c r="AD11" s="4">
        <f t="shared" si="1"/>
        <v>-1</v>
      </c>
    </row>
    <row r="12" spans="1:30" ht="17.25" x14ac:dyDescent="0.35">
      <c r="A12" s="4">
        <v>2004</v>
      </c>
      <c r="B12" s="4">
        <v>16.235106559999998</v>
      </c>
      <c r="C12" s="4"/>
      <c r="F12" s="4"/>
      <c r="G12" s="4"/>
      <c r="H12" s="4"/>
      <c r="I12" s="4"/>
      <c r="J12" s="4" t="s">
        <v>147</v>
      </c>
      <c r="K12" s="4"/>
      <c r="L12" s="4"/>
      <c r="M12" s="4">
        <f t="shared" si="0"/>
        <v>1</v>
      </c>
      <c r="N12" s="4">
        <f t="shared" si="0"/>
        <v>1</v>
      </c>
      <c r="O12" s="4">
        <f t="shared" si="0"/>
        <v>1</v>
      </c>
      <c r="P12" s="4">
        <f t="shared" si="0"/>
        <v>1</v>
      </c>
      <c r="Q12" s="4">
        <f t="shared" si="0"/>
        <v>1</v>
      </c>
      <c r="R12" s="4">
        <f t="shared" si="0"/>
        <v>1</v>
      </c>
      <c r="S12" s="4">
        <f t="shared" si="0"/>
        <v>1</v>
      </c>
      <c r="T12" s="4">
        <f t="shared" si="0"/>
        <v>1</v>
      </c>
      <c r="U12" s="4">
        <f t="shared" si="0"/>
        <v>1</v>
      </c>
      <c r="V12" s="4">
        <f t="shared" si="0"/>
        <v>1</v>
      </c>
      <c r="W12" s="4">
        <f t="shared" si="0"/>
        <v>1</v>
      </c>
      <c r="X12" s="4">
        <f t="shared" si="0"/>
        <v>1</v>
      </c>
      <c r="Y12" s="4">
        <f t="shared" si="0"/>
        <v>1</v>
      </c>
      <c r="Z12" s="4">
        <f t="shared" si="0"/>
        <v>-1</v>
      </c>
      <c r="AA12" s="4">
        <f t="shared" si="0"/>
        <v>1</v>
      </c>
      <c r="AB12" s="4">
        <f t="shared" si="0"/>
        <v>1</v>
      </c>
      <c r="AC12" s="4">
        <f t="shared" si="1"/>
        <v>1</v>
      </c>
      <c r="AD12" s="4">
        <f t="shared" si="1"/>
        <v>1</v>
      </c>
    </row>
    <row r="13" spans="1:30" ht="17.25" x14ac:dyDescent="0.35">
      <c r="A13" s="4">
        <v>2005</v>
      </c>
      <c r="B13" s="4">
        <v>21.890109630000001</v>
      </c>
      <c r="C13" s="4"/>
      <c r="F13" s="4"/>
      <c r="G13" s="4"/>
      <c r="H13" s="4"/>
      <c r="I13" s="4"/>
      <c r="J13" s="4"/>
      <c r="K13" s="4"/>
      <c r="L13" s="4"/>
      <c r="M13" s="4"/>
      <c r="N13" s="4">
        <f t="shared" si="0"/>
        <v>-1</v>
      </c>
      <c r="O13" s="4">
        <f t="shared" si="0"/>
        <v>1</v>
      </c>
      <c r="P13" s="4">
        <f t="shared" si="0"/>
        <v>1</v>
      </c>
      <c r="Q13" s="4">
        <f t="shared" si="0"/>
        <v>-1</v>
      </c>
      <c r="R13" s="4">
        <f t="shared" si="0"/>
        <v>1</v>
      </c>
      <c r="S13" s="4">
        <f t="shared" si="0"/>
        <v>1</v>
      </c>
      <c r="T13" s="4">
        <f t="shared" si="0"/>
        <v>-1</v>
      </c>
      <c r="U13" s="4">
        <f t="shared" si="0"/>
        <v>1</v>
      </c>
      <c r="V13" s="4">
        <f t="shared" si="0"/>
        <v>-1</v>
      </c>
      <c r="W13" s="4">
        <f t="shared" si="0"/>
        <v>-1</v>
      </c>
      <c r="X13" s="4">
        <f t="shared" si="0"/>
        <v>1</v>
      </c>
      <c r="Y13" s="4">
        <f t="shared" si="0"/>
        <v>1</v>
      </c>
      <c r="Z13" s="4">
        <f t="shared" si="0"/>
        <v>-1</v>
      </c>
      <c r="AA13" s="4">
        <f t="shared" si="0"/>
        <v>-1</v>
      </c>
      <c r="AB13" s="4">
        <f t="shared" si="0"/>
        <v>1</v>
      </c>
      <c r="AC13" s="4">
        <f t="shared" si="1"/>
        <v>1</v>
      </c>
      <c r="AD13" s="4">
        <f t="shared" si="1"/>
        <v>1</v>
      </c>
    </row>
    <row r="14" spans="1:30" ht="17.25" x14ac:dyDescent="0.35">
      <c r="A14" s="4">
        <v>2006</v>
      </c>
      <c r="B14" s="4">
        <v>17.541330680000002</v>
      </c>
      <c r="C14" s="4"/>
      <c r="F14" s="4"/>
      <c r="G14" s="4"/>
      <c r="H14" s="4"/>
      <c r="I14" s="4"/>
      <c r="J14" s="4"/>
      <c r="K14" s="4"/>
      <c r="L14" s="4"/>
      <c r="M14" s="4"/>
      <c r="N14" s="4"/>
      <c r="O14" s="4">
        <f t="shared" si="0"/>
        <v>1</v>
      </c>
      <c r="P14" s="4">
        <f t="shared" si="0"/>
        <v>1</v>
      </c>
      <c r="Q14" s="4">
        <f t="shared" si="0"/>
        <v>1</v>
      </c>
      <c r="R14" s="4">
        <f t="shared" si="0"/>
        <v>1</v>
      </c>
      <c r="S14" s="4">
        <f t="shared" si="0"/>
        <v>1</v>
      </c>
      <c r="T14" s="4">
        <f t="shared" si="0"/>
        <v>1</v>
      </c>
      <c r="U14" s="4">
        <f t="shared" si="0"/>
        <v>1</v>
      </c>
      <c r="V14" s="4">
        <f t="shared" si="0"/>
        <v>1</v>
      </c>
      <c r="W14" s="4">
        <f t="shared" si="0"/>
        <v>1</v>
      </c>
      <c r="X14" s="4">
        <f t="shared" si="0"/>
        <v>1</v>
      </c>
      <c r="Y14" s="4">
        <f t="shared" si="0"/>
        <v>1</v>
      </c>
      <c r="Z14" s="4">
        <f t="shared" si="0"/>
        <v>-1</v>
      </c>
      <c r="AA14" s="4">
        <f t="shared" si="0"/>
        <v>1</v>
      </c>
      <c r="AB14" s="4">
        <f t="shared" si="0"/>
        <v>1</v>
      </c>
      <c r="AC14" s="4">
        <f t="shared" si="1"/>
        <v>1</v>
      </c>
      <c r="AD14" s="4">
        <f t="shared" si="1"/>
        <v>1</v>
      </c>
    </row>
    <row r="15" spans="1:30" ht="17.25" x14ac:dyDescent="0.35">
      <c r="A15" s="4">
        <v>2007</v>
      </c>
      <c r="B15" s="4">
        <v>23.243706849999999</v>
      </c>
      <c r="C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1</v>
      </c>
      <c r="Q15" s="4">
        <f t="shared" si="0"/>
        <v>-1</v>
      </c>
      <c r="R15" s="4">
        <f t="shared" si="0"/>
        <v>-1</v>
      </c>
      <c r="S15" s="4">
        <f t="shared" si="0"/>
        <v>1</v>
      </c>
      <c r="T15" s="4">
        <f t="shared" si="0"/>
        <v>-1</v>
      </c>
      <c r="U15" s="4">
        <f t="shared" si="0"/>
        <v>1</v>
      </c>
      <c r="V15" s="4">
        <f t="shared" si="0"/>
        <v>-1</v>
      </c>
      <c r="W15" s="4">
        <f t="shared" si="0"/>
        <v>-1</v>
      </c>
      <c r="X15" s="4">
        <f t="shared" si="0"/>
        <v>1</v>
      </c>
      <c r="Y15" s="4">
        <f t="shared" si="0"/>
        <v>1</v>
      </c>
      <c r="Z15" s="4">
        <f t="shared" si="0"/>
        <v>-1</v>
      </c>
      <c r="AA15" s="4">
        <f t="shared" si="0"/>
        <v>-1</v>
      </c>
      <c r="AB15" s="4">
        <f t="shared" si="0"/>
        <v>1</v>
      </c>
      <c r="AC15" s="4">
        <f t="shared" si="1"/>
        <v>1</v>
      </c>
      <c r="AD15" s="4">
        <f t="shared" si="1"/>
        <v>1</v>
      </c>
    </row>
    <row r="16" spans="1:30" ht="17.25" x14ac:dyDescent="0.35">
      <c r="A16" s="4">
        <v>2008</v>
      </c>
      <c r="B16" s="4">
        <v>24.193700110000002</v>
      </c>
      <c r="C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0"/>
        <v>-1</v>
      </c>
      <c r="R16" s="4">
        <f t="shared" si="0"/>
        <v>-1</v>
      </c>
      <c r="S16" s="4">
        <f t="shared" si="0"/>
        <v>-1</v>
      </c>
      <c r="T16" s="4">
        <f t="shared" si="0"/>
        <v>-1</v>
      </c>
      <c r="U16" s="4">
        <f t="shared" si="0"/>
        <v>1</v>
      </c>
      <c r="V16" s="4">
        <f t="shared" si="0"/>
        <v>-1</v>
      </c>
      <c r="W16" s="4">
        <f t="shared" si="0"/>
        <v>-1</v>
      </c>
      <c r="X16" s="4">
        <f t="shared" si="0"/>
        <v>1</v>
      </c>
      <c r="Y16" s="4">
        <f t="shared" ref="V16:AD30" si="2">IF(Y$2=$B16,0,IF(Y$2&gt;$B16,1,-1))</f>
        <v>-1</v>
      </c>
      <c r="Z16" s="4">
        <f t="shared" si="2"/>
        <v>-1</v>
      </c>
      <c r="AA16" s="4">
        <f t="shared" si="2"/>
        <v>-1</v>
      </c>
      <c r="AB16" s="4">
        <f t="shared" si="2"/>
        <v>1</v>
      </c>
      <c r="AC16" s="4">
        <f t="shared" si="1"/>
        <v>1</v>
      </c>
      <c r="AD16" s="4">
        <f t="shared" si="1"/>
        <v>1</v>
      </c>
    </row>
    <row r="17" spans="1:30" ht="17.25" x14ac:dyDescent="0.35">
      <c r="A17" s="4">
        <v>2009</v>
      </c>
      <c r="B17" s="4">
        <v>21.104016479999999</v>
      </c>
      <c r="C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f t="shared" ref="R17:U20" si="3">IF(R$2=$B17,0,IF(R$2&gt;$B17,1,-1))</f>
        <v>1</v>
      </c>
      <c r="S17" s="4">
        <f t="shared" si="3"/>
        <v>1</v>
      </c>
      <c r="T17" s="4">
        <f t="shared" si="3"/>
        <v>-1</v>
      </c>
      <c r="U17" s="4">
        <f t="shared" si="3"/>
        <v>1</v>
      </c>
      <c r="V17" s="4">
        <f t="shared" si="2"/>
        <v>-1</v>
      </c>
      <c r="W17" s="4">
        <f t="shared" si="2"/>
        <v>-1</v>
      </c>
      <c r="X17" s="4">
        <f t="shared" si="2"/>
        <v>1</v>
      </c>
      <c r="Y17" s="4">
        <f t="shared" si="2"/>
        <v>1</v>
      </c>
      <c r="Z17" s="4">
        <f t="shared" si="2"/>
        <v>-1</v>
      </c>
      <c r="AA17" s="4">
        <f t="shared" si="2"/>
        <v>-1</v>
      </c>
      <c r="AB17" s="4">
        <f t="shared" si="2"/>
        <v>1</v>
      </c>
      <c r="AC17" s="4">
        <f t="shared" si="1"/>
        <v>1</v>
      </c>
      <c r="AD17" s="4">
        <f t="shared" si="1"/>
        <v>1</v>
      </c>
    </row>
    <row r="18" spans="1:30" ht="17.25" x14ac:dyDescent="0.35">
      <c r="A18" s="4">
        <v>2010</v>
      </c>
      <c r="B18" s="4">
        <v>23.186895889999999</v>
      </c>
      <c r="C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 t="shared" si="3"/>
        <v>1</v>
      </c>
      <c r="T18" s="4">
        <f t="shared" si="3"/>
        <v>-1</v>
      </c>
      <c r="U18" s="4">
        <f t="shared" si="3"/>
        <v>1</v>
      </c>
      <c r="V18" s="4">
        <f t="shared" si="2"/>
        <v>-1</v>
      </c>
      <c r="W18" s="4">
        <f t="shared" si="2"/>
        <v>-1</v>
      </c>
      <c r="X18" s="4">
        <f t="shared" si="2"/>
        <v>1</v>
      </c>
      <c r="Y18" s="4">
        <f t="shared" si="2"/>
        <v>1</v>
      </c>
      <c r="Z18" s="4">
        <f t="shared" si="2"/>
        <v>-1</v>
      </c>
      <c r="AA18" s="4">
        <f t="shared" si="2"/>
        <v>-1</v>
      </c>
      <c r="AB18" s="4">
        <f t="shared" si="2"/>
        <v>1</v>
      </c>
      <c r="AC18" s="4">
        <f t="shared" si="1"/>
        <v>1</v>
      </c>
      <c r="AD18" s="4">
        <f t="shared" si="1"/>
        <v>1</v>
      </c>
    </row>
    <row r="19" spans="1:30" ht="17.25" x14ac:dyDescent="0.35">
      <c r="A19" s="4">
        <v>2011</v>
      </c>
      <c r="B19" s="4">
        <v>23.62412904</v>
      </c>
      <c r="C19" s="4"/>
      <c r="F19" s="4"/>
      <c r="G19" s="4"/>
      <c r="H19" s="4"/>
      <c r="I19" s="4"/>
      <c r="J19" s="4"/>
      <c r="K19" s="4"/>
      <c r="M19" s="4"/>
      <c r="N19" s="4"/>
      <c r="O19" s="4"/>
      <c r="P19" s="4"/>
      <c r="Q19" s="4"/>
      <c r="R19" s="4"/>
      <c r="S19" s="4"/>
      <c r="T19" s="4">
        <f t="shared" si="3"/>
        <v>-1</v>
      </c>
      <c r="U19" s="4">
        <f t="shared" si="3"/>
        <v>1</v>
      </c>
      <c r="V19" s="4">
        <f t="shared" si="2"/>
        <v>-1</v>
      </c>
      <c r="W19" s="4">
        <f t="shared" si="2"/>
        <v>-1</v>
      </c>
      <c r="X19" s="4">
        <f t="shared" si="2"/>
        <v>1</v>
      </c>
      <c r="Y19" s="4">
        <f t="shared" si="2"/>
        <v>-1</v>
      </c>
      <c r="Z19" s="4">
        <f t="shared" si="2"/>
        <v>-1</v>
      </c>
      <c r="AA19" s="4">
        <f t="shared" si="2"/>
        <v>-1</v>
      </c>
      <c r="AB19" s="4">
        <f t="shared" si="2"/>
        <v>1</v>
      </c>
      <c r="AC19" s="4">
        <f t="shared" si="2"/>
        <v>1</v>
      </c>
      <c r="AD19" s="4">
        <f t="shared" si="2"/>
        <v>1</v>
      </c>
    </row>
    <row r="20" spans="1:30" ht="17.25" x14ac:dyDescent="0.35">
      <c r="A20" s="4">
        <v>2012</v>
      </c>
      <c r="B20" s="4">
        <v>19.858986340000001</v>
      </c>
      <c r="C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>
        <f t="shared" si="3"/>
        <v>1</v>
      </c>
      <c r="V20" s="4">
        <f t="shared" si="2"/>
        <v>1</v>
      </c>
      <c r="W20" s="4">
        <f t="shared" si="2"/>
        <v>-1</v>
      </c>
      <c r="X20" s="4">
        <f t="shared" si="2"/>
        <v>1</v>
      </c>
      <c r="Y20" s="4">
        <f t="shared" si="2"/>
        <v>1</v>
      </c>
      <c r="Z20" s="4">
        <f t="shared" si="2"/>
        <v>-1</v>
      </c>
      <c r="AA20" s="4">
        <f t="shared" si="2"/>
        <v>-1</v>
      </c>
      <c r="AB20" s="4">
        <f t="shared" si="2"/>
        <v>1</v>
      </c>
      <c r="AC20" s="4">
        <f t="shared" si="2"/>
        <v>1</v>
      </c>
      <c r="AD20" s="4">
        <f t="shared" si="2"/>
        <v>1</v>
      </c>
    </row>
    <row r="21" spans="1:30" ht="17.25" x14ac:dyDescent="0.35">
      <c r="A21" s="4">
        <v>2013</v>
      </c>
      <c r="B21" s="4">
        <v>29.980536990000001</v>
      </c>
      <c r="C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f t="shared" si="2"/>
        <v>-1</v>
      </c>
      <c r="W21" s="4">
        <f t="shared" si="2"/>
        <v>-1</v>
      </c>
      <c r="X21" s="4">
        <f t="shared" si="2"/>
        <v>-1</v>
      </c>
      <c r="Y21" s="4">
        <f t="shared" si="2"/>
        <v>-1</v>
      </c>
      <c r="Z21" s="4">
        <f t="shared" si="2"/>
        <v>-1</v>
      </c>
      <c r="AA21" s="4">
        <f t="shared" si="2"/>
        <v>-1</v>
      </c>
      <c r="AB21" s="4">
        <f t="shared" si="2"/>
        <v>1</v>
      </c>
      <c r="AC21" s="4">
        <f t="shared" si="2"/>
        <v>1</v>
      </c>
      <c r="AD21" s="4">
        <f t="shared" si="2"/>
        <v>-1</v>
      </c>
    </row>
    <row r="22" spans="1:30" ht="17.25" x14ac:dyDescent="0.35">
      <c r="A22" s="4">
        <v>2014</v>
      </c>
      <c r="B22" s="4">
        <v>20.557810960000001</v>
      </c>
      <c r="C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 t="shared" si="2"/>
        <v>-1</v>
      </c>
      <c r="X22" s="4">
        <f t="shared" si="2"/>
        <v>1</v>
      </c>
      <c r="Y22" s="4">
        <f t="shared" si="2"/>
        <v>1</v>
      </c>
      <c r="Z22" s="4">
        <f t="shared" si="2"/>
        <v>-1</v>
      </c>
      <c r="AA22" s="4">
        <f t="shared" si="2"/>
        <v>-1</v>
      </c>
      <c r="AB22" s="4">
        <f t="shared" si="2"/>
        <v>1</v>
      </c>
      <c r="AC22" s="4">
        <f t="shared" si="2"/>
        <v>1</v>
      </c>
      <c r="AD22" s="4">
        <f t="shared" si="2"/>
        <v>1</v>
      </c>
    </row>
    <row r="23" spans="1:30" ht="17.25" x14ac:dyDescent="0.35">
      <c r="A23" s="4">
        <v>2015</v>
      </c>
      <c r="B23" s="4">
        <v>19.73936986</v>
      </c>
      <c r="C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 t="shared" si="2"/>
        <v>0</v>
      </c>
      <c r="X23" s="4">
        <f t="shared" si="2"/>
        <v>1</v>
      </c>
      <c r="Y23" s="4">
        <f t="shared" si="2"/>
        <v>1</v>
      </c>
      <c r="Z23" s="4">
        <f t="shared" si="2"/>
        <v>-1</v>
      </c>
      <c r="AA23" s="4">
        <f t="shared" si="2"/>
        <v>-1</v>
      </c>
      <c r="AB23" s="4">
        <f t="shared" si="2"/>
        <v>1</v>
      </c>
      <c r="AC23" s="4">
        <f t="shared" si="2"/>
        <v>1</v>
      </c>
      <c r="AD23" s="4">
        <f t="shared" si="2"/>
        <v>1</v>
      </c>
    </row>
    <row r="24" spans="1:30" ht="17.25" x14ac:dyDescent="0.35">
      <c r="A24" s="4">
        <v>2016</v>
      </c>
      <c r="B24" s="4">
        <v>28.33258743</v>
      </c>
      <c r="C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2"/>
        <v>0</v>
      </c>
      <c r="Y24" s="4">
        <f t="shared" si="2"/>
        <v>-1</v>
      </c>
      <c r="Z24" s="4">
        <f t="shared" si="2"/>
        <v>-1</v>
      </c>
      <c r="AA24" s="4">
        <f t="shared" si="2"/>
        <v>-1</v>
      </c>
      <c r="AB24" s="4">
        <f t="shared" si="2"/>
        <v>1</v>
      </c>
      <c r="AC24" s="4">
        <f t="shared" si="2"/>
        <v>1</v>
      </c>
      <c r="AD24" s="4">
        <f t="shared" si="2"/>
        <v>-1</v>
      </c>
    </row>
    <row r="25" spans="1:30" ht="17.25" x14ac:dyDescent="0.35">
      <c r="A25" s="4">
        <v>2017</v>
      </c>
      <c r="B25" s="4">
        <v>23.424625679999998</v>
      </c>
      <c r="C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 t="shared" si="2"/>
        <v>0</v>
      </c>
      <c r="Z25" s="4">
        <f t="shared" si="2"/>
        <v>-1</v>
      </c>
      <c r="AA25" s="4">
        <f t="shared" si="2"/>
        <v>-1</v>
      </c>
      <c r="AB25" s="4">
        <f t="shared" si="2"/>
        <v>1</v>
      </c>
      <c r="AC25" s="4">
        <f t="shared" si="2"/>
        <v>1</v>
      </c>
      <c r="AD25" s="4">
        <f t="shared" si="2"/>
        <v>1</v>
      </c>
    </row>
    <row r="26" spans="1:30" ht="17.25" x14ac:dyDescent="0.35">
      <c r="A26" s="4">
        <v>2018</v>
      </c>
      <c r="B26" s="4">
        <v>15.852994519999999</v>
      </c>
      <c r="C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 t="shared" si="2"/>
        <v>0</v>
      </c>
      <c r="AA26" s="4">
        <f t="shared" si="2"/>
        <v>1</v>
      </c>
      <c r="AB26" s="4">
        <f t="shared" si="2"/>
        <v>1</v>
      </c>
      <c r="AC26" s="4">
        <f t="shared" si="2"/>
        <v>1</v>
      </c>
      <c r="AD26" s="4">
        <f t="shared" si="2"/>
        <v>1</v>
      </c>
    </row>
    <row r="27" spans="1:30" ht="17.25" x14ac:dyDescent="0.35">
      <c r="A27" s="4">
        <v>2019</v>
      </c>
      <c r="B27" s="4">
        <v>18.272549179999999</v>
      </c>
      <c r="C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f t="shared" si="2"/>
        <v>0</v>
      </c>
      <c r="AB27" s="4">
        <f t="shared" si="2"/>
        <v>1</v>
      </c>
      <c r="AC27" s="4">
        <f t="shared" si="2"/>
        <v>1</v>
      </c>
      <c r="AD27" s="4">
        <f t="shared" si="2"/>
        <v>1</v>
      </c>
    </row>
    <row r="28" spans="1:30" ht="17.25" x14ac:dyDescent="0.35">
      <c r="A28" s="4">
        <v>2020</v>
      </c>
      <c r="B28" s="4">
        <v>30.5201989</v>
      </c>
      <c r="C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f t="shared" si="2"/>
        <v>0</v>
      </c>
      <c r="AC28" s="4">
        <f t="shared" si="2"/>
        <v>1</v>
      </c>
      <c r="AD28" s="4">
        <f t="shared" si="2"/>
        <v>-1</v>
      </c>
    </row>
    <row r="29" spans="1:30" ht="17.25" x14ac:dyDescent="0.35">
      <c r="A29" s="4">
        <v>2021</v>
      </c>
      <c r="B29" s="4">
        <v>30.95216164</v>
      </c>
      <c r="C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f t="shared" si="2"/>
        <v>0</v>
      </c>
      <c r="AD29" s="4">
        <f t="shared" si="2"/>
        <v>-1</v>
      </c>
    </row>
    <row r="30" spans="1:30" ht="17.25" x14ac:dyDescent="0.35">
      <c r="A30" s="4">
        <v>2022</v>
      </c>
      <c r="B30" s="4">
        <v>25.307030139999998</v>
      </c>
      <c r="C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2"/>
        <v>0</v>
      </c>
    </row>
    <row r="31" spans="1:30" ht="17.25" x14ac:dyDescent="0.35">
      <c r="A31" s="4"/>
      <c r="B31" s="4"/>
      <c r="C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7.25" x14ac:dyDescent="0.35">
      <c r="A32" s="4"/>
      <c r="B32" s="7" t="s">
        <v>148</v>
      </c>
      <c r="C32" s="5">
        <f>COUNTIF(D2:$AD2,C2)</f>
        <v>0</v>
      </c>
      <c r="D32" s="5">
        <f>COUNTIF(E2:$AD2,D2)</f>
        <v>0</v>
      </c>
      <c r="E32" s="5">
        <f>COUNTIF(F2:$AD2,E2)</f>
        <v>0</v>
      </c>
      <c r="F32" s="5">
        <f>COUNTIF(G2:$AD2,F2)</f>
        <v>0</v>
      </c>
      <c r="G32" s="5">
        <f>COUNTIF(H2:$AD2,G2)</f>
        <v>0</v>
      </c>
      <c r="H32" s="5">
        <f>COUNTIF(I2:$AD2,H2)</f>
        <v>0</v>
      </c>
      <c r="I32" s="5">
        <f>COUNTIF(J2:$AD2,I2)</f>
        <v>0</v>
      </c>
      <c r="J32" s="5">
        <f>COUNTIF(K2:$AD2,J2)</f>
        <v>0</v>
      </c>
      <c r="K32" s="5">
        <f>COUNTIF(L2:$AD2,K2)</f>
        <v>0</v>
      </c>
      <c r="L32" s="5">
        <f>COUNTIF(M2:$AD2,L2)</f>
        <v>0</v>
      </c>
      <c r="M32" s="5">
        <f>COUNTIF(N2:$AD2,M2)</f>
        <v>0</v>
      </c>
      <c r="N32" s="5">
        <f>COUNTIF(O2:$AD2,N2)</f>
        <v>0</v>
      </c>
      <c r="O32" s="5">
        <f>COUNTIF(P2:$AD2,O2)</f>
        <v>0</v>
      </c>
      <c r="P32" s="5">
        <f>COUNTIF(Q2:$AD2,P2)</f>
        <v>0</v>
      </c>
      <c r="Q32" s="5">
        <f>COUNTIF(R2:$AD2,Q2)</f>
        <v>0</v>
      </c>
      <c r="R32" s="5">
        <f>COUNTIF(S2:$AD2,R2)</f>
        <v>0</v>
      </c>
      <c r="S32" s="5">
        <f>COUNTIF(T2:$AD2,S2)</f>
        <v>0</v>
      </c>
      <c r="T32" s="5">
        <f>COUNTIF(U2:$AD2,T2)</f>
        <v>0</v>
      </c>
      <c r="U32" s="5">
        <f>COUNTIF(V2:$AD2,U2)</f>
        <v>0</v>
      </c>
      <c r="V32" s="5">
        <f>COUNTIF(W2:$AD2,V2)</f>
        <v>0</v>
      </c>
      <c r="W32" s="5">
        <f>COUNTIF(X2:$AD2,W2)</f>
        <v>0</v>
      </c>
      <c r="X32" s="5">
        <f>COUNTIF(Y2:$AD2,X2)</f>
        <v>0</v>
      </c>
      <c r="Y32" s="5">
        <f>COUNTIF(Z2:$AD2,Y2)</f>
        <v>0</v>
      </c>
      <c r="Z32" s="5">
        <f>COUNTIF(AA2:$AD2,Z2)</f>
        <v>0</v>
      </c>
      <c r="AA32" s="5">
        <f>COUNTIF(AB2:$AD2,AA2)</f>
        <v>0</v>
      </c>
      <c r="AB32" s="5">
        <f>COUNTIF(AC2:$AD2,AB2)</f>
        <v>0</v>
      </c>
      <c r="AC32" s="5">
        <f>COUNTIF(AD2:$AD2,AC2)</f>
        <v>0</v>
      </c>
      <c r="AD32" s="4"/>
    </row>
    <row r="33" spans="1:30" ht="17.25" x14ac:dyDescent="0.35">
      <c r="A33" s="4"/>
      <c r="B33" s="7" t="s">
        <v>149</v>
      </c>
      <c r="C33" s="5">
        <f>C32</f>
        <v>0</v>
      </c>
      <c r="D33" s="8">
        <f>IF(COUNTIF($C2:C2,D2)=0,D32,0)</f>
        <v>0</v>
      </c>
      <c r="E33" s="8">
        <f>IF(COUNTIF($C2:D2,E2)=0,E32,0)</f>
        <v>0</v>
      </c>
      <c r="F33" s="8">
        <f>IF(COUNTIF($C2:E2,F2)=0,F32,0)</f>
        <v>0</v>
      </c>
      <c r="G33" s="8">
        <f>IF(COUNTIF($C2:F2,G2)=0,G32,0)</f>
        <v>0</v>
      </c>
      <c r="H33" s="8">
        <f>IF(COUNTIF($C2:G2,H2)=0,H32,0)</f>
        <v>0</v>
      </c>
      <c r="I33" s="8">
        <f>IF(COUNTIF($C2:H2,I2)=0,I32,0)</f>
        <v>0</v>
      </c>
      <c r="J33" s="8">
        <f>IF(COUNTIF($C2:I2,J2)=0,J32,0)</f>
        <v>0</v>
      </c>
      <c r="K33" s="8">
        <f>IF(COUNTIF($C2:J2,K2)=0,K32,0)</f>
        <v>0</v>
      </c>
      <c r="L33" s="8">
        <f>IF(COUNTIF($C2:K2,L2)=0,L32,0)</f>
        <v>0</v>
      </c>
      <c r="M33" s="8">
        <f>IF(COUNTIF($C2:L2,M2)=0,M32,0)</f>
        <v>0</v>
      </c>
      <c r="N33" s="8">
        <f>IF(COUNTIF($C2:M2,N2)=0,N32,0)</f>
        <v>0</v>
      </c>
      <c r="O33" s="8">
        <f>IF(COUNTIF($C2:N2,O2)=0,O32,0)</f>
        <v>0</v>
      </c>
      <c r="P33" s="8">
        <f>IF(COUNTIF($C2:O2,P2)=0,P32,0)</f>
        <v>0</v>
      </c>
      <c r="Q33" s="8">
        <f>IF(COUNTIF($C2:P2,Q2)=0,Q32,0)</f>
        <v>0</v>
      </c>
      <c r="R33" s="8">
        <f>IF(COUNTIF($C2:Q2,R2)=0,R32,0)</f>
        <v>0</v>
      </c>
      <c r="S33" s="8">
        <f>IF(COUNTIF($C2:R2,S2)=0,S32,0)</f>
        <v>0</v>
      </c>
      <c r="T33" s="8">
        <f>IF(COUNTIF($C2:S2,T2)=0,T32,0)</f>
        <v>0</v>
      </c>
      <c r="U33" s="8">
        <f>IF(COUNTIF($C2:T2,U2)=0,U32,0)</f>
        <v>0</v>
      </c>
      <c r="V33" s="8">
        <f>IF(COUNTIF($C2:U2,V2)=0,V32,0)</f>
        <v>0</v>
      </c>
      <c r="W33" s="8">
        <f>IF(COUNTIF($C2:V2,W2)=0,W32,0)</f>
        <v>0</v>
      </c>
      <c r="X33" s="8">
        <f>IF(COUNTIF($C2:W2,X2)=0,X32,0)</f>
        <v>0</v>
      </c>
      <c r="Y33" s="8">
        <f>IF(COUNTIF($C2:X2,Y2)=0,Y32,0)</f>
        <v>0</v>
      </c>
      <c r="Z33" s="8">
        <f>IF(COUNTIF($C2:Y2,Z2)=0,Z32,0)</f>
        <v>0</v>
      </c>
      <c r="AA33" s="8">
        <f>IF(COUNTIF($C2:Z2,AA2)=0,AA32,0)</f>
        <v>0</v>
      </c>
      <c r="AB33" s="8">
        <f>IF(COUNTIF($C2:AA2,AB2)=0,AB32,0)</f>
        <v>0</v>
      </c>
      <c r="AC33" s="8">
        <f>IF(COUNTIF($C2:AB2,AC2)=0,AC32,0)</f>
        <v>0</v>
      </c>
      <c r="AD33" s="4"/>
    </row>
    <row r="34" spans="1:30" ht="17.25" x14ac:dyDescent="0.35">
      <c r="A34" s="4"/>
      <c r="B34" s="7" t="s">
        <v>150</v>
      </c>
      <c r="C34" s="8">
        <f>IF(C33=0,0,C33*(C33+1)*(2*C33+7))</f>
        <v>0</v>
      </c>
      <c r="D34" s="8">
        <f t="shared" ref="D34:AC34" si="4">IF(D33=0,0,D33*(D33+1)*(2*D33+7))</f>
        <v>0</v>
      </c>
      <c r="E34" s="8">
        <f t="shared" si="4"/>
        <v>0</v>
      </c>
      <c r="F34" s="8">
        <f t="shared" si="4"/>
        <v>0</v>
      </c>
      <c r="G34" s="8">
        <f t="shared" si="4"/>
        <v>0</v>
      </c>
      <c r="H34" s="8">
        <f t="shared" si="4"/>
        <v>0</v>
      </c>
      <c r="I34" s="8">
        <f t="shared" si="4"/>
        <v>0</v>
      </c>
      <c r="J34" s="8">
        <f t="shared" si="4"/>
        <v>0</v>
      </c>
      <c r="K34" s="8">
        <f t="shared" si="4"/>
        <v>0</v>
      </c>
      <c r="L34" s="8">
        <f t="shared" si="4"/>
        <v>0</v>
      </c>
      <c r="M34" s="8">
        <f t="shared" si="4"/>
        <v>0</v>
      </c>
      <c r="N34" s="8">
        <f t="shared" si="4"/>
        <v>0</v>
      </c>
      <c r="O34" s="8">
        <f t="shared" si="4"/>
        <v>0</v>
      </c>
      <c r="P34" s="8">
        <f t="shared" si="4"/>
        <v>0</v>
      </c>
      <c r="Q34" s="8">
        <f t="shared" si="4"/>
        <v>0</v>
      </c>
      <c r="R34" s="8">
        <f t="shared" si="4"/>
        <v>0</v>
      </c>
      <c r="S34" s="8">
        <f t="shared" si="4"/>
        <v>0</v>
      </c>
      <c r="T34" s="8">
        <f t="shared" si="4"/>
        <v>0</v>
      </c>
      <c r="U34" s="8">
        <f t="shared" si="4"/>
        <v>0</v>
      </c>
      <c r="V34" s="8">
        <f t="shared" si="4"/>
        <v>0</v>
      </c>
      <c r="W34" s="8">
        <f t="shared" si="4"/>
        <v>0</v>
      </c>
      <c r="X34" s="8">
        <f t="shared" si="4"/>
        <v>0</v>
      </c>
      <c r="Y34" s="8">
        <f t="shared" si="4"/>
        <v>0</v>
      </c>
      <c r="Z34" s="8">
        <f t="shared" si="4"/>
        <v>0</v>
      </c>
      <c r="AA34" s="8">
        <f t="shared" si="4"/>
        <v>0</v>
      </c>
      <c r="AB34" s="8">
        <f t="shared" si="4"/>
        <v>0</v>
      </c>
      <c r="AC34" s="8">
        <f t="shared" si="4"/>
        <v>0</v>
      </c>
      <c r="AD34" s="4"/>
    </row>
    <row r="35" spans="1:30" ht="17.25" x14ac:dyDescent="0.35">
      <c r="A35" s="4"/>
      <c r="B35" s="4">
        <f>SUM(C34:AC34)</f>
        <v>0</v>
      </c>
      <c r="C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7" spans="1:30" x14ac:dyDescent="0.25">
      <c r="A37" s="8" t="s">
        <v>151</v>
      </c>
      <c r="B37" s="9">
        <f>COUNT(B3:B30)</f>
        <v>28</v>
      </c>
    </row>
    <row r="38" spans="1:30" ht="17.25" x14ac:dyDescent="0.35">
      <c r="A38" s="8" t="s">
        <v>152</v>
      </c>
      <c r="B38" s="10">
        <v>0.05</v>
      </c>
    </row>
    <row r="39" spans="1:30" x14ac:dyDescent="0.25">
      <c r="A39" s="8" t="s">
        <v>153</v>
      </c>
      <c r="B39" s="9">
        <f>SUM(C3:AD30)</f>
        <v>-44</v>
      </c>
    </row>
    <row r="40" spans="1:30" x14ac:dyDescent="0.25">
      <c r="A40" s="8" t="s">
        <v>154</v>
      </c>
      <c r="B40" s="9">
        <f>SQRT((B37*(B37-1)*(2*B37+5)-B35)/18)</f>
        <v>50.616202939375057</v>
      </c>
    </row>
    <row r="41" spans="1:30" x14ac:dyDescent="0.25">
      <c r="A41" s="8" t="s">
        <v>155</v>
      </c>
      <c r="B41" s="9">
        <f>IF(B39&gt;0,(B39-1)/B40,IF(B39&lt;0,(B39+1)/B40,0))</f>
        <v>-0.84953033817061951</v>
      </c>
    </row>
    <row r="42" spans="1:30" x14ac:dyDescent="0.25">
      <c r="A42" s="8" t="s">
        <v>156</v>
      </c>
      <c r="B42" s="9">
        <f>2*_xlfn.NORM.S.DIST(-ABS(B41),TRUE)</f>
        <v>0.39558625614378767</v>
      </c>
    </row>
    <row r="43" spans="1:30" x14ac:dyDescent="0.25">
      <c r="A43" s="8" t="s">
        <v>157</v>
      </c>
      <c r="B43" s="22" t="str">
        <f>IF(B42&lt;B38, "Yes", "Thre is no significant trend")</f>
        <v>Thre is no significant trend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7" workbookViewId="0">
      <selection activeCell="D4" sqref="D4"/>
    </sheetView>
  </sheetViews>
  <sheetFormatPr defaultRowHeight="15" x14ac:dyDescent="0.25"/>
  <cols>
    <col min="1" max="1" width="23.42578125" customWidth="1"/>
    <col min="2" max="2" width="23.5703125" customWidth="1"/>
    <col min="3" max="3" width="20" customWidth="1"/>
    <col min="4" max="4" width="23.42578125" customWidth="1"/>
    <col min="5" max="5" width="14.7109375" customWidth="1"/>
    <col min="12" max="13" width="11.85546875" customWidth="1"/>
  </cols>
  <sheetData>
    <row r="1" spans="1:16" ht="51" customHeight="1" x14ac:dyDescent="0.25">
      <c r="A1" s="26" t="s">
        <v>220</v>
      </c>
      <c r="B1" s="27" t="s">
        <v>214</v>
      </c>
      <c r="C1" s="28" t="s">
        <v>290</v>
      </c>
      <c r="D1" s="28" t="s">
        <v>291</v>
      </c>
      <c r="E1" s="26" t="s">
        <v>215</v>
      </c>
    </row>
    <row r="2" spans="1:16" ht="17.25" customHeight="1" x14ac:dyDescent="0.25">
      <c r="A2" s="26"/>
      <c r="B2" s="27"/>
      <c r="C2" s="29"/>
      <c r="D2" s="29"/>
      <c r="E2" s="26"/>
    </row>
    <row r="3" spans="1:16" ht="17.25" x14ac:dyDescent="0.25">
      <c r="A3" s="23" t="s">
        <v>213</v>
      </c>
      <c r="B3" s="24">
        <v>-64</v>
      </c>
      <c r="C3" s="25">
        <v>-0.21329999999999999</v>
      </c>
      <c r="D3" s="25">
        <v>0.1409</v>
      </c>
      <c r="E3" s="25">
        <v>-0.19620000000000001</v>
      </c>
      <c r="G3" t="s">
        <v>286</v>
      </c>
      <c r="H3">
        <v>-64</v>
      </c>
      <c r="I3" t="s">
        <v>287</v>
      </c>
      <c r="J3">
        <v>-0.21329999999999999</v>
      </c>
      <c r="L3" t="s">
        <v>288</v>
      </c>
      <c r="M3">
        <v>0.1409</v>
      </c>
      <c r="N3">
        <v>-1.5089999999999999</v>
      </c>
      <c r="O3">
        <v>0.1449</v>
      </c>
    </row>
    <row r="4" spans="1:16" ht="17.25" x14ac:dyDescent="0.25">
      <c r="A4" s="23" t="s">
        <v>216</v>
      </c>
      <c r="B4" s="24">
        <v>-16</v>
      </c>
      <c r="C4" s="25">
        <v>-5.3330000000000002E-2</v>
      </c>
      <c r="D4" s="25">
        <v>0.72789999999999999</v>
      </c>
      <c r="E4" s="25">
        <v>-0.21809999999999999</v>
      </c>
      <c r="G4" t="s">
        <v>286</v>
      </c>
      <c r="H4">
        <v>-16</v>
      </c>
      <c r="I4" t="s">
        <v>287</v>
      </c>
      <c r="J4">
        <v>-5.3330000000000002E-2</v>
      </c>
      <c r="L4" t="s">
        <v>288</v>
      </c>
      <c r="M4">
        <v>0.72789999999999999</v>
      </c>
      <c r="N4">
        <v>-2.6859999999999999</v>
      </c>
      <c r="O4">
        <v>1.3180000000000001E-2</v>
      </c>
      <c r="P4" t="s">
        <v>284</v>
      </c>
    </row>
    <row r="5" spans="1:16" ht="17.25" x14ac:dyDescent="0.25">
      <c r="A5" s="23" t="s">
        <v>217</v>
      </c>
      <c r="B5" s="24">
        <v>22</v>
      </c>
      <c r="C5" s="25">
        <v>0.1158</v>
      </c>
      <c r="D5" s="25">
        <v>0.49859999999999999</v>
      </c>
      <c r="E5" s="25">
        <v>-0.1913</v>
      </c>
      <c r="G5" t="s">
        <v>286</v>
      </c>
      <c r="H5">
        <v>22</v>
      </c>
      <c r="I5" t="s">
        <v>287</v>
      </c>
      <c r="J5">
        <v>0.1158</v>
      </c>
      <c r="L5" t="s">
        <v>288</v>
      </c>
      <c r="M5">
        <v>0.49859999999999999</v>
      </c>
      <c r="N5">
        <v>-3.024</v>
      </c>
      <c r="O5">
        <v>7.2890000000000003E-3</v>
      </c>
      <c r="P5" t="s">
        <v>285</v>
      </c>
    </row>
    <row r="6" spans="1:16" ht="17.25" x14ac:dyDescent="0.25">
      <c r="A6" s="23" t="s">
        <v>9</v>
      </c>
      <c r="B6" s="24">
        <v>57</v>
      </c>
      <c r="C6" s="25">
        <v>0.16239999999999999</v>
      </c>
      <c r="D6" s="25">
        <v>0.24399999999999999</v>
      </c>
      <c r="E6" s="25">
        <v>4.4679999999999997E-2</v>
      </c>
      <c r="G6" t="s">
        <v>286</v>
      </c>
      <c r="H6">
        <v>57</v>
      </c>
      <c r="I6" t="s">
        <v>287</v>
      </c>
      <c r="J6">
        <v>0.16239999999999999</v>
      </c>
      <c r="L6" t="s">
        <v>288</v>
      </c>
      <c r="M6">
        <v>0.24399999999999999</v>
      </c>
    </row>
    <row r="7" spans="1:16" ht="17.25" x14ac:dyDescent="0.25">
      <c r="A7" s="23" t="s">
        <v>218</v>
      </c>
      <c r="B7" s="24">
        <v>7</v>
      </c>
      <c r="C7" s="25">
        <v>2.154E-2</v>
      </c>
      <c r="D7" s="25">
        <v>0.89549999999999996</v>
      </c>
      <c r="E7" s="25">
        <v>-9.2280000000000001E-2</v>
      </c>
      <c r="G7" t="s">
        <v>286</v>
      </c>
      <c r="H7">
        <v>7</v>
      </c>
      <c r="I7" t="s">
        <v>287</v>
      </c>
      <c r="J7">
        <v>2.154E-2</v>
      </c>
      <c r="L7" t="s">
        <v>288</v>
      </c>
      <c r="M7">
        <v>0.89549999999999996</v>
      </c>
    </row>
    <row r="8" spans="1:16" ht="17.25" x14ac:dyDescent="0.25">
      <c r="A8" s="23" t="s">
        <v>11</v>
      </c>
      <c r="B8" s="24">
        <v>-56</v>
      </c>
      <c r="C8" s="25">
        <v>-0.14810000000000001</v>
      </c>
      <c r="D8" s="25">
        <v>0.27850000000000003</v>
      </c>
      <c r="E8" s="25">
        <v>-0.1749</v>
      </c>
      <c r="G8" t="s">
        <v>286</v>
      </c>
      <c r="H8">
        <v>-56</v>
      </c>
      <c r="I8" t="s">
        <v>287</v>
      </c>
      <c r="J8">
        <v>-0.14810000000000001</v>
      </c>
      <c r="L8" t="s">
        <v>288</v>
      </c>
      <c r="M8">
        <v>0.27850000000000003</v>
      </c>
    </row>
    <row r="9" spans="1:16" ht="17.25" x14ac:dyDescent="0.25">
      <c r="A9" s="23" t="s">
        <v>0</v>
      </c>
      <c r="B9" s="24">
        <v>-54</v>
      </c>
      <c r="C9" s="25">
        <v>-0.1429</v>
      </c>
      <c r="D9" s="25">
        <v>0.2964</v>
      </c>
      <c r="E9" s="25">
        <v>-0.63880000000000003</v>
      </c>
      <c r="G9" t="s">
        <v>286</v>
      </c>
      <c r="H9">
        <v>-54</v>
      </c>
      <c r="I9" t="s">
        <v>287</v>
      </c>
      <c r="J9">
        <v>-0.1429</v>
      </c>
      <c r="L9" t="s">
        <v>288</v>
      </c>
      <c r="M9">
        <v>0.2964</v>
      </c>
    </row>
    <row r="10" spans="1:16" ht="17.25" x14ac:dyDescent="0.25">
      <c r="A10" s="23" t="s">
        <v>1</v>
      </c>
      <c r="B10" s="24">
        <v>-120</v>
      </c>
      <c r="C10" s="25">
        <v>-0.29559999999999997</v>
      </c>
      <c r="D10" s="25" t="s">
        <v>289</v>
      </c>
      <c r="E10" s="25">
        <v>-0.95709999999999995</v>
      </c>
      <c r="G10" t="s">
        <v>286</v>
      </c>
      <c r="H10">
        <v>-120</v>
      </c>
      <c r="I10" t="s">
        <v>287</v>
      </c>
      <c r="J10">
        <v>-0.29559999999999997</v>
      </c>
      <c r="L10" t="s">
        <v>288</v>
      </c>
      <c r="M10" t="s">
        <v>289</v>
      </c>
    </row>
    <row r="11" spans="1:16" ht="17.25" x14ac:dyDescent="0.25">
      <c r="A11" s="23" t="s">
        <v>2</v>
      </c>
      <c r="B11" s="24">
        <v>52</v>
      </c>
      <c r="C11" s="25">
        <v>0.12809999999999999</v>
      </c>
      <c r="D11" s="25">
        <v>0.34039999999999998</v>
      </c>
      <c r="E11" s="25">
        <v>0.3175</v>
      </c>
      <c r="G11" t="s">
        <v>286</v>
      </c>
      <c r="H11">
        <v>52</v>
      </c>
      <c r="I11" t="s">
        <v>287</v>
      </c>
      <c r="J11">
        <v>0.12809999999999999</v>
      </c>
      <c r="L11" t="s">
        <v>288</v>
      </c>
      <c r="M11">
        <v>0.34039999999999998</v>
      </c>
    </row>
    <row r="12" spans="1:16" ht="17.25" x14ac:dyDescent="0.25">
      <c r="A12" s="23" t="s">
        <v>219</v>
      </c>
      <c r="B12" s="24">
        <v>58</v>
      </c>
      <c r="C12" s="25">
        <v>0.14319999999999999</v>
      </c>
      <c r="D12" s="25">
        <v>0.3901</v>
      </c>
      <c r="E12" s="25">
        <v>0.2515</v>
      </c>
      <c r="G12" t="s">
        <v>286</v>
      </c>
      <c r="H12">
        <v>58</v>
      </c>
      <c r="I12" t="s">
        <v>287</v>
      </c>
      <c r="J12">
        <v>0.14319999999999999</v>
      </c>
      <c r="L12" t="s">
        <v>288</v>
      </c>
      <c r="M12">
        <v>0.3901</v>
      </c>
    </row>
    <row r="13" spans="1:16" ht="17.25" x14ac:dyDescent="0.25">
      <c r="A13" s="23" t="s">
        <v>4</v>
      </c>
      <c r="B13" s="24">
        <v>-20</v>
      </c>
      <c r="C13" s="25">
        <v>-4.9259999999999998E-2</v>
      </c>
      <c r="D13" s="25">
        <v>0.72309999999999997</v>
      </c>
      <c r="E13" s="25">
        <v>9.6699999999999998E-3</v>
      </c>
      <c r="G13" t="s">
        <v>286</v>
      </c>
      <c r="H13">
        <v>-20</v>
      </c>
      <c r="I13" t="s">
        <v>287</v>
      </c>
      <c r="J13">
        <v>-4.9259999999999998E-2</v>
      </c>
      <c r="L13" t="s">
        <v>288</v>
      </c>
      <c r="M13">
        <v>0.72309999999999997</v>
      </c>
    </row>
    <row r="14" spans="1:16" ht="17.25" x14ac:dyDescent="0.25">
      <c r="A14" s="23" t="s">
        <v>5</v>
      </c>
      <c r="B14" s="24">
        <v>-42</v>
      </c>
      <c r="C14" s="25">
        <v>-0.1114</v>
      </c>
      <c r="D14" s="25">
        <v>0.41770000000000002</v>
      </c>
      <c r="E14" s="25">
        <v>6.2120000000000003E-4</v>
      </c>
      <c r="G14" t="s">
        <v>286</v>
      </c>
      <c r="H14">
        <v>-42</v>
      </c>
      <c r="I14" t="s">
        <v>287</v>
      </c>
      <c r="J14">
        <v>-0.1114</v>
      </c>
      <c r="L14" t="s">
        <v>288</v>
      </c>
      <c r="M14">
        <v>0.41770000000000002</v>
      </c>
    </row>
    <row r="15" spans="1:16" ht="17.25" x14ac:dyDescent="0.25">
      <c r="A15" s="23" t="s">
        <v>6</v>
      </c>
      <c r="B15" s="24">
        <v>-5</v>
      </c>
      <c r="C15" s="25">
        <v>-1.328E-2</v>
      </c>
      <c r="D15" s="25">
        <v>0.93700000000000006</v>
      </c>
      <c r="E15" s="25">
        <v>4.7369999999999999E-3</v>
      </c>
      <c r="G15" t="s">
        <v>286</v>
      </c>
      <c r="H15">
        <v>-5</v>
      </c>
      <c r="I15" t="s">
        <v>287</v>
      </c>
      <c r="J15">
        <v>-1.328E-2</v>
      </c>
      <c r="L15" t="s">
        <v>288</v>
      </c>
      <c r="M15">
        <v>0.93700000000000006</v>
      </c>
    </row>
    <row r="16" spans="1:16" ht="17.25" x14ac:dyDescent="0.25">
      <c r="A16" s="23" t="s">
        <v>7</v>
      </c>
      <c r="B16" s="24">
        <v>-18</v>
      </c>
      <c r="C16" s="25">
        <v>-4.7620000000000003E-2</v>
      </c>
      <c r="D16" s="25">
        <v>0.73850000000000005</v>
      </c>
      <c r="E16" s="25">
        <v>-9.2309999999999996E-3</v>
      </c>
      <c r="G16" t="s">
        <v>286</v>
      </c>
      <c r="H16">
        <v>-18</v>
      </c>
      <c r="I16" t="s">
        <v>287</v>
      </c>
      <c r="J16">
        <v>-4.7620000000000003E-2</v>
      </c>
      <c r="L16" t="s">
        <v>288</v>
      </c>
      <c r="M16">
        <v>0.73850000000000005</v>
      </c>
    </row>
    <row r="17" spans="1:13" ht="17.25" x14ac:dyDescent="0.25">
      <c r="A17" s="23" t="s">
        <v>8</v>
      </c>
      <c r="B17" s="24">
        <v>2</v>
      </c>
      <c r="C17" s="25">
        <v>5.7060000000000001E-3</v>
      </c>
      <c r="D17" s="25">
        <v>0.98340000000000005</v>
      </c>
      <c r="E17" s="25">
        <v>-6.6059999999999999E-3</v>
      </c>
      <c r="G17" t="s">
        <v>286</v>
      </c>
      <c r="H17">
        <v>2</v>
      </c>
      <c r="I17" t="s">
        <v>287</v>
      </c>
      <c r="J17">
        <v>5.7060000000000001E-3</v>
      </c>
      <c r="L17" t="s">
        <v>288</v>
      </c>
      <c r="M17">
        <v>0.98340000000000005</v>
      </c>
    </row>
  </sheetData>
  <mergeCells count="5">
    <mergeCell ref="A1:A2"/>
    <mergeCell ref="B1:B2"/>
    <mergeCell ref="E1:E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G10" zoomScale="80" zoomScaleNormal="80" workbookViewId="0">
      <selection activeCell="N19" sqref="N19"/>
    </sheetView>
  </sheetViews>
  <sheetFormatPr defaultRowHeight="17.25" x14ac:dyDescent="0.35"/>
  <cols>
    <col min="1" max="1" width="9.140625" style="4"/>
    <col min="2" max="2" width="5.85546875" style="4" bestFit="1" customWidth="1"/>
    <col min="3" max="3" width="6.28515625" style="4" customWidth="1"/>
    <col min="4" max="4" width="9.28515625" style="4" customWidth="1"/>
    <col min="5" max="5" width="9.140625" style="4" customWidth="1"/>
    <col min="6" max="6" width="12" style="4" customWidth="1"/>
    <col min="7" max="7" width="6.140625" style="4" customWidth="1"/>
    <col min="8" max="8" width="10" style="4" customWidth="1"/>
    <col min="9" max="9" width="7" style="4" customWidth="1"/>
    <col min="10" max="10" width="7.85546875" style="4" customWidth="1"/>
    <col min="11" max="11" width="6.85546875" style="4" customWidth="1"/>
    <col min="12" max="12" width="7.85546875" style="4" customWidth="1"/>
    <col min="13" max="13" width="9.140625" style="4"/>
    <col min="14" max="14" width="47.42578125" style="4" customWidth="1"/>
    <col min="15" max="15" width="53" style="4" customWidth="1"/>
    <col min="16" max="16" width="54" style="4" customWidth="1"/>
    <col min="17" max="16384" width="9.140625" style="4"/>
  </cols>
  <sheetData>
    <row r="1" spans="1:16" ht="52.5" customHeight="1" x14ac:dyDescent="0.35">
      <c r="B1" s="17" t="s">
        <v>161</v>
      </c>
      <c r="C1" s="17" t="s">
        <v>213</v>
      </c>
      <c r="D1" s="17" t="s">
        <v>178</v>
      </c>
      <c r="E1" s="17" t="s">
        <v>179</v>
      </c>
      <c r="F1" s="19" t="s">
        <v>212</v>
      </c>
      <c r="G1" s="19" t="str">
        <f>B1</f>
        <v>Year</v>
      </c>
      <c r="H1" s="19" t="s">
        <v>210</v>
      </c>
      <c r="I1" s="19" t="str">
        <f>G1</f>
        <v>Year</v>
      </c>
      <c r="J1" s="19" t="str">
        <f>D1</f>
        <v>5-year moving average</v>
      </c>
      <c r="K1" s="19" t="str">
        <f>G1</f>
        <v>Year</v>
      </c>
      <c r="L1" s="19" t="str">
        <f>E1</f>
        <v>10-year moving average</v>
      </c>
      <c r="M1" s="20"/>
      <c r="N1" s="18" t="str">
        <f>H1</f>
        <v>Mean Annaul Discharge</v>
      </c>
      <c r="O1" s="18" t="str">
        <f>J1</f>
        <v>5-year moving average</v>
      </c>
      <c r="P1" s="18" t="str">
        <f>L1</f>
        <v>10-year moving average</v>
      </c>
    </row>
    <row r="2" spans="1:16" x14ac:dyDescent="0.35">
      <c r="A2" s="4">
        <v>51</v>
      </c>
      <c r="B2" s="5" t="str">
        <f>CONCATENATE(A2,"/",A3)</f>
        <v>51/52</v>
      </c>
      <c r="C2" s="11">
        <v>17.83042253521127</v>
      </c>
      <c r="D2" s="11"/>
      <c r="E2" s="11"/>
      <c r="F2" s="5" t="s">
        <v>176</v>
      </c>
      <c r="G2" s="5" t="str">
        <f t="shared" ref="G2:G30" si="0">B2</f>
        <v>51/52</v>
      </c>
      <c r="H2" s="5"/>
      <c r="I2" s="5" t="str">
        <f>G6</f>
        <v>55/56</v>
      </c>
      <c r="J2" s="11">
        <v>25.805837737074437</v>
      </c>
      <c r="K2" s="15" t="str">
        <f>I7</f>
        <v>60/61</v>
      </c>
      <c r="L2" s="11">
        <v>27.602798797010074</v>
      </c>
      <c r="M2" s="13"/>
      <c r="N2" s="4" t="s">
        <v>177</v>
      </c>
      <c r="O2" s="4" t="s">
        <v>192</v>
      </c>
      <c r="P2" s="4" t="s">
        <v>209</v>
      </c>
    </row>
    <row r="3" spans="1:16" x14ac:dyDescent="0.35">
      <c r="A3" s="4">
        <v>52</v>
      </c>
      <c r="B3" s="5" t="str">
        <f t="shared" ref="B3:B30" si="1">CONCATENATE(A3,"/",A4)</f>
        <v>52/53</v>
      </c>
      <c r="C3" s="11">
        <v>20.157237704918039</v>
      </c>
      <c r="D3" s="11"/>
      <c r="E3" s="11"/>
      <c r="F3" s="5"/>
      <c r="G3" s="5" t="str">
        <f t="shared" si="0"/>
        <v>52/53</v>
      </c>
      <c r="H3" s="5">
        <f t="shared" ref="H3:H9" si="2">C3</f>
        <v>20.157237704918039</v>
      </c>
      <c r="I3" s="5" t="str">
        <f t="shared" ref="I3:I26" si="3">G7</f>
        <v>56/57</v>
      </c>
      <c r="J3" s="11">
        <v>28.850688394867355</v>
      </c>
      <c r="K3" s="15" t="str">
        <f t="shared" ref="K3:K21" si="4">I8</f>
        <v>61/62</v>
      </c>
      <c r="L3" s="11">
        <v>27.416574107228325</v>
      </c>
      <c r="M3" s="13"/>
    </row>
    <row r="4" spans="1:16" x14ac:dyDescent="0.35">
      <c r="A4" s="4">
        <v>53</v>
      </c>
      <c r="B4" s="5" t="str">
        <f t="shared" si="1"/>
        <v>53/54</v>
      </c>
      <c r="C4" s="11">
        <v>29.269117486338793</v>
      </c>
      <c r="D4" s="11"/>
      <c r="E4" s="11"/>
      <c r="F4" s="5"/>
      <c r="G4" s="5" t="str">
        <f t="shared" si="0"/>
        <v>53/54</v>
      </c>
      <c r="H4" s="5">
        <f t="shared" si="2"/>
        <v>29.269117486338793</v>
      </c>
      <c r="I4" s="5" t="str">
        <f t="shared" si="3"/>
        <v>57/58</v>
      </c>
      <c r="J4" s="11">
        <v>31.230999757993338</v>
      </c>
      <c r="K4" s="15" t="str">
        <f t="shared" si="4"/>
        <v>62/63</v>
      </c>
      <c r="L4" s="11">
        <v>27.725533232911385</v>
      </c>
      <c r="M4" s="13"/>
      <c r="N4" s="4" t="s">
        <v>162</v>
      </c>
      <c r="O4" s="4" t="s">
        <v>180</v>
      </c>
      <c r="P4" s="4" t="s">
        <v>193</v>
      </c>
    </row>
    <row r="5" spans="1:16" x14ac:dyDescent="0.35">
      <c r="A5" s="4">
        <v>54</v>
      </c>
      <c r="B5" s="5" t="str">
        <f t="shared" si="1"/>
        <v>54/55</v>
      </c>
      <c r="C5" s="11">
        <v>30.640712328767108</v>
      </c>
      <c r="D5" s="11"/>
      <c r="E5" s="11"/>
      <c r="F5" s="5"/>
      <c r="G5" s="5" t="str">
        <f t="shared" si="0"/>
        <v>54/55</v>
      </c>
      <c r="H5" s="5">
        <f t="shared" si="2"/>
        <v>30.640712328767108</v>
      </c>
      <c r="I5" s="5" t="str">
        <f t="shared" si="3"/>
        <v>58/59</v>
      </c>
      <c r="J5" s="11">
        <v>30.729128719741972</v>
      </c>
      <c r="K5" s="15" t="str">
        <f t="shared" si="4"/>
        <v>63/64</v>
      </c>
      <c r="L5" s="11">
        <v>26.368863128113123</v>
      </c>
      <c r="M5" s="13"/>
    </row>
    <row r="6" spans="1:16" x14ac:dyDescent="0.35">
      <c r="A6" s="4">
        <v>55</v>
      </c>
      <c r="B6" s="5" t="str">
        <f t="shared" si="1"/>
        <v>55/56</v>
      </c>
      <c r="C6" s="11">
        <v>31.131698630136992</v>
      </c>
      <c r="D6" s="11">
        <f t="shared" ref="D6:D30" si="5">AVERAGE(C2:C6)</f>
        <v>25.805837737074437</v>
      </c>
      <c r="E6" s="11"/>
      <c r="F6" s="5"/>
      <c r="G6" s="5" t="str">
        <f t="shared" si="0"/>
        <v>55/56</v>
      </c>
      <c r="H6" s="5">
        <f t="shared" si="2"/>
        <v>31.131698630136992</v>
      </c>
      <c r="I6" s="5" t="str">
        <f t="shared" si="3"/>
        <v>59/60</v>
      </c>
      <c r="J6" s="11">
        <v>30.192373555575841</v>
      </c>
      <c r="K6" s="15" t="str">
        <f t="shared" si="4"/>
        <v>64/65</v>
      </c>
      <c r="L6" s="11">
        <v>25.835785182907642</v>
      </c>
      <c r="M6" s="13"/>
      <c r="N6" s="4" t="s">
        <v>132</v>
      </c>
      <c r="O6" s="4" t="s">
        <v>132</v>
      </c>
      <c r="P6" s="4" t="s">
        <v>132</v>
      </c>
    </row>
    <row r="7" spans="1:16" x14ac:dyDescent="0.35">
      <c r="A7" s="4">
        <v>56</v>
      </c>
      <c r="B7" s="5" t="str">
        <f t="shared" si="1"/>
        <v>56/57</v>
      </c>
      <c r="C7" s="11">
        <v>33.054675824175838</v>
      </c>
      <c r="D7" s="11">
        <f t="shared" si="5"/>
        <v>28.850688394867355</v>
      </c>
      <c r="E7" s="11"/>
      <c r="F7" s="5"/>
      <c r="G7" s="5" t="str">
        <f t="shared" si="0"/>
        <v>56/57</v>
      </c>
      <c r="H7" s="5">
        <f t="shared" si="2"/>
        <v>33.054675824175838</v>
      </c>
      <c r="I7" s="5" t="str">
        <f t="shared" si="3"/>
        <v>60/61</v>
      </c>
      <c r="J7" s="11">
        <v>29.399759856945707</v>
      </c>
      <c r="K7" s="15" t="str">
        <f t="shared" si="4"/>
        <v>65/66</v>
      </c>
      <c r="L7" s="11">
        <v>24.875466571041784</v>
      </c>
      <c r="M7" s="13"/>
      <c r="N7" s="4" t="s">
        <v>163</v>
      </c>
      <c r="O7" s="4" t="s">
        <v>181</v>
      </c>
      <c r="P7" s="4" t="s">
        <v>194</v>
      </c>
    </row>
    <row r="8" spans="1:16" x14ac:dyDescent="0.35">
      <c r="A8" s="4">
        <v>57</v>
      </c>
      <c r="B8" s="5" t="str">
        <f t="shared" si="1"/>
        <v>57/58</v>
      </c>
      <c r="C8" s="11">
        <v>32.058794520547956</v>
      </c>
      <c r="D8" s="11">
        <f t="shared" si="5"/>
        <v>31.230999757993338</v>
      </c>
      <c r="E8" s="11"/>
      <c r="F8" s="5"/>
      <c r="G8" s="5" t="str">
        <f t="shared" si="0"/>
        <v>57/58</v>
      </c>
      <c r="H8" s="5">
        <f t="shared" si="2"/>
        <v>32.058794520547956</v>
      </c>
      <c r="I8" s="5" t="str">
        <f t="shared" si="3"/>
        <v>61/62</v>
      </c>
      <c r="J8" s="11">
        <v>25.982459819589298</v>
      </c>
      <c r="K8" s="15" t="str">
        <f t="shared" si="4"/>
        <v>66/67</v>
      </c>
      <c r="L8" s="11">
        <v>23.703736693542233</v>
      </c>
      <c r="M8" s="13"/>
    </row>
    <row r="9" spans="1:16" x14ac:dyDescent="0.35">
      <c r="A9" s="4">
        <v>58</v>
      </c>
      <c r="B9" s="5" t="str">
        <f t="shared" si="1"/>
        <v>58/59</v>
      </c>
      <c r="C9" s="11">
        <v>26.759762295081952</v>
      </c>
      <c r="D9" s="11">
        <f t="shared" si="5"/>
        <v>30.729128719741972</v>
      </c>
      <c r="E9" s="11"/>
      <c r="F9" s="5"/>
      <c r="G9" s="5" t="str">
        <f t="shared" si="0"/>
        <v>58/59</v>
      </c>
      <c r="H9" s="5">
        <f t="shared" si="2"/>
        <v>26.759762295081952</v>
      </c>
      <c r="I9" s="5" t="str">
        <f t="shared" si="3"/>
        <v>62/63</v>
      </c>
      <c r="J9" s="11">
        <v>24.220066707829428</v>
      </c>
      <c r="K9" s="15" t="str">
        <f t="shared" si="4"/>
        <v>67/68</v>
      </c>
      <c r="L9" s="11">
        <v>23.004030118199768</v>
      </c>
      <c r="M9" s="13"/>
      <c r="N9" s="4" t="s">
        <v>164</v>
      </c>
      <c r="O9" s="4" t="s">
        <v>182</v>
      </c>
      <c r="P9" s="4" t="s">
        <v>195</v>
      </c>
    </row>
    <row r="10" spans="1:16" x14ac:dyDescent="0.35">
      <c r="A10" s="4">
        <v>59</v>
      </c>
      <c r="B10" s="5" t="str">
        <f t="shared" si="1"/>
        <v>59/60</v>
      </c>
      <c r="C10" s="11">
        <v>27.95693650793649</v>
      </c>
      <c r="D10" s="11">
        <f t="shared" si="5"/>
        <v>30.192373555575841</v>
      </c>
      <c r="E10" s="11"/>
      <c r="F10" s="5" t="s">
        <v>158</v>
      </c>
      <c r="G10" s="5" t="str">
        <f t="shared" si="0"/>
        <v>59/60</v>
      </c>
      <c r="H10" s="5"/>
      <c r="I10" s="5" t="str">
        <f t="shared" si="3"/>
        <v>63/64</v>
      </c>
      <c r="J10" s="11">
        <v>22.00859753648427</v>
      </c>
      <c r="K10" s="15" t="str">
        <f t="shared" si="4"/>
        <v>68/69</v>
      </c>
      <c r="L10" s="11">
        <v>22.505234190061437</v>
      </c>
      <c r="M10" s="13"/>
    </row>
    <row r="11" spans="1:16" x14ac:dyDescent="0.35">
      <c r="A11" s="4">
        <v>60</v>
      </c>
      <c r="B11" s="5" t="str">
        <f t="shared" si="1"/>
        <v>60/61</v>
      </c>
      <c r="C11" s="11">
        <v>27.168630136986309</v>
      </c>
      <c r="D11" s="11">
        <f t="shared" si="5"/>
        <v>29.399759856945707</v>
      </c>
      <c r="E11" s="11">
        <f t="shared" ref="E11:E30" si="6">AVERAGE(C2:C11)</f>
        <v>27.602798797010074</v>
      </c>
      <c r="F11" s="5"/>
      <c r="G11" s="5" t="str">
        <f t="shared" si="0"/>
        <v>60/61</v>
      </c>
      <c r="H11" s="5">
        <f>C11</f>
        <v>27.168630136986309</v>
      </c>
      <c r="I11" s="5" t="str">
        <f t="shared" si="3"/>
        <v>64/65</v>
      </c>
      <c r="J11" s="11">
        <v>21.479196810239443</v>
      </c>
      <c r="K11" s="15" t="str">
        <f t="shared" si="4"/>
        <v>69/70</v>
      </c>
      <c r="L11" s="11">
        <v>22.222612868034908</v>
      </c>
      <c r="M11" s="13"/>
      <c r="N11" s="4" t="s">
        <v>129</v>
      </c>
      <c r="O11" s="4" t="s">
        <v>129</v>
      </c>
      <c r="P11" s="4" t="s">
        <v>129</v>
      </c>
    </row>
    <row r="12" spans="1:16" x14ac:dyDescent="0.35">
      <c r="A12" s="4">
        <v>61</v>
      </c>
      <c r="B12" s="5" t="str">
        <f t="shared" si="1"/>
        <v>61/62</v>
      </c>
      <c r="C12" s="11">
        <v>15.968175637393772</v>
      </c>
      <c r="D12" s="11">
        <f t="shared" si="5"/>
        <v>25.982459819589298</v>
      </c>
      <c r="E12" s="11">
        <f t="shared" si="6"/>
        <v>27.416574107228325</v>
      </c>
      <c r="F12" s="5" t="s">
        <v>159</v>
      </c>
      <c r="G12" s="5" t="str">
        <f t="shared" si="0"/>
        <v>61/62</v>
      </c>
      <c r="H12" s="5"/>
      <c r="I12" s="5" t="str">
        <f t="shared" si="3"/>
        <v>65/66</v>
      </c>
      <c r="J12" s="11">
        <v>20.351173285137865</v>
      </c>
      <c r="K12" s="15" t="str">
        <f t="shared" si="4"/>
        <v>70/71</v>
      </c>
      <c r="L12" s="11">
        <v>22.032858324281637</v>
      </c>
      <c r="M12" s="13"/>
      <c r="N12" s="4" t="s">
        <v>165</v>
      </c>
      <c r="O12" s="4" t="s">
        <v>183</v>
      </c>
      <c r="P12" s="4" t="s">
        <v>196</v>
      </c>
    </row>
    <row r="13" spans="1:16" x14ac:dyDescent="0.35">
      <c r="A13" s="4">
        <v>62</v>
      </c>
      <c r="B13" s="5" t="str">
        <f t="shared" si="1"/>
        <v>62/63</v>
      </c>
      <c r="C13" s="11">
        <v>23.246828961748623</v>
      </c>
      <c r="D13" s="11">
        <f t="shared" si="5"/>
        <v>24.220066707829428</v>
      </c>
      <c r="E13" s="11">
        <f t="shared" si="6"/>
        <v>27.725533232911385</v>
      </c>
      <c r="F13" s="5"/>
      <c r="G13" s="5" t="str">
        <f t="shared" si="0"/>
        <v>62/63</v>
      </c>
      <c r="H13" s="5">
        <f t="shared" ref="H13:H29" si="7">C13</f>
        <v>23.246828961748623</v>
      </c>
      <c r="I13" s="5" t="str">
        <f t="shared" si="3"/>
        <v>66/67</v>
      </c>
      <c r="J13" s="11">
        <v>21.425013567495178</v>
      </c>
      <c r="K13" s="15" t="str">
        <f t="shared" si="4"/>
        <v>71/72</v>
      </c>
      <c r="L13" s="11">
        <v>22.496504596158697</v>
      </c>
      <c r="M13" s="13"/>
    </row>
    <row r="14" spans="1:16" x14ac:dyDescent="0.35">
      <c r="A14" s="4">
        <v>63</v>
      </c>
      <c r="B14" s="5" t="str">
        <f t="shared" si="1"/>
        <v>63/64</v>
      </c>
      <c r="C14" s="11">
        <v>15.702416438356162</v>
      </c>
      <c r="D14" s="11">
        <f t="shared" si="5"/>
        <v>22.00859753648427</v>
      </c>
      <c r="E14" s="11">
        <f t="shared" si="6"/>
        <v>26.368863128113123</v>
      </c>
      <c r="F14" s="5"/>
      <c r="G14" s="5" t="str">
        <f t="shared" si="0"/>
        <v>63/64</v>
      </c>
      <c r="H14" s="5">
        <f t="shared" si="7"/>
        <v>15.702416438356162</v>
      </c>
      <c r="I14" s="5" t="str">
        <f t="shared" si="3"/>
        <v>67/68</v>
      </c>
      <c r="J14" s="11">
        <v>21.787993528570109</v>
      </c>
      <c r="K14" s="15" t="str">
        <f t="shared" si="4"/>
        <v>72/73</v>
      </c>
      <c r="L14" s="11">
        <v>22.318837590394793</v>
      </c>
      <c r="M14" s="13"/>
      <c r="N14" s="4" t="s">
        <v>14</v>
      </c>
      <c r="O14" s="4" t="s">
        <v>14</v>
      </c>
      <c r="P14" s="4" t="s">
        <v>14</v>
      </c>
    </row>
    <row r="15" spans="1:16" x14ac:dyDescent="0.35">
      <c r="A15" s="4">
        <v>64</v>
      </c>
      <c r="B15" s="5" t="str">
        <f t="shared" si="1"/>
        <v>64/65</v>
      </c>
      <c r="C15" s="11">
        <v>25.309932876712349</v>
      </c>
      <c r="D15" s="11">
        <f t="shared" si="5"/>
        <v>21.479196810239443</v>
      </c>
      <c r="E15" s="11">
        <f t="shared" si="6"/>
        <v>25.835785182907642</v>
      </c>
      <c r="F15" s="5"/>
      <c r="G15" s="5" t="str">
        <f t="shared" si="0"/>
        <v>64/65</v>
      </c>
      <c r="H15" s="5">
        <f t="shared" si="7"/>
        <v>25.309932876712349</v>
      </c>
      <c r="I15" s="5" t="str">
        <f t="shared" si="3"/>
        <v>68/69</v>
      </c>
      <c r="J15" s="11">
        <v>23.001870843638603</v>
      </c>
      <c r="K15" s="15" t="str">
        <f t="shared" si="4"/>
        <v>73/74</v>
      </c>
      <c r="L15" s="11">
        <v>23.728452503936229</v>
      </c>
      <c r="M15" s="13"/>
      <c r="N15" s="4" t="s">
        <v>166</v>
      </c>
      <c r="O15" s="4" t="s">
        <v>62</v>
      </c>
      <c r="P15" s="4" t="s">
        <v>197</v>
      </c>
    </row>
    <row r="16" spans="1:16" x14ac:dyDescent="0.35">
      <c r="A16" s="4">
        <v>65</v>
      </c>
      <c r="B16" s="5" t="str">
        <f t="shared" si="1"/>
        <v>65/66</v>
      </c>
      <c r="C16" s="11">
        <v>21.528512511478407</v>
      </c>
      <c r="D16" s="11">
        <f t="shared" si="5"/>
        <v>20.351173285137865</v>
      </c>
      <c r="E16" s="11">
        <f t="shared" si="6"/>
        <v>24.875466571041784</v>
      </c>
      <c r="F16" s="5"/>
      <c r="G16" s="5" t="str">
        <f t="shared" si="0"/>
        <v>65/66</v>
      </c>
      <c r="H16" s="5">
        <f t="shared" si="7"/>
        <v>21.528512511478407</v>
      </c>
      <c r="I16" s="5" t="str">
        <f t="shared" si="3"/>
        <v>69/70</v>
      </c>
      <c r="J16" s="11">
        <v>22.966028925830379</v>
      </c>
      <c r="K16" s="15" t="str">
        <f t="shared" si="4"/>
        <v>74/75</v>
      </c>
      <c r="L16" s="11">
        <v>23.079757303696688</v>
      </c>
      <c r="M16" s="13"/>
    </row>
    <row r="17" spans="1:16" x14ac:dyDescent="0.35">
      <c r="A17" s="4">
        <v>66</v>
      </c>
      <c r="B17" s="5" t="str">
        <f t="shared" si="1"/>
        <v>66/67</v>
      </c>
      <c r="C17" s="11">
        <v>21.33737704918034</v>
      </c>
      <c r="D17" s="11">
        <f t="shared" si="5"/>
        <v>21.425013567495178</v>
      </c>
      <c r="E17" s="11">
        <f t="shared" si="6"/>
        <v>23.703736693542233</v>
      </c>
      <c r="F17" s="5"/>
      <c r="G17" s="5" t="str">
        <f t="shared" si="0"/>
        <v>66/67</v>
      </c>
      <c r="H17" s="5">
        <f t="shared" si="7"/>
        <v>21.33737704918034</v>
      </c>
      <c r="I17" s="5" t="str">
        <f t="shared" si="3"/>
        <v>70/71</v>
      </c>
      <c r="J17" s="11">
        <v>23.71454336342541</v>
      </c>
      <c r="K17" s="15" t="str">
        <f t="shared" si="4"/>
        <v>75/76</v>
      </c>
      <c r="L17" s="11">
        <v>22.57713564158994</v>
      </c>
      <c r="M17" s="13"/>
      <c r="N17" s="4" t="s">
        <v>16</v>
      </c>
      <c r="O17" s="4" t="s">
        <v>16</v>
      </c>
      <c r="P17" s="4" t="s">
        <v>16</v>
      </c>
    </row>
    <row r="18" spans="1:16" x14ac:dyDescent="0.35">
      <c r="A18" s="4">
        <v>67</v>
      </c>
      <c r="B18" s="5" t="str">
        <f t="shared" si="1"/>
        <v>67/68</v>
      </c>
      <c r="C18" s="11">
        <v>25.061728767123299</v>
      </c>
      <c r="D18" s="11">
        <f t="shared" si="5"/>
        <v>21.787993528570109</v>
      </c>
      <c r="E18" s="11">
        <f t="shared" si="6"/>
        <v>23.004030118199768</v>
      </c>
      <c r="F18" s="5"/>
      <c r="G18" s="5" t="str">
        <f t="shared" si="0"/>
        <v>67/68</v>
      </c>
      <c r="H18" s="5">
        <f t="shared" si="7"/>
        <v>25.061728767123299</v>
      </c>
      <c r="I18" s="5" t="str">
        <f t="shared" si="3"/>
        <v>71/72</v>
      </c>
      <c r="J18" s="11">
        <v>23.56799562482222</v>
      </c>
      <c r="K18" s="15" t="str">
        <f t="shared" si="4"/>
        <v>76/77</v>
      </c>
      <c r="L18" s="11">
        <v>22.876585059959577</v>
      </c>
      <c r="M18" s="13"/>
    </row>
    <row r="19" spans="1:16" x14ac:dyDescent="0.35">
      <c r="A19" s="4">
        <v>68</v>
      </c>
      <c r="B19" s="5" t="str">
        <f t="shared" si="1"/>
        <v>68/69</v>
      </c>
      <c r="C19" s="11">
        <v>21.771803013698623</v>
      </c>
      <c r="D19" s="11">
        <f t="shared" si="5"/>
        <v>23.001870843638603</v>
      </c>
      <c r="E19" s="11">
        <f t="shared" si="6"/>
        <v>22.505234190061437</v>
      </c>
      <c r="F19" s="5"/>
      <c r="G19" s="5" t="str">
        <f t="shared" si="0"/>
        <v>68/69</v>
      </c>
      <c r="H19" s="5">
        <f t="shared" si="7"/>
        <v>21.771803013698623</v>
      </c>
      <c r="I19" s="5" t="str">
        <f t="shared" si="3"/>
        <v>72/73</v>
      </c>
      <c r="J19" s="11">
        <v>22.849681652219477</v>
      </c>
      <c r="K19" s="15" t="str">
        <f t="shared" si="4"/>
        <v>77/78</v>
      </c>
      <c r="L19" s="11">
        <v>23.204510977767793</v>
      </c>
      <c r="M19" s="13"/>
      <c r="N19" s="4" t="s">
        <v>167</v>
      </c>
      <c r="O19" s="4" t="s">
        <v>184</v>
      </c>
      <c r="P19" s="4" t="s">
        <v>198</v>
      </c>
    </row>
    <row r="20" spans="1:16" x14ac:dyDescent="0.35">
      <c r="A20" s="4">
        <v>69</v>
      </c>
      <c r="B20" s="5" t="str">
        <f t="shared" si="1"/>
        <v>69/70</v>
      </c>
      <c r="C20" s="11">
        <v>25.130723287671227</v>
      </c>
      <c r="D20" s="11">
        <f t="shared" si="5"/>
        <v>22.966028925830379</v>
      </c>
      <c r="E20" s="11">
        <f t="shared" si="6"/>
        <v>22.222612868034908</v>
      </c>
      <c r="F20" s="5"/>
      <c r="G20" s="5" t="str">
        <f t="shared" si="0"/>
        <v>69/70</v>
      </c>
      <c r="H20" s="5">
        <f t="shared" si="7"/>
        <v>25.130723287671227</v>
      </c>
      <c r="I20" s="5" t="str">
        <f t="shared" si="3"/>
        <v>73/74</v>
      </c>
      <c r="J20" s="11">
        <v>24.455034164233854</v>
      </c>
      <c r="K20" s="15" t="str">
        <f t="shared" si="4"/>
        <v>78/79</v>
      </c>
      <c r="L20" s="11">
        <v>23.970555539785913</v>
      </c>
      <c r="M20" s="13"/>
    </row>
    <row r="21" spans="1:16" x14ac:dyDescent="0.35">
      <c r="A21" s="4">
        <v>70</v>
      </c>
      <c r="B21" s="5" t="str">
        <f t="shared" si="1"/>
        <v>70/71</v>
      </c>
      <c r="C21" s="11">
        <v>25.271084699453553</v>
      </c>
      <c r="D21" s="11">
        <f t="shared" si="5"/>
        <v>23.71454336342541</v>
      </c>
      <c r="E21" s="11">
        <f t="shared" si="6"/>
        <v>22.032858324281637</v>
      </c>
      <c r="F21" s="5"/>
      <c r="G21" s="5" t="str">
        <f t="shared" si="0"/>
        <v>70/71</v>
      </c>
      <c r="H21" s="5">
        <f t="shared" si="7"/>
        <v>25.271084699453553</v>
      </c>
      <c r="I21" s="5" t="str">
        <f t="shared" si="3"/>
        <v>74/75</v>
      </c>
      <c r="J21" s="11">
        <v>23.193485681562994</v>
      </c>
      <c r="K21" s="15" t="str">
        <f t="shared" si="4"/>
        <v>79/80</v>
      </c>
      <c r="L21" s="11">
        <v>26.118527947860894</v>
      </c>
      <c r="M21" s="13"/>
      <c r="N21" s="4" t="s">
        <v>18</v>
      </c>
      <c r="O21" s="4" t="s">
        <v>18</v>
      </c>
      <c r="P21" s="4" t="s">
        <v>18</v>
      </c>
    </row>
    <row r="22" spans="1:16" x14ac:dyDescent="0.35">
      <c r="A22" s="4">
        <v>71</v>
      </c>
      <c r="B22" s="5" t="str">
        <f t="shared" si="1"/>
        <v>71/72</v>
      </c>
      <c r="C22" s="11">
        <v>20.604638356164397</v>
      </c>
      <c r="D22" s="11">
        <f t="shared" si="5"/>
        <v>23.56799562482222</v>
      </c>
      <c r="E22" s="11">
        <f t="shared" si="6"/>
        <v>22.496504596158697</v>
      </c>
      <c r="F22" s="5"/>
      <c r="G22" s="5" t="str">
        <f t="shared" si="0"/>
        <v>71/72</v>
      </c>
      <c r="H22" s="5">
        <f t="shared" si="7"/>
        <v>20.604638356164397</v>
      </c>
      <c r="I22" s="5" t="str">
        <f t="shared" si="3"/>
        <v>75/76</v>
      </c>
      <c r="J22" s="11">
        <v>21.439727919754468</v>
      </c>
      <c r="K22" s="13"/>
      <c r="L22" s="13"/>
      <c r="M22" s="13"/>
      <c r="N22" s="4" t="s">
        <v>64</v>
      </c>
      <c r="O22" s="4" t="s">
        <v>64</v>
      </c>
      <c r="P22" s="4" t="s">
        <v>199</v>
      </c>
    </row>
    <row r="23" spans="1:16" x14ac:dyDescent="0.35">
      <c r="A23" s="4">
        <v>72</v>
      </c>
      <c r="B23" s="5" t="str">
        <f t="shared" si="1"/>
        <v>72/73</v>
      </c>
      <c r="C23" s="11">
        <v>21.470158904109574</v>
      </c>
      <c r="D23" s="11">
        <f t="shared" si="5"/>
        <v>22.849681652219477</v>
      </c>
      <c r="E23" s="11">
        <f t="shared" si="6"/>
        <v>22.318837590394793</v>
      </c>
      <c r="F23" s="5"/>
      <c r="G23" s="5" t="str">
        <f t="shared" si="0"/>
        <v>72/73</v>
      </c>
      <c r="H23" s="5">
        <f t="shared" si="7"/>
        <v>21.470158904109574</v>
      </c>
      <c r="I23" s="5" t="str">
        <f t="shared" si="3"/>
        <v>76/77</v>
      </c>
      <c r="J23" s="11">
        <v>22.185174495096931</v>
      </c>
      <c r="K23" s="13"/>
      <c r="L23" s="13"/>
      <c r="M23" s="13"/>
      <c r="N23" s="4" t="s">
        <v>65</v>
      </c>
      <c r="O23" s="4" t="s">
        <v>65</v>
      </c>
      <c r="P23" s="4" t="s">
        <v>200</v>
      </c>
    </row>
    <row r="24" spans="1:16" x14ac:dyDescent="0.35">
      <c r="A24" s="4">
        <v>73</v>
      </c>
      <c r="B24" s="5" t="str">
        <f t="shared" si="1"/>
        <v>73/74</v>
      </c>
      <c r="C24" s="11">
        <v>29.798565573770496</v>
      </c>
      <c r="D24" s="11">
        <f t="shared" si="5"/>
        <v>24.455034164233854</v>
      </c>
      <c r="E24" s="11">
        <f t="shared" si="6"/>
        <v>23.728452503936229</v>
      </c>
      <c r="F24" s="5"/>
      <c r="G24" s="5" t="str">
        <f t="shared" si="0"/>
        <v>73/74</v>
      </c>
      <c r="H24" s="5">
        <f t="shared" si="7"/>
        <v>29.798565573770496</v>
      </c>
      <c r="I24" s="5" t="str">
        <f t="shared" si="3"/>
        <v>77/78</v>
      </c>
      <c r="J24" s="11">
        <v>23.559340303316109</v>
      </c>
      <c r="K24" s="13"/>
      <c r="L24" s="13"/>
      <c r="M24" s="13"/>
    </row>
    <row r="25" spans="1:16" x14ac:dyDescent="0.35">
      <c r="A25" s="4">
        <v>74</v>
      </c>
      <c r="B25" s="5" t="str">
        <f t="shared" si="1"/>
        <v>74/75</v>
      </c>
      <c r="C25" s="11">
        <v>18.822980874316929</v>
      </c>
      <c r="D25" s="11">
        <f t="shared" si="5"/>
        <v>23.193485681562994</v>
      </c>
      <c r="E25" s="11">
        <f t="shared" si="6"/>
        <v>23.079757303696688</v>
      </c>
      <c r="F25" s="5"/>
      <c r="G25" s="5" t="str">
        <f t="shared" si="0"/>
        <v>74/75</v>
      </c>
      <c r="H25" s="5">
        <f t="shared" si="7"/>
        <v>18.822980874316929</v>
      </c>
      <c r="I25" s="5" t="str">
        <f t="shared" si="3"/>
        <v>78/79</v>
      </c>
      <c r="J25" s="11">
        <v>23.486076915337968</v>
      </c>
      <c r="K25" s="13"/>
      <c r="L25" s="13"/>
      <c r="M25" s="13"/>
      <c r="N25" s="4" t="s">
        <v>21</v>
      </c>
      <c r="O25" s="4" t="s">
        <v>66</v>
      </c>
      <c r="P25" s="4" t="s">
        <v>66</v>
      </c>
    </row>
    <row r="26" spans="1:16" x14ac:dyDescent="0.35">
      <c r="A26" s="4">
        <v>75</v>
      </c>
      <c r="B26" s="5" t="str">
        <f t="shared" si="1"/>
        <v>75/76</v>
      </c>
      <c r="C26" s="11">
        <v>16.502295890410952</v>
      </c>
      <c r="D26" s="11">
        <f t="shared" si="5"/>
        <v>21.439727919754468</v>
      </c>
      <c r="E26" s="11">
        <f t="shared" si="6"/>
        <v>22.57713564158994</v>
      </c>
      <c r="F26" s="5"/>
      <c r="G26" s="5" t="str">
        <f t="shared" si="0"/>
        <v>75/76</v>
      </c>
      <c r="H26" s="5">
        <f t="shared" si="7"/>
        <v>16.502295890410952</v>
      </c>
      <c r="I26" s="5" t="str">
        <f t="shared" si="3"/>
        <v>79/80</v>
      </c>
      <c r="J26" s="11">
        <v>29.043570214158798</v>
      </c>
      <c r="K26" s="13"/>
      <c r="L26" s="13"/>
      <c r="M26" s="13"/>
      <c r="N26" s="4" t="s">
        <v>166</v>
      </c>
      <c r="O26" s="4" t="s">
        <v>62</v>
      </c>
      <c r="P26" s="4" t="s">
        <v>197</v>
      </c>
    </row>
    <row r="27" spans="1:16" x14ac:dyDescent="0.35">
      <c r="A27" s="4">
        <v>76</v>
      </c>
      <c r="B27" s="5" t="str">
        <f t="shared" si="1"/>
        <v>76/77</v>
      </c>
      <c r="C27" s="11">
        <v>24.331871232876711</v>
      </c>
      <c r="D27" s="11">
        <f t="shared" si="5"/>
        <v>22.185174495096931</v>
      </c>
      <c r="E27" s="11">
        <f t="shared" si="6"/>
        <v>22.876585059959577</v>
      </c>
      <c r="F27" s="5"/>
      <c r="G27" s="5" t="str">
        <f t="shared" si="0"/>
        <v>76/77</v>
      </c>
      <c r="H27" s="5">
        <f t="shared" si="7"/>
        <v>24.331871232876711</v>
      </c>
      <c r="K27" s="13"/>
    </row>
    <row r="28" spans="1:16" x14ac:dyDescent="0.35">
      <c r="A28" s="4">
        <v>77</v>
      </c>
      <c r="B28" s="5" t="str">
        <f t="shared" si="1"/>
        <v>77/78</v>
      </c>
      <c r="C28" s="11">
        <v>28.340987945205455</v>
      </c>
      <c r="D28" s="11">
        <f t="shared" si="5"/>
        <v>23.559340303316109</v>
      </c>
      <c r="E28" s="11">
        <f t="shared" si="6"/>
        <v>23.204510977767793</v>
      </c>
      <c r="F28" s="5"/>
      <c r="G28" s="5" t="str">
        <f t="shared" si="0"/>
        <v>77/78</v>
      </c>
      <c r="H28" s="5">
        <f t="shared" si="7"/>
        <v>28.340987945205455</v>
      </c>
      <c r="K28" s="13"/>
      <c r="N28" s="4" t="s">
        <v>22</v>
      </c>
      <c r="O28" s="4" t="s">
        <v>16</v>
      </c>
      <c r="P28" s="4" t="s">
        <v>16</v>
      </c>
    </row>
    <row r="29" spans="1:16" x14ac:dyDescent="0.35">
      <c r="A29" s="4">
        <v>78</v>
      </c>
      <c r="B29" s="5" t="str">
        <f t="shared" si="1"/>
        <v>78/79</v>
      </c>
      <c r="C29" s="11">
        <v>29.432248633879802</v>
      </c>
      <c r="D29" s="11">
        <f t="shared" si="5"/>
        <v>23.486076915337968</v>
      </c>
      <c r="E29" s="11">
        <f t="shared" si="6"/>
        <v>23.970555539785913</v>
      </c>
      <c r="F29" s="5"/>
      <c r="G29" s="5" t="str">
        <f t="shared" si="0"/>
        <v>78/79</v>
      </c>
      <c r="H29" s="5">
        <f t="shared" si="7"/>
        <v>29.432248633879802</v>
      </c>
      <c r="K29" s="13"/>
    </row>
    <row r="30" spans="1:16" x14ac:dyDescent="0.35">
      <c r="A30" s="4">
        <v>79</v>
      </c>
      <c r="B30" s="5" t="str">
        <f t="shared" si="1"/>
        <v>79/80</v>
      </c>
      <c r="C30" s="11">
        <v>46.610447368421063</v>
      </c>
      <c r="D30" s="11">
        <f t="shared" si="5"/>
        <v>29.043570214158798</v>
      </c>
      <c r="E30" s="11">
        <f t="shared" si="6"/>
        <v>26.118527947860894</v>
      </c>
      <c r="F30" s="5" t="s">
        <v>160</v>
      </c>
      <c r="G30" s="5" t="str">
        <f t="shared" si="0"/>
        <v>79/80</v>
      </c>
      <c r="H30" s="5"/>
      <c r="K30" s="13"/>
      <c r="N30" s="4" t="s">
        <v>168</v>
      </c>
      <c r="O30" s="4" t="s">
        <v>91</v>
      </c>
      <c r="P30" s="4" t="s">
        <v>91</v>
      </c>
    </row>
    <row r="31" spans="1:16" x14ac:dyDescent="0.35">
      <c r="A31" s="4">
        <v>80</v>
      </c>
      <c r="N31" s="4" t="s">
        <v>169</v>
      </c>
    </row>
    <row r="32" spans="1:16" x14ac:dyDescent="0.35">
      <c r="N32" s="4" t="s">
        <v>170</v>
      </c>
      <c r="O32" s="4" t="s">
        <v>18</v>
      </c>
      <c r="P32" s="4" t="s">
        <v>18</v>
      </c>
    </row>
    <row r="33" spans="14:16" x14ac:dyDescent="0.35">
      <c r="N33" s="21" t="s">
        <v>26</v>
      </c>
      <c r="O33" s="4" t="s">
        <v>64</v>
      </c>
      <c r="P33" s="4" t="s">
        <v>199</v>
      </c>
    </row>
    <row r="34" spans="14:16" x14ac:dyDescent="0.35">
      <c r="N34" s="4" t="s">
        <v>171</v>
      </c>
      <c r="O34" s="4" t="s">
        <v>65</v>
      </c>
      <c r="P34" s="4" t="s">
        <v>200</v>
      </c>
    </row>
    <row r="36" spans="14:16" x14ac:dyDescent="0.35">
      <c r="N36" s="4" t="s">
        <v>56</v>
      </c>
      <c r="O36" s="4" t="s">
        <v>68</v>
      </c>
      <c r="P36" s="4" t="s">
        <v>68</v>
      </c>
    </row>
    <row r="37" spans="14:16" x14ac:dyDescent="0.35">
      <c r="N37" s="4" t="s">
        <v>172</v>
      </c>
      <c r="O37" s="4" t="s">
        <v>62</v>
      </c>
      <c r="P37" s="4" t="s">
        <v>197</v>
      </c>
    </row>
    <row r="38" spans="14:16" x14ac:dyDescent="0.35">
      <c r="N38" s="4" t="s">
        <v>173</v>
      </c>
    </row>
    <row r="39" spans="14:16" x14ac:dyDescent="0.35">
      <c r="O39" s="4" t="s">
        <v>22</v>
      </c>
      <c r="P39" s="4" t="s">
        <v>22</v>
      </c>
    </row>
    <row r="40" spans="14:16" x14ac:dyDescent="0.35">
      <c r="N40" s="4" t="s">
        <v>174</v>
      </c>
    </row>
    <row r="41" spans="14:16" x14ac:dyDescent="0.35">
      <c r="N41" s="4" t="s">
        <v>175</v>
      </c>
      <c r="O41" s="4" t="s">
        <v>185</v>
      </c>
      <c r="P41" s="4" t="s">
        <v>201</v>
      </c>
    </row>
    <row r="42" spans="14:16" x14ac:dyDescent="0.35">
      <c r="O42" s="4" t="s">
        <v>186</v>
      </c>
      <c r="P42" s="4" t="s">
        <v>202</v>
      </c>
    </row>
    <row r="43" spans="14:16" x14ac:dyDescent="0.35">
      <c r="O43" s="4" t="s">
        <v>187</v>
      </c>
      <c r="P43" s="4" t="s">
        <v>203</v>
      </c>
    </row>
    <row r="44" spans="14:16" x14ac:dyDescent="0.35">
      <c r="O44" s="21" t="s">
        <v>26</v>
      </c>
      <c r="P44" s="21" t="s">
        <v>26</v>
      </c>
    </row>
    <row r="45" spans="14:16" x14ac:dyDescent="0.35">
      <c r="O45" s="4" t="s">
        <v>72</v>
      </c>
      <c r="P45" s="4" t="s">
        <v>204</v>
      </c>
    </row>
    <row r="47" spans="14:16" x14ac:dyDescent="0.35">
      <c r="O47" s="4" t="s">
        <v>56</v>
      </c>
      <c r="P47" s="4" t="s">
        <v>56</v>
      </c>
    </row>
    <row r="48" spans="14:16" x14ac:dyDescent="0.35">
      <c r="O48" s="4" t="s">
        <v>188</v>
      </c>
      <c r="P48" s="4" t="s">
        <v>205</v>
      </c>
    </row>
    <row r="49" spans="15:16" x14ac:dyDescent="0.35">
      <c r="O49" s="4" t="s">
        <v>189</v>
      </c>
      <c r="P49" s="4" t="s">
        <v>206</v>
      </c>
    </row>
    <row r="51" spans="15:16" x14ac:dyDescent="0.35">
      <c r="O51" s="4" t="s">
        <v>190</v>
      </c>
      <c r="P51" s="4" t="s">
        <v>207</v>
      </c>
    </row>
    <row r="52" spans="15:16" x14ac:dyDescent="0.35">
      <c r="O52" s="4" t="s">
        <v>191</v>
      </c>
      <c r="P52" s="4" t="s">
        <v>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L19" sqref="L19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12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13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14</v>
      </c>
    </row>
    <row r="7" spans="1:4" x14ac:dyDescent="0.25">
      <c r="A7">
        <v>2056</v>
      </c>
      <c r="B7" s="2">
        <v>2.3164516129032262</v>
      </c>
      <c r="D7" t="s">
        <v>15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16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17</v>
      </c>
    </row>
    <row r="12" spans="1:4" x14ac:dyDescent="0.25">
      <c r="A12">
        <v>2062</v>
      </c>
      <c r="B12" s="2">
        <v>2.431322580645161</v>
      </c>
      <c r="D12" t="s">
        <v>18</v>
      </c>
    </row>
    <row r="13" spans="1:4" x14ac:dyDescent="0.25">
      <c r="A13">
        <v>2063</v>
      </c>
      <c r="B13" s="2">
        <v>4.6788387096774189</v>
      </c>
      <c r="D13" t="s">
        <v>19</v>
      </c>
    </row>
    <row r="14" spans="1:4" x14ac:dyDescent="0.25">
      <c r="A14">
        <v>2064</v>
      </c>
      <c r="B14" s="2">
        <v>3.808870967741937</v>
      </c>
      <c r="D14" t="s">
        <v>20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21</v>
      </c>
    </row>
    <row r="17" spans="1:4" x14ac:dyDescent="0.25">
      <c r="A17">
        <v>2067</v>
      </c>
      <c r="B17" s="2">
        <v>1.901612903225806</v>
      </c>
      <c r="D17" t="s">
        <v>15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22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23</v>
      </c>
    </row>
    <row r="22" spans="1:4" x14ac:dyDescent="0.25">
      <c r="A22">
        <v>2072</v>
      </c>
      <c r="B22" s="2">
        <v>4.7670322580645177</v>
      </c>
      <c r="D22" t="s">
        <v>24</v>
      </c>
    </row>
    <row r="23" spans="1:4" x14ac:dyDescent="0.25">
      <c r="A23">
        <v>2073</v>
      </c>
      <c r="B23" s="2">
        <v>2.5699677419354829</v>
      </c>
      <c r="D23" t="s">
        <v>25</v>
      </c>
    </row>
    <row r="24" spans="1:4" x14ac:dyDescent="0.25">
      <c r="A24">
        <v>2074</v>
      </c>
      <c r="B24" s="2">
        <v>5.0850967741935467</v>
      </c>
      <c r="D24" t="s">
        <v>26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27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14</v>
      </c>
    </row>
    <row r="4" spans="1:5" x14ac:dyDescent="0.25">
      <c r="A4">
        <v>2053</v>
      </c>
      <c r="B4" s="2">
        <v>2.8166562499999999</v>
      </c>
      <c r="E4" t="s">
        <v>28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16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29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18</v>
      </c>
    </row>
    <row r="11" spans="1:5" x14ac:dyDescent="0.25">
      <c r="A11">
        <v>2060</v>
      </c>
      <c r="B11" s="2"/>
      <c r="E11" t="s">
        <v>30</v>
      </c>
    </row>
    <row r="12" spans="1:5" x14ac:dyDescent="0.25">
      <c r="A12">
        <v>2061</v>
      </c>
      <c r="B12" s="2">
        <v>4.4899999999999993</v>
      </c>
      <c r="E12" t="s">
        <v>31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21</v>
      </c>
    </row>
    <row r="15" spans="1:5" x14ac:dyDescent="0.25">
      <c r="A15">
        <v>2064</v>
      </c>
      <c r="B15" s="2">
        <v>4.0191290322580651</v>
      </c>
      <c r="E15" t="s">
        <v>28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22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32</v>
      </c>
    </row>
    <row r="20" spans="1:5" x14ac:dyDescent="0.25">
      <c r="A20">
        <v>2069</v>
      </c>
      <c r="B20" s="2">
        <v>1.5539375</v>
      </c>
      <c r="E20" t="s">
        <v>33</v>
      </c>
    </row>
    <row r="21" spans="1:5" x14ac:dyDescent="0.25">
      <c r="A21">
        <v>2070</v>
      </c>
      <c r="B21" s="2">
        <v>11.669774193548379</v>
      </c>
      <c r="E21" t="s">
        <v>34</v>
      </c>
    </row>
    <row r="22" spans="1:5" x14ac:dyDescent="0.25">
      <c r="A22">
        <v>2071</v>
      </c>
      <c r="B22" s="2">
        <v>3.773903225806452</v>
      </c>
      <c r="E22" t="s">
        <v>26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35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14</v>
      </c>
    </row>
    <row r="4" spans="1:6" x14ac:dyDescent="0.25">
      <c r="B4">
        <v>2053</v>
      </c>
      <c r="C4" s="2">
        <v>28.786967741935481</v>
      </c>
      <c r="F4" t="s">
        <v>36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16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37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18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38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39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21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36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22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40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41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42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26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43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14</v>
      </c>
    </row>
    <row r="4" spans="1:4" x14ac:dyDescent="0.25">
      <c r="A4">
        <v>2053</v>
      </c>
      <c r="B4" s="2">
        <v>97.308125000000032</v>
      </c>
      <c r="D4" t="s">
        <v>36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16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44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18</v>
      </c>
    </row>
    <row r="11" spans="1:4" x14ac:dyDescent="0.25">
      <c r="A11">
        <v>2060</v>
      </c>
      <c r="B11" s="2">
        <v>94.426562499999974</v>
      </c>
      <c r="D11" t="s">
        <v>38</v>
      </c>
    </row>
    <row r="12" spans="1:4" x14ac:dyDescent="0.25">
      <c r="A12">
        <v>2061</v>
      </c>
      <c r="B12" s="2">
        <v>50.565531250000006</v>
      </c>
      <c r="D12" t="s">
        <v>39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21</v>
      </c>
    </row>
    <row r="15" spans="1:4" x14ac:dyDescent="0.25">
      <c r="A15">
        <v>2064</v>
      </c>
      <c r="B15" s="2">
        <v>68.523187500000006</v>
      </c>
      <c r="D15" t="s">
        <v>36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22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45</v>
      </c>
    </row>
    <row r="20" spans="1:4" x14ac:dyDescent="0.25">
      <c r="A20">
        <v>2069</v>
      </c>
      <c r="B20" s="2">
        <v>64.819249999999997</v>
      </c>
      <c r="D20" t="s">
        <v>46</v>
      </c>
    </row>
    <row r="21" spans="1:4" x14ac:dyDescent="0.25">
      <c r="A21">
        <v>2070</v>
      </c>
      <c r="B21" s="2">
        <v>110.64565625</v>
      </c>
      <c r="D21" t="s">
        <v>47</v>
      </c>
    </row>
    <row r="22" spans="1:4" x14ac:dyDescent="0.25">
      <c r="A22">
        <v>2071</v>
      </c>
      <c r="B22" s="2">
        <v>73.940290322580637</v>
      </c>
      <c r="D22" t="s">
        <v>26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zoomScale="90" zoomScaleNormal="90" workbookViewId="0">
      <selection activeCell="E27" sqref="E27"/>
    </sheetView>
  </sheetViews>
  <sheetFormatPr defaultRowHeight="17.25" x14ac:dyDescent="0.35"/>
  <cols>
    <col min="1" max="1" width="5.5703125" style="4" bestFit="1" customWidth="1"/>
    <col min="2" max="2" width="8.28515625" style="4" bestFit="1" customWidth="1"/>
    <col min="3" max="3" width="14.85546875" style="4" customWidth="1"/>
    <col min="4" max="4" width="9.140625" style="4"/>
    <col min="5" max="5" width="62.5703125" style="4" customWidth="1"/>
    <col min="6" max="6" width="81.7109375" style="4" customWidth="1"/>
    <col min="7" max="16384" width="9.140625" style="4"/>
  </cols>
  <sheetData>
    <row r="1" spans="1:6" ht="51.75" x14ac:dyDescent="0.35">
      <c r="A1" s="14"/>
      <c r="B1" s="12" t="s">
        <v>1</v>
      </c>
      <c r="C1" s="12" t="s">
        <v>178</v>
      </c>
      <c r="E1" s="4" t="s">
        <v>48</v>
      </c>
      <c r="F1" s="4" t="s">
        <v>211</v>
      </c>
    </row>
    <row r="2" spans="1:6" x14ac:dyDescent="0.35">
      <c r="A2" s="4">
        <v>2051</v>
      </c>
      <c r="B2" s="16">
        <v>66.044800000000009</v>
      </c>
    </row>
    <row r="3" spans="1:6" x14ac:dyDescent="0.35">
      <c r="A3" s="4">
        <v>2052</v>
      </c>
      <c r="B3" s="16">
        <v>69.926451612903207</v>
      </c>
      <c r="E3" s="4" t="s">
        <v>14</v>
      </c>
      <c r="F3" s="4" t="s">
        <v>14</v>
      </c>
    </row>
    <row r="4" spans="1:6" x14ac:dyDescent="0.35">
      <c r="A4" s="4">
        <v>2053</v>
      </c>
      <c r="B4" s="16">
        <v>92.848387096774189</v>
      </c>
      <c r="E4" s="4" t="s">
        <v>49</v>
      </c>
      <c r="F4" s="4" t="s">
        <v>62</v>
      </c>
    </row>
    <row r="5" spans="1:6" x14ac:dyDescent="0.35">
      <c r="A5" s="4">
        <v>2054</v>
      </c>
      <c r="B5" s="16">
        <v>70.750967741935469</v>
      </c>
    </row>
    <row r="6" spans="1:6" x14ac:dyDescent="0.35">
      <c r="A6" s="4">
        <v>2055</v>
      </c>
      <c r="B6" s="16">
        <v>123.96838709677419</v>
      </c>
      <c r="C6" s="16">
        <f t="shared" ref="C6:C30" si="0">AVERAGE(B2:B6)</f>
        <v>84.707798709677419</v>
      </c>
      <c r="E6" s="4" t="s">
        <v>16</v>
      </c>
      <c r="F6" s="4" t="s">
        <v>16</v>
      </c>
    </row>
    <row r="7" spans="1:6" x14ac:dyDescent="0.35">
      <c r="A7" s="4">
        <v>2056</v>
      </c>
      <c r="B7" s="16">
        <v>110.9096875</v>
      </c>
      <c r="C7" s="16">
        <f t="shared" si="0"/>
        <v>93.680776209677418</v>
      </c>
    </row>
    <row r="8" spans="1:6" x14ac:dyDescent="0.35">
      <c r="A8" s="4">
        <v>2057</v>
      </c>
      <c r="B8" s="16">
        <v>117.17419354838709</v>
      </c>
      <c r="C8" s="16">
        <f t="shared" si="0"/>
        <v>103.13032459677417</v>
      </c>
      <c r="E8" s="4" t="s">
        <v>29</v>
      </c>
      <c r="F8" s="4" t="s">
        <v>63</v>
      </c>
    </row>
    <row r="9" spans="1:6" x14ac:dyDescent="0.35">
      <c r="A9" s="4">
        <v>2058</v>
      </c>
      <c r="B9" s="16">
        <v>113.7354838709677</v>
      </c>
      <c r="C9" s="16">
        <f t="shared" si="0"/>
        <v>107.30774395161288</v>
      </c>
    </row>
    <row r="10" spans="1:6" x14ac:dyDescent="0.35">
      <c r="A10" s="4">
        <v>2059</v>
      </c>
      <c r="B10" s="16">
        <v>65.01783870967742</v>
      </c>
      <c r="C10" s="16">
        <f t="shared" si="0"/>
        <v>106.16111814516128</v>
      </c>
      <c r="E10" s="4" t="s">
        <v>18</v>
      </c>
      <c r="F10" s="4" t="s">
        <v>18</v>
      </c>
    </row>
    <row r="11" spans="1:6" x14ac:dyDescent="0.35">
      <c r="A11" s="4">
        <v>2060</v>
      </c>
      <c r="B11" s="16">
        <v>92.61</v>
      </c>
      <c r="C11" s="16">
        <f t="shared" si="0"/>
        <v>99.889440725806452</v>
      </c>
      <c r="E11" s="4" t="s">
        <v>50</v>
      </c>
      <c r="F11" s="4" t="s">
        <v>64</v>
      </c>
    </row>
    <row r="12" spans="1:6" x14ac:dyDescent="0.35">
      <c r="A12" s="4">
        <v>2061</v>
      </c>
      <c r="B12" s="16">
        <v>34.16538709677419</v>
      </c>
      <c r="C12" s="16">
        <f t="shared" si="0"/>
        <v>84.540580645161285</v>
      </c>
      <c r="E12" s="4" t="s">
        <v>51</v>
      </c>
      <c r="F12" s="4" t="s">
        <v>65</v>
      </c>
    </row>
    <row r="13" spans="1:6" x14ac:dyDescent="0.35">
      <c r="A13" s="4">
        <v>2062</v>
      </c>
      <c r="B13" s="16">
        <v>83.78400000000002</v>
      </c>
      <c r="C13" s="16">
        <f t="shared" si="0"/>
        <v>77.862541935483861</v>
      </c>
    </row>
    <row r="14" spans="1:6" x14ac:dyDescent="0.35">
      <c r="A14" s="4">
        <v>2063</v>
      </c>
      <c r="B14" s="16">
        <v>40.965032258064511</v>
      </c>
      <c r="C14" s="16">
        <f t="shared" si="0"/>
        <v>63.308451612903227</v>
      </c>
      <c r="E14" s="4" t="s">
        <v>21</v>
      </c>
      <c r="F14" s="4" t="s">
        <v>66</v>
      </c>
    </row>
    <row r="15" spans="1:6" x14ac:dyDescent="0.35">
      <c r="A15" s="4">
        <v>2064</v>
      </c>
      <c r="B15" s="16">
        <v>90.875096774193565</v>
      </c>
      <c r="C15" s="16">
        <f t="shared" si="0"/>
        <v>68.479903225806453</v>
      </c>
      <c r="E15" s="4" t="s">
        <v>49</v>
      </c>
      <c r="F15" s="4" t="s">
        <v>62</v>
      </c>
    </row>
    <row r="16" spans="1:6" x14ac:dyDescent="0.35">
      <c r="A16" s="4">
        <v>2065</v>
      </c>
      <c r="B16" s="16">
        <v>66.957666666666668</v>
      </c>
      <c r="C16" s="16">
        <f t="shared" si="0"/>
        <v>63.349436559139789</v>
      </c>
    </row>
    <row r="17" spans="1:6" x14ac:dyDescent="0.35">
      <c r="A17" s="4">
        <v>2066</v>
      </c>
      <c r="B17" s="16">
        <v>68.337290322580628</v>
      </c>
      <c r="C17" s="16">
        <f t="shared" si="0"/>
        <v>70.183817204301093</v>
      </c>
      <c r="E17" s="4" t="s">
        <v>22</v>
      </c>
      <c r="F17" s="4" t="s">
        <v>16</v>
      </c>
    </row>
    <row r="18" spans="1:6" x14ac:dyDescent="0.35">
      <c r="A18" s="4">
        <v>2067</v>
      </c>
      <c r="B18" s="16">
        <v>74.597451612903228</v>
      </c>
      <c r="C18" s="16">
        <f t="shared" si="0"/>
        <v>68.346507526881709</v>
      </c>
    </row>
    <row r="19" spans="1:6" x14ac:dyDescent="0.35">
      <c r="A19" s="4">
        <v>2068</v>
      </c>
      <c r="B19" s="16">
        <v>70.300648387096786</v>
      </c>
      <c r="C19" s="16">
        <f t="shared" si="0"/>
        <v>74.213630752688161</v>
      </c>
      <c r="E19" s="4" t="s">
        <v>52</v>
      </c>
      <c r="F19" s="4" t="s">
        <v>67</v>
      </c>
    </row>
    <row r="20" spans="1:6" x14ac:dyDescent="0.35">
      <c r="A20" s="4">
        <v>2069</v>
      </c>
      <c r="B20" s="16">
        <v>65.475225806451604</v>
      </c>
      <c r="C20" s="16">
        <f t="shared" si="0"/>
        <v>69.13365655913978</v>
      </c>
      <c r="E20" s="4" t="s">
        <v>53</v>
      </c>
    </row>
    <row r="21" spans="1:6" x14ac:dyDescent="0.35">
      <c r="A21" s="4">
        <v>2070</v>
      </c>
      <c r="B21" s="16">
        <v>76.755193548387084</v>
      </c>
      <c r="C21" s="16">
        <f t="shared" si="0"/>
        <v>71.093161935483863</v>
      </c>
      <c r="E21" s="4" t="s">
        <v>54</v>
      </c>
      <c r="F21" s="4" t="s">
        <v>18</v>
      </c>
    </row>
    <row r="22" spans="1:6" x14ac:dyDescent="0.35">
      <c r="A22" s="4">
        <v>2071</v>
      </c>
      <c r="B22" s="16">
        <v>59.781000000000013</v>
      </c>
      <c r="C22" s="16">
        <f t="shared" si="0"/>
        <v>69.381903870967733</v>
      </c>
      <c r="E22" s="4" t="s">
        <v>26</v>
      </c>
      <c r="F22" s="4" t="s">
        <v>64</v>
      </c>
    </row>
    <row r="23" spans="1:6" x14ac:dyDescent="0.35">
      <c r="A23" s="4">
        <v>2072</v>
      </c>
      <c r="B23" s="16">
        <v>58.640032258064522</v>
      </c>
      <c r="C23" s="16">
        <f t="shared" si="0"/>
        <v>66.190420000000003</v>
      </c>
      <c r="E23" s="4" t="s">
        <v>55</v>
      </c>
      <c r="F23" s="4" t="s">
        <v>65</v>
      </c>
    </row>
    <row r="24" spans="1:6" x14ac:dyDescent="0.35">
      <c r="A24" s="4">
        <v>2073</v>
      </c>
      <c r="B24" s="16">
        <v>44.635580645161298</v>
      </c>
      <c r="C24" s="16">
        <f t="shared" si="0"/>
        <v>61.057406451612906</v>
      </c>
    </row>
    <row r="25" spans="1:6" x14ac:dyDescent="0.35">
      <c r="A25" s="4">
        <v>2074</v>
      </c>
      <c r="B25" s="16">
        <v>57.671322580645153</v>
      </c>
      <c r="C25" s="16">
        <f t="shared" si="0"/>
        <v>59.496625806451604</v>
      </c>
      <c r="E25" s="4" t="s">
        <v>56</v>
      </c>
      <c r="F25" s="4" t="s">
        <v>68</v>
      </c>
    </row>
    <row r="26" spans="1:6" x14ac:dyDescent="0.35">
      <c r="A26" s="4">
        <v>2075</v>
      </c>
      <c r="B26" s="16">
        <v>64.625967741935469</v>
      </c>
      <c r="C26" s="16">
        <f t="shared" si="0"/>
        <v>57.070780645161292</v>
      </c>
      <c r="E26" s="4" t="s">
        <v>57</v>
      </c>
      <c r="F26" s="4" t="s">
        <v>62</v>
      </c>
    </row>
    <row r="27" spans="1:6" x14ac:dyDescent="0.35">
      <c r="A27" s="4">
        <v>2076</v>
      </c>
      <c r="B27" s="16">
        <v>63.799258064516131</v>
      </c>
      <c r="C27" s="16">
        <f t="shared" si="0"/>
        <v>57.874432258064516</v>
      </c>
      <c r="E27" s="4" t="s">
        <v>58</v>
      </c>
    </row>
    <row r="28" spans="1:6" x14ac:dyDescent="0.35">
      <c r="A28" s="4">
        <v>2077</v>
      </c>
      <c r="B28" s="16">
        <v>81.706580645161324</v>
      </c>
      <c r="C28" s="16">
        <f t="shared" si="0"/>
        <v>62.487741935483868</v>
      </c>
      <c r="F28" s="4" t="s">
        <v>22</v>
      </c>
    </row>
    <row r="29" spans="1:6" x14ac:dyDescent="0.35">
      <c r="A29" s="4">
        <v>2078</v>
      </c>
      <c r="B29" s="16">
        <v>104.51203225806449</v>
      </c>
      <c r="C29" s="16">
        <f t="shared" si="0"/>
        <v>74.463032258064516</v>
      </c>
      <c r="E29" s="4" t="s">
        <v>59</v>
      </c>
    </row>
    <row r="30" spans="1:6" x14ac:dyDescent="0.35">
      <c r="A30" s="4">
        <v>2079</v>
      </c>
      <c r="B30" s="16">
        <v>54.419387096774187</v>
      </c>
      <c r="C30" s="16">
        <f t="shared" si="0"/>
        <v>73.81264516129032</v>
      </c>
      <c r="E30" s="4" t="s">
        <v>60</v>
      </c>
      <c r="F30" s="4" t="s">
        <v>69</v>
      </c>
    </row>
    <row r="31" spans="1:6" x14ac:dyDescent="0.35">
      <c r="F31" s="4" t="s">
        <v>70</v>
      </c>
    </row>
    <row r="32" spans="1:6" x14ac:dyDescent="0.35">
      <c r="F32" s="4" t="s">
        <v>71</v>
      </c>
    </row>
    <row r="33" spans="6:6" x14ac:dyDescent="0.35">
      <c r="F33" s="4" t="s">
        <v>26</v>
      </c>
    </row>
    <row r="35" spans="6:6" x14ac:dyDescent="0.35">
      <c r="F35" s="4" t="s">
        <v>72</v>
      </c>
    </row>
    <row r="37" spans="6:6" x14ac:dyDescent="0.35">
      <c r="F37" s="4" t="s">
        <v>56</v>
      </c>
    </row>
    <row r="38" spans="6:6" x14ac:dyDescent="0.35">
      <c r="F38" s="4" t="s">
        <v>73</v>
      </c>
    </row>
    <row r="39" spans="6:6" x14ac:dyDescent="0.35">
      <c r="F39" s="4" t="s">
        <v>74</v>
      </c>
    </row>
    <row r="41" spans="6:6" x14ac:dyDescent="0.35">
      <c r="F41" s="4" t="s">
        <v>75</v>
      </c>
    </row>
    <row r="42" spans="6:6" x14ac:dyDescent="0.35">
      <c r="F42" s="4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Mean_annaul_English_months</vt:lpstr>
      <vt:lpstr>Mann_Kendall test Manual</vt:lpstr>
      <vt:lpstr>Summary Mann-kendall test</vt:lpstr>
      <vt:lpstr>Mean_annaul_nepalimonths</vt:lpstr>
      <vt:lpstr>baisakh</vt:lpstr>
      <vt:lpstr>jeth</vt:lpstr>
      <vt:lpstr>asar</vt:lpstr>
      <vt:lpstr>shrawan</vt:lpstr>
      <vt:lpstr>bhadra</vt:lpstr>
      <vt:lpstr>bhadra-movingaverage</vt:lpstr>
      <vt:lpstr>Sheet1</vt:lpstr>
      <vt:lpstr>asoj</vt:lpstr>
      <vt:lpstr>kartik</vt:lpstr>
      <vt:lpstr>mangsir</vt:lpstr>
      <vt:lpstr>poush</vt:lpstr>
      <vt:lpstr>magh</vt:lpstr>
      <vt:lpstr>falgun</vt:lpstr>
      <vt:lpstr>chaitra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2023-01-17T08:03:52Z</dcterms:created>
  <dcterms:modified xsi:type="dcterms:W3CDTF">2023-02-14T11:56:26Z</dcterms:modified>
</cp:coreProperties>
</file>