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2  ISUWA PROR Project\02 Hydrology\"/>
    </mc:Choice>
  </mc:AlternateContent>
  <bookViews>
    <workbookView xWindow="0" yWindow="0" windowWidth="20490" windowHeight="7230" tabRatio="599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  <c r="K11" i="3"/>
  <c r="K12" i="3"/>
  <c r="K13" i="3"/>
  <c r="K10" i="3"/>
  <c r="I11" i="3"/>
  <c r="I13" i="3"/>
  <c r="I12" i="3"/>
  <c r="I10" i="3"/>
  <c r="I3" i="3"/>
  <c r="I4" i="3"/>
  <c r="I5" i="3"/>
  <c r="I6" i="3"/>
  <c r="I7" i="3"/>
  <c r="I8" i="3"/>
  <c r="I9" i="3"/>
  <c r="I2" i="3"/>
  <c r="R10" i="3" l="1"/>
  <c r="R11" i="3"/>
  <c r="P12" i="3"/>
  <c r="P13" i="3"/>
  <c r="P10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E5" i="2"/>
  <c r="E6" i="2"/>
  <c r="E7" i="2"/>
  <c r="E8" i="2"/>
  <c r="E9" i="2"/>
  <c r="E10" i="2"/>
  <c r="E11" i="2"/>
  <c r="E12" i="2"/>
  <c r="E13" i="2"/>
  <c r="E14" i="2"/>
  <c r="E15" i="2"/>
  <c r="E17" i="2"/>
  <c r="E4" i="2"/>
  <c r="D16" i="2"/>
  <c r="B17" i="2" l="1"/>
  <c r="B16" i="2"/>
  <c r="J17" i="1" l="1"/>
  <c r="J16" i="1"/>
  <c r="C17" i="1"/>
  <c r="D17" i="1"/>
  <c r="E17" i="1"/>
  <c r="F17" i="1"/>
  <c r="G17" i="1"/>
  <c r="H17" i="1"/>
  <c r="I17" i="1"/>
  <c r="C16" i="1"/>
  <c r="D16" i="1"/>
  <c r="E16" i="1"/>
  <c r="F16" i="1"/>
  <c r="G16" i="1"/>
  <c r="H16" i="1"/>
  <c r="I16" i="1"/>
  <c r="B16" i="1"/>
  <c r="B17" i="1" l="1"/>
  <c r="S11" i="3" l="1"/>
</calcChain>
</file>

<file path=xl/sharedStrings.xml><?xml version="1.0" encoding="utf-8"?>
<sst xmlns="http://schemas.openxmlformats.org/spreadsheetml/2006/main" count="83" uniqueCount="53">
  <si>
    <t>Months</t>
  </si>
  <si>
    <t>Estimated Mean Monthly Flow at IKHEP Intake Site, m3/s</t>
  </si>
  <si>
    <t>Using CAR With</t>
  </si>
  <si>
    <t>Using CAR and rainfall With</t>
  </si>
  <si>
    <t>Melamchi 627.5</t>
  </si>
  <si>
    <t>HYDEST</t>
  </si>
  <si>
    <t>Modified Hydest</t>
  </si>
  <si>
    <t>MSHP Method</t>
  </si>
  <si>
    <t>MIP 
(Flow measured in April)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</si>
  <si>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</si>
  <si>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</si>
  <si>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</si>
  <si>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</si>
  <si>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</si>
  <si>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</si>
  <si>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</si>
  <si>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</si>
  <si>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</si>
  <si>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</si>
  <si>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</si>
  <si>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</si>
  <si>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Annual</t>
  </si>
  <si>
    <t>Average Monsoon</t>
  </si>
  <si>
    <t>Khimti     650</t>
  </si>
  <si>
    <t>AS per Feasibility</t>
  </si>
  <si>
    <t xml:space="preserve">Imperical methods </t>
  </si>
  <si>
    <t>Discharge (Q) m3/s</t>
  </si>
  <si>
    <t>Measured date</t>
  </si>
  <si>
    <t>mar</t>
  </si>
  <si>
    <t>apr</t>
  </si>
  <si>
    <t>PPA</t>
  </si>
  <si>
    <t>% difference</t>
  </si>
  <si>
    <t>Months (1)</t>
  </si>
  <si>
    <t>Flow as per this study (2)</t>
  </si>
  <si>
    <t>Flow as per FSR  (3)</t>
  </si>
  <si>
    <t>Flow as per this UFSR (4)</t>
  </si>
  <si>
    <t>Flow as per PPA (5)</t>
  </si>
  <si>
    <t>% Deviation (col 2 &amp; col 5)</t>
  </si>
  <si>
    <t>% Deviation (col 3 &amp; col 5)</t>
  </si>
  <si>
    <t>% Deviation (col 4 &amp; col 5)</t>
  </si>
  <si>
    <t>Baishakh</t>
  </si>
  <si>
    <t>Jestha</t>
  </si>
  <si>
    <t>Asar</t>
  </si>
  <si>
    <t>Shrawan</t>
  </si>
  <si>
    <t>Bhadra</t>
  </si>
  <si>
    <t>Asoj</t>
  </si>
  <si>
    <t>Kartik</t>
  </si>
  <si>
    <t>Mangshir</t>
  </si>
  <si>
    <t>Paush</t>
  </si>
  <si>
    <t>Magh</t>
  </si>
  <si>
    <t>Falgun</t>
  </si>
  <si>
    <t>Chaitra</t>
  </si>
  <si>
    <t>Adopted 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</si>
</sst>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Gill Sans MT"/>
      <family val="2"/>
    </font>
    <font>
      <b/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sz val="11"/>
      <color rgb="FF000000"/>
      <name val="Gill Sans MT"/>
      <family val="2"/>
    </font>
    <font>
      <b/>
      <sz val="11"/>
      <color rgb="FF000000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CE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2" xfId="0" applyNumberFormat="1" applyFont="1" applyFill="1" applyBorder="1" applyAlignment="1">
      <alignment horizontal="center" vertical="center"/>
    </xf>
    <xf numFmtId="0" fontId="0" fillId="0" borderId="1" xfId="0" applyBorder="1"/>
    <xf numFmtId="15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2" fontId="0" fillId="4" borderId="7" xfId="0" applyNumberFormat="1" applyFont="1" applyFill="1" applyBorder="1" applyAlignment="1">
      <alignment horizontal="center" vertical="center"/>
    </xf>
    <xf numFmtId="2" fontId="0" fillId="4" borderId="8" xfId="0" applyNumberFormat="1" applyFont="1" applyFill="1" applyBorder="1" applyAlignment="1">
      <alignment horizontal="center" vertical="center"/>
    </xf>
    <xf numFmtId="2" fontId="0" fillId="4" borderId="9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0" fillId="4" borderId="11" xfId="0" applyNumberFormat="1" applyFont="1" applyFill="1" applyBorder="1" applyAlignment="1">
      <alignment horizontal="center" vertical="center"/>
    </xf>
    <xf numFmtId="2" fontId="0" fillId="4" borderId="10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 wrapText="1"/>
    </xf>
    <xf numFmtId="9" fontId="3" fillId="0" borderId="1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0" fontId="0" fillId="4" borderId="1" xfId="0" applyFill="1" applyBorder="1"/>
    <xf numFmtId="2" fontId="3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85" zoomScaleNormal="85" workbookViewId="0">
      <selection activeCell="O15" sqref="O15"/>
    </sheetView>
  </sheetViews>
  <sheetFormatPr defaultRowHeight="17.25" x14ac:dyDescent="0.35"/>
  <cols>
    <col min="9" max="9" width="10" customWidth="1"/>
    <col min="11" max="11" width="0" hidden="1" customWidth="1"/>
    <col min="12" max="15" width="4.875" bestFit="1" customWidth="1"/>
    <col min="18" max="18" width="12.125" bestFit="1" customWidth="1"/>
    <col min="19" max="19" width="15.875" bestFit="1" customWidth="1"/>
  </cols>
  <sheetData>
    <row r="1" spans="1:19" x14ac:dyDescent="0.35">
      <c r="A1" s="10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8"/>
    </row>
    <row r="2" spans="1:19" ht="60" x14ac:dyDescent="0.35">
      <c r="A2" s="10"/>
      <c r="B2" s="1" t="s">
        <v>2</v>
      </c>
      <c r="C2" s="1" t="s">
        <v>3</v>
      </c>
      <c r="D2" s="1" t="s">
        <v>2</v>
      </c>
      <c r="E2" s="1" t="s">
        <v>3</v>
      </c>
      <c r="F2" s="11" t="s">
        <v>25</v>
      </c>
      <c r="G2" s="11"/>
      <c r="H2" s="11"/>
      <c r="I2" s="11"/>
      <c r="J2" s="12" t="s">
        <v>24</v>
      </c>
    </row>
    <row r="3" spans="1:19" ht="60.75" thickBot="1" x14ac:dyDescent="0.4">
      <c r="A3" s="10"/>
      <c r="B3" s="2" t="s">
        <v>4</v>
      </c>
      <c r="C3" s="16" t="s">
        <v>4</v>
      </c>
      <c r="D3" s="2" t="s">
        <v>23</v>
      </c>
      <c r="E3" s="2" t="s">
        <v>23</v>
      </c>
      <c r="F3" s="2" t="s">
        <v>5</v>
      </c>
      <c r="G3" s="2" t="s">
        <v>6</v>
      </c>
      <c r="H3" s="2" t="s">
        <v>7</v>
      </c>
      <c r="I3" s="2" t="s">
        <v>8</v>
      </c>
      <c r="J3" s="13"/>
      <c r="K3" s="8"/>
      <c r="L3" s="8">
        <v>2016</v>
      </c>
      <c r="M3" s="8">
        <v>2017</v>
      </c>
      <c r="N3" s="8">
        <v>2018</v>
      </c>
      <c r="O3" s="8">
        <v>2019</v>
      </c>
    </row>
    <row r="4" spans="1:19" x14ac:dyDescent="0.35">
      <c r="A4" s="3" t="s">
        <v>9</v>
      </c>
      <c r="B4" s="14">
        <v>4.5869021074353027</v>
      </c>
      <c r="C4" s="17">
        <v>6.3292027001716047</v>
      </c>
      <c r="D4" s="15">
        <v>2.7880431279687201</v>
      </c>
      <c r="E4" s="4">
        <v>4.9663094139626347</v>
      </c>
      <c r="F4" s="4">
        <v>1.4880787480048188</v>
      </c>
      <c r="G4" s="4">
        <v>1.9733161053301511</v>
      </c>
      <c r="H4" s="4">
        <v>2.5166165427815286</v>
      </c>
      <c r="I4" s="4">
        <v>19.512</v>
      </c>
      <c r="J4" s="8">
        <v>9.8699999999999992</v>
      </c>
      <c r="K4" s="8" t="s">
        <v>9</v>
      </c>
      <c r="L4" s="8"/>
      <c r="M4" s="8"/>
      <c r="N4" s="8"/>
      <c r="O4" s="8"/>
    </row>
    <row r="5" spans="1:19" x14ac:dyDescent="0.35">
      <c r="A5" s="3" t="s">
        <v>10</v>
      </c>
      <c r="B5" s="14">
        <v>3.8104486885116882</v>
      </c>
      <c r="C5" s="18">
        <v>5.2578192347074628</v>
      </c>
      <c r="D5" s="15">
        <v>2.3453665706870859</v>
      </c>
      <c r="E5" s="4">
        <v>4.177774713148998</v>
      </c>
      <c r="F5" s="4">
        <v>1.2680976289466226</v>
      </c>
      <c r="G5" s="4">
        <v>1.754034756701399</v>
      </c>
      <c r="H5" s="4">
        <v>2.061504879192344</v>
      </c>
      <c r="I5" s="4">
        <v>13.536</v>
      </c>
      <c r="J5" s="8">
        <v>7.5</v>
      </c>
      <c r="K5" s="8" t="s">
        <v>10</v>
      </c>
      <c r="L5" s="8"/>
      <c r="M5" s="8"/>
      <c r="N5" s="8"/>
      <c r="O5" s="8"/>
      <c r="R5" s="8" t="s">
        <v>27</v>
      </c>
      <c r="S5" s="8" t="s">
        <v>26</v>
      </c>
    </row>
    <row r="6" spans="1:19" x14ac:dyDescent="0.35">
      <c r="A6" s="3" t="s">
        <v>11</v>
      </c>
      <c r="B6" s="14">
        <v>3.9772655071249305</v>
      </c>
      <c r="C6" s="18">
        <v>5.4880001790728343</v>
      </c>
      <c r="D6" s="15">
        <v>2.1732879954662132</v>
      </c>
      <c r="E6" s="4">
        <v>3.8712531104206525</v>
      </c>
      <c r="F6" s="4">
        <v>1.1329722616885078</v>
      </c>
      <c r="G6" s="4">
        <v>1.8523933864698434</v>
      </c>
      <c r="H6" s="4">
        <v>1.8896891820476009</v>
      </c>
      <c r="I6" s="4">
        <v>9.9359999999999999</v>
      </c>
      <c r="J6" s="8">
        <v>5.63</v>
      </c>
      <c r="K6" s="8" t="s">
        <v>28</v>
      </c>
      <c r="L6" s="8">
        <v>10.9</v>
      </c>
      <c r="M6" s="8"/>
      <c r="N6" s="8"/>
      <c r="O6" s="8"/>
      <c r="R6" s="9">
        <v>42439</v>
      </c>
      <c r="S6" s="8">
        <v>10.9</v>
      </c>
    </row>
    <row r="7" spans="1:19" x14ac:dyDescent="0.35">
      <c r="A7" s="3" t="s">
        <v>12</v>
      </c>
      <c r="B7" s="14">
        <v>4.63252029459965</v>
      </c>
      <c r="C7" s="18">
        <v>6.3921486158713314</v>
      </c>
      <c r="D7" s="15">
        <v>2.4106359152581871</v>
      </c>
      <c r="E7" s="4">
        <v>4.2940382519496971</v>
      </c>
      <c r="F7" s="4">
        <v>1.1402653086695378</v>
      </c>
      <c r="G7" s="4">
        <v>1.6837704843325938</v>
      </c>
      <c r="H7" s="4">
        <v>2.2902484585700056</v>
      </c>
      <c r="I7" s="4">
        <v>7.2</v>
      </c>
      <c r="J7" s="8">
        <v>5.15</v>
      </c>
      <c r="K7" s="8" t="s">
        <v>29</v>
      </c>
      <c r="L7" s="8"/>
      <c r="M7" s="8">
        <v>7.2</v>
      </c>
      <c r="N7" s="8">
        <v>5.8</v>
      </c>
      <c r="O7" s="8">
        <v>6.9</v>
      </c>
      <c r="R7" s="9">
        <v>42828</v>
      </c>
      <c r="S7" s="8">
        <v>7.2</v>
      </c>
    </row>
    <row r="8" spans="1:19" x14ac:dyDescent="0.35">
      <c r="A8" s="3" t="s">
        <v>13</v>
      </c>
      <c r="B8" s="14">
        <v>7.4494785107261103</v>
      </c>
      <c r="C8" s="18">
        <v>10.27910742383836</v>
      </c>
      <c r="D8" s="15">
        <v>3.9545082572773418</v>
      </c>
      <c r="E8" s="4">
        <v>7.0441204401375339</v>
      </c>
      <c r="F8" s="4">
        <v>1.5031248635576009</v>
      </c>
      <c r="G8" s="4">
        <v>2.1323931787862613</v>
      </c>
      <c r="H8" s="4">
        <v>2.6069362707405119</v>
      </c>
      <c r="I8" s="4">
        <v>13.536</v>
      </c>
      <c r="J8" s="8">
        <v>12.73</v>
      </c>
      <c r="K8" s="8" t="s">
        <v>13</v>
      </c>
      <c r="L8" s="8"/>
      <c r="M8" s="8"/>
      <c r="N8" s="8"/>
      <c r="O8" s="8"/>
      <c r="R8" s="9">
        <v>43202</v>
      </c>
      <c r="S8" s="8">
        <v>5.8</v>
      </c>
    </row>
    <row r="9" spans="1:19" x14ac:dyDescent="0.35">
      <c r="A9" s="3" t="s">
        <v>14</v>
      </c>
      <c r="B9" s="14">
        <v>18.794866806322684</v>
      </c>
      <c r="C9" s="18">
        <v>25.933956939503119</v>
      </c>
      <c r="D9" s="15">
        <v>15.94753025969263</v>
      </c>
      <c r="E9" s="4">
        <v>28.407153699903002</v>
      </c>
      <c r="F9" s="4">
        <v>8.1866624549774247</v>
      </c>
      <c r="G9" s="4">
        <v>7.203531318163467</v>
      </c>
      <c r="H9" s="4">
        <v>9.8790409608882808</v>
      </c>
      <c r="I9" s="4">
        <v>22.536000000000001</v>
      </c>
      <c r="J9" s="8">
        <v>28.7</v>
      </c>
      <c r="K9" s="8" t="s">
        <v>14</v>
      </c>
      <c r="L9" s="8"/>
      <c r="M9" s="8"/>
      <c r="N9" s="8"/>
      <c r="O9" s="8"/>
      <c r="R9" s="9">
        <v>43557</v>
      </c>
      <c r="S9" s="8">
        <v>6.9</v>
      </c>
    </row>
    <row r="10" spans="1:19" x14ac:dyDescent="0.35">
      <c r="A10" s="3" t="s">
        <v>15</v>
      </c>
      <c r="B10" s="14">
        <v>41.738421532701999</v>
      </c>
      <c r="C10" s="18">
        <v>57.592449997452725</v>
      </c>
      <c r="D10" s="15">
        <v>40.5487236358045</v>
      </c>
      <c r="E10" s="4">
        <v>72.228978776014188</v>
      </c>
      <c r="F10" s="4">
        <v>17.985953164861471</v>
      </c>
      <c r="G10" s="4">
        <v>13.977043661949583</v>
      </c>
      <c r="H10" s="4">
        <v>31.685445921198195</v>
      </c>
      <c r="I10" s="4">
        <v>97.488</v>
      </c>
      <c r="J10" s="8">
        <v>61.49</v>
      </c>
      <c r="K10" s="8" t="s">
        <v>15</v>
      </c>
      <c r="L10" s="8"/>
      <c r="M10" s="8"/>
      <c r="N10" s="8"/>
      <c r="O10" s="8"/>
      <c r="R10" s="9">
        <v>43818</v>
      </c>
      <c r="S10" s="8">
        <v>13.5</v>
      </c>
    </row>
    <row r="11" spans="1:19" x14ac:dyDescent="0.35">
      <c r="A11" s="3" t="s">
        <v>16</v>
      </c>
      <c r="B11" s="14">
        <v>47.898493051861379</v>
      </c>
      <c r="C11" s="18">
        <v>66.092378790158875</v>
      </c>
      <c r="D11" s="15">
        <v>41.584499041302031</v>
      </c>
      <c r="E11" s="4">
        <v>74.07399368825547</v>
      </c>
      <c r="F11" s="4">
        <v>21.865183753918604</v>
      </c>
      <c r="G11" s="4">
        <v>19.649064244826828</v>
      </c>
      <c r="H11" s="4">
        <v>37.08547614234503</v>
      </c>
      <c r="I11" s="4">
        <v>180</v>
      </c>
      <c r="J11" s="8">
        <v>99.75</v>
      </c>
      <c r="K11" s="8" t="s">
        <v>16</v>
      </c>
      <c r="L11" s="8"/>
      <c r="M11" s="8"/>
      <c r="N11" s="8"/>
      <c r="O11" s="8"/>
    </row>
    <row r="12" spans="1:19" x14ac:dyDescent="0.35">
      <c r="A12" s="3" t="s">
        <v>17</v>
      </c>
      <c r="B12" s="14">
        <v>38.194476852682115</v>
      </c>
      <c r="C12" s="18">
        <v>52.702364333387351</v>
      </c>
      <c r="D12" s="15">
        <v>26.281990994877233</v>
      </c>
      <c r="E12" s="4">
        <v>46.815810697532577</v>
      </c>
      <c r="F12" s="4">
        <v>16.985152675586377</v>
      </c>
      <c r="G12" s="4">
        <v>12.167284095217113</v>
      </c>
      <c r="H12" s="4">
        <v>28.919563562361752</v>
      </c>
      <c r="I12" s="4">
        <v>149.976</v>
      </c>
      <c r="J12" s="8">
        <v>68.05</v>
      </c>
      <c r="K12" s="8" t="s">
        <v>17</v>
      </c>
      <c r="L12" s="8"/>
      <c r="M12" s="8"/>
      <c r="N12" s="8"/>
      <c r="O12" s="8"/>
    </row>
    <row r="13" spans="1:19" x14ac:dyDescent="0.35">
      <c r="A13" s="3" t="s">
        <v>18</v>
      </c>
      <c r="B13" s="14">
        <v>19.64045258053498</v>
      </c>
      <c r="C13" s="18">
        <v>27.100732170370978</v>
      </c>
      <c r="D13" s="15">
        <v>12.046490816501016</v>
      </c>
      <c r="E13" s="4">
        <v>21.45827664824947</v>
      </c>
      <c r="F13" s="4">
        <v>7.3590207861207055</v>
      </c>
      <c r="G13" s="4">
        <v>6.5924107745051117</v>
      </c>
      <c r="H13" s="4">
        <v>13.24093417937652</v>
      </c>
      <c r="I13" s="4">
        <v>75.024000000000001</v>
      </c>
      <c r="J13" s="8">
        <v>33.99</v>
      </c>
      <c r="K13" s="8" t="s">
        <v>18</v>
      </c>
      <c r="L13" s="8"/>
      <c r="M13" s="8"/>
      <c r="N13" s="8"/>
      <c r="O13" s="8"/>
    </row>
    <row r="14" spans="1:19" x14ac:dyDescent="0.35">
      <c r="A14" s="3" t="s">
        <v>19</v>
      </c>
      <c r="B14" s="14">
        <v>11.086579826346673</v>
      </c>
      <c r="C14" s="18">
        <v>15.297734577513252</v>
      </c>
      <c r="D14" s="15">
        <v>5.761813021635513</v>
      </c>
      <c r="E14" s="4">
        <v>10.263451796632991</v>
      </c>
      <c r="F14" s="4">
        <v>4.6935403422203779</v>
      </c>
      <c r="G14" s="4">
        <v>3.5191321490750904</v>
      </c>
      <c r="H14" s="4">
        <v>6.3166178646820716</v>
      </c>
      <c r="I14" s="4">
        <v>36</v>
      </c>
      <c r="J14" s="8">
        <v>17.649999999999999</v>
      </c>
      <c r="K14" s="8" t="s">
        <v>19</v>
      </c>
      <c r="L14" s="8"/>
      <c r="M14" s="8"/>
      <c r="N14" s="8"/>
      <c r="O14" s="8"/>
    </row>
    <row r="15" spans="1:19" ht="18" thickBot="1" x14ac:dyDescent="0.4">
      <c r="A15" s="3" t="s">
        <v>20</v>
      </c>
      <c r="B15" s="14">
        <v>6.6023105937551039</v>
      </c>
      <c r="C15" s="19">
        <v>9.1101490850719689</v>
      </c>
      <c r="D15" s="15">
        <v>3.7419883944308459</v>
      </c>
      <c r="E15" s="4">
        <v>6.6655612331723395</v>
      </c>
      <c r="F15" s="4">
        <v>3.0284180548866915</v>
      </c>
      <c r="G15" s="4">
        <v>2.4602377779749438</v>
      </c>
      <c r="H15" s="4">
        <v>4.0411573582917191</v>
      </c>
      <c r="I15" s="4">
        <v>27</v>
      </c>
      <c r="J15" s="8">
        <v>12.96</v>
      </c>
      <c r="K15" s="8" t="s">
        <v>20</v>
      </c>
      <c r="L15" s="8"/>
      <c r="M15" s="8"/>
      <c r="N15" s="8"/>
      <c r="O15" s="8">
        <v>13.5</v>
      </c>
    </row>
    <row r="16" spans="1:19" ht="30" x14ac:dyDescent="0.35">
      <c r="A16" s="2" t="s">
        <v>21</v>
      </c>
      <c r="B16" s="5">
        <f>AVERAGE(B4:B15)</f>
        <v>17.367684696050219</v>
      </c>
      <c r="C16" s="7">
        <f t="shared" ref="C16:J16" si="0">AVERAGE(C4:C15)</f>
        <v>23.964670337259989</v>
      </c>
      <c r="D16" s="5">
        <f t="shared" si="0"/>
        <v>13.298739835908441</v>
      </c>
      <c r="E16" s="5">
        <f t="shared" si="0"/>
        <v>23.688893539114961</v>
      </c>
      <c r="F16" s="5">
        <f t="shared" si="0"/>
        <v>7.2197058369532279</v>
      </c>
      <c r="G16" s="5">
        <f t="shared" si="0"/>
        <v>6.2470509944443648</v>
      </c>
      <c r="H16" s="5">
        <f t="shared" si="0"/>
        <v>11.877769276872963</v>
      </c>
      <c r="I16" s="7">
        <f t="shared" si="0"/>
        <v>54.312000000000005</v>
      </c>
      <c r="J16" s="7">
        <f t="shared" si="0"/>
        <v>30.289166666666663</v>
      </c>
    </row>
    <row r="17" spans="1:10" ht="30" x14ac:dyDescent="0.35">
      <c r="A17" s="2" t="s">
        <v>22</v>
      </c>
      <c r="B17" s="6">
        <f>AVERAGE(B9:B13)</f>
        <v>33.25334216482063</v>
      </c>
      <c r="C17" s="6">
        <f t="shared" ref="C17:J17" si="1">AVERAGE(C9:C13)</f>
        <v>45.884376446174613</v>
      </c>
      <c r="D17" s="6">
        <f t="shared" si="1"/>
        <v>27.281846949635487</v>
      </c>
      <c r="E17" s="6">
        <f t="shared" si="1"/>
        <v>48.596842701990944</v>
      </c>
      <c r="F17" s="6">
        <f t="shared" si="1"/>
        <v>14.476394567092916</v>
      </c>
      <c r="G17" s="6">
        <f t="shared" si="1"/>
        <v>11.917866818932421</v>
      </c>
      <c r="H17" s="6">
        <f t="shared" si="1"/>
        <v>24.16209215323396</v>
      </c>
      <c r="I17" s="6">
        <f t="shared" si="1"/>
        <v>105.0048</v>
      </c>
      <c r="J17" s="6">
        <f t="shared" si="1"/>
        <v>58.396000000000001</v>
      </c>
    </row>
  </sheetData>
  <mergeCells count="4">
    <mergeCell ref="A1:A3"/>
    <mergeCell ref="B1:I1"/>
    <mergeCell ref="F2:I2"/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2" workbookViewId="0">
      <selection activeCell="G7" sqref="G7"/>
    </sheetView>
  </sheetViews>
  <sheetFormatPr defaultRowHeight="17.25" x14ac:dyDescent="0.35"/>
  <cols>
    <col min="5" max="5" width="10.25" bestFit="1" customWidth="1"/>
  </cols>
  <sheetData>
    <row r="1" spans="1:9" x14ac:dyDescent="0.35">
      <c r="A1" s="10" t="s">
        <v>0</v>
      </c>
    </row>
    <row r="2" spans="1:9" ht="60" x14ac:dyDescent="0.35">
      <c r="A2" s="10"/>
      <c r="B2" s="1" t="s">
        <v>3</v>
      </c>
      <c r="C2" s="22"/>
      <c r="E2" t="s">
        <v>31</v>
      </c>
    </row>
    <row r="3" spans="1:9" ht="30.75" thickBot="1" x14ac:dyDescent="0.4">
      <c r="A3" s="10"/>
      <c r="B3" s="16" t="s">
        <v>4</v>
      </c>
      <c r="C3" s="23"/>
      <c r="D3" t="s">
        <v>30</v>
      </c>
      <c r="F3" s="8">
        <v>2016</v>
      </c>
      <c r="G3" s="8">
        <v>2017</v>
      </c>
      <c r="H3" s="8">
        <v>2018</v>
      </c>
      <c r="I3" s="8">
        <v>2019</v>
      </c>
    </row>
    <row r="4" spans="1:9" ht="18" thickBot="1" x14ac:dyDescent="0.4">
      <c r="A4" s="3" t="s">
        <v>9</v>
      </c>
      <c r="B4" s="17">
        <v>6.3292027001716047</v>
      </c>
      <c r="C4" s="24"/>
      <c r="D4" s="20">
        <v>8.2100000000000009</v>
      </c>
      <c r="E4" s="21">
        <f>+(D4-B4)/D4</f>
        <v>0.22908615101442095</v>
      </c>
      <c r="F4" s="8"/>
      <c r="G4" s="8"/>
      <c r="H4" s="8"/>
      <c r="I4" s="8"/>
    </row>
    <row r="5" spans="1:9" ht="18" thickBot="1" x14ac:dyDescent="0.4">
      <c r="A5" s="3" t="s">
        <v>10</v>
      </c>
      <c r="B5" s="18">
        <v>5.2578192347074628</v>
      </c>
      <c r="C5" s="24"/>
      <c r="D5" s="20">
        <v>19.510000000000002</v>
      </c>
      <c r="E5" s="21">
        <f>+(D5-B5)/D5</f>
        <v>0.73050644619643967</v>
      </c>
      <c r="F5" s="8"/>
      <c r="G5" s="8"/>
      <c r="H5" s="8"/>
      <c r="I5" s="8"/>
    </row>
    <row r="6" spans="1:9" ht="18" thickBot="1" x14ac:dyDescent="0.4">
      <c r="A6" s="3" t="s">
        <v>11</v>
      </c>
      <c r="B6" s="18">
        <v>5.4880001790728343</v>
      </c>
      <c r="C6" s="24"/>
      <c r="D6" s="20">
        <v>46.65</v>
      </c>
      <c r="E6" s="21">
        <f>+(D6-B6)/D6</f>
        <v>0.88235798115599495</v>
      </c>
      <c r="F6" s="8">
        <v>10.9</v>
      </c>
      <c r="G6" s="8"/>
      <c r="H6" s="8"/>
      <c r="I6" s="8"/>
    </row>
    <row r="7" spans="1:9" ht="18" thickBot="1" x14ac:dyDescent="0.4">
      <c r="A7" s="3" t="s">
        <v>12</v>
      </c>
      <c r="B7" s="18">
        <v>6.3921486158713314</v>
      </c>
      <c r="C7" s="24"/>
      <c r="D7" s="20">
        <v>82.88</v>
      </c>
      <c r="E7" s="21">
        <f>+(D7-B7)/D7</f>
        <v>0.92287465473128216</v>
      </c>
      <c r="F7" s="8"/>
      <c r="G7" s="8">
        <v>7.2</v>
      </c>
      <c r="H7" s="8">
        <v>5.8</v>
      </c>
      <c r="I7" s="8">
        <v>6.9</v>
      </c>
    </row>
    <row r="8" spans="1:9" ht="18" thickBot="1" x14ac:dyDescent="0.4">
      <c r="A8" s="3" t="s">
        <v>13</v>
      </c>
      <c r="B8" s="18">
        <v>10.27910742383836</v>
      </c>
      <c r="C8" s="24"/>
      <c r="D8" s="20">
        <v>86.44</v>
      </c>
      <c r="E8" s="21">
        <f>+(D8-B8)/D8</f>
        <v>0.88108390300973671</v>
      </c>
      <c r="F8" s="8"/>
      <c r="G8" s="8"/>
      <c r="H8" s="8"/>
      <c r="I8" s="8"/>
    </row>
    <row r="9" spans="1:9" ht="18" thickBot="1" x14ac:dyDescent="0.4">
      <c r="A9" s="3" t="s">
        <v>14</v>
      </c>
      <c r="B9" s="18">
        <v>25.933956939503119</v>
      </c>
      <c r="C9" s="24"/>
      <c r="D9" s="20">
        <v>50.86</v>
      </c>
      <c r="E9" s="21">
        <f>+(D9-B9)/D9</f>
        <v>0.49009129100465748</v>
      </c>
      <c r="F9" s="8"/>
      <c r="G9" s="8"/>
      <c r="H9" s="8"/>
      <c r="I9" s="8"/>
    </row>
    <row r="10" spans="1:9" ht="18" thickBot="1" x14ac:dyDescent="0.4">
      <c r="A10" s="3" t="s">
        <v>15</v>
      </c>
      <c r="B10" s="18">
        <v>57.592449997452725</v>
      </c>
      <c r="C10" s="24"/>
      <c r="D10" s="20">
        <v>24.72</v>
      </c>
      <c r="E10" s="21">
        <f>+(D10-B10)/D10</f>
        <v>-1.3297916665636216</v>
      </c>
      <c r="F10" s="8"/>
      <c r="G10" s="8"/>
      <c r="H10" s="8"/>
      <c r="I10" s="8"/>
    </row>
    <row r="11" spans="1:9" ht="18" thickBot="1" x14ac:dyDescent="0.4">
      <c r="A11" s="3" t="s">
        <v>16</v>
      </c>
      <c r="B11" s="18">
        <v>66.092378790158875</v>
      </c>
      <c r="C11" s="24"/>
      <c r="D11" s="20">
        <v>14.5</v>
      </c>
      <c r="E11" s="21">
        <f>+(D11-B11)/D11</f>
        <v>-3.558095088976474</v>
      </c>
      <c r="F11" s="8"/>
      <c r="G11" s="8"/>
      <c r="H11" s="8"/>
      <c r="I11" s="8"/>
    </row>
    <row r="12" spans="1:9" ht="18" thickBot="1" x14ac:dyDescent="0.4">
      <c r="A12" s="3" t="s">
        <v>17</v>
      </c>
      <c r="B12" s="18">
        <v>52.702364333387351</v>
      </c>
      <c r="C12" s="24"/>
      <c r="D12" s="20">
        <v>11.25</v>
      </c>
      <c r="E12" s="21">
        <f>+(D12-B12)/D12</f>
        <v>-3.6846546074122091</v>
      </c>
      <c r="F12" s="8"/>
      <c r="G12" s="8"/>
      <c r="H12" s="8"/>
      <c r="I12" s="8"/>
    </row>
    <row r="13" spans="1:9" ht="18" thickBot="1" x14ac:dyDescent="0.4">
      <c r="A13" s="3" t="s">
        <v>18</v>
      </c>
      <c r="B13" s="18">
        <v>27.100732170370978</v>
      </c>
      <c r="C13" s="24"/>
      <c r="D13" s="20">
        <v>8.73</v>
      </c>
      <c r="E13" s="21">
        <f>+(D13-B13)/D13</f>
        <v>-2.1043221271902608</v>
      </c>
      <c r="F13" s="8"/>
      <c r="G13" s="8"/>
      <c r="H13" s="8"/>
      <c r="I13" s="8"/>
    </row>
    <row r="14" spans="1:9" ht="18" thickBot="1" x14ac:dyDescent="0.4">
      <c r="A14" s="3" t="s">
        <v>19</v>
      </c>
      <c r="B14" s="18">
        <v>15.297734577513252</v>
      </c>
      <c r="C14" s="24"/>
      <c r="D14" s="20">
        <v>6.87</v>
      </c>
      <c r="E14" s="21">
        <f>+(D14-B14)/D14</f>
        <v>-1.226744479987373</v>
      </c>
      <c r="F14" s="8"/>
      <c r="G14" s="8"/>
      <c r="H14" s="8"/>
      <c r="I14" s="8"/>
    </row>
    <row r="15" spans="1:9" ht="18" thickBot="1" x14ac:dyDescent="0.4">
      <c r="A15" s="3" t="s">
        <v>20</v>
      </c>
      <c r="B15" s="19">
        <v>9.1101490850719689</v>
      </c>
      <c r="C15" s="25"/>
      <c r="D15" s="20">
        <v>5.18</v>
      </c>
      <c r="E15" s="21">
        <f>+(D15-B15)/D15</f>
        <v>-0.75871603958918332</v>
      </c>
      <c r="F15" s="8"/>
      <c r="G15" s="8"/>
      <c r="H15" s="8"/>
      <c r="I15" s="8">
        <v>13.5</v>
      </c>
    </row>
    <row r="16" spans="1:9" ht="30" x14ac:dyDescent="0.35">
      <c r="A16" s="2" t="s">
        <v>21</v>
      </c>
      <c r="B16" s="7">
        <f t="shared" ref="B16:D16" si="0">AVERAGE(B4:B15)</f>
        <v>23.964670337259989</v>
      </c>
      <c r="C16" s="7"/>
      <c r="D16" s="7">
        <f t="shared" si="0"/>
        <v>30.483333333333334</v>
      </c>
      <c r="E16" s="21"/>
    </row>
    <row r="17" spans="2:5" x14ac:dyDescent="0.35">
      <c r="B17" s="6">
        <f t="shared" ref="B17" si="1">AVERAGE(B9:B13)</f>
        <v>45.884376446174613</v>
      </c>
      <c r="C17" s="26"/>
      <c r="E17" s="21" t="e">
        <f>+(D17-B17)/D17</f>
        <v>#DIV/0!</v>
      </c>
    </row>
  </sheetData>
  <mergeCells count="1"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F6" sqref="F6"/>
    </sheetView>
  </sheetViews>
  <sheetFormatPr defaultRowHeight="17.25" x14ac:dyDescent="0.35"/>
  <cols>
    <col min="3" max="4" width="0" hidden="1" customWidth="1"/>
    <col min="7" max="8" width="0" hidden="1" customWidth="1"/>
  </cols>
  <sheetData>
    <row r="1" spans="1:19" ht="69.75" thickBot="1" x14ac:dyDescent="0.4">
      <c r="A1" s="27" t="s">
        <v>32</v>
      </c>
      <c r="B1" s="28" t="s">
        <v>33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8" t="s">
        <v>39</v>
      </c>
      <c r="I1" s="28" t="s">
        <v>52</v>
      </c>
      <c r="J1" s="32"/>
      <c r="K1" s="32"/>
      <c r="L1" s="8">
        <v>2016</v>
      </c>
      <c r="M1" s="8">
        <v>2017</v>
      </c>
      <c r="N1" s="8">
        <v>2018</v>
      </c>
      <c r="O1" s="8">
        <v>2019</v>
      </c>
    </row>
    <row r="2" spans="1:19" ht="18" thickBot="1" x14ac:dyDescent="0.4">
      <c r="A2" s="29" t="s">
        <v>40</v>
      </c>
      <c r="B2" s="30">
        <v>8.2643950952433372</v>
      </c>
      <c r="C2" s="30">
        <v>8.66736559139785</v>
      </c>
      <c r="D2" s="30">
        <v>3.6109569892473115</v>
      </c>
      <c r="E2" s="20">
        <v>8.2100000000000009</v>
      </c>
      <c r="F2" s="31">
        <f>(I2-E2)/E2</f>
        <v>6.625468360942301E-3</v>
      </c>
      <c r="G2" s="31">
        <f>(C2-E2)/E2</f>
        <v>5.5708354616059573E-2</v>
      </c>
      <c r="H2" s="31">
        <f>(D2-E2)/E2</f>
        <v>-0.56017576257645418</v>
      </c>
      <c r="I2" s="36">
        <f>+B2</f>
        <v>8.2643950952433372</v>
      </c>
      <c r="J2" s="36"/>
      <c r="K2" s="33"/>
      <c r="L2" s="8"/>
      <c r="M2" s="8"/>
      <c r="N2" s="8"/>
      <c r="O2" s="8"/>
    </row>
    <row r="3" spans="1:19" ht="18" thickBot="1" x14ac:dyDescent="0.4">
      <c r="A3" s="29" t="s">
        <v>41</v>
      </c>
      <c r="B3" s="30">
        <v>11.516929877588778</v>
      </c>
      <c r="C3" s="30">
        <v>20.374301075268818</v>
      </c>
      <c r="D3" s="30">
        <v>11.028043010752688</v>
      </c>
      <c r="E3" s="20">
        <v>19.510000000000002</v>
      </c>
      <c r="F3" s="31">
        <f t="shared" ref="F3:F13" si="0">(I3-E3)/E3</f>
        <v>-0.40969093400365059</v>
      </c>
      <c r="G3" s="31">
        <f t="shared" ref="G3:G13" si="1">(C3-E3)/E3</f>
        <v>4.4300413904091042E-2</v>
      </c>
      <c r="H3" s="31">
        <f t="shared" ref="H3:H13" si="2">(D3-E3)/E3</f>
        <v>-0.43474920498448555</v>
      </c>
      <c r="I3" s="36">
        <f t="shared" ref="I3:I9" si="3">+B3</f>
        <v>11.516929877588778</v>
      </c>
      <c r="J3" s="36"/>
      <c r="K3" s="33"/>
      <c r="L3" s="8"/>
      <c r="M3" s="8"/>
      <c r="N3" s="8"/>
      <c r="O3" s="8"/>
    </row>
    <row r="4" spans="1:19" ht="18" thickBot="1" x14ac:dyDescent="0.4">
      <c r="A4" s="29" t="s">
        <v>42</v>
      </c>
      <c r="B4" s="30">
        <v>43.556579183624578</v>
      </c>
      <c r="C4" s="30">
        <v>47.043440860215057</v>
      </c>
      <c r="D4" s="30">
        <v>33.584860215053766</v>
      </c>
      <c r="E4" s="20">
        <v>46.65</v>
      </c>
      <c r="F4" s="31">
        <f t="shared" si="0"/>
        <v>-6.6311271519301621E-2</v>
      </c>
      <c r="G4" s="31">
        <f t="shared" si="1"/>
        <v>8.4338876787793844E-3</v>
      </c>
      <c r="H4" s="31">
        <f t="shared" si="2"/>
        <v>-0.280067305143542</v>
      </c>
      <c r="I4" s="36">
        <f t="shared" si="3"/>
        <v>43.556579183624578</v>
      </c>
      <c r="J4" s="36"/>
      <c r="K4" s="33"/>
      <c r="M4" s="8"/>
      <c r="N4" s="8"/>
      <c r="O4" s="8"/>
    </row>
    <row r="5" spans="1:19" ht="18" thickBot="1" x14ac:dyDescent="0.4">
      <c r="A5" s="29" t="s">
        <v>43</v>
      </c>
      <c r="B5" s="30">
        <v>61.979510019494612</v>
      </c>
      <c r="C5" s="30">
        <v>81.237096774193546</v>
      </c>
      <c r="D5" s="30">
        <v>47.270322580645164</v>
      </c>
      <c r="E5" s="20">
        <v>82.88</v>
      </c>
      <c r="F5" s="31">
        <f t="shared" si="0"/>
        <v>-0.25217772659876186</v>
      </c>
      <c r="G5" s="31">
        <f t="shared" si="1"/>
        <v>-1.9822674056545E-2</v>
      </c>
      <c r="H5" s="31">
        <f t="shared" si="2"/>
        <v>-0.42965344376634695</v>
      </c>
      <c r="I5" s="36">
        <f t="shared" si="3"/>
        <v>61.979510019494612</v>
      </c>
      <c r="J5" s="36"/>
      <c r="K5" s="33"/>
      <c r="L5" s="8"/>
    </row>
    <row r="6" spans="1:19" ht="18" thickBot="1" x14ac:dyDescent="0.4">
      <c r="A6" s="29" t="s">
        <v>44</v>
      </c>
      <c r="B6" s="30">
        <v>60.088110930034006</v>
      </c>
      <c r="C6" s="30">
        <v>84.559462365591401</v>
      </c>
      <c r="D6" s="30">
        <v>39.198817204301072</v>
      </c>
      <c r="E6" s="20">
        <v>86.44</v>
      </c>
      <c r="F6" s="31">
        <f t="shared" si="0"/>
        <v>-0.30485757831982868</v>
      </c>
      <c r="G6" s="31">
        <f t="shared" si="1"/>
        <v>-2.1755409930687149E-2</v>
      </c>
      <c r="H6" s="31">
        <f t="shared" si="2"/>
        <v>-0.54651993053793302</v>
      </c>
      <c r="I6" s="36">
        <f t="shared" si="3"/>
        <v>60.088110930034006</v>
      </c>
      <c r="J6" s="36"/>
      <c r="K6" s="33"/>
      <c r="L6" s="8"/>
      <c r="M6" s="8"/>
      <c r="N6" s="8"/>
      <c r="O6" s="8"/>
    </row>
    <row r="7" spans="1:19" ht="18" thickBot="1" x14ac:dyDescent="0.4">
      <c r="A7" s="29" t="s">
        <v>45</v>
      </c>
      <c r="B7" s="30">
        <v>39.456128524278824</v>
      </c>
      <c r="C7" s="30">
        <v>50.3963440860215</v>
      </c>
      <c r="D7" s="30">
        <v>21.036989247311826</v>
      </c>
      <c r="E7" s="20">
        <v>50.86</v>
      </c>
      <c r="F7" s="31">
        <f t="shared" si="0"/>
        <v>-0.22422083121748279</v>
      </c>
      <c r="G7" s="31">
        <f t="shared" si="1"/>
        <v>-9.1163176165650669E-3</v>
      </c>
      <c r="H7" s="31">
        <f t="shared" si="2"/>
        <v>-0.58637457240834001</v>
      </c>
      <c r="I7" s="36">
        <f t="shared" si="3"/>
        <v>39.456128524278824</v>
      </c>
      <c r="J7" s="36"/>
      <c r="K7" s="33"/>
      <c r="L7" s="8"/>
      <c r="M7" s="8"/>
      <c r="N7" s="8"/>
      <c r="O7" s="8"/>
    </row>
    <row r="8" spans="1:19" ht="18" thickBot="1" x14ac:dyDescent="0.4">
      <c r="A8" s="29" t="s">
        <v>46</v>
      </c>
      <c r="B8" s="30">
        <v>13.849114355318896</v>
      </c>
      <c r="C8" s="30">
        <v>24.763655913978496</v>
      </c>
      <c r="D8" s="30">
        <v>9.3643440860215073</v>
      </c>
      <c r="E8" s="20">
        <v>24.72</v>
      </c>
      <c r="F8" s="31">
        <f t="shared" si="0"/>
        <v>-0.43976074614405758</v>
      </c>
      <c r="G8" s="31">
        <f t="shared" si="1"/>
        <v>1.7660159376414867E-3</v>
      </c>
      <c r="H8" s="31">
        <f t="shared" si="2"/>
        <v>-0.62118349166579656</v>
      </c>
      <c r="I8" s="36">
        <f t="shared" si="3"/>
        <v>13.849114355318896</v>
      </c>
      <c r="J8" s="36"/>
      <c r="K8" s="33"/>
      <c r="L8" s="8"/>
      <c r="M8" s="8"/>
      <c r="N8" s="8"/>
      <c r="O8" s="8"/>
    </row>
    <row r="9" spans="1:19" ht="18" thickBot="1" x14ac:dyDescent="0.4">
      <c r="A9" s="29" t="s">
        <v>47</v>
      </c>
      <c r="B9" s="30">
        <v>11.547079456906598</v>
      </c>
      <c r="C9" s="30">
        <v>14.507634408602151</v>
      </c>
      <c r="D9" s="30">
        <v>5.0714623655913975</v>
      </c>
      <c r="E9" s="20">
        <v>14.5</v>
      </c>
      <c r="F9" s="31">
        <f t="shared" si="0"/>
        <v>-0.20364969262713117</v>
      </c>
      <c r="G9" s="31">
        <f t="shared" si="1"/>
        <v>5.2651093807935855E-4</v>
      </c>
      <c r="H9" s="31">
        <f t="shared" si="2"/>
        <v>-0.65024397478680018</v>
      </c>
      <c r="I9" s="36">
        <f t="shared" si="3"/>
        <v>11.547079456906598</v>
      </c>
      <c r="J9" s="36"/>
      <c r="K9" s="33"/>
      <c r="L9" s="8"/>
      <c r="M9" s="8"/>
      <c r="N9" s="8"/>
      <c r="O9" s="8"/>
    </row>
    <row r="10" spans="1:19" ht="18" thickBot="1" x14ac:dyDescent="0.4">
      <c r="A10" s="29" t="s">
        <v>48</v>
      </c>
      <c r="B10" s="30">
        <v>7.5603620375339986</v>
      </c>
      <c r="C10" s="30">
        <v>11.146451612903226</v>
      </c>
      <c r="D10" s="30">
        <v>3.649032258064516</v>
      </c>
      <c r="E10" s="20">
        <v>11.25</v>
      </c>
      <c r="F10" s="31">
        <f t="shared" si="0"/>
        <v>-6.398390944293339E-2</v>
      </c>
      <c r="G10" s="31">
        <f t="shared" si="1"/>
        <v>-9.2043010752688153E-3</v>
      </c>
      <c r="H10" s="31">
        <f t="shared" si="2"/>
        <v>-0.67564157706093197</v>
      </c>
      <c r="I10" s="36">
        <f>+AVERAGE(B10,O10)</f>
        <v>10.530181018766999</v>
      </c>
      <c r="J10" s="36"/>
      <c r="K10">
        <f>+I10/B10</f>
        <v>1.3928143872593808</v>
      </c>
      <c r="L10" s="8"/>
      <c r="M10" s="8"/>
      <c r="N10" s="8"/>
      <c r="O10" s="8">
        <v>13.5</v>
      </c>
      <c r="P10" s="34">
        <f>+AVERAGE(B10,K10)</f>
        <v>4.47658821239669</v>
      </c>
      <c r="R10" s="34">
        <f>+(B12+B13)/2</f>
        <v>5.6311996900344807</v>
      </c>
    </row>
    <row r="11" spans="1:19" ht="18" thickBot="1" x14ac:dyDescent="0.4">
      <c r="A11" s="29" t="s">
        <v>49</v>
      </c>
      <c r="B11" s="30">
        <v>5.7242041942314055</v>
      </c>
      <c r="C11" s="30">
        <v>8.6268663594470034</v>
      </c>
      <c r="D11" s="30">
        <v>2.9119815668202769</v>
      </c>
      <c r="E11" s="20">
        <v>8.73</v>
      </c>
      <c r="F11" s="31">
        <f t="shared" si="0"/>
        <v>-0.12626340115538534</v>
      </c>
      <c r="G11" s="31">
        <f t="shared" si="1"/>
        <v>-1.1813704530698396E-2</v>
      </c>
      <c r="H11" s="31">
        <f t="shared" si="2"/>
        <v>-0.6664396830675513</v>
      </c>
      <c r="I11" s="36">
        <f>+AVERAGE(I10/B10,I12/B12,I13/B13)*B11</f>
        <v>7.6277205079134864</v>
      </c>
      <c r="J11" s="36"/>
      <c r="K11">
        <f t="shared" ref="K11:K13" si="4">+I11/B11</f>
        <v>1.3325381571119281</v>
      </c>
      <c r="L11" s="8"/>
      <c r="M11" s="8"/>
      <c r="N11" s="8"/>
      <c r="O11" s="8"/>
      <c r="P11" s="34"/>
      <c r="R11">
        <f>+AVERAGE(L12:M13)</f>
        <v>9.0500000000000007</v>
      </c>
      <c r="S11">
        <f>+R11/R10</f>
        <v>1.6071175767422636</v>
      </c>
    </row>
    <row r="12" spans="1:19" ht="18" thickBot="1" x14ac:dyDescent="0.4">
      <c r="A12" s="29" t="s">
        <v>50</v>
      </c>
      <c r="B12" s="30">
        <v>5.4829198278933786</v>
      </c>
      <c r="C12" s="30">
        <v>6.8328110599078338</v>
      </c>
      <c r="D12" s="30">
        <v>2.6673732718894012</v>
      </c>
      <c r="E12" s="20">
        <v>6.87</v>
      </c>
      <c r="F12" s="31">
        <f t="shared" si="0"/>
        <v>0.1923522436603623</v>
      </c>
      <c r="G12" s="31">
        <f t="shared" si="1"/>
        <v>-5.4132372768801069E-3</v>
      </c>
      <c r="H12" s="31">
        <f t="shared" si="2"/>
        <v>-0.61173605940474507</v>
      </c>
      <c r="I12" s="36">
        <f>+AVERAGE(B12,L12)</f>
        <v>8.191459913946689</v>
      </c>
      <c r="J12" s="36"/>
      <c r="K12">
        <f t="shared" si="4"/>
        <v>1.4939959311960198</v>
      </c>
      <c r="L12" s="35">
        <v>10.9</v>
      </c>
      <c r="M12" s="35"/>
      <c r="N12" s="8"/>
      <c r="O12" s="8"/>
      <c r="P12" s="34">
        <f t="shared" ref="P11:P13" si="5">+AVERAGE(B12,K12)</f>
        <v>3.4884578795446992</v>
      </c>
    </row>
    <row r="13" spans="1:19" ht="18" thickBot="1" x14ac:dyDescent="0.4">
      <c r="A13" s="29" t="s">
        <v>51</v>
      </c>
      <c r="B13" s="30">
        <v>5.7794795521755828</v>
      </c>
      <c r="C13" s="30">
        <v>5.324569892473118</v>
      </c>
      <c r="D13" s="30">
        <v>2.5658172043010756</v>
      </c>
      <c r="E13" s="20">
        <v>5.18</v>
      </c>
      <c r="F13" s="31">
        <f t="shared" si="0"/>
        <v>0.23935712124399552</v>
      </c>
      <c r="G13" s="31">
        <f t="shared" si="1"/>
        <v>2.7909245651181129E-2</v>
      </c>
      <c r="H13" s="31">
        <f t="shared" si="2"/>
        <v>-0.50466849337817066</v>
      </c>
      <c r="I13" s="36">
        <f>+AVERAGE(B13,M13,N13,O13)</f>
        <v>6.4198698880438965</v>
      </c>
      <c r="J13" s="36"/>
      <c r="K13">
        <f t="shared" si="4"/>
        <v>1.1108041528803836</v>
      </c>
      <c r="L13" s="35"/>
      <c r="M13" s="35">
        <v>7.2</v>
      </c>
      <c r="N13" s="8">
        <v>5.8</v>
      </c>
      <c r="O13" s="8">
        <v>6.9</v>
      </c>
      <c r="P13" s="34">
        <f t="shared" si="5"/>
        <v>3.4451418525279833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Shradhye Shrestha</dc:creator>
  <cp:lastModifiedBy>Anuj Pradhananga</cp:lastModifiedBy>
  <dcterms:created xsi:type="dcterms:W3CDTF">2021-12-17T05:24:55Z</dcterms:created>
  <dcterms:modified xsi:type="dcterms:W3CDTF">2022-03-07T11:10:22Z</dcterms:modified>
</cp:coreProperties>
</file>