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ash\Desktop\Myagdi Updated Project Cost\"/>
    </mc:Choice>
  </mc:AlternateContent>
  <xr:revisionPtr revIDLastSave="0" documentId="8_{32B9F3BC-5BA2-4372-A9AC-8012A116AB76}" xr6:coauthVersionLast="47" xr6:coauthVersionMax="47" xr10:uidLastSave="{00000000-0000-0000-0000-000000000000}"/>
  <bookViews>
    <workbookView xWindow="-108" yWindow="-108" windowWidth="23256" windowHeight="12456" xr2:uid="{475199E1-314D-4613-BD90-DD8AB9E93079}"/>
  </bookViews>
  <sheets>
    <sheet name="Project Cost NRS+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123Graph_A" localSheetId="0" hidden="1">[3]Solu!#REF!</definedName>
    <definedName name="__123Graph_A" hidden="1">[3]Solu!#REF!</definedName>
    <definedName name="__123Graph_AANNUAL" localSheetId="0" hidden="1">[3]Solu!#REF!</definedName>
    <definedName name="__123Graph_AANNUAL" hidden="1">[3]Solu!#REF!</definedName>
    <definedName name="__123Graph_AFLOW" localSheetId="0" hidden="1">[3]Solu!#REF!</definedName>
    <definedName name="__123Graph_AFLOW" hidden="1">[3]Solu!#REF!</definedName>
    <definedName name="__123Graph_BANNUAL" localSheetId="0" hidden="1">[3]Solu!#REF!</definedName>
    <definedName name="__123Graph_BANNUAL" hidden="1">[3]Solu!#REF!</definedName>
    <definedName name="__123Graph_CANNUAL" localSheetId="0" hidden="1">[3]Solu!#REF!</definedName>
    <definedName name="__123Graph_CANNUAL" hidden="1">[3]Solu!#REF!</definedName>
    <definedName name="__123Graph_X" localSheetId="0" hidden="1">[3]Solu!#REF!</definedName>
    <definedName name="__123Graph_X" hidden="1">[3]Solu!#REF!</definedName>
    <definedName name="__123Graph_XANNUAL" localSheetId="0" hidden="1">[3]Solu!#REF!</definedName>
    <definedName name="__123Graph_XANNUAL" hidden="1">[3]Solu!#REF!</definedName>
    <definedName name="__123Graph_XFLOW" localSheetId="0" hidden="1">[3]Solu!#REF!</definedName>
    <definedName name="__123Graph_XFLOW" hidden="1">[3]Solu!#REF!</definedName>
    <definedName name="_1" localSheetId="0" hidden="1">[3]Solu!#REF!</definedName>
    <definedName name="_1" hidden="1">[3]Solu!#REF!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Dist_Bin" localSheetId="0" hidden="1">[3]Solu!#REF!</definedName>
    <definedName name="_Dist_Bin" hidden="1">[3]Solu!#REF!</definedName>
    <definedName name="_Dist_Values" localSheetId="0" hidden="1">[3]Solu!#REF!</definedName>
    <definedName name="_Dist_Values" hidden="1">[3]Solu!#REF!</definedName>
    <definedName name="_Fill" localSheetId="0" hidden="1">[3]Solu!#REF!</definedName>
    <definedName name="_Fill" hidden="1">[3]Solu!#REF!</definedName>
    <definedName name="_Kt1">#REF!</definedName>
    <definedName name="A">'[4]Headloss calculation'!$D$16</definedName>
    <definedName name="aaa">#REF!</definedName>
    <definedName name="aaaa">#REF!</definedName>
    <definedName name="aaaaa">#REF!</definedName>
    <definedName name="Acc.due2gravity">'[5]Energy_INPUT&amp;OUTPUT'!$C$37</definedName>
    <definedName name="accelerator">'[6]RATES INCLUDING TRANSPORATION'!$V$42</definedName>
    <definedName name="Agg_10">'[6]RATES INCLUDING TRANSPORATION'!$V$23</definedName>
    <definedName name="Ai">'[7]settling basin 240'!$D$7</definedName>
    <definedName name="alpha" localSheetId="0">#REF!</definedName>
    <definedName name="alpha">#REF!</definedName>
    <definedName name="anchor_pin">'[6]RATES INCLUDING TRANSPORATION'!$V$82</definedName>
    <definedName name="Annuinity_factor">[5]OPTIMIZATION!$E$19</definedName>
    <definedName name="anscount" hidden="1">5</definedName>
    <definedName name="Area_orifice">#REF!</definedName>
    <definedName name="Area3000">#REF!</definedName>
    <definedName name="Area5000">#REF!</definedName>
    <definedName name="as" hidden="1">{#N/A,#N/A,TRUE,"Flat Before Crest";#N/A,#N/A,TRUE,"1-4 Before Crest";#N/A,#N/A,TRUE,"Crest";#N/A,#N/A,TRUE,"after crest";#N/A,#N/A,TRUE,"Data"}</definedName>
    <definedName name="Average_GrossHead">'[5]Energy_INPUT&amp;OUTPUT'!$C$14</definedName>
    <definedName name="AverageParticle">#REF!</definedName>
    <definedName name="AvgHWL">'[5]Energy_INPUT&amp;OUTPUT'!$C$10</definedName>
    <definedName name="AX">#REF!</definedName>
    <definedName name="AX_canal">#REF!</definedName>
    <definedName name="AX_headcanal" localSheetId="0">#REF!</definedName>
    <definedName name="AX_headcanal">#REF!</definedName>
    <definedName name="B">'[7]settling basin 240'!$D$6</definedName>
    <definedName name="Basin">#REF!</definedName>
    <definedName name="Basin_area">#REF!</definedName>
    <definedName name="Bcanal">'[8]Intake Canal'!$C$13</definedName>
    <definedName name="beta" localSheetId="0">#REF!</definedName>
    <definedName name="beta">#REF!</definedName>
    <definedName name="Bgt">#REF!</definedName>
    <definedName name="Bheadcanal" localSheetId="0">#REF!</definedName>
    <definedName name="Bheadcanal">#REF!</definedName>
    <definedName name="BK" localSheetId="0" hidden="1">{"Mahesh Maskey - Personal View",#N/A,FALSE,"HeadLossApril (2)";#N/A,#N/A,FALSE,"Hydraulic Gadient"}</definedName>
    <definedName name="BK" hidden="1">{"Mahesh Maskey - Personal View",#N/A,FALSE,"HeadLossApril (2)";#N/A,#N/A,FALSE,"Hydraulic Gadient"}</definedName>
    <definedName name="Blk">[9]Rates!$C$36</definedName>
    <definedName name="br">'[6]Basic Rates'!$D$34</definedName>
    <definedName name="bt">#REF!</definedName>
    <definedName name="cal">"Ronit Kayastha"</definedName>
    <definedName name="cement">'[6]RATES INCLUDING TRANSPORATION'!$V$27</definedName>
    <definedName name="Cgt">#REF!</definedName>
    <definedName name="chk">"Anamaya Upadhaya"</definedName>
    <definedName name="compressor">'[6]Basic Rates'!$D$151</definedName>
    <definedName name="Corific">#REF!</definedName>
    <definedName name="Cresrlevel">#REF!</definedName>
    <definedName name="CW">#REF!</definedName>
    <definedName name="Cweir">#REF!</definedName>
    <definedName name="d_pen" localSheetId="0">#REF!</definedName>
    <definedName name="d_pen">#REF!</definedName>
    <definedName name="Day_After_MonsoonPeriod">'[5]Energy_INPUT&amp;OUTPUT'!$C$51</definedName>
    <definedName name="DesignDischarge">'[5]Energy_INPUT&amp;OUTPUT'!$C$17</definedName>
    <definedName name="Detonating_chord">'[6]RATES INCLUDING TRANSPORATION'!$V$75</definedName>
    <definedName name="detonator">'[6]RATES INCLUDING TRANSPORATION'!$V$74</definedName>
    <definedName name="diesel">'[6]RATES INCLUDING TRANSPORATION'!$V$51</definedName>
    <definedName name="Discharg_1_basin">#REF!</definedName>
    <definedName name="Discount_Rate" localSheetId="0">[10]Summary!#REF!</definedName>
    <definedName name="Discount_Rate">[10]Summary!#REF!</definedName>
    <definedName name="distance">[11]Distances!$B$5:$E$14</definedName>
    <definedName name="dlimit">#REF!</definedName>
    <definedName name="dr">'[6]Basic Rates'!$D$32</definedName>
    <definedName name="Drawdown_Start">'[5]Energy_INPUT&amp;OUTPUT'!$C$44</definedName>
    <definedName name="drh">'[6]Basic Rates'!$D$33</definedName>
    <definedName name="drill_rod">'[6]RATES INCLUDING TRANSPORATION'!$V$77</definedName>
    <definedName name="Drillbit_32">'[6]RATES INCLUDING TRANSPORATION'!$V$78</definedName>
    <definedName name="Drillbit_38">'[6]RATES INCLUDING TRANSPORATION'!$V$79</definedName>
    <definedName name="drv">'[6]Basic Rates'!$D$29</definedName>
    <definedName name="e" hidden="1">{"Mahesh Maskey - Personal View",#N/A,FALSE,"HeadLossApril (2)";#N/A,#N/A,FALSE,"Hydraulic Gadient"}</definedName>
    <definedName name="eee" localSheetId="0">#REF!</definedName>
    <definedName name="eee">#REF!</definedName>
    <definedName name="el">'[6]Basic Rates'!$D$35</definedName>
    <definedName name="Excavation" localSheetId="0">#REF!</definedName>
    <definedName name="Excavation">#REF!</definedName>
    <definedName name="Exch_rate" localSheetId="0">#REF!</definedName>
    <definedName name="Exch_rate">#REF!</definedName>
    <definedName name="exr">'[6]Basic Rates'!$D$19</definedName>
    <definedName name="ExRate">'[5]Energy_INPUT&amp;OUTPUT'!$C$36</definedName>
    <definedName name="f" localSheetId="0">#REF!</definedName>
    <definedName name="f">#REF!</definedName>
    <definedName name="f_10" localSheetId="0">#REF!</definedName>
    <definedName name="f_10">#REF!</definedName>
    <definedName name="f_1d" localSheetId="0">#REF!</definedName>
    <definedName name="f_1d">#REF!</definedName>
    <definedName name="f_1u" localSheetId="0">#REF!</definedName>
    <definedName name="f_1u">#REF!</definedName>
    <definedName name="f_3" localSheetId="0">#REF!</definedName>
    <definedName name="f_3">#REF!</definedName>
    <definedName name="f_5" localSheetId="0">#REF!</definedName>
    <definedName name="f_5">#REF!</definedName>
    <definedName name="f_6" localSheetId="0">#REF!</definedName>
    <definedName name="f_6">#REF!</definedName>
    <definedName name="f_7" localSheetId="0">#REF!</definedName>
    <definedName name="f_7">#REF!</definedName>
    <definedName name="f_8" localSheetId="0">#REF!</definedName>
    <definedName name="f_8">#REF!</definedName>
    <definedName name="f_9" localSheetId="0">#REF!</definedName>
    <definedName name="f_9">#REF!</definedName>
    <definedName name="f1u" localSheetId="0">#REF!</definedName>
    <definedName name="f1u">#REF!</definedName>
    <definedName name="f2u" localSheetId="0">#REF!</definedName>
    <definedName name="f2u">#REF!</definedName>
    <definedName name="fan">'[6]Basic Rates'!$D$152</definedName>
    <definedName name="fgt" localSheetId="0" hidden="1">[3]Solu!#REF!</definedName>
    <definedName name="fgt" hidden="1">[3]Solu!#REF!</definedName>
    <definedName name="fid" localSheetId="0">#REF!</definedName>
    <definedName name="fid">#REF!</definedName>
    <definedName name="FLinlet" localSheetId="0">'[12]Settling Basin'!#REF!</definedName>
    <definedName name="FLinlet">'[12]Settling Basin'!#REF!</definedName>
    <definedName name="Flushing_Start">'[5]Energy_INPUT&amp;OUTPUT'!$C$45</definedName>
    <definedName name="Flushing_Till">'[5]Energy_INPUT&amp;OUTPUT'!$C$47</definedName>
    <definedName name="fr">'[6]Basic Rates'!$D$27</definedName>
    <definedName name="Francis">#REF!</definedName>
    <definedName name="Freaboard" localSheetId="0">#REF!</definedName>
    <definedName name="Freaboard">#REF!</definedName>
    <definedName name="FSL">'[5]Energy_INPUT&amp;OUTPUT'!$C$43</definedName>
    <definedName name="g">#REF!</definedName>
    <definedName name="gamma_concrete" localSheetId="0">#REF!</definedName>
    <definedName name="gamma_concrete">#REF!</definedName>
    <definedName name="gamma_soil" localSheetId="0">#REF!</definedName>
    <definedName name="gamma_soil">#REF!</definedName>
    <definedName name="gamma_steel" localSheetId="0">#REF!</definedName>
    <definedName name="gamma_steel">#REF!</definedName>
    <definedName name="gelatine">'[6]RATES INCLUDING TRANSPORATION'!$V$73</definedName>
    <definedName name="gh">#REF!</definedName>
    <definedName name="GrossHead">'[5]Energy_INPUT&amp;OUTPUT'!$C$13</definedName>
    <definedName name="Grt_plg">[9]Rates!$C$37</definedName>
    <definedName name="H">#REF!</definedName>
    <definedName name="h_1" localSheetId="0">#REF!</definedName>
    <definedName name="h_1">#REF!</definedName>
    <definedName name="H_100" localSheetId="0">'[13]Side Intake and Orifice'!#REF!</definedName>
    <definedName name="H_100">'[13]Side Intake and Orifice'!#REF!</definedName>
    <definedName name="h_2" localSheetId="0">#REF!</definedName>
    <definedName name="h_2">#REF!</definedName>
    <definedName name="H_20" localSheetId="0">'[13]Side Intake and Orifice'!#REF!</definedName>
    <definedName name="H_20">'[13]Side Intake and Orifice'!#REF!</definedName>
    <definedName name="H_L_orifice" localSheetId="0">'[13]Side Intake and Orifice'!#REF!</definedName>
    <definedName name="H_L_orifice">'[13]Side Intake and Orifice'!#REF!</definedName>
    <definedName name="H100y">'[14]Water Level'!$B$19</definedName>
    <definedName name="H10y">#REF!</definedName>
    <definedName name="H20y">#REF!</definedName>
    <definedName name="H2y">#REF!</definedName>
    <definedName name="H5y">#REF!</definedName>
    <definedName name="hand_drill">'[6]Basic Rates'!$D$144</definedName>
    <definedName name="Hbasin">'[13]Settling Basin'!$I$31</definedName>
    <definedName name="Hcanal">#REF!</definedName>
    <definedName name="HcatCrest" localSheetId="0">'[15]Scour depth'!#REF!</definedName>
    <definedName name="HcatCrest">'[15]Scour depth'!#REF!</definedName>
    <definedName name="Hd">'[14]Water Level'!$B$14</definedName>
    <definedName name="Head">#REF!</definedName>
    <definedName name="HeadraceTunnel">'[5]Energy_INPUT&amp;OUTPUT'!$C$20</definedName>
    <definedName name="Height_Orifice">#REF!</definedName>
    <definedName name="HFL" localSheetId="0">'[15]Scour depth'!#REF!</definedName>
    <definedName name="HFL">'[15]Scour depth'!#REF!</definedName>
    <definedName name="Hflood" localSheetId="0">'[15]Scour depth'!#REF!</definedName>
    <definedName name="Hflood">'[15]Scour depth'!#REF!</definedName>
    <definedName name="hg" localSheetId="0">#REF!</definedName>
    <definedName name="hg">#REF!</definedName>
    <definedName name="hjj" hidden="1">[3]Solu!#REF!</definedName>
    <definedName name="Hmin">#REF!</definedName>
    <definedName name="Hr">'[14]Side Intake and Orifice'!$H$18</definedName>
    <definedName name="HRWL">'[5]Energy_INPUT&amp;OUTPUT'!$C$9</definedName>
    <definedName name="hs" localSheetId="0">#REF!</definedName>
    <definedName name="hs">#REF!</definedName>
    <definedName name="Htrash">#REF!</definedName>
    <definedName name="hui" localSheetId="0" hidden="1">[3]Solu!#REF!</definedName>
    <definedName name="hui" hidden="1">[3]Solu!#REF!</definedName>
    <definedName name="hWEIR">#REF!</definedName>
    <definedName name="Hydraulic_oil">'[6]RATES INCLUDING TRANSPORATION'!$V$55</definedName>
    <definedName name="i" localSheetId="0">#REF!</definedName>
    <definedName name="i">#REF!</definedName>
    <definedName name="ih" localSheetId="0" hidden="1">[3]Solu!#REF!</definedName>
    <definedName name="ih" hidden="1">[3]Solu!#REF!</definedName>
    <definedName name="Installed_Capacity">'[5]Energy_INPUT&amp;OUTPUT'!$C$34</definedName>
    <definedName name="jn">930074</definedName>
    <definedName name="ka" localSheetId="0">#REF!</definedName>
    <definedName name="ka">#REF!</definedName>
    <definedName name="kt">#REF!</definedName>
    <definedName name="Kv">#REF!</definedName>
    <definedName name="l" localSheetId="0">#REF!</definedName>
    <definedName name="l">#REF!</definedName>
    <definedName name="L1d" localSheetId="0">#REF!</definedName>
    <definedName name="L1d">#REF!</definedName>
    <definedName name="L1u" localSheetId="0">#REF!</definedName>
    <definedName name="L1u">#REF!</definedName>
    <definedName name="l2u" localSheetId="0">#REF!</definedName>
    <definedName name="l2u">#REF!</definedName>
    <definedName name="l4u" localSheetId="0">#REF!</definedName>
    <definedName name="l4u">#REF!</definedName>
    <definedName name="Laceyf">#REF!</definedName>
    <definedName name="Lbasin">#REF!</definedName>
    <definedName name="Lcanal">#REF!</definedName>
    <definedName name="Lcrest">#REF!</definedName>
    <definedName name="Lgt">#REF!</definedName>
    <definedName name="LHeadCanal" localSheetId="0">#REF!</definedName>
    <definedName name="LHeadCanal">#REF!</definedName>
    <definedName name="limcount" hidden="1">1</definedName>
    <definedName name="Lining_Thickness">'[5]Energy_INPUT&amp;OUTPUT'!$C$29</definedName>
    <definedName name="LiningThickness" localSheetId="0">'[5]Energy_INPUT&amp;OUTPUT'!#REF!</definedName>
    <definedName name="LiningThickness">'[5]Energy_INPUT&amp;OUTPUT'!#REF!</definedName>
    <definedName name="ListPF">[16]Assumptions!$C$27:$C$28</definedName>
    <definedName name="ListVoltage">[16]Assumptions!$C$45:$C$48</definedName>
    <definedName name="Lo">'[17]fixing of water way crest '!$D$353</definedName>
    <definedName name="lok">#REF!</definedName>
    <definedName name="lubricant">'[6]RATES INCLUDING TRANSPORATION'!$V$54</definedName>
    <definedName name="M">'[4]Headloss calculation'!$D$19</definedName>
    <definedName name="M_15">[9]Rates!$C$35</definedName>
    <definedName name="M_25">[9]Rates!$C$34</definedName>
    <definedName name="Manning_Steel">'[5]Energy_INPUT&amp;OUTPUT'!$C$32</definedName>
    <definedName name="Mannings_Lined">'[5]Energy_INPUT&amp;OUTPUT'!$C$31</definedName>
    <definedName name="Mannings_Unlined">'[5]Energy_INPUT&amp;OUTPUT'!$C$30</definedName>
    <definedName name="MDDL">'[5]Energy_INPUT&amp;OUTPUT'!$C$11</definedName>
    <definedName name="mech">'[6]Basic Rates'!$D$36</definedName>
    <definedName name="MinRelease">'[5]Energy_INPUT&amp;OUTPUT'!$C$19</definedName>
    <definedName name="mixer">'[6]Basic Rates'!$D$131</definedName>
    <definedName name="Monsoon_HWL">'[5]Energy_INPUT&amp;OUTPUT'!$C$48</definedName>
    <definedName name="Monsoon_Start">'[5]Energy_INPUT&amp;OUTPUT'!$C$49</definedName>
    <definedName name="MWI">#REF!</definedName>
    <definedName name="n">'[13]Intake Canal'!$C$10</definedName>
    <definedName name="N_basin">#REF!</definedName>
    <definedName name="n_flush">#REF!</definedName>
    <definedName name="nbij" localSheetId="0" hidden="1">[3]Solu!#REF!</definedName>
    <definedName name="nbij" hidden="1">[3]Solu!#REF!</definedName>
    <definedName name="ncanal" localSheetId="0">#REF!</definedName>
    <definedName name="ncanal">#REF!</definedName>
    <definedName name="NewMatrix3" localSheetId="0">#REF!</definedName>
    <definedName name="NewMatrix3">#REF!</definedName>
    <definedName name="Nhead" localSheetId="0">#REF!</definedName>
    <definedName name="Nhead">#REF!</definedName>
    <definedName name="Nmaning">#REF!</definedName>
    <definedName name="NRs_USD" localSheetId="0">#REF!</definedName>
    <definedName name="NRs_USD">#REF!</definedName>
    <definedName name="NWL" localSheetId="0">'[15]Scour depth'!#REF!</definedName>
    <definedName name="NWL">'[15]Scour depth'!#REF!</definedName>
    <definedName name="optAheadcanal">'[13]Headrace Canal '!$H$20</definedName>
    <definedName name="OptbCanal">#REF!</definedName>
    <definedName name="optBheadcanal" localSheetId="0">#REF!</definedName>
    <definedName name="optBheadcanal">#REF!</definedName>
    <definedName name="optHheadcanal" localSheetId="0">#REF!</definedName>
    <definedName name="optHheadcanal">#REF!</definedName>
    <definedName name="optHLheadcanal" localSheetId="0">#REF!</definedName>
    <definedName name="optHLheadcanal">#REF!</definedName>
    <definedName name="optPheadcanal" localSheetId="0">#REF!</definedName>
    <definedName name="optPheadcanal">#REF!</definedName>
    <definedName name="optRheadCanal" localSheetId="0">#REF!</definedName>
    <definedName name="optRheadCanal">#REF!</definedName>
    <definedName name="optSlopeheadcanal" localSheetId="0">#REF!</definedName>
    <definedName name="optSlopeheadcanal">#REF!</definedName>
    <definedName name="or">'[6]Basic Rates'!$D$30</definedName>
    <definedName name="P_ex_Invert" localSheetId="0">#REF!</definedName>
    <definedName name="P_ex_Invert">#REF!</definedName>
    <definedName name="P_inc_Invert" localSheetId="0">#REF!</definedName>
    <definedName name="P_inc_Invert">#REF!</definedName>
    <definedName name="PAGE1" localSheetId="0">#REF!</definedName>
    <definedName name="PAGE1">#REF!</definedName>
    <definedName name="PAGE2" localSheetId="0">#REF!</definedName>
    <definedName name="PAGE2">#REF!</definedName>
    <definedName name="PAGE3" localSheetId="0">#REF!</definedName>
    <definedName name="PAGE3">#REF!</definedName>
    <definedName name="Pal_Workbook_GUID" hidden="1">"WMPHX8AI95GDBSGMRQ4DT2IM"</definedName>
    <definedName name="PeakHours">'[5]Energy_INPUT&amp;OUTPUT'!$C$42</definedName>
    <definedName name="Penstock_Velocity">'[5]Energy_INPUT&amp;OUTPUT'!$D$4</definedName>
    <definedName name="PenstockLength">'[5]Energy_INPUT&amp;OUTPUT'!$C$23</definedName>
    <definedName name="PercentofLinedTunnel">'[5]Energy_INPUT&amp;OUTPUT'!$C$27</definedName>
    <definedName name="Perimeter">#REF!</definedName>
    <definedName name="Pfactor">#REF!</definedName>
    <definedName name="phi" localSheetId="0">#REF!</definedName>
    <definedName name="phi">#REF!</definedName>
    <definedName name="Pi">'[7]settling basin 240'!$D$8</definedName>
    <definedName name="plasticizers">'[6]RATES INCLUDING TRANSPORATION'!$V$43</definedName>
    <definedName name="Popt">#REF!</definedName>
    <definedName name="Power">#REF!</definedName>
    <definedName name="PressureTunnel">'[5]Energy_INPUT&amp;OUTPUT'!$C$21</definedName>
    <definedName name="_xlnm.Print_Area" localSheetId="0">'Project Cost NRS+'!$A$1:$P$124</definedName>
    <definedName name="_xlnm.Print_Area">#REF!</definedName>
    <definedName name="PRINT_AREA_MI" localSheetId="0">#REF!</definedName>
    <definedName name="PRINT_AREA_MI">#REF!</definedName>
    <definedName name="prj">"BHOTEKOSHI -5 HYDROELECTRIC PROJECT"</definedName>
    <definedName name="Project_Life" localSheetId="0">[10]Summary!#REF!</definedName>
    <definedName name="Project_Life">[10]Summary!#REF!</definedName>
    <definedName name="Q">'[4]Headloss calculation'!$D$10</definedName>
    <definedName name="Q_100" localSheetId="0">'[13]Side Intake and Orifice'!#REF!</definedName>
    <definedName name="Q_100">'[13]Side Intake and Orifice'!#REF!</definedName>
    <definedName name="Q_20" localSheetId="0">'[13]Side Intake and Orifice'!#REF!</definedName>
    <definedName name="Q_20">'[13]Side Intake and Orifice'!#REF!</definedName>
    <definedName name="Q_des">'[17]fixing of water way crest '!$D$351</definedName>
    <definedName name="Q_idf">'[17]fixing of water way crest '!$D$1</definedName>
    <definedName name="Q_o">'[17]fixing of water way crest '!$D$349</definedName>
    <definedName name="Q_p">'[17]fixing of water way crest '!$D$348</definedName>
    <definedName name="q_per">'[17]fixing of water way crest '!$D$397</definedName>
    <definedName name="qd">'[13]General Data'!$B$7</definedName>
    <definedName name="Qf">'[17]fixing of water way crest '!$D$2</definedName>
    <definedName name="Qflush">#REF!</definedName>
    <definedName name="Qintake" localSheetId="0">'[13]Side Intake and Orifice'!#REF!</definedName>
    <definedName name="Qintake">'[13]Side Intake and Orifice'!#REF!</definedName>
    <definedName name="Qo">'[18]Side Intake and Orifice'!$H$22</definedName>
    <definedName name="Qtotal">#REF!</definedName>
    <definedName name="R_">#REF!</definedName>
    <definedName name="R_hyd">'[7]settling basin 240'!$D$9</definedName>
    <definedName name="Radius">'[4]Headloss calculation'!$D$18</definedName>
    <definedName name="raiser_climber">'[6]Basic Rates'!$D$156</definedName>
    <definedName name="Rcanal">#REF!</definedName>
    <definedName name="rcr">'[6]Basic Rates'!$D$37</definedName>
    <definedName name="Rebound_F" localSheetId="0">#REF!</definedName>
    <definedName name="Rebound_F">#REF!</definedName>
    <definedName name="Ressources" localSheetId="0">#REF!</definedName>
    <definedName name="Ressources">#REF!</definedName>
    <definedName name="Return100D">[12]Hydrology!$B$22</definedName>
    <definedName name="Return10D">#REF!</definedName>
    <definedName name="Return20D">#REF!</definedName>
    <definedName name="Return2D">#REF!</definedName>
    <definedName name="Return5D">#REF!</definedName>
    <definedName name="ReverBed">#REF!</definedName>
    <definedName name="Rflush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SwapState" hidden="1">FALSE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scour">#REF!</definedName>
    <definedName name="s" localSheetId="0">#REF!</definedName>
    <definedName name="s">#REF!</definedName>
    <definedName name="S_flushCanal">#REF!</definedName>
    <definedName name="sam">#REF!</definedName>
    <definedName name="sand">'[6]RATES INCLUDING TRANSPORATION'!$V$19</definedName>
    <definedName name="SConc">#REF!</definedName>
    <definedName name="Sediment_load">#REF!</definedName>
    <definedName name="sencount" hidden="1">1</definedName>
    <definedName name="Shotcrete_boomtruck">'[6]Basic Rates'!$D$154</definedName>
    <definedName name="silica_fumes">'[6]RATES INCLUDING TRANSPORATION'!$V$41</definedName>
    <definedName name="Simulated_Discharge">'[5]Energy_INPUT&amp;OUTPUT'!$B$8</definedName>
    <definedName name="Slope">#REF!</definedName>
    <definedName name="SlopeCanal" localSheetId="0">#REF!</definedName>
    <definedName name="SlopeCanal">#REF!</definedName>
    <definedName name="soil_bearing" localSheetId="0">#REF!</definedName>
    <definedName name="soil_bearing">#REF!</definedName>
    <definedName name="solver_adj" hidden="1">'[19]subs weir(100)'!$G$97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'[19]subs weir(100)'!$G$98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opt">#REF!</definedName>
    <definedName name="Span" localSheetId="0">#REF!</definedName>
    <definedName name="Span">#REF!</definedName>
    <definedName name="sr">'[11]Basic Rates'!$D$24</definedName>
    <definedName name="Sum">[10]Summary!#REF!</definedName>
    <definedName name="sup">'[6]Basic Rates'!$D$28</definedName>
    <definedName name="survey_equipments">'[6]Basic Rates'!$D$150</definedName>
    <definedName name="T">#REF!</definedName>
    <definedName name="TailraceTunnelLength">'[5]Energy_INPUT&amp;OUTPUT'!$C$25</definedName>
    <definedName name="TempName" hidden="1">"WLGWHMJTRAQRQD9VCYQKS1EC"</definedName>
    <definedName name="th_pen" localSheetId="0">#REF!</definedName>
    <definedName name="th_pen">#REF!</definedName>
    <definedName name="TopRankDefaultDistForRange" hidden="1">1</definedName>
    <definedName name="TopRankDefaultMaxChange" hidden="1">"0,15"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20</definedName>
    <definedName name="TopRankMultiWayReport" hidden="1">FALSE</definedName>
    <definedName name="TopRankNumberOfRuns" hidden="1">1</definedName>
    <definedName name="TopRankOnlyInputsOverThreshold" hidden="1">FALSE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TopWHeadCanal" localSheetId="0">#REF!</definedName>
    <definedName name="TopWHeadCanal">#REF!</definedName>
    <definedName name="Trash_Surface">#REF!</definedName>
    <definedName name="TRL">'[5]Energy_INPUT&amp;OUTPUT'!$C$12</definedName>
    <definedName name="truck">'[11]Basic Rates'!$D$127</definedName>
    <definedName name="TRWL">'[5]Energy_INPUT&amp;OUTPUT'!$C$12</definedName>
    <definedName name="tt">#REF!</definedName>
    <definedName name="TunnelSpan">'[5]Energy_INPUT&amp;OUTPUT'!$C$26</definedName>
    <definedName name="TunnelSpan_Lined">'[5]Energy_INPUT&amp;OUTPUT'!$C$28</definedName>
    <definedName name="Turbine_No.">'[5]Energy_INPUT&amp;OUTPUT'!$C$15</definedName>
    <definedName name="Tw">#REF!</definedName>
    <definedName name="uinh" localSheetId="0" hidden="1">[3]Solu!#REF!</definedName>
    <definedName name="uinh" hidden="1">[3]Solu!#REF!</definedName>
    <definedName name="ur">'[11]Basic Rates'!$D$26</definedName>
    <definedName name="USD">'[20]BoQ-draft'!$I$6</definedName>
    <definedName name="uvgft" localSheetId="0" hidden="1">[3]Solu!#REF!</definedName>
    <definedName name="uvgft" hidden="1">[3]Solu!#REF!</definedName>
    <definedName name="V_orrifice">#REF!</definedName>
    <definedName name="Va">#REF!</definedName>
    <definedName name="Vapproach">#REF!</definedName>
    <definedName name="Vc_canal">#REF!</definedName>
    <definedName name="Ventilation_duct">'[6]RATES INCLUDING TRANSPORATION'!$V$81</definedName>
    <definedName name="vgf" localSheetId="0" hidden="1">[3]Solu!#REF!</definedName>
    <definedName name="vgf" hidden="1">[3]Solu!#REF!</definedName>
    <definedName name="VheadCanal" localSheetId="0">#REF!</definedName>
    <definedName name="VheadCanal">#REF!</definedName>
    <definedName name="VIntakeCanal">#REF!</definedName>
    <definedName name="Vlimit">#REF!</definedName>
    <definedName name="Volume_sediment">#REF!</definedName>
    <definedName name="Vtrash">#REF!</definedName>
    <definedName name="w" localSheetId="0">#REF!</definedName>
    <definedName name="w">#REF!</definedName>
    <definedName name="w_b" localSheetId="0">#REF!</definedName>
    <definedName name="w_b">#REF!</definedName>
    <definedName name="w_p" localSheetId="0">#REF!</definedName>
    <definedName name="w_p">#REF!</definedName>
    <definedName name="w_w" localSheetId="0">#REF!</definedName>
    <definedName name="w_w">#REF!</definedName>
    <definedName name="Wbasin">'[18]Settling Basin'!$C$20</definedName>
    <definedName name="Wcrest" localSheetId="0">'[15]Scour depth'!#REF!</definedName>
    <definedName name="Wcrest">'[15]Scour depth'!#REF!</definedName>
    <definedName name="WE" hidden="1">{#N/A,#N/A,TRUE,"Flat Before Crest";#N/A,#N/A,TRUE,"1-4 Before Crest";#N/A,#N/A,TRUE,"Crest";#N/A,#N/A,TRUE,"after crest";#N/A,#N/A,TRUE,"Data"}</definedName>
    <definedName name="Weffec">#REF!</definedName>
    <definedName name="Wfall">#REF!</definedName>
    <definedName name="wheel_loader">'[6]Basic Rates'!$D$129</definedName>
    <definedName name="wiremesh">'[6]RATES INCLUDING TRANSPORATION'!$V$48</definedName>
    <definedName name="WLc">#REF!</definedName>
    <definedName name="WLcanal">#REF!</definedName>
    <definedName name="WLgt">#REF!</definedName>
    <definedName name="WLHeadCanal" localSheetId="0">#REF!</definedName>
    <definedName name="WLHeadCanal">#REF!</definedName>
    <definedName name="WLriver">#REF!</definedName>
    <definedName name="WLsetling" localSheetId="0">'[12]Settling Basin'!#REF!</definedName>
    <definedName name="WLsetling">'[12]Settling Basin'!#REF!</definedName>
    <definedName name="wrn.5." localSheetId="0" hidden="1">{"Mahesh Maskey - Personal View",#N/A,FALSE,"HeadLossApril (2)";#N/A,#N/A,FALSE,"Hydraulic Gadient"}</definedName>
    <definedName name="wrn.5." hidden="1">{"Mahesh Maskey - Personal View",#N/A,FALSE,"HeadLossApril (2)";#N/A,#N/A,FALSE,"Hydraulic Gadient"}</definedName>
    <definedName name="wrn.PRINT." localSheetId="0" hidden="1">{#N/A,#N/A,FALSE,"Proj summary";#N/A,#N/A,FALSE,"C1- MAINCIVIL";#N/A,#N/A,FALSE,"C2-E&amp;M";#N/A,#N/A,FALSE,"C3-penstock-Hydromech";#N/A,#N/A,FALSE,"C4-TL(6.6 kV)updated (2)"}</definedName>
    <definedName name="wrn.Print." hidden="1">{#N/A,#N/A,TRUE,"Flat Before Crest";#N/A,#N/A,TRUE,"1-4 Before Crest";#N/A,#N/A,TRUE,"Crest";#N/A,#N/A,TRUE,"after crest";#N/A,#N/A,TRUE,"Data"}</definedName>
    <definedName name="Wspill">#REF!</definedName>
    <definedName name="x">'[21]Input Data'!$I$16</definedName>
    <definedName name="Xbar">'[21]Input Data'!$N$19</definedName>
    <definedName name="Y">'[21]Input Data'!$I$17</definedName>
    <definedName name="Ybar">'[21]Input Data'!$N$20</definedName>
    <definedName name="YesNo" comment="YES/NO">'[22]Input Sheet'!$C$230:$C$231</definedName>
    <definedName name="Z_053A90AC_CAE6_11D4_AD28_00A00C41CF21_.wvu.PrintArea" localSheetId="0" hidden="1">'Project Cost NRS+'!$B$9:$F$65</definedName>
    <definedName name="Z_0A92A740_CB5C_11D4_81B2_444553540000_.wvu.PrintArea" localSheetId="0" hidden="1">'Project Cost NRS+'!$B$9:$F$65</definedName>
    <definedName name="Z_20F22732_7AA9_11D5_BE1D_00C0DF032E68_.wvu.PrintArea" localSheetId="0" hidden="1">'Project Cost NRS+'!$B$9:$F$65</definedName>
    <definedName name="Z_26CAC460_CC5B_11D4_AA8C_0000F4907129_.wvu.PrintArea" localSheetId="0" hidden="1">'Project Cost NRS+'!$B$9:$F$65</definedName>
    <definedName name="Z_321A6FDA_3A23_11D9_9603_0060672280A1_.wvu.PrintArea" localSheetId="0" hidden="1">'Project Cost NRS+'!$B$9:$F$65</definedName>
    <definedName name="Z_45B90F40_DFCE_11D4_B6B1_00C0DFECEFE6_.wvu.PrintArea" localSheetId="0" hidden="1">'Project Cost NRS+'!$B$9:$F$65</definedName>
    <definedName name="Z_6FB62100_902E_11D5_8FF1_00E04C001E88_.wvu.PrintArea" localSheetId="0" hidden="1">'Project Cost NRS+'!$B$9:$F$65</definedName>
    <definedName name="Z_93DAD8A0_DFFD_11D4_95C8_004095AA2BF5_.wvu.PrintArea" localSheetId="0" hidden="1">'Project Cost NRS+'!$B$9:$F$65</definedName>
    <definedName name="Z_B13CD612_7779_11D5_B7A5_004095AA0CA7_.wvu.PrintArea" localSheetId="0" hidden="1">'Project Cost NRS+'!$B$9:$F$65</definedName>
    <definedName name="Z_BE0055A0_CE9C_11D4_A43E_0060672241EC_.wvu.PrintArea" localSheetId="0" hidden="1">'Project Cost NRS+'!$B$9:$F$65</definedName>
    <definedName name="β">'[17]fixing of water way crest 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F47" i="1"/>
  <c r="G47" i="1" s="1"/>
  <c r="K47" i="1" s="1"/>
  <c r="E47" i="1"/>
  <c r="H46" i="1"/>
  <c r="I46" i="1" s="1"/>
  <c r="G46" i="1"/>
  <c r="K46" i="1" s="1"/>
  <c r="F46" i="1"/>
  <c r="D46" i="1"/>
  <c r="N46" i="1" s="1"/>
  <c r="H45" i="1"/>
  <c r="D42" i="1"/>
  <c r="I41" i="1"/>
  <c r="H41" i="1"/>
  <c r="N41" i="1" s="1"/>
  <c r="F41" i="1"/>
  <c r="G41" i="1" s="1"/>
  <c r="K41" i="1" s="1"/>
  <c r="H40" i="1"/>
  <c r="N40" i="1" s="1"/>
  <c r="F40" i="1"/>
  <c r="G40" i="1" s="1"/>
  <c r="K40" i="1" s="1"/>
  <c r="H39" i="1"/>
  <c r="F39" i="1"/>
  <c r="G39" i="1" s="1"/>
  <c r="D39" i="1"/>
  <c r="N39" i="1" s="1"/>
  <c r="K38" i="1"/>
  <c r="I38" i="1"/>
  <c r="K37" i="1"/>
  <c r="I37" i="1"/>
  <c r="N35" i="1"/>
  <c r="F35" i="1"/>
  <c r="D35" i="1"/>
  <c r="K35" i="1" s="1"/>
  <c r="N34" i="1"/>
  <c r="P34" i="1" s="1"/>
  <c r="D34" i="1"/>
  <c r="K34" i="1" s="1"/>
  <c r="K33" i="1"/>
  <c r="I33" i="1"/>
  <c r="N30" i="1"/>
  <c r="I30" i="1"/>
  <c r="J30" i="1" s="1"/>
  <c r="H30" i="1"/>
  <c r="F30" i="1"/>
  <c r="G30" i="1" s="1"/>
  <c r="N29" i="1"/>
  <c r="I29" i="1"/>
  <c r="J29" i="1" s="1"/>
  <c r="H29" i="1"/>
  <c r="F29" i="1"/>
  <c r="G29" i="1" s="1"/>
  <c r="K29" i="1" s="1"/>
  <c r="D29" i="1"/>
  <c r="F28" i="1"/>
  <c r="G28" i="1" s="1"/>
  <c r="D28" i="1"/>
  <c r="N28" i="1" s="1"/>
  <c r="H27" i="1"/>
  <c r="I27" i="1" s="1"/>
  <c r="J27" i="1" s="1"/>
  <c r="E27" i="1"/>
  <c r="D27" i="1"/>
  <c r="N27" i="1" s="1"/>
  <c r="H26" i="1"/>
  <c r="I26" i="1" s="1"/>
  <c r="J26" i="1" s="1"/>
  <c r="G26" i="1"/>
  <c r="F26" i="1"/>
  <c r="D26" i="1"/>
  <c r="N26" i="1" s="1"/>
  <c r="H25" i="1"/>
  <c r="I25" i="1" s="1"/>
  <c r="J25" i="1" s="1"/>
  <c r="F25" i="1"/>
  <c r="G25" i="1" s="1"/>
  <c r="K24" i="1"/>
  <c r="J24" i="1"/>
  <c r="I24" i="1"/>
  <c r="I21" i="1"/>
  <c r="J21" i="1" s="1"/>
  <c r="H19" i="1"/>
  <c r="F19" i="1"/>
  <c r="G19" i="1" s="1"/>
  <c r="D19" i="1"/>
  <c r="N19" i="1" s="1"/>
  <c r="H18" i="1"/>
  <c r="I18" i="1" s="1"/>
  <c r="J18" i="1" s="1"/>
  <c r="G18" i="1"/>
  <c r="F18" i="1"/>
  <c r="D18" i="1"/>
  <c r="N18" i="1" s="1"/>
  <c r="N17" i="1"/>
  <c r="H17" i="1"/>
  <c r="I17" i="1" s="1"/>
  <c r="J17" i="1" s="1"/>
  <c r="D17" i="1"/>
  <c r="D20" i="1" s="1"/>
  <c r="D22" i="1" s="1"/>
  <c r="K16" i="1"/>
  <c r="I16" i="1"/>
  <c r="D14" i="1"/>
  <c r="I14" i="1" s="1"/>
  <c r="N13" i="1"/>
  <c r="P13" i="1" s="1"/>
  <c r="I13" i="1"/>
  <c r="H13" i="1"/>
  <c r="F13" i="1"/>
  <c r="G13" i="1" s="1"/>
  <c r="K13" i="1" s="1"/>
  <c r="H12" i="1"/>
  <c r="I12" i="1" s="1"/>
  <c r="F12" i="1"/>
  <c r="G12" i="1" s="1"/>
  <c r="K25" i="1" l="1"/>
  <c r="K12" i="1"/>
  <c r="K14" i="1" s="1"/>
  <c r="G14" i="1"/>
  <c r="P41" i="1"/>
  <c r="O41" i="1"/>
  <c r="P40" i="1"/>
  <c r="O40" i="1"/>
  <c r="O26" i="1"/>
  <c r="P35" i="1"/>
  <c r="P36" i="1"/>
  <c r="P29" i="1"/>
  <c r="K30" i="1"/>
  <c r="P30" i="1" s="1"/>
  <c r="I45" i="1"/>
  <c r="O46" i="1"/>
  <c r="P46" i="1"/>
  <c r="J20" i="1"/>
  <c r="J22" i="1" s="1"/>
  <c r="O30" i="1"/>
  <c r="O39" i="1"/>
  <c r="N42" i="1"/>
  <c r="K39" i="1"/>
  <c r="K42" i="1" s="1"/>
  <c r="G42" i="1"/>
  <c r="O28" i="1"/>
  <c r="N47" i="1"/>
  <c r="I22" i="1"/>
  <c r="D45" i="1"/>
  <c r="K36" i="1"/>
  <c r="N12" i="1"/>
  <c r="N25" i="1"/>
  <c r="I40" i="1"/>
  <c r="N20" i="1"/>
  <c r="D36" i="1"/>
  <c r="I36" i="1" s="1"/>
  <c r="D31" i="1"/>
  <c r="I31" i="1" s="1"/>
  <c r="J31" i="1" s="1"/>
  <c r="J51" i="1" s="1"/>
  <c r="F34" i="1"/>
  <c r="F27" i="1"/>
  <c r="G27" i="1" s="1"/>
  <c r="K27" i="1" s="1"/>
  <c r="P27" i="1" s="1"/>
  <c r="K28" i="1"/>
  <c r="P28" i="1" s="1"/>
  <c r="O29" i="1"/>
  <c r="I34" i="1"/>
  <c r="H47" i="1"/>
  <c r="I47" i="1" s="1"/>
  <c r="I19" i="1"/>
  <c r="J19" i="1" s="1"/>
  <c r="N36" i="1"/>
  <c r="I39" i="1"/>
  <c r="K19" i="1"/>
  <c r="P19" i="1" s="1"/>
  <c r="F17" i="1"/>
  <c r="G17" i="1" s="1"/>
  <c r="K18" i="1"/>
  <c r="P18" i="1" s="1"/>
  <c r="K26" i="1"/>
  <c r="P26" i="1" s="1"/>
  <c r="I35" i="1"/>
  <c r="G20" i="1" l="1"/>
  <c r="G22" i="1" s="1"/>
  <c r="K17" i="1"/>
  <c r="D49" i="1"/>
  <c r="F45" i="1"/>
  <c r="G45" i="1" s="1"/>
  <c r="G49" i="1" s="1"/>
  <c r="N45" i="1"/>
  <c r="K45" i="1"/>
  <c r="K49" i="1" s="1"/>
  <c r="O27" i="1"/>
  <c r="P47" i="1"/>
  <c r="O47" i="1"/>
  <c r="O20" i="1"/>
  <c r="N22" i="1"/>
  <c r="O22" i="1" s="1"/>
  <c r="N31" i="1"/>
  <c r="O31" i="1" s="1"/>
  <c r="P25" i="1"/>
  <c r="P31" i="1" s="1"/>
  <c r="O25" i="1"/>
  <c r="N14" i="1"/>
  <c r="O14" i="1" s="1"/>
  <c r="P12" i="1"/>
  <c r="P14" i="1" s="1"/>
  <c r="K31" i="1"/>
  <c r="O36" i="1"/>
  <c r="P39" i="1"/>
  <c r="P42" i="1" s="1"/>
  <c r="G31" i="1"/>
  <c r="K20" i="1" l="1"/>
  <c r="K22" i="1" s="1"/>
  <c r="K51" i="1" s="1"/>
  <c r="P17" i="1"/>
  <c r="P20" i="1" s="1"/>
  <c r="P45" i="1"/>
  <c r="P49" i="1" s="1"/>
  <c r="N49" i="1"/>
  <c r="O45" i="1"/>
  <c r="G51" i="1"/>
  <c r="D53" i="1" s="1"/>
  <c r="D52" i="1"/>
  <c r="I49" i="1"/>
  <c r="P22" i="1" l="1"/>
  <c r="N51" i="1"/>
  <c r="O49" i="1"/>
  <c r="P51" i="1"/>
  <c r="O51" i="1" l="1"/>
  <c r="D54" i="1"/>
  <c r="D55" i="1" s="1"/>
  <c r="D56" i="1" s="1"/>
  <c r="F68" i="1" l="1"/>
  <c r="D57" i="1"/>
  <c r="D64" i="1"/>
  <c r="Q36" i="1"/>
  <c r="Q14" i="1"/>
  <c r="Q31" i="1"/>
  <c r="Q20" i="1"/>
  <c r="Q49" i="1"/>
  <c r="Q51" i="1" l="1"/>
  <c r="D67" i="1"/>
  <c r="D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Imjal Sukupayo</author>
  </authors>
  <commentList>
    <comment ref="J10" authorId="0" shapeId="0" xr:uid="{41D0E2C0-3669-48C8-A42C-F35D9048CDCE}">
      <text>
        <r>
          <rPr>
            <b/>
            <sz val="9"/>
            <color indexed="81"/>
            <rFont val="Tahoma"/>
            <family val="2"/>
          </rPr>
          <t>Imjal Sukupayo:</t>
        </r>
        <r>
          <rPr>
            <sz val="9"/>
            <color indexed="81"/>
            <rFont val="Tahoma"/>
            <family val="2"/>
          </rPr>
          <t xml:space="preserve">
Custum Tax 1%
</t>
        </r>
      </text>
    </comment>
  </commentList>
</comments>
</file>

<file path=xl/sharedStrings.xml><?xml version="1.0" encoding="utf-8"?>
<sst xmlns="http://schemas.openxmlformats.org/spreadsheetml/2006/main" count="108" uniqueCount="108">
  <si>
    <t xml:space="preserve">CALCULATION FORM </t>
  </si>
  <si>
    <t xml:space="preserve">Job:  </t>
  </si>
  <si>
    <t>Myagdi Khola Hydropower Project</t>
  </si>
  <si>
    <t>Date:</t>
  </si>
  <si>
    <t>Subject:  Project Cost Estimate</t>
  </si>
  <si>
    <t>Job no.</t>
  </si>
  <si>
    <t>USD $ Exchange rate adopted</t>
  </si>
  <si>
    <t xml:space="preserve"> Nrs.</t>
  </si>
  <si>
    <t xml:space="preserve">Installed capacity </t>
  </si>
  <si>
    <t>KW</t>
  </si>
  <si>
    <t>Item No.</t>
  </si>
  <si>
    <t>Detail</t>
  </si>
  <si>
    <t>%</t>
  </si>
  <si>
    <t>Cost in NRs</t>
  </si>
  <si>
    <t>VAT Complying %</t>
  </si>
  <si>
    <t>VAT Complying Amount      (NRs)</t>
  </si>
  <si>
    <t>Total 13% VAT (NRs)</t>
  </si>
  <si>
    <t>Custom Complying %</t>
  </si>
  <si>
    <t>Custom Complying Amount (NRs)</t>
  </si>
  <si>
    <t>Total 1% Custom (NRs)</t>
  </si>
  <si>
    <t>Total cost including Tax/Vat (NRs)</t>
  </si>
  <si>
    <t>Price(Pr) Contingency complying %</t>
  </si>
  <si>
    <t>Physical (P) Contingency complying %</t>
  </si>
  <si>
    <t>Contingency Amount</t>
  </si>
  <si>
    <t>Total cost + Contingency</t>
  </si>
  <si>
    <t>Total cost including Tax/Vat/Contingency</t>
  </si>
  <si>
    <t>% Allocations</t>
  </si>
  <si>
    <t>A</t>
  </si>
  <si>
    <t xml:space="preserve">Civil Works </t>
  </si>
  <si>
    <t>A.1</t>
  </si>
  <si>
    <t xml:space="preserve">Civil Surface Works </t>
  </si>
  <si>
    <t>A.2</t>
  </si>
  <si>
    <t xml:space="preserve">Civil Underground Works </t>
  </si>
  <si>
    <t>Base Cost of Civil</t>
  </si>
  <si>
    <t>B</t>
  </si>
  <si>
    <t xml:space="preserve">Electromechanical, Hydro-mechanical &amp; Transmission Line </t>
  </si>
  <si>
    <t>B.1</t>
  </si>
  <si>
    <t xml:space="preserve">Electro-mechanical Works including Accessories </t>
  </si>
  <si>
    <t>B.2</t>
  </si>
  <si>
    <t xml:space="preserve">Hydro-mechanical Works </t>
  </si>
  <si>
    <t>B.3</t>
  </si>
  <si>
    <t xml:space="preserve">Transmission Line </t>
  </si>
  <si>
    <t>increment by 10% by steel price hike</t>
  </si>
  <si>
    <t>Base Cost of EM,HM &amp; TL</t>
  </si>
  <si>
    <t>Total Base Cost (Total of A &amp; B)</t>
  </si>
  <si>
    <t>C</t>
  </si>
  <si>
    <t xml:space="preserve">Infrastructures </t>
  </si>
  <si>
    <t>C.1</t>
  </si>
  <si>
    <t>Mobilization cost for initial infrastructural development</t>
  </si>
  <si>
    <t>C.2</t>
  </si>
  <si>
    <t>Access Road  and Bridge</t>
  </si>
  <si>
    <t>C.3</t>
  </si>
  <si>
    <t>Connecting Roads to Adits</t>
  </si>
  <si>
    <t>C.4</t>
  </si>
  <si>
    <t>Camp facilities</t>
  </si>
  <si>
    <t>C.5</t>
  </si>
  <si>
    <t>Bunker facilities</t>
  </si>
  <si>
    <t>C.6</t>
  </si>
  <si>
    <t>Construction Power</t>
  </si>
  <si>
    <t>Total Infrastructure Cost</t>
  </si>
  <si>
    <t>D</t>
  </si>
  <si>
    <t xml:space="preserve">General Works </t>
  </si>
  <si>
    <t>D.1</t>
  </si>
  <si>
    <t>Land Acquisition</t>
  </si>
  <si>
    <t>D.2</t>
  </si>
  <si>
    <t xml:space="preserve">Socio-environmental mitigation cost </t>
  </si>
  <si>
    <t>Total of General Cost</t>
  </si>
  <si>
    <t>E</t>
  </si>
  <si>
    <t>Engineering Design Cost</t>
  </si>
  <si>
    <t>E.1</t>
  </si>
  <si>
    <t>Design, Engineering, Supervision Cost</t>
  </si>
  <si>
    <t>E.2</t>
  </si>
  <si>
    <t>Site Investigation costs</t>
  </si>
  <si>
    <t>E.3</t>
  </si>
  <si>
    <t>Physical modelling cost</t>
  </si>
  <si>
    <t>Total of Engnieering Design Cost</t>
  </si>
  <si>
    <t>F</t>
  </si>
  <si>
    <t>Other Administrative Cost</t>
  </si>
  <si>
    <t>F.1</t>
  </si>
  <si>
    <t>Insurance During Construction (@ 1.0% of Total of A &amp; B)</t>
  </si>
  <si>
    <t>F.2</t>
  </si>
  <si>
    <t>Project management costs</t>
  </si>
  <si>
    <t>F.3</t>
  </si>
  <si>
    <t>Pre Project development Cost</t>
  </si>
  <si>
    <t>Total of Other Administrative Cost</t>
  </si>
  <si>
    <t>G</t>
  </si>
  <si>
    <t>TOTAL PROJECT COST (Total of A, B,C,D, E &amp; F)</t>
  </si>
  <si>
    <t>H</t>
  </si>
  <si>
    <t>TOTAL TAX AND VAT, Nrs.</t>
  </si>
  <si>
    <t>I</t>
  </si>
  <si>
    <t>TOTAL CONTINGENCY (INCLUDING VAT &amp; TAXES), Nrs.</t>
  </si>
  <si>
    <t>J</t>
  </si>
  <si>
    <t>TOTAL PROJECT COST INCLUDING CONTINGENCY, Nrs. (Total of G+I)</t>
  </si>
  <si>
    <t>K</t>
  </si>
  <si>
    <t>TOTAL PROJECT COST INCLUDING  CONTINGENCY VAT &amp; TAX, Nrs. (Total of H+J)</t>
  </si>
  <si>
    <t>L</t>
  </si>
  <si>
    <t>TOTAL PER KW COST INCLUDING CONTINGENCY, VAT &amp; TAXES, Nrs.</t>
  </si>
  <si>
    <t>M</t>
  </si>
  <si>
    <t>Financial Costs</t>
  </si>
  <si>
    <t>M.1</t>
  </si>
  <si>
    <t>Interest During Construction, Nrs.</t>
  </si>
  <si>
    <t>M.2</t>
  </si>
  <si>
    <t>Loan Management Fee (0.5% of Total Project Cost Including Contingency, VAT and Taxes), Nrs.</t>
  </si>
  <si>
    <t>Total</t>
  </si>
  <si>
    <t>N</t>
  </si>
  <si>
    <t>TOTAL PROJECT COST INCLUDING CONTINGENCY, VAT, TAX AND FINANCIAL COSTS, Nrs. (Total of K + M)</t>
  </si>
  <si>
    <t>O</t>
  </si>
  <si>
    <t>TOTAL PER KW COST INCLUDING CONTINGENCY, VAT, TAXES AND FINANCIAL COSTS, Nrs.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</si>
</sst>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-* #,##0.00_-;\-* #,##0.00_-;_-* &quot;-&quot;??_-;_-@_-"/>
    <numFmt numFmtId="167" formatCode="0.0%"/>
    <numFmt numFmtId="168" formatCode="_-* #,##0_-;\-* #,##0_-;_-* &quot;-&quot;??_-;_-@_-"/>
    <numFmt numFmtId="169" formatCode="0.00_);\(0.00\)"/>
    <numFmt numFmtId="170" formatCode="_(* #,##0.0_);_(* \(#,##0.0\);_(* &quot;-&quot;??_);_(@_)"/>
  </numFmts>
  <fonts count="8" x14ac:knownFonts="1">
    <font>
      <sz val="10"/>
      <name val="Arial"/>
    </font>
    <font>
      <sz val="10"/>
      <name val="Gill Sans MT"/>
      <family val="2"/>
    </font>
    <font>
      <sz val="10"/>
      <name val="Arial"/>
      <family val="2"/>
    </font>
    <font>
      <b/>
      <sz val="10"/>
      <name val="Gill Sans MT"/>
      <family val="2"/>
    </font>
    <font>
      <b/>
      <sz val="9"/>
      <name val="Gill Sans MT"/>
      <family val="2"/>
    </font>
    <font>
      <b/>
      <i/>
      <sz val="10"/>
      <name val="Gill Sans M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3" fontId="1" fillId="0" borderId="0" xfId="1" applyFont="1" applyFill="1" applyBorder="1"/>
    <xf numFmtId="0" fontId="1" fillId="0" borderId="0" xfId="3" applyFont="1"/>
    <xf numFmtId="0" fontId="3" fillId="0" borderId="0" xfId="3" applyFont="1"/>
    <xf numFmtId="43" fontId="1" fillId="0" borderId="0" xfId="1" applyFont="1" applyFill="1"/>
    <xf numFmtId="43" fontId="3" fillId="0" borderId="0" xfId="1" applyFont="1" applyFill="1" applyAlignment="1">
      <alignment horizontal="left"/>
    </xf>
    <xf numFmtId="9" fontId="1" fillId="0" borderId="0" xfId="3" applyNumberFormat="1" applyFont="1"/>
    <xf numFmtId="43" fontId="3" fillId="0" borderId="0" xfId="1" applyFont="1" applyFill="1" applyAlignment="1"/>
    <xf numFmtId="43" fontId="3" fillId="0" borderId="0" xfId="1" applyFont="1" applyFill="1" applyBorder="1" applyAlignment="1">
      <alignment horizontal="right"/>
    </xf>
    <xf numFmtId="14" fontId="1" fillId="0" borderId="0" xfId="1" applyNumberFormat="1" applyFont="1" applyFill="1" applyBorder="1" applyAlignment="1">
      <alignment horizontal="right"/>
    </xf>
    <xf numFmtId="43" fontId="3" fillId="0" borderId="0" xfId="1" applyFont="1" applyFill="1" applyBorder="1" applyAlignment="1">
      <alignment horizontal="left"/>
    </xf>
    <xf numFmtId="43" fontId="1" fillId="0" borderId="0" xfId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right"/>
    </xf>
    <xf numFmtId="164" fontId="1" fillId="0" borderId="0" xfId="1" applyNumberFormat="1" applyFont="1" applyFill="1"/>
    <xf numFmtId="0" fontId="1" fillId="0" borderId="0" xfId="1" applyNumberFormat="1" applyFont="1" applyFill="1" applyBorder="1" applyAlignment="1">
      <alignment horizontal="left"/>
    </xf>
    <xf numFmtId="43" fontId="3" fillId="0" borderId="1" xfId="1" applyFont="1" applyFill="1" applyBorder="1" applyAlignment="1">
      <alignment horizontal="right"/>
    </xf>
    <xf numFmtId="164" fontId="3" fillId="0" borderId="1" xfId="1" applyNumberFormat="1" applyFont="1" applyFill="1" applyBorder="1" applyAlignment="1">
      <alignment horizontal="right"/>
    </xf>
    <xf numFmtId="0" fontId="3" fillId="0" borderId="1" xfId="1" applyNumberFormat="1" applyFont="1" applyFill="1" applyBorder="1" applyAlignment="1">
      <alignment horizontal="left"/>
    </xf>
    <xf numFmtId="164" fontId="1" fillId="0" borderId="0" xfId="1" applyNumberFormat="1" applyFont="1" applyFill="1" applyBorder="1"/>
    <xf numFmtId="43" fontId="3" fillId="0" borderId="1" xfId="1" applyFont="1" applyBorder="1" applyAlignment="1">
      <alignment horizontal="right"/>
    </xf>
    <xf numFmtId="164" fontId="3" fillId="0" borderId="1" xfId="1" applyNumberFormat="1" applyFont="1" applyBorder="1"/>
    <xf numFmtId="43" fontId="3" fillId="0" borderId="1" xfId="1" applyFont="1" applyFill="1" applyBorder="1"/>
    <xf numFmtId="43" fontId="1" fillId="0" borderId="0" xfId="1" applyFont="1" applyFill="1" applyBorder="1" applyAlignment="1">
      <alignment horizontal="center"/>
    </xf>
    <xf numFmtId="43" fontId="3" fillId="0" borderId="0" xfId="1" applyFont="1" applyFill="1" applyBorder="1"/>
    <xf numFmtId="43" fontId="3" fillId="0" borderId="0" xfId="1" applyFont="1" applyBorder="1"/>
    <xf numFmtId="43" fontId="3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left" vertical="center"/>
    </xf>
    <xf numFmtId="43" fontId="3" fillId="0" borderId="1" xfId="1" applyFont="1" applyFill="1" applyBorder="1" applyAlignment="1">
      <alignment horizontal="center"/>
    </xf>
    <xf numFmtId="43" fontId="4" fillId="0" borderId="1" xfId="1" applyFont="1" applyFill="1" applyBorder="1"/>
    <xf numFmtId="43" fontId="1" fillId="0" borderId="1" xfId="1" applyFont="1" applyBorder="1"/>
    <xf numFmtId="164" fontId="1" fillId="4" borderId="1" xfId="1" applyNumberFormat="1" applyFont="1" applyFill="1" applyBorder="1"/>
    <xf numFmtId="9" fontId="1" fillId="0" borderId="1" xfId="3" applyNumberFormat="1" applyFont="1" applyBorder="1"/>
    <xf numFmtId="164" fontId="1" fillId="0" borderId="1" xfId="1" applyNumberFormat="1" applyFont="1" applyFill="1" applyBorder="1"/>
    <xf numFmtId="164" fontId="1" fillId="0" borderId="1" xfId="3" applyNumberFormat="1" applyFont="1" applyBorder="1"/>
    <xf numFmtId="9" fontId="1" fillId="0" borderId="1" xfId="2" applyFont="1" applyFill="1" applyBorder="1" applyAlignment="1">
      <alignment horizontal="center"/>
    </xf>
    <xf numFmtId="43" fontId="1" fillId="0" borderId="1" xfId="1" applyFont="1" applyFill="1" applyBorder="1"/>
    <xf numFmtId="166" fontId="1" fillId="0" borderId="0" xfId="4" applyNumberFormat="1" applyFont="1" applyFill="1" applyBorder="1"/>
    <xf numFmtId="43" fontId="1" fillId="0" borderId="1" xfId="1" applyFont="1" applyFill="1" applyBorder="1" applyAlignment="1">
      <alignment horizontal="center"/>
    </xf>
    <xf numFmtId="43" fontId="5" fillId="0" borderId="1" xfId="1" applyFont="1" applyBorder="1" applyAlignment="1">
      <alignment horizontal="right"/>
    </xf>
    <xf numFmtId="164" fontId="5" fillId="4" borderId="1" xfId="1" applyNumberFormat="1" applyFont="1" applyFill="1" applyBorder="1"/>
    <xf numFmtId="164" fontId="5" fillId="0" borderId="1" xfId="1" applyNumberFormat="1" applyFont="1" applyFill="1" applyBorder="1"/>
    <xf numFmtId="43" fontId="3" fillId="3" borderId="1" xfId="1" applyFont="1" applyFill="1" applyBorder="1" applyAlignment="1">
      <alignment horizontal="center"/>
    </xf>
    <xf numFmtId="43" fontId="3" fillId="3" borderId="1" xfId="1" applyFont="1" applyFill="1" applyBorder="1" applyAlignment="1">
      <alignment horizontal="left"/>
    </xf>
    <xf numFmtId="43" fontId="1" fillId="3" borderId="1" xfId="1" applyFont="1" applyFill="1" applyBorder="1"/>
    <xf numFmtId="9" fontId="1" fillId="3" borderId="1" xfId="3" applyNumberFormat="1" applyFont="1" applyFill="1" applyBorder="1"/>
    <xf numFmtId="164" fontId="5" fillId="3" borderId="1" xfId="1" applyNumberFormat="1" applyFont="1" applyFill="1" applyBorder="1"/>
    <xf numFmtId="164" fontId="1" fillId="3" borderId="1" xfId="1" applyNumberFormat="1" applyFont="1" applyFill="1" applyBorder="1"/>
    <xf numFmtId="164" fontId="1" fillId="3" borderId="1" xfId="3" applyNumberFormat="1" applyFont="1" applyFill="1" applyBorder="1"/>
    <xf numFmtId="9" fontId="1" fillId="3" borderId="1" xfId="2" applyFont="1" applyFill="1" applyBorder="1" applyAlignment="1">
      <alignment horizontal="center"/>
    </xf>
    <xf numFmtId="0" fontId="1" fillId="3" borderId="0" xfId="3" applyFont="1" applyFill="1"/>
    <xf numFmtId="43" fontId="5" fillId="0" borderId="1" xfId="1" applyFont="1" applyBorder="1" applyAlignment="1">
      <alignment horizontal="right" indent="3"/>
    </xf>
    <xf numFmtId="164" fontId="1" fillId="0" borderId="0" xfId="3" applyNumberFormat="1" applyFont="1"/>
    <xf numFmtId="164" fontId="1" fillId="5" borderId="1" xfId="1" applyNumberFormat="1" applyFont="1" applyFill="1" applyBorder="1"/>
    <xf numFmtId="43" fontId="4" fillId="0" borderId="1" xfId="1" applyFont="1" applyFill="1" applyBorder="1" applyAlignment="1">
      <alignment wrapText="1"/>
    </xf>
    <xf numFmtId="167" fontId="1" fillId="0" borderId="1" xfId="3" applyNumberFormat="1" applyFont="1" applyBorder="1"/>
    <xf numFmtId="43" fontId="4" fillId="0" borderId="1" xfId="1" applyFont="1" applyFill="1" applyBorder="1" applyAlignment="1">
      <alignment horizontal="right" wrapText="1"/>
    </xf>
    <xf numFmtId="164" fontId="3" fillId="0" borderId="1" xfId="1" applyNumberFormat="1" applyFont="1" applyFill="1" applyBorder="1"/>
    <xf numFmtId="43" fontId="3" fillId="6" borderId="1" xfId="1" applyFont="1" applyFill="1" applyBorder="1" applyAlignment="1">
      <alignment horizontal="center"/>
    </xf>
    <xf numFmtId="43" fontId="4" fillId="6" borderId="1" xfId="1" applyFont="1" applyFill="1" applyBorder="1" applyAlignment="1">
      <alignment wrapText="1"/>
    </xf>
    <xf numFmtId="167" fontId="1" fillId="6" borderId="1" xfId="3" applyNumberFormat="1" applyFont="1" applyFill="1" applyBorder="1"/>
    <xf numFmtId="164" fontId="1" fillId="6" borderId="1" xfId="1" applyNumberFormat="1" applyFont="1" applyFill="1" applyBorder="1"/>
    <xf numFmtId="9" fontId="1" fillId="6" borderId="1" xfId="3" applyNumberFormat="1" applyFont="1" applyFill="1" applyBorder="1"/>
    <xf numFmtId="164" fontId="1" fillId="6" borderId="1" xfId="3" applyNumberFormat="1" applyFont="1" applyFill="1" applyBorder="1"/>
    <xf numFmtId="9" fontId="1" fillId="6" borderId="1" xfId="2" applyFont="1" applyFill="1" applyBorder="1" applyAlignment="1">
      <alignment horizontal="center"/>
    </xf>
    <xf numFmtId="164" fontId="5" fillId="6" borderId="1" xfId="1" applyNumberFormat="1" applyFont="1" applyFill="1" applyBorder="1"/>
    <xf numFmtId="10" fontId="1" fillId="0" borderId="1" xfId="3" applyNumberFormat="1" applyFont="1" applyBorder="1"/>
    <xf numFmtId="168" fontId="1" fillId="0" borderId="1" xfId="4" applyNumberFormat="1" applyFont="1" applyFill="1" applyBorder="1"/>
    <xf numFmtId="164" fontId="3" fillId="0" borderId="1" xfId="3" applyNumberFormat="1" applyFont="1" applyBorder="1"/>
    <xf numFmtId="164" fontId="1" fillId="0" borderId="1" xfId="4" applyNumberFormat="1" applyFont="1" applyFill="1" applyBorder="1"/>
    <xf numFmtId="43" fontId="1" fillId="0" borderId="1" xfId="2" applyNumberFormat="1" applyFont="1" applyFill="1" applyBorder="1"/>
    <xf numFmtId="168" fontId="1" fillId="0" borderId="0" xfId="4" applyNumberFormat="1" applyFont="1" applyFill="1" applyBorder="1"/>
    <xf numFmtId="168" fontId="3" fillId="0" borderId="1" xfId="4" applyNumberFormat="1" applyFont="1" applyFill="1" applyBorder="1" applyAlignment="1">
      <alignment horizontal="center"/>
    </xf>
    <xf numFmtId="0" fontId="3" fillId="0" borderId="1" xfId="3" applyFont="1" applyBorder="1" applyAlignment="1">
      <alignment horizontal="left"/>
    </xf>
    <xf numFmtId="9" fontId="3" fillId="0" borderId="1" xfId="3" applyNumberFormat="1" applyFont="1" applyBorder="1"/>
    <xf numFmtId="1" fontId="3" fillId="0" borderId="1" xfId="3" applyNumberFormat="1" applyFont="1" applyBorder="1"/>
    <xf numFmtId="43" fontId="5" fillId="0" borderId="1" xfId="1" applyFont="1" applyFill="1" applyBorder="1"/>
    <xf numFmtId="169" fontId="1" fillId="0" borderId="1" xfId="3" applyNumberFormat="1" applyFont="1" applyBorder="1"/>
    <xf numFmtId="10" fontId="1" fillId="0" borderId="1" xfId="2" applyNumberFormat="1" applyFont="1" applyFill="1" applyBorder="1"/>
    <xf numFmtId="168" fontId="3" fillId="0" borderId="1" xfId="4" applyNumberFormat="1" applyFont="1" applyFill="1" applyBorder="1" applyAlignment="1">
      <alignment horizontal="center" vertical="center"/>
    </xf>
    <xf numFmtId="164" fontId="3" fillId="0" borderId="1" xfId="3" applyNumberFormat="1" applyFont="1" applyBorder="1" applyAlignment="1">
      <alignment vertical="center"/>
    </xf>
    <xf numFmtId="1" fontId="1" fillId="0" borderId="1" xfId="3" applyNumberFormat="1" applyFont="1" applyBorder="1" applyAlignment="1">
      <alignment wrapText="1"/>
    </xf>
    <xf numFmtId="0" fontId="1" fillId="0" borderId="1" xfId="3" applyFont="1" applyBorder="1"/>
    <xf numFmtId="4" fontId="3" fillId="0" borderId="1" xfId="3" applyNumberFormat="1" applyFont="1" applyBorder="1"/>
    <xf numFmtId="0" fontId="3" fillId="0" borderId="1" xfId="3" applyFont="1" applyBorder="1" applyAlignment="1">
      <alignment horizontal="left" wrapText="1"/>
    </xf>
    <xf numFmtId="1" fontId="1" fillId="0" borderId="1" xfId="3" applyNumberFormat="1" applyFont="1" applyBorder="1"/>
    <xf numFmtId="3" fontId="3" fillId="0" borderId="1" xfId="3" applyNumberFormat="1" applyFont="1" applyBorder="1"/>
    <xf numFmtId="0" fontId="3" fillId="0" borderId="1" xfId="3" applyFont="1" applyBorder="1" applyAlignment="1">
      <alignment horizontal="left" vertical="center" wrapText="1"/>
    </xf>
    <xf numFmtId="167" fontId="1" fillId="0" borderId="1" xfId="3" applyNumberFormat="1" applyFont="1" applyBorder="1" applyAlignment="1">
      <alignment vertical="center"/>
    </xf>
    <xf numFmtId="9" fontId="1" fillId="0" borderId="1" xfId="3" applyNumberFormat="1" applyFont="1" applyBorder="1" applyAlignment="1">
      <alignment vertical="center"/>
    </xf>
    <xf numFmtId="1" fontId="1" fillId="0" borderId="1" xfId="3" applyNumberFormat="1" applyFont="1" applyBorder="1" applyAlignment="1">
      <alignment vertical="center"/>
    </xf>
    <xf numFmtId="168" fontId="1" fillId="0" borderId="1" xfId="4" applyNumberFormat="1" applyFont="1" applyFill="1" applyBorder="1" applyAlignment="1">
      <alignment vertical="center"/>
    </xf>
    <xf numFmtId="169" fontId="1" fillId="0" borderId="1" xfId="3" applyNumberFormat="1" applyFont="1" applyBorder="1" applyAlignment="1">
      <alignment vertical="center"/>
    </xf>
    <xf numFmtId="0" fontId="1" fillId="0" borderId="1" xfId="3" applyFont="1" applyBorder="1" applyAlignment="1">
      <alignment vertical="center"/>
    </xf>
    <xf numFmtId="3" fontId="3" fillId="0" borderId="1" xfId="3" applyNumberFormat="1" applyFont="1" applyBorder="1" applyAlignment="1">
      <alignment vertical="center"/>
    </xf>
    <xf numFmtId="10" fontId="1" fillId="0" borderId="1" xfId="2" applyNumberFormat="1" applyFont="1" applyFill="1" applyBorder="1" applyAlignment="1">
      <alignment vertical="center"/>
    </xf>
    <xf numFmtId="168" fontId="1" fillId="0" borderId="0" xfId="4" applyNumberFormat="1" applyFont="1" applyFill="1" applyBorder="1" applyAlignment="1">
      <alignment vertical="center"/>
    </xf>
    <xf numFmtId="166" fontId="1" fillId="0" borderId="0" xfId="4" applyNumberFormat="1" applyFont="1" applyFill="1" applyBorder="1" applyAlignment="1">
      <alignment vertical="center"/>
    </xf>
    <xf numFmtId="168" fontId="1" fillId="0" borderId="1" xfId="4" applyNumberFormat="1" applyFont="1" applyFill="1" applyBorder="1" applyAlignment="1">
      <alignment horizontal="center"/>
    </xf>
    <xf numFmtId="167" fontId="1" fillId="3" borderId="1" xfId="3" applyNumberFormat="1" applyFont="1" applyFill="1" applyBorder="1"/>
    <xf numFmtId="164" fontId="3" fillId="3" borderId="1" xfId="3" applyNumberFormat="1" applyFont="1" applyFill="1" applyBorder="1" applyAlignment="1">
      <alignment vertical="center"/>
    </xf>
    <xf numFmtId="168" fontId="1" fillId="3" borderId="1" xfId="4" applyNumberFormat="1" applyFont="1" applyFill="1" applyBorder="1"/>
    <xf numFmtId="169" fontId="1" fillId="3" borderId="1" xfId="3" applyNumberFormat="1" applyFont="1" applyFill="1" applyBorder="1"/>
    <xf numFmtId="0" fontId="1" fillId="3" borderId="1" xfId="3" applyFont="1" applyFill="1" applyBorder="1"/>
    <xf numFmtId="4" fontId="3" fillId="3" borderId="1" xfId="3" applyNumberFormat="1" applyFont="1" applyFill="1" applyBorder="1"/>
    <xf numFmtId="10" fontId="1" fillId="3" borderId="1" xfId="2" applyNumberFormat="1" applyFont="1" applyFill="1" applyBorder="1"/>
    <xf numFmtId="168" fontId="1" fillId="3" borderId="0" xfId="4" applyNumberFormat="1" applyFont="1" applyFill="1" applyBorder="1"/>
    <xf numFmtId="168" fontId="1" fillId="0" borderId="1" xfId="4" applyNumberFormat="1" applyFont="1" applyFill="1" applyBorder="1" applyAlignment="1">
      <alignment horizontal="center" vertical="center"/>
    </xf>
    <xf numFmtId="0" fontId="3" fillId="0" borderId="1" xfId="3" applyFont="1" applyBorder="1" applyAlignment="1">
      <alignment horizontal="right" wrapText="1"/>
    </xf>
    <xf numFmtId="164" fontId="1" fillId="0" borderId="1" xfId="1" applyNumberFormat="1" applyFont="1" applyFill="1" applyBorder="1" applyAlignment="1">
      <alignment vertical="center"/>
    </xf>
    <xf numFmtId="170" fontId="3" fillId="0" borderId="1" xfId="3" applyNumberFormat="1" applyFont="1" applyBorder="1" applyAlignment="1">
      <alignment vertical="center"/>
    </xf>
    <xf numFmtId="0" fontId="1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164" fontId="3" fillId="0" borderId="0" xfId="3" applyNumberFormat="1" applyFont="1"/>
    <xf numFmtId="1" fontId="1" fillId="0" borderId="0" xfId="3" applyNumberFormat="1" applyFont="1"/>
    <xf numFmtId="169" fontId="1" fillId="0" borderId="0" xfId="3" applyNumberFormat="1" applyFont="1"/>
    <xf numFmtId="3" fontId="1" fillId="0" borderId="0" xfId="3" applyNumberFormat="1" applyFont="1"/>
    <xf numFmtId="10" fontId="1" fillId="0" borderId="0" xfId="2" applyNumberFormat="1" applyFont="1" applyFill="1" applyBorder="1"/>
  </cellXfs>
  <cellStyles count="5">
    <cellStyle name="Comma" xfId="1" builtinId="3"/>
    <cellStyle name="Comma_Cost summery of options" xfId="4" xr:uid="{B8EDB93D-A0D1-4776-AA2D-B87057AAF184}"/>
    <cellStyle name="Normal" xfId="0" builtinId="0"/>
    <cellStyle name="Normal 2" xfId="3" xr:uid="{C78A87A4-B21C-4244-AAD9-455EFEBC876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r>
              <a:rPr lang="en-US"/>
              <a:t>Project Cost </a:t>
            </a:r>
          </a:p>
        </c:rich>
      </c:tx>
      <c:layout>
        <c:manualLayout>
          <c:xMode val="edge"/>
          <c:yMode val="edge"/>
          <c:x val="0.4035582631806709"/>
          <c:y val="7.6280162560325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0729325746671"/>
          <c:y val="0.17553457178684861"/>
          <c:w val="0.5471020945403251"/>
          <c:h val="0.61339157561039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'Project Cost NRS+'!$B$12</c:f>
              <c:strCache>
                <c:ptCount val="1"/>
                <c:pt idx="0">
                  <c:v> Civil Surface Works  </c:v>
                </c:pt>
              </c:strCache>
            </c:strRef>
          </c:tx>
          <c:invertIfNegative val="0"/>
          <c:cat>
            <c:strLit>
              <c:ptCount val="1"/>
              <c:pt idx="0">
                <c:v>Items</c:v>
              </c:pt>
            </c:strLit>
          </c:cat>
          <c:val>
            <c:numRef>
              <c:f>'Project Cost NRS+'!$D$12</c:f>
              <c:numCache>
                <c:formatCode>_(* #,##0_);_(* \(#,##0\);_(* "-"??_);_(@_)</c:formatCode>
                <c:ptCount val="1"/>
                <c:pt idx="0">
                  <c:v>1786698000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8-4E25-BBD3-A6A12C3086FB}"/>
            </c:ext>
          </c:extLst>
        </c:ser>
        <c:ser>
          <c:idx val="1"/>
          <c:order val="1"/>
          <c:tx>
            <c:strRef>
              <c:f>'Project Cost NRS+'!$B$13</c:f>
              <c:strCache>
                <c:ptCount val="1"/>
                <c:pt idx="0">
                  <c:v> Civil Underground Works 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  <c:pt idx="0">
                <c:v>Items</c:v>
              </c:pt>
            </c:strLit>
          </c:cat>
          <c:val>
            <c:numRef>
              <c:f>'Project Cost NRS+'!$D$13</c:f>
              <c:numCache>
                <c:formatCode>_(* #,##0_);_(* \(#,##0\);_(* "-"??_);_(@_)</c:formatCode>
                <c:ptCount val="1"/>
                <c:pt idx="0">
                  <c:v>2455455000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8-4E25-BBD3-A6A12C3086FB}"/>
            </c:ext>
          </c:extLst>
        </c:ser>
        <c:ser>
          <c:idx val="2"/>
          <c:order val="2"/>
          <c:tx>
            <c:strRef>
              <c:f>'Project Cost NRS+'!$B$16</c:f>
              <c:strCache>
                <c:ptCount val="1"/>
                <c:pt idx="0">
                  <c:v> Electromechanical, Hydro-mechanical &amp; Transmission Line 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  <c:pt idx="0">
                <c:v>Items</c:v>
              </c:pt>
            </c:strLit>
          </c:cat>
          <c:val>
            <c:numRef>
              <c:f>'Project Cost NRS+'!$D$20</c:f>
              <c:numCache>
                <c:formatCode>_(* #,##0_);_(* \(#,##0\);_(* "-"??_);_(@_)</c:formatCode>
                <c:ptCount val="1"/>
                <c:pt idx="0">
                  <c:v>3152755000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8-4E25-BBD3-A6A12C3086FB}"/>
            </c:ext>
          </c:extLst>
        </c:ser>
        <c:ser>
          <c:idx val="3"/>
          <c:order val="3"/>
          <c:tx>
            <c:strRef>
              <c:f>'Project Cost NRS+'!$B$24</c:f>
              <c:strCache>
                <c:ptCount val="1"/>
                <c:pt idx="0">
                  <c:v> Infrastructures 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  <c:pt idx="0">
                <c:v>Items</c:v>
              </c:pt>
            </c:strLit>
          </c:cat>
          <c:val>
            <c:numRef>
              <c:f>'Project Cost NRS+'!$D$31</c:f>
              <c:numCache>
                <c:formatCode>_(* #,##0_);_(* \(#,##0\);_(* "-"??_);_(@_)</c:formatCode>
                <c:ptCount val="1"/>
                <c:pt idx="0">
                  <c:v>905755000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8-4E25-BBD3-A6A12C3086FB}"/>
            </c:ext>
          </c:extLst>
        </c:ser>
        <c:ser>
          <c:idx val="4"/>
          <c:order val="4"/>
          <c:tx>
            <c:strRef>
              <c:f>'Project Cost NRS+'!$B$33</c:f>
              <c:strCache>
                <c:ptCount val="1"/>
                <c:pt idx="0">
                  <c:v> General Works  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  <c:pt idx="0">
                <c:v>Items</c:v>
              </c:pt>
            </c:strLit>
          </c:cat>
          <c:val>
            <c:numRef>
              <c:f>'Project Cost NRS+'!$D$36</c:f>
              <c:numCache>
                <c:formatCode>_(* #,##0_);_(* \(#,##0\);_(* "-"??_);_(@_)</c:formatCode>
                <c:ptCount val="1"/>
                <c:pt idx="0">
                  <c:v>288461000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D8-4E25-BBD3-A6A12C3086FB}"/>
            </c:ext>
          </c:extLst>
        </c:ser>
        <c:ser>
          <c:idx val="5"/>
          <c:order val="5"/>
          <c:tx>
            <c:strRef>
              <c:f>'Project Cost NRS+'!$B$38</c:f>
              <c:strCache>
                <c:ptCount val="1"/>
                <c:pt idx="0">
                  <c:v> Engineering Design Cost 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  <c:pt idx="0">
                <c:v>Items</c:v>
              </c:pt>
            </c:strLit>
          </c:cat>
          <c:val>
            <c:numRef>
              <c:f>'Project Cost NRS+'!$D$49</c:f>
              <c:numCache>
                <c:formatCode>_(* #,##0_);_(* \(#,##0\);_(* "-"??_);_(@_)</c:formatCode>
                <c:ptCount val="1"/>
                <c:pt idx="0">
                  <c:v>488949080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D8-4E25-BBD3-A6A12C3086FB}"/>
            </c:ext>
          </c:extLst>
        </c:ser>
        <c:ser>
          <c:idx val="11"/>
          <c:order val="6"/>
          <c:tx>
            <c:strRef>
              <c:f>'Project Cost NRS+'!$B$55</c:f>
              <c:strCache>
                <c:ptCount val="1"/>
                <c:pt idx="0">
                  <c:v>TOTAL PROJECT COST INCLUDING CONTINGENCY, Nrs. (Total of G+I)</c:v>
                </c:pt>
              </c:strCache>
            </c:strRef>
          </c:tx>
          <c:invertIfNegative val="0"/>
          <c:cat>
            <c:strLit>
              <c:ptCount val="1"/>
              <c:pt idx="0">
                <c:v>Items</c:v>
              </c:pt>
            </c:strLit>
          </c:cat>
          <c:val>
            <c:numRef>
              <c:f>'Project Cost NRS+'!$D$55</c:f>
              <c:numCache>
                <c:formatCode>_(* #,##0_);_(* \(#,##0\);_(* "-"??_);_(@_)</c:formatCode>
                <c:ptCount val="1"/>
                <c:pt idx="0">
                  <c:v>10692583406.74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D8-4E25-BBD3-A6A12C3086FB}"/>
            </c:ext>
          </c:extLst>
        </c:ser>
        <c:ser>
          <c:idx val="9"/>
          <c:order val="7"/>
          <c:tx>
            <c:strRef>
              <c:f>'Project Cost NRS+'!$B$53</c:f>
              <c:strCache>
                <c:ptCount val="1"/>
                <c:pt idx="0">
                  <c:v>TOTAL TAX AND VAT, Nrs.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  <c:pt idx="0">
                <c:v>Items</c:v>
              </c:pt>
            </c:strLit>
          </c:cat>
          <c:val>
            <c:numRef>
              <c:f>'Project Cost NRS+'!$D$53</c:f>
              <c:numCache>
                <c:formatCode>_(* #,##0_);_(* \(#,##0\);_(* "-"??_);_(@_)</c:formatCode>
                <c:ptCount val="1"/>
                <c:pt idx="0">
                  <c:v>937180072.39999998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D8-4E25-BBD3-A6A12C3086FB}"/>
            </c:ext>
          </c:extLst>
        </c:ser>
        <c:ser>
          <c:idx val="6"/>
          <c:order val="8"/>
          <c:tx>
            <c:strRef>
              <c:f>'Project Cost NRS+'!$B$56</c:f>
              <c:strCache>
                <c:ptCount val="1"/>
                <c:pt idx="0">
                  <c:v>TOTAL PROJECT COST INCLUDING  CONTINGENCY VAT &amp; TAX, Nrs. (Total of H+J)</c:v>
                </c:pt>
              </c:strCache>
            </c:strRef>
          </c:tx>
          <c:invertIfNegative val="0"/>
          <c:val>
            <c:numRef>
              <c:f>'Project Cost NRS+'!$D$56</c:f>
              <c:numCache>
                <c:formatCode>_(* #,##0_);_(* \(#,##0\);_(* "-"??_);_(@_)</c:formatCode>
                <c:ptCount val="1"/>
                <c:pt idx="0">
                  <c:v>11629763479.139999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D8-4E25-BBD3-A6A12C3086FB}"/>
            </c:ext>
          </c:extLst>
        </c:ser>
        <c:ser>
          <c:idx val="7"/>
          <c:order val="9"/>
          <c:tx>
            <c:strRef>
              <c:f>'Project Cost NRS+'!$B$60</c:f>
              <c:strCache>
                <c:ptCount val="1"/>
                <c:pt idx="0">
                  <c:v>Interest During Construction, Nrs.</c:v>
                </c:pt>
              </c:strCache>
            </c:strRef>
          </c:tx>
          <c:invertIfNegative val="0"/>
          <c:val>
            <c:numRef>
              <c:f>'Project Cost NRS+'!$D$60</c:f>
              <c:numCache>
                <c:formatCode>_(* #,##0_);_(* \(#,##0\);_(* "-"??_);_(@_)</c:formatCode>
                <c:ptCount val="1"/>
                <c:pt idx="0">
                  <c:v>1289516314.9316676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D8-4E25-BBD3-A6A12C30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86927"/>
        <c:axId val="1"/>
      </c:barChart>
      <c:catAx>
        <c:axId val="141818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800" b="0" i="0" u="none" strike="noStrike" baseline="0">
                    <a:solidFill>
                      <a:srgbClr val="000000"/>
                    </a:solidFill>
                    <a:latin typeface="Gill Sans MT"/>
                    <a:ea typeface="Gill Sans MT"/>
                    <a:cs typeface="Gill Sans MT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9323334816683649E-2"/>
              <c:y val="0.444924964016594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1418186927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6422355273824756E-2"/>
                <c:y val="0.34258737522709576"/>
              </c:manualLayout>
            </c:layout>
            <c:txPr>
              <a:bodyPr rot="-5400000" vert="horz"/>
              <a:lstStyle/>
              <a:p>
                <a:pPr algn="ctr">
                  <a:defRPr sz="1600" b="0" i="0" u="none" strike="noStrike" baseline="0">
                    <a:solidFill>
                      <a:srgbClr val="000000"/>
                    </a:solidFill>
                    <a:latin typeface="Gill Sans MT"/>
                    <a:ea typeface="Gill Sans MT"/>
                    <a:cs typeface="Gill Sans MT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838078215468292"/>
          <c:y val="0.21658718567437135"/>
          <c:w val="0.41814180338620677"/>
          <c:h val="0.61245480907628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Gill Sans MT"/>
              <a:ea typeface="Gill Sans MT"/>
              <a:cs typeface="Gill Sans M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Gill Sans MT"/>
          <a:ea typeface="Gill Sans MT"/>
          <a:cs typeface="Gill Sans MT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70</xdr:row>
      <xdr:rowOff>129540</xdr:rowOff>
    </xdr:from>
    <xdr:to>
      <xdr:col>15</xdr:col>
      <xdr:colOff>640080</xdr:colOff>
      <xdr:row>114</xdr:row>
      <xdr:rowOff>114300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64D2A251-18D1-4E1F-8109-2AAC994D3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</xdr:colOff>
      <xdr:row>0</xdr:row>
      <xdr:rowOff>22860</xdr:rowOff>
    </xdr:from>
    <xdr:to>
      <xdr:col>1</xdr:col>
      <xdr:colOff>914400</xdr:colOff>
      <xdr:row>1</xdr:row>
      <xdr:rowOff>137160</xdr:rowOff>
    </xdr:to>
    <xdr:pic>
      <xdr:nvPicPr>
        <xdr:cNvPr id="3" name="Picture 21">
          <a:extLst>
            <a:ext uri="{FF2B5EF4-FFF2-40B4-BE49-F238E27FC236}">
              <a16:creationId xmlns:a16="http://schemas.microsoft.com/office/drawing/2014/main" id="{52200A55-C093-437D-80F9-337D5A71E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22860"/>
          <a:ext cx="134874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Myagdi%20Khola%20Updated%20cost%20(65%20MW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1%20Backup%20MS%20Files\TA3%20Archive\SNP\27.%20Technical%20Update%20Study\Optimization%20&amp;%20Costing\Capacity%20Optimization%20and%20Costing\05112011COST_650MW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bikash.BPCH\Desktop\Rate%20Analysis%20Nyadi_20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AppData\Roaming\Microsoft\Excel\OPEN\640%20Khare\61Hydraulics\Basic%20Desig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AppData\Roaming\Microsoft\Excel\My%20Documents\Basic%20Desig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AppData\Roaming\Microsoft\Excel\Projects\Khare\751030%20Khare.ms\61Hydraulics\OLD\Basic%20Desig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AppData\Roaming\Microsoft\Excel\OPEN\751020%20Lower%20Hongu.np\61Design\14.5%20MW\Weir%20design_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praj\rate%20analysis\Inkhu%20rate%20analysis\Cost%20Estimation%20Tools\Revised_Bhuwan%20Da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hare_all\Pravash\from%20kirty\sankhuwa%20as%20khimti%20new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AppData\Roaming\Microsoft\Excel\OPEN\751020%20Lower%20Hongu.np\61Hydraulics\Headwork\Supporting%20xls\Basic%20Design%20L.%20Hong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LHKSHP\Design\Weir%20hydraulics_diwash(final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yagdi_65MW_SLA_Cost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surendra\AppData\Roaming\Microsoft\Excel\BoQ-Manang%20Marsyangdi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BDP%20Again\for%20anchor%20block%206%20trifur\BBDP%20Anchor%20Block%206Trifu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ate/Tunnel%20Optimisation%20ad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AppData\Roaming\Microsoft\Excel\PKT+Work\Solu%20Khola%20Dudh%20Koshi\Solu-update-dec-2011\Solu=CAM=upd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AppData\Roaming\Microsoft\Excel\Work\SKDKHEP\14%20Feasibility%20Study%20Reports\05%20Design%20&amp;%20Calculations%20-%20Final%20Study\Optimization%20Study\HRT-Muna%20edit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AppData\Roaming\Microsoft\Excel\Users\139905assu\AppData\Roaming\Microsoft\Excel\Tunnel%20Cost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bikash.BPCH\Desktop\REF%20&amp;%20all\Rate%20Analysis%20Nyad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obs\OPEN\751340%20Balephi\61Design_HW\final\settling%20bas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AppData\Roaming\Microsoft\Excel\Work\Khare\mhs\overall%20design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ser\AppData\Roaming\Microsoft\Excel\Users\DEll\Desktop\SKDKHEP-sudish\Draft%20Esti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Cost NRS+"/>
      <sheetName val="Sheet1"/>
      <sheetName val="Project Cost NRS"/>
      <sheetName val="Rate_Surface"/>
      <sheetName val="Rate (2)"/>
      <sheetName val="Civil summary"/>
      <sheetName val="EM&amp;HM_Summary"/>
      <sheetName val="General and SE Cost Summary"/>
      <sheetName val="rate_surface."/>
      <sheetName val="rate_undergd"/>
      <sheetName val="Rate"/>
      <sheetName val="BoQ_formated_2"/>
      <sheetName val="Dayworks schedule_3"/>
      <sheetName val="Quantity for PQ"/>
      <sheetName val="BoQ "/>
      <sheetName val="1. Div Tunnel and Coffer Dams "/>
      <sheetName val="2. Diversion Tunnel Inlet porta"/>
      <sheetName val="3. Diversion Tunnel Outlet"/>
      <sheetName val="4. Barrage and  Stilling Basin"/>
      <sheetName val="Calculation of quantity for RFD"/>
      <sheetName val="Summary for RFD rate"/>
      <sheetName val=" 18. Flood wall HW"/>
      <sheetName val="20. Fish Ladder"/>
      <sheetName val="5.Intake, Undersluice and Trash"/>
      <sheetName val="6.Approach culvert"/>
      <sheetName val="7. Settling Basin"/>
      <sheetName val="8. Bypass Culvert"/>
      <sheetName val="9. Spillway"/>
      <sheetName val="10. Power Culvert"/>
      <sheetName val="11. Inlet portal"/>
      <sheetName val="12. Headrace Tunnel"/>
      <sheetName val="12.1 Adit Inlet Portals"/>
      <sheetName val="13. Surge Shaft"/>
      <sheetName val="Bulkhead_ Summary"/>
      <sheetName val="14.Penstock Tunnel &amp; VS"/>
      <sheetName val="15.Powerhouse and Pool"/>
      <sheetName val="16. Switchyard"/>
      <sheetName val="17.Tailrace cuvert"/>
      <sheetName val="PH&amp;Tailrace_Portals"/>
      <sheetName val="Switchyard"/>
      <sheetName val="Socio-environmental "/>
      <sheetName val="Land Acquisition"/>
      <sheetName val="kholsi_crossing_US"/>
      <sheetName val=" 18. Flood wall PH"/>
      <sheetName val="19. Kholsi Crossing DS"/>
      <sheetName val="20.HM-Cost Summary"/>
      <sheetName val="EM Cost"/>
      <sheetName val="Penstock Quantity"/>
      <sheetName val="Gates and Stoplogs"/>
      <sheetName val="Trashrack"/>
      <sheetName val="Gates and Trashrack QTY"/>
      <sheetName val="Optimization"/>
      <sheetName val="HM_gate,trashrack,pipes"/>
      <sheetName val="Final Estimation"/>
      <sheetName val="civil cost"/>
    </sheetNames>
    <sheetDataSet>
      <sheetData sheetId="0">
        <row r="12">
          <cell r="B12" t="str">
            <v xml:space="preserve">Civil Surface Works </v>
          </cell>
          <cell r="D12">
            <v>1786698000</v>
          </cell>
        </row>
        <row r="13">
          <cell r="B13" t="str">
            <v xml:space="preserve">Civil Underground Works </v>
          </cell>
          <cell r="D13">
            <v>2455455000</v>
          </cell>
        </row>
        <row r="16">
          <cell r="B16" t="str">
            <v xml:space="preserve">Electromechanical, Hydro-mechanical &amp; Transmission Line </v>
          </cell>
        </row>
        <row r="20">
          <cell r="D20">
            <v>3152755000</v>
          </cell>
        </row>
        <row r="24">
          <cell r="B24" t="str">
            <v xml:space="preserve">Infrastructures </v>
          </cell>
        </row>
        <row r="31">
          <cell r="D31">
            <v>905755000</v>
          </cell>
        </row>
        <row r="33">
          <cell r="B33" t="str">
            <v xml:space="preserve">General Works </v>
          </cell>
        </row>
        <row r="36">
          <cell r="D36">
            <v>288461000</v>
          </cell>
        </row>
        <row r="38">
          <cell r="B38" t="str">
            <v>Engineering Design Cost</v>
          </cell>
        </row>
        <row r="49">
          <cell r="D49">
            <v>488949080</v>
          </cell>
        </row>
        <row r="53">
          <cell r="B53" t="str">
            <v>TOTAL TAX AND VAT, Nrs.</v>
          </cell>
          <cell r="D53">
            <v>937180072.39999998</v>
          </cell>
        </row>
        <row r="55">
          <cell r="B55" t="str">
            <v>TOTAL PROJECT COST INCLUDING CONTINGENCY, Nrs. (Total of G+I)</v>
          </cell>
          <cell r="D55">
            <v>10692583406.74</v>
          </cell>
        </row>
        <row r="56">
          <cell r="B56" t="str">
            <v>TOTAL PROJECT COST INCLUDING  CONTINGENCY VAT &amp; TAX, Nrs. (Total of H+J)</v>
          </cell>
          <cell r="D56">
            <v>11629763479.139999</v>
          </cell>
        </row>
        <row r="60">
          <cell r="B60" t="str">
            <v>Interest During Construction, Nrs.</v>
          </cell>
          <cell r="D60">
            <v>1289516314.9316676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iled Costing"/>
      <sheetName val="Summary"/>
      <sheetName val="SWECO's QRA"/>
      <sheetName val="Best, probable, worst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Rates"/>
      <sheetName val="RATES INCLUDING TRANSPORATION"/>
      <sheetName val="Distances"/>
      <sheetName val="Site Clearance"/>
      <sheetName val="Excavation"/>
      <sheetName val="Filling"/>
      <sheetName val="Formwork"/>
      <sheetName val="Concrete"/>
      <sheetName val="Reinforcement"/>
      <sheetName val="Brickwork"/>
      <sheetName val="Plaster"/>
      <sheetName val="Masonry"/>
      <sheetName val="Gabion"/>
      <sheetName val="Grouting"/>
      <sheetName val="Protection"/>
      <sheetName val="Geotextile"/>
      <sheetName val="Roofing"/>
      <sheetName val="Painting"/>
      <sheetName val="Doors &amp; Windows"/>
      <sheetName val="Screeding &amp; Punning"/>
      <sheetName val="Underground"/>
      <sheetName val="Additionals"/>
      <sheetName val="Summary"/>
    </sheetNames>
    <sheetDataSet>
      <sheetData sheetId="0" refreshError="1">
        <row r="24">
          <cell r="D24">
            <v>660</v>
          </cell>
        </row>
        <row r="26">
          <cell r="D26">
            <v>450</v>
          </cell>
        </row>
        <row r="127">
          <cell r="D127">
            <v>450</v>
          </cell>
        </row>
      </sheetData>
      <sheetData sheetId="1" refreshError="1"/>
      <sheetData sheetId="2" refreshError="1">
        <row r="5">
          <cell r="B5" t="str">
            <v>BESISAHAR</v>
          </cell>
          <cell r="C5">
            <v>0</v>
          </cell>
          <cell r="D5">
            <v>0</v>
          </cell>
          <cell r="E5">
            <v>0</v>
          </cell>
        </row>
        <row r="6">
          <cell r="B6" t="str">
            <v>KATHMANDU</v>
          </cell>
          <cell r="C6">
            <v>172.4</v>
          </cell>
          <cell r="D6">
            <v>0</v>
          </cell>
          <cell r="E6">
            <v>0</v>
          </cell>
        </row>
        <row r="7">
          <cell r="B7" t="str">
            <v>POKHARA</v>
          </cell>
          <cell r="C7">
            <v>111.54</v>
          </cell>
          <cell r="D7">
            <v>0</v>
          </cell>
          <cell r="E7">
            <v>0</v>
          </cell>
        </row>
        <row r="8">
          <cell r="B8" t="str">
            <v>NARAYANGHAT</v>
          </cell>
          <cell r="C8">
            <v>103.95</v>
          </cell>
          <cell r="D8">
            <v>0</v>
          </cell>
          <cell r="E8">
            <v>0</v>
          </cell>
        </row>
        <row r="9">
          <cell r="B9" t="str">
            <v>BUTWAL</v>
          </cell>
          <cell r="C9">
            <v>217.75</v>
          </cell>
          <cell r="D9">
            <v>0</v>
          </cell>
          <cell r="E9">
            <v>0</v>
          </cell>
        </row>
        <row r="10">
          <cell r="B10" t="str">
            <v>BHAIRAHAWA</v>
          </cell>
          <cell r="C10">
            <v>236.72</v>
          </cell>
          <cell r="D10">
            <v>0</v>
          </cell>
          <cell r="E10">
            <v>0</v>
          </cell>
        </row>
        <row r="11">
          <cell r="B11" t="str">
            <v>NEPALGUNJ</v>
          </cell>
          <cell r="C11">
            <v>469.96</v>
          </cell>
          <cell r="D11">
            <v>0</v>
          </cell>
          <cell r="E11">
            <v>0</v>
          </cell>
        </row>
        <row r="12">
          <cell r="B12" t="str">
            <v>MUGLING</v>
          </cell>
          <cell r="C12">
            <v>67.790000000000006</v>
          </cell>
          <cell r="D12">
            <v>0</v>
          </cell>
          <cell r="E12">
            <v>0</v>
          </cell>
        </row>
        <row r="13">
          <cell r="B13" t="str">
            <v>DUMRE</v>
          </cell>
          <cell r="C13">
            <v>43.43</v>
          </cell>
          <cell r="D13">
            <v>0</v>
          </cell>
          <cell r="E13">
            <v>0</v>
          </cell>
        </row>
        <row r="14">
          <cell r="B14" t="str">
            <v>MALANGAWA</v>
          </cell>
          <cell r="C14">
            <v>303</v>
          </cell>
          <cell r="D14">
            <v>0</v>
          </cell>
          <cell r="E14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  <sheetName val="Headrace Canal "/>
      <sheetName val="Submergence"/>
      <sheetName val="Headrace Tunnel I"/>
      <sheetName val="Headrace Tunnel II Phase 1"/>
      <sheetName val="Headrace Canal Option II"/>
      <sheetName val="Headrace Tunnel II Phase 2"/>
      <sheetName val="Basic Design"/>
      <sheetName val="HeadLossApril (2)"/>
      <sheetName val="Headloss final"/>
    </sheetNames>
    <sheetDataSet>
      <sheetData sheetId="0"/>
      <sheetData sheetId="1"/>
      <sheetData sheetId="2"/>
      <sheetData sheetId="3"/>
      <sheetData sheetId="4">
        <row r="22">
          <cell r="B22">
            <v>207.30894043101549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Canal "/>
      <sheetName val="Headrace Tunnel1 - Option 1"/>
      <sheetName val="Headrace Canal  (2)"/>
      <sheetName val="Headrace Tunnel2 - Option 1"/>
      <sheetName val="Headrace Tunnel - Option2"/>
      <sheetName val="HeadLoss"/>
      <sheetName val="Hydraulic Gadient"/>
      <sheetName val="Format A"/>
    </sheetNames>
    <sheetDataSet>
      <sheetData sheetId="0" refreshError="1">
        <row r="7">
          <cell r="B7">
            <v>2.94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0">
          <cell r="C10">
            <v>0.02</v>
          </cell>
        </row>
      </sheetData>
      <sheetData sheetId="14" refreshError="1">
        <row r="31">
          <cell r="I31">
            <v>2.8266242162540216</v>
          </cell>
        </row>
      </sheetData>
      <sheetData sheetId="15" refreshError="1"/>
      <sheetData sheetId="16" refreshError="1">
        <row r="20">
          <cell r="H20">
            <v>3.375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>
        <row r="14">
          <cell r="B14">
            <v>1535.41</v>
          </cell>
        </row>
        <row r="19">
          <cell r="B19">
            <v>1537.81</v>
          </cell>
        </row>
      </sheetData>
      <sheetData sheetId="7"/>
      <sheetData sheetId="8"/>
      <sheetData sheetId="9"/>
      <sheetData sheetId="10">
        <row r="18">
          <cell r="H18">
            <v>1.6415788877562578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rLH"/>
      <sheetName val="WeirLH (as MicroH)(ok)"/>
      <sheetName val="Hydraulic jump (Dip)"/>
      <sheetName val="Hydraulic Jump (2)"/>
      <sheetName val="HJ-Profile"/>
      <sheetName val="Free flow weir in flood flow"/>
      <sheetName val="Exit gradient"/>
      <sheetName val="Scour depth"/>
      <sheetName val="Sheet1"/>
      <sheetName val="stnUS"/>
      <sheetName val="st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Input_def"/>
      <sheetName val="Input_opt"/>
      <sheetName val="Database"/>
      <sheetName val="UnitCost"/>
      <sheetName val="1.5MVASS_b3"/>
      <sheetName val="3MVASS_b2"/>
      <sheetName val="6MVASS_b1"/>
      <sheetName val="TL_Cost"/>
      <sheetName val="Kevin'slaw"/>
      <sheetName val="Reliability_Analysis"/>
      <sheetName val="Conductor_selection"/>
      <sheetName val="Chart1"/>
      <sheetName val="Summary"/>
      <sheetName val="output_Reprt"/>
      <sheetName val="R_X values"/>
      <sheetName val="PU_RX"/>
      <sheetName val="shee3"/>
    </sheetNames>
    <sheetDataSet>
      <sheetData sheetId="0">
        <row r="27">
          <cell r="C27" t="str">
            <v>Lag</v>
          </cell>
        </row>
        <row r="28">
          <cell r="C28" t="str">
            <v>Lead</v>
          </cell>
        </row>
        <row r="45">
          <cell r="C45">
            <v>11</v>
          </cell>
        </row>
        <row r="46">
          <cell r="C46">
            <v>33</v>
          </cell>
        </row>
        <row r="47">
          <cell r="C47">
            <v>66</v>
          </cell>
        </row>
        <row r="48">
          <cell r="C48">
            <v>132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ersluice hydraulics NWL  (2)"/>
      <sheetName val="fine trash rack "/>
      <sheetName val="submergence depth "/>
      <sheetName val="side intake "/>
      <sheetName val="hl loss"/>
      <sheetName val="gravel trap "/>
      <sheetName val="fixing of water way crest "/>
      <sheetName val="undersluice hydraulics HFL"/>
      <sheetName val="undersluice hydraulics NWL "/>
      <sheetName val="undersluice HFL "/>
      <sheetName val="boulder weir "/>
      <sheetName val="ogee weir "/>
      <sheetName val="head over the weir "/>
      <sheetName val="sheet pile "/>
      <sheetName val="khosla analysis"/>
      <sheetName val="floor thickness "/>
      <sheetName val="Protection works "/>
      <sheetName val="vertical drop weir "/>
      <sheetName val="undersluice 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>
            <v>426</v>
          </cell>
        </row>
        <row r="2">
          <cell r="D2">
            <v>426</v>
          </cell>
        </row>
        <row r="348">
          <cell r="D348">
            <v>12</v>
          </cell>
        </row>
        <row r="349">
          <cell r="D349">
            <v>2</v>
          </cell>
        </row>
        <row r="351">
          <cell r="D351">
            <v>412</v>
          </cell>
        </row>
        <row r="353">
          <cell r="D353">
            <v>10.3</v>
          </cell>
        </row>
        <row r="397">
          <cell r="D397">
            <v>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>
        <row r="22">
          <cell r="H22">
            <v>51.720844308653703</v>
          </cell>
        </row>
      </sheetData>
      <sheetData sheetId="11"/>
      <sheetData sheetId="12"/>
      <sheetData sheetId="13"/>
      <sheetData sheetId="14"/>
      <sheetData sheetId="15">
        <row r="20">
          <cell r="C20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 elev."/>
      <sheetName val="Water level"/>
      <sheetName val="Final"/>
      <sheetName val="Final_int"/>
      <sheetName val="Low bed"/>
      <sheetName val="Low bed_int"/>
      <sheetName val="subs weir(100)"/>
      <sheetName val="Design @10"/>
      <sheetName val="subs weir(ds)"/>
      <sheetName val="Final (drain holes)"/>
      <sheetName val="Final (ds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Cost NRS"/>
    </sheetNames>
    <sheetDataSet>
      <sheetData sheetId="0">
        <row r="10">
          <cell r="D10">
            <v>1794337000</v>
          </cell>
        </row>
        <row r="11">
          <cell r="D11">
            <v>1011918000</v>
          </cell>
        </row>
        <row r="12">
          <cell r="D12">
            <v>346500000</v>
          </cell>
        </row>
        <row r="24">
          <cell r="D24">
            <v>123461000</v>
          </cell>
        </row>
        <row r="77">
          <cell r="D77">
            <v>11629763479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-form"/>
      <sheetName val="BoQ-draft"/>
      <sheetName val="BoQ-submitted"/>
      <sheetName val="Sheet2"/>
      <sheetName val="Sheet3"/>
    </sheetNames>
    <sheetDataSet>
      <sheetData sheetId="0"/>
      <sheetData sheetId="1">
        <row r="6">
          <cell r="I6">
            <v>75.3</v>
          </cell>
        </row>
      </sheetData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s"/>
      <sheetName val="Input Data"/>
      <sheetName val="Forces and Checks"/>
      <sheetName val="Final Shape&amp; Force Diag."/>
    </sheetNames>
    <sheetDataSet>
      <sheetData sheetId="0"/>
      <sheetData sheetId="1">
        <row r="16">
          <cell r="I16">
            <v>7</v>
          </cell>
        </row>
        <row r="17">
          <cell r="I17">
            <v>1.9686005621452132</v>
          </cell>
        </row>
        <row r="19">
          <cell r="N19">
            <v>6.9966861224231085</v>
          </cell>
        </row>
        <row r="20">
          <cell r="N20">
            <v>3.9009677961912455</v>
          </cell>
        </row>
      </sheetData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 (2)"/>
      <sheetName val="A"/>
      <sheetName val="B"/>
      <sheetName val="C"/>
      <sheetName val="D"/>
      <sheetName val="E"/>
      <sheetName val="F"/>
      <sheetName val="G"/>
      <sheetName val="H"/>
      <sheetName val="I"/>
      <sheetName val="Optimization"/>
      <sheetName val="cost estimation_1"/>
      <sheetName val="Input Sheet"/>
      <sheetName val="adit_tunnel"/>
      <sheetName val="J"/>
      <sheetName val="K"/>
      <sheetName val="L"/>
      <sheetName val="M"/>
      <sheetName val="N"/>
      <sheetName val="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"/>
      <sheetName val="FLOW"/>
      <sheetName val="Data-FDC"/>
      <sheetName val="ANNUAL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eadrace tunnel"/>
      <sheetName val="Headloss calculation"/>
      <sheetName val="Support Design Chart"/>
    </sheetNames>
    <sheetDataSet>
      <sheetData sheetId="0"/>
      <sheetData sheetId="1"/>
      <sheetData sheetId="2">
        <row r="10">
          <cell r="D10">
            <v>17.649999999999999</v>
          </cell>
        </row>
        <row r="16">
          <cell r="D16">
            <v>14.283185307179586</v>
          </cell>
        </row>
        <row r="18">
          <cell r="D18">
            <v>1</v>
          </cell>
        </row>
        <row r="19">
          <cell r="D19">
            <v>35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PTIMIZATION"/>
      <sheetName val="Specific speed calculation"/>
      <sheetName val="Tunnel costing_BOQ"/>
      <sheetName val="Support design"/>
      <sheetName val="Unit rate"/>
      <sheetName val="Energy_INPUT&amp;OUTPUT"/>
      <sheetName val="Energy Summary"/>
      <sheetName val="Energy Simulation"/>
      <sheetName val="Inflow"/>
      <sheetName val="Area elevation"/>
      <sheetName val="Headloss"/>
      <sheetName val="Efficiency"/>
      <sheetName val="Tariff Calculation"/>
      <sheetName val="Inflow (from SWECO)"/>
    </sheetNames>
    <sheetDataSet>
      <sheetData sheetId="0"/>
      <sheetData sheetId="1">
        <row r="19">
          <cell r="E19">
            <v>8.6937925734661228</v>
          </cell>
        </row>
      </sheetData>
      <sheetData sheetId="2"/>
      <sheetData sheetId="3"/>
      <sheetData sheetId="4"/>
      <sheetData sheetId="5"/>
      <sheetData sheetId="6">
        <row r="4">
          <cell r="D4">
            <v>6.5</v>
          </cell>
        </row>
        <row r="8">
          <cell r="B8" t="str">
            <v>Daily Average</v>
          </cell>
        </row>
        <row r="9">
          <cell r="C9">
            <v>940</v>
          </cell>
        </row>
        <row r="10">
          <cell r="C10">
            <v>934</v>
          </cell>
        </row>
        <row r="11">
          <cell r="C11">
            <v>890</v>
          </cell>
        </row>
        <row r="12">
          <cell r="C12">
            <v>607</v>
          </cell>
        </row>
        <row r="13">
          <cell r="C13">
            <v>333</v>
          </cell>
        </row>
        <row r="14">
          <cell r="C14">
            <v>327</v>
          </cell>
        </row>
        <row r="15">
          <cell r="C15">
            <v>4</v>
          </cell>
        </row>
        <row r="17">
          <cell r="C17">
            <v>160</v>
          </cell>
        </row>
        <row r="19">
          <cell r="C19">
            <v>2.5109910340763015</v>
          </cell>
        </row>
        <row r="20">
          <cell r="C20">
            <v>11240</v>
          </cell>
        </row>
        <row r="21">
          <cell r="C21">
            <v>1580</v>
          </cell>
        </row>
        <row r="23">
          <cell r="C23">
            <v>80</v>
          </cell>
        </row>
        <row r="25">
          <cell r="C25">
            <v>4450</v>
          </cell>
        </row>
        <row r="26">
          <cell r="C26">
            <v>9.01</v>
          </cell>
        </row>
        <row r="27">
          <cell r="C27">
            <v>1</v>
          </cell>
        </row>
        <row r="28">
          <cell r="C28">
            <v>8.2099999999999991</v>
          </cell>
        </row>
        <row r="29">
          <cell r="C29">
            <v>0.4</v>
          </cell>
        </row>
        <row r="30">
          <cell r="C30">
            <v>45</v>
          </cell>
        </row>
        <row r="31">
          <cell r="C31">
            <v>70</v>
          </cell>
        </row>
        <row r="32">
          <cell r="C32">
            <v>90</v>
          </cell>
        </row>
        <row r="34">
          <cell r="C34">
            <v>469.84300545664877</v>
          </cell>
        </row>
        <row r="36">
          <cell r="C36">
            <v>45</v>
          </cell>
        </row>
        <row r="37">
          <cell r="C37">
            <v>9.7889999999999997</v>
          </cell>
        </row>
        <row r="42">
          <cell r="C42">
            <v>10</v>
          </cell>
        </row>
        <row r="43">
          <cell r="C43">
            <v>940</v>
          </cell>
        </row>
        <row r="44">
          <cell r="C44">
            <v>40278</v>
          </cell>
        </row>
        <row r="45">
          <cell r="C45">
            <v>40330</v>
          </cell>
        </row>
        <row r="47">
          <cell r="C47">
            <v>40339</v>
          </cell>
        </row>
        <row r="48">
          <cell r="C48">
            <v>935</v>
          </cell>
        </row>
        <row r="49">
          <cell r="C49">
            <v>40340</v>
          </cell>
        </row>
        <row r="51">
          <cell r="C51">
            <v>40452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Rates"/>
      <sheetName val="RATES INCLUDING TRANSPORATION"/>
      <sheetName val="Distances"/>
      <sheetName val="Site Clearance"/>
      <sheetName val="Excavation"/>
      <sheetName val="Filling"/>
      <sheetName val="Formwork"/>
      <sheetName val="Concrete"/>
      <sheetName val="Reinforcement"/>
      <sheetName val="Brickwork"/>
      <sheetName val="Plaster"/>
      <sheetName val="Masonry"/>
      <sheetName val="Gabion"/>
      <sheetName val="Grouting"/>
      <sheetName val="Protection"/>
      <sheetName val="Geotextile"/>
      <sheetName val="Roofing"/>
      <sheetName val="Painting"/>
      <sheetName val="Doors &amp; Windows"/>
      <sheetName val="Screeding &amp; Punning"/>
      <sheetName val="Underground"/>
      <sheetName val="Additionals"/>
      <sheetName val="Summary"/>
    </sheetNames>
    <sheetDataSet>
      <sheetData sheetId="0">
        <row r="19">
          <cell r="D19">
            <v>99</v>
          </cell>
        </row>
        <row r="27">
          <cell r="D27">
            <v>726.00000000000011</v>
          </cell>
        </row>
        <row r="28">
          <cell r="D28">
            <v>440</v>
          </cell>
        </row>
        <row r="29">
          <cell r="D29">
            <v>660</v>
          </cell>
        </row>
        <row r="30">
          <cell r="D30">
            <v>800</v>
          </cell>
        </row>
        <row r="32">
          <cell r="D32">
            <v>660</v>
          </cell>
        </row>
        <row r="33">
          <cell r="D33">
            <v>450</v>
          </cell>
        </row>
        <row r="34">
          <cell r="D34">
            <v>660</v>
          </cell>
        </row>
        <row r="35">
          <cell r="D35">
            <v>660</v>
          </cell>
        </row>
        <row r="36">
          <cell r="D36">
            <v>660</v>
          </cell>
        </row>
        <row r="37">
          <cell r="D37">
            <v>800</v>
          </cell>
        </row>
        <row r="129">
          <cell r="D129">
            <v>1500</v>
          </cell>
        </row>
        <row r="131">
          <cell r="D131">
            <v>200</v>
          </cell>
        </row>
        <row r="144">
          <cell r="D144">
            <v>70</v>
          </cell>
        </row>
        <row r="150">
          <cell r="D150">
            <v>350</v>
          </cell>
        </row>
        <row r="151">
          <cell r="D151">
            <v>250</v>
          </cell>
        </row>
        <row r="152">
          <cell r="D152">
            <v>241</v>
          </cell>
        </row>
        <row r="154">
          <cell r="D154">
            <v>500</v>
          </cell>
        </row>
        <row r="156">
          <cell r="D156">
            <v>4500</v>
          </cell>
        </row>
      </sheetData>
      <sheetData sheetId="1">
        <row r="19">
          <cell r="V19">
            <v>1730</v>
          </cell>
        </row>
        <row r="23">
          <cell r="V23">
            <v>2330</v>
          </cell>
        </row>
        <row r="27">
          <cell r="V27">
            <v>16050.1</v>
          </cell>
        </row>
        <row r="41">
          <cell r="V41">
            <v>76.05</v>
          </cell>
        </row>
        <row r="42">
          <cell r="V42">
            <v>77.16</v>
          </cell>
        </row>
        <row r="43">
          <cell r="V43">
            <v>123.94</v>
          </cell>
        </row>
        <row r="48">
          <cell r="V48">
            <v>105.57</v>
          </cell>
        </row>
        <row r="51">
          <cell r="V51">
            <v>87.94</v>
          </cell>
        </row>
        <row r="54">
          <cell r="V54">
            <v>433.15</v>
          </cell>
        </row>
        <row r="55">
          <cell r="V55">
            <v>318.14999999999998</v>
          </cell>
        </row>
        <row r="73">
          <cell r="V73">
            <v>424.88</v>
          </cell>
        </row>
        <row r="74">
          <cell r="V74">
            <v>36.31</v>
          </cell>
        </row>
        <row r="75">
          <cell r="V75">
            <v>25.32</v>
          </cell>
        </row>
        <row r="77">
          <cell r="V77">
            <v>6140.73</v>
          </cell>
        </row>
        <row r="78">
          <cell r="V78">
            <v>2540.2399999999998</v>
          </cell>
        </row>
        <row r="79">
          <cell r="V79">
            <v>2659.44</v>
          </cell>
        </row>
        <row r="81">
          <cell r="V81">
            <v>1845.99</v>
          </cell>
        </row>
        <row r="82">
          <cell r="V82">
            <v>118.24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ling basin III"/>
      <sheetName val="settling basin IV a"/>
      <sheetName val="settling basin IV b"/>
      <sheetName val="settling basin 200"/>
      <sheetName val="settling basin 220"/>
      <sheetName val="settling basin 240"/>
      <sheetName val="settling basin 250"/>
      <sheetName val="settling basin 260"/>
      <sheetName val="settling basin 280"/>
      <sheetName val="settling basin 300"/>
      <sheetName val="settling basin 320"/>
      <sheetName val="settling basin 340"/>
      <sheetName val="settling basin 360"/>
      <sheetName val="settling basin 380"/>
      <sheetName val="settling basin 400"/>
      <sheetName val="Hydrolog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D6">
            <v>3.8</v>
          </cell>
        </row>
        <row r="7">
          <cell r="D7">
            <v>1.026</v>
          </cell>
        </row>
        <row r="8">
          <cell r="D8">
            <v>2.98</v>
          </cell>
        </row>
        <row r="9">
          <cell r="D9">
            <v>0.34429530201342284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Flushing Chanel "/>
      <sheetName val="Headrace Cana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Surge Shaft"/>
      <sheetName val="Penstock"/>
      <sheetName val="Format A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C13">
            <v>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st"/>
      <sheetName val="Rates"/>
      <sheetName val="Infrastructures &amp; General"/>
      <sheetName val="Abstract Surface Structure"/>
      <sheetName val="Abstract of underground Structu"/>
    </sheetNames>
    <sheetDataSet>
      <sheetData sheetId="0"/>
      <sheetData sheetId="1">
        <row r="34">
          <cell r="C34">
            <v>13940.3133975</v>
          </cell>
        </row>
        <row r="35">
          <cell r="C35">
            <v>10854.864518750001</v>
          </cell>
        </row>
        <row r="36">
          <cell r="C36">
            <v>504000.00000000006</v>
          </cell>
        </row>
        <row r="37">
          <cell r="C37">
            <v>110.88000000000002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B0CD-146C-4520-AC72-BCE6434849D2}">
  <sheetPr>
    <tabColor rgb="FF92D050"/>
  </sheetPr>
  <dimension ref="A1:DJ85"/>
  <sheetViews>
    <sheetView tabSelected="1" view="pageBreakPreview" topLeftCell="A10" zoomScale="85" zoomScaleNormal="85" zoomScaleSheetLayoutView="85" workbookViewId="0">
      <pane ySplit="1" topLeftCell="A59" activePane="bottomLeft" state="frozen"/>
      <selection activeCell="A10" sqref="A10"/>
      <selection pane="bottomLeft" activeCell="B67" sqref="B67"/>
    </sheetView>
  </sheetViews>
  <sheetFormatPr defaultColWidth="6.6640625" defaultRowHeight="16.8" x14ac:dyDescent="0.45"/>
  <cols>
    <col min="1" max="1" width="6.5546875" style="117" customWidth="1"/>
    <col min="2" max="2" width="57.33203125" style="4" customWidth="1"/>
    <col min="3" max="3" width="10.44140625" style="8" customWidth="1"/>
    <col min="4" max="4" width="15.88671875" style="122" customWidth="1"/>
    <col min="5" max="5" width="10.88671875" style="8" customWidth="1"/>
    <col min="6" max="6" width="16.44140625" style="120" customWidth="1"/>
    <col min="7" max="7" width="17.109375" style="77" customWidth="1"/>
    <col min="8" max="8" width="11.33203125" style="77" customWidth="1"/>
    <col min="9" max="9" width="17.6640625" style="121" bestFit="1" customWidth="1"/>
    <col min="10" max="10" width="15.88671875" style="4" customWidth="1"/>
    <col min="11" max="11" width="18.5546875" style="122" customWidth="1"/>
    <col min="12" max="12" width="12.88671875" style="4" customWidth="1"/>
    <col min="13" max="13" width="13" style="4" customWidth="1"/>
    <col min="14" max="14" width="14.44140625" style="4" customWidth="1"/>
    <col min="15" max="15" width="18.109375" style="4" hidden="1" customWidth="1"/>
    <col min="16" max="16" width="20" style="4" customWidth="1"/>
    <col min="17" max="17" width="10.88671875" style="123" customWidth="1"/>
    <col min="18" max="18" width="6.6640625" style="4"/>
    <col min="19" max="19" width="12" style="4" bestFit="1" customWidth="1"/>
    <col min="20" max="256" width="6.6640625" style="4"/>
    <col min="257" max="257" width="6.5546875" style="4" customWidth="1"/>
    <col min="258" max="258" width="57.33203125" style="4" customWidth="1"/>
    <col min="259" max="259" width="10.44140625" style="4" customWidth="1"/>
    <col min="260" max="260" width="15.88671875" style="4" customWidth="1"/>
    <col min="261" max="261" width="10.88671875" style="4" customWidth="1"/>
    <col min="262" max="262" width="16.44140625" style="4" customWidth="1"/>
    <col min="263" max="263" width="17.109375" style="4" customWidth="1"/>
    <col min="264" max="264" width="11.33203125" style="4" customWidth="1"/>
    <col min="265" max="265" width="17.6640625" style="4" bestFit="1" customWidth="1"/>
    <col min="266" max="266" width="15.88671875" style="4" customWidth="1"/>
    <col min="267" max="267" width="18.5546875" style="4" customWidth="1"/>
    <col min="268" max="268" width="12.88671875" style="4" customWidth="1"/>
    <col min="269" max="269" width="13" style="4" customWidth="1"/>
    <col min="270" max="270" width="14.44140625" style="4" customWidth="1"/>
    <col min="271" max="271" width="0" style="4" hidden="1" customWidth="1"/>
    <col min="272" max="272" width="20" style="4" customWidth="1"/>
    <col min="273" max="273" width="10.88671875" style="4" customWidth="1"/>
    <col min="274" max="274" width="6.6640625" style="4"/>
    <col min="275" max="275" width="12" style="4" bestFit="1" customWidth="1"/>
    <col min="276" max="512" width="6.6640625" style="4"/>
    <col min="513" max="513" width="6.5546875" style="4" customWidth="1"/>
    <col min="514" max="514" width="57.33203125" style="4" customWidth="1"/>
    <col min="515" max="515" width="10.44140625" style="4" customWidth="1"/>
    <col min="516" max="516" width="15.88671875" style="4" customWidth="1"/>
    <col min="517" max="517" width="10.88671875" style="4" customWidth="1"/>
    <col min="518" max="518" width="16.44140625" style="4" customWidth="1"/>
    <col min="519" max="519" width="17.109375" style="4" customWidth="1"/>
    <col min="520" max="520" width="11.33203125" style="4" customWidth="1"/>
    <col min="521" max="521" width="17.6640625" style="4" bestFit="1" customWidth="1"/>
    <col min="522" max="522" width="15.88671875" style="4" customWidth="1"/>
    <col min="523" max="523" width="18.5546875" style="4" customWidth="1"/>
    <col min="524" max="524" width="12.88671875" style="4" customWidth="1"/>
    <col min="525" max="525" width="13" style="4" customWidth="1"/>
    <col min="526" max="526" width="14.44140625" style="4" customWidth="1"/>
    <col min="527" max="527" width="0" style="4" hidden="1" customWidth="1"/>
    <col min="528" max="528" width="20" style="4" customWidth="1"/>
    <col min="529" max="529" width="10.88671875" style="4" customWidth="1"/>
    <col min="530" max="530" width="6.6640625" style="4"/>
    <col min="531" max="531" width="12" style="4" bestFit="1" customWidth="1"/>
    <col min="532" max="768" width="6.6640625" style="4"/>
    <col min="769" max="769" width="6.5546875" style="4" customWidth="1"/>
    <col min="770" max="770" width="57.33203125" style="4" customWidth="1"/>
    <col min="771" max="771" width="10.44140625" style="4" customWidth="1"/>
    <col min="772" max="772" width="15.88671875" style="4" customWidth="1"/>
    <col min="773" max="773" width="10.88671875" style="4" customWidth="1"/>
    <col min="774" max="774" width="16.44140625" style="4" customWidth="1"/>
    <col min="775" max="775" width="17.109375" style="4" customWidth="1"/>
    <col min="776" max="776" width="11.33203125" style="4" customWidth="1"/>
    <col min="777" max="777" width="17.6640625" style="4" bestFit="1" customWidth="1"/>
    <col min="778" max="778" width="15.88671875" style="4" customWidth="1"/>
    <col min="779" max="779" width="18.5546875" style="4" customWidth="1"/>
    <col min="780" max="780" width="12.88671875" style="4" customWidth="1"/>
    <col min="781" max="781" width="13" style="4" customWidth="1"/>
    <col min="782" max="782" width="14.44140625" style="4" customWidth="1"/>
    <col min="783" max="783" width="0" style="4" hidden="1" customWidth="1"/>
    <col min="784" max="784" width="20" style="4" customWidth="1"/>
    <col min="785" max="785" width="10.88671875" style="4" customWidth="1"/>
    <col min="786" max="786" width="6.6640625" style="4"/>
    <col min="787" max="787" width="12" style="4" bestFit="1" customWidth="1"/>
    <col min="788" max="1024" width="6.6640625" style="4"/>
    <col min="1025" max="1025" width="6.5546875" style="4" customWidth="1"/>
    <col min="1026" max="1026" width="57.33203125" style="4" customWidth="1"/>
    <col min="1027" max="1027" width="10.44140625" style="4" customWidth="1"/>
    <col min="1028" max="1028" width="15.88671875" style="4" customWidth="1"/>
    <col min="1029" max="1029" width="10.88671875" style="4" customWidth="1"/>
    <col min="1030" max="1030" width="16.44140625" style="4" customWidth="1"/>
    <col min="1031" max="1031" width="17.109375" style="4" customWidth="1"/>
    <col min="1032" max="1032" width="11.33203125" style="4" customWidth="1"/>
    <col min="1033" max="1033" width="17.6640625" style="4" bestFit="1" customWidth="1"/>
    <col min="1034" max="1034" width="15.88671875" style="4" customWidth="1"/>
    <col min="1035" max="1035" width="18.5546875" style="4" customWidth="1"/>
    <col min="1036" max="1036" width="12.88671875" style="4" customWidth="1"/>
    <col min="1037" max="1037" width="13" style="4" customWidth="1"/>
    <col min="1038" max="1038" width="14.44140625" style="4" customWidth="1"/>
    <col min="1039" max="1039" width="0" style="4" hidden="1" customWidth="1"/>
    <col min="1040" max="1040" width="20" style="4" customWidth="1"/>
    <col min="1041" max="1041" width="10.88671875" style="4" customWidth="1"/>
    <col min="1042" max="1042" width="6.6640625" style="4"/>
    <col min="1043" max="1043" width="12" style="4" bestFit="1" customWidth="1"/>
    <col min="1044" max="1280" width="6.6640625" style="4"/>
    <col min="1281" max="1281" width="6.5546875" style="4" customWidth="1"/>
    <col min="1282" max="1282" width="57.33203125" style="4" customWidth="1"/>
    <col min="1283" max="1283" width="10.44140625" style="4" customWidth="1"/>
    <col min="1284" max="1284" width="15.88671875" style="4" customWidth="1"/>
    <col min="1285" max="1285" width="10.88671875" style="4" customWidth="1"/>
    <col min="1286" max="1286" width="16.44140625" style="4" customWidth="1"/>
    <col min="1287" max="1287" width="17.109375" style="4" customWidth="1"/>
    <col min="1288" max="1288" width="11.33203125" style="4" customWidth="1"/>
    <col min="1289" max="1289" width="17.6640625" style="4" bestFit="1" customWidth="1"/>
    <col min="1290" max="1290" width="15.88671875" style="4" customWidth="1"/>
    <col min="1291" max="1291" width="18.5546875" style="4" customWidth="1"/>
    <col min="1292" max="1292" width="12.88671875" style="4" customWidth="1"/>
    <col min="1293" max="1293" width="13" style="4" customWidth="1"/>
    <col min="1294" max="1294" width="14.44140625" style="4" customWidth="1"/>
    <col min="1295" max="1295" width="0" style="4" hidden="1" customWidth="1"/>
    <col min="1296" max="1296" width="20" style="4" customWidth="1"/>
    <col min="1297" max="1297" width="10.88671875" style="4" customWidth="1"/>
    <col min="1298" max="1298" width="6.6640625" style="4"/>
    <col min="1299" max="1299" width="12" style="4" bestFit="1" customWidth="1"/>
    <col min="1300" max="1536" width="6.6640625" style="4"/>
    <col min="1537" max="1537" width="6.5546875" style="4" customWidth="1"/>
    <col min="1538" max="1538" width="57.33203125" style="4" customWidth="1"/>
    <col min="1539" max="1539" width="10.44140625" style="4" customWidth="1"/>
    <col min="1540" max="1540" width="15.88671875" style="4" customWidth="1"/>
    <col min="1541" max="1541" width="10.88671875" style="4" customWidth="1"/>
    <col min="1542" max="1542" width="16.44140625" style="4" customWidth="1"/>
    <col min="1543" max="1543" width="17.109375" style="4" customWidth="1"/>
    <col min="1544" max="1544" width="11.33203125" style="4" customWidth="1"/>
    <col min="1545" max="1545" width="17.6640625" style="4" bestFit="1" customWidth="1"/>
    <col min="1546" max="1546" width="15.88671875" style="4" customWidth="1"/>
    <col min="1547" max="1547" width="18.5546875" style="4" customWidth="1"/>
    <col min="1548" max="1548" width="12.88671875" style="4" customWidth="1"/>
    <col min="1549" max="1549" width="13" style="4" customWidth="1"/>
    <col min="1550" max="1550" width="14.44140625" style="4" customWidth="1"/>
    <col min="1551" max="1551" width="0" style="4" hidden="1" customWidth="1"/>
    <col min="1552" max="1552" width="20" style="4" customWidth="1"/>
    <col min="1553" max="1553" width="10.88671875" style="4" customWidth="1"/>
    <col min="1554" max="1554" width="6.6640625" style="4"/>
    <col min="1555" max="1555" width="12" style="4" bestFit="1" customWidth="1"/>
    <col min="1556" max="1792" width="6.6640625" style="4"/>
    <col min="1793" max="1793" width="6.5546875" style="4" customWidth="1"/>
    <col min="1794" max="1794" width="57.33203125" style="4" customWidth="1"/>
    <col min="1795" max="1795" width="10.44140625" style="4" customWidth="1"/>
    <col min="1796" max="1796" width="15.88671875" style="4" customWidth="1"/>
    <col min="1797" max="1797" width="10.88671875" style="4" customWidth="1"/>
    <col min="1798" max="1798" width="16.44140625" style="4" customWidth="1"/>
    <col min="1799" max="1799" width="17.109375" style="4" customWidth="1"/>
    <col min="1800" max="1800" width="11.33203125" style="4" customWidth="1"/>
    <col min="1801" max="1801" width="17.6640625" style="4" bestFit="1" customWidth="1"/>
    <col min="1802" max="1802" width="15.88671875" style="4" customWidth="1"/>
    <col min="1803" max="1803" width="18.5546875" style="4" customWidth="1"/>
    <col min="1804" max="1804" width="12.88671875" style="4" customWidth="1"/>
    <col min="1805" max="1805" width="13" style="4" customWidth="1"/>
    <col min="1806" max="1806" width="14.44140625" style="4" customWidth="1"/>
    <col min="1807" max="1807" width="0" style="4" hidden="1" customWidth="1"/>
    <col min="1808" max="1808" width="20" style="4" customWidth="1"/>
    <col min="1809" max="1809" width="10.88671875" style="4" customWidth="1"/>
    <col min="1810" max="1810" width="6.6640625" style="4"/>
    <col min="1811" max="1811" width="12" style="4" bestFit="1" customWidth="1"/>
    <col min="1812" max="2048" width="6.6640625" style="4"/>
    <col min="2049" max="2049" width="6.5546875" style="4" customWidth="1"/>
    <col min="2050" max="2050" width="57.33203125" style="4" customWidth="1"/>
    <col min="2051" max="2051" width="10.44140625" style="4" customWidth="1"/>
    <col min="2052" max="2052" width="15.88671875" style="4" customWidth="1"/>
    <col min="2053" max="2053" width="10.88671875" style="4" customWidth="1"/>
    <col min="2054" max="2054" width="16.44140625" style="4" customWidth="1"/>
    <col min="2055" max="2055" width="17.109375" style="4" customWidth="1"/>
    <col min="2056" max="2056" width="11.33203125" style="4" customWidth="1"/>
    <col min="2057" max="2057" width="17.6640625" style="4" bestFit="1" customWidth="1"/>
    <col min="2058" max="2058" width="15.88671875" style="4" customWidth="1"/>
    <col min="2059" max="2059" width="18.5546875" style="4" customWidth="1"/>
    <col min="2060" max="2060" width="12.88671875" style="4" customWidth="1"/>
    <col min="2061" max="2061" width="13" style="4" customWidth="1"/>
    <col min="2062" max="2062" width="14.44140625" style="4" customWidth="1"/>
    <col min="2063" max="2063" width="0" style="4" hidden="1" customWidth="1"/>
    <col min="2064" max="2064" width="20" style="4" customWidth="1"/>
    <col min="2065" max="2065" width="10.88671875" style="4" customWidth="1"/>
    <col min="2066" max="2066" width="6.6640625" style="4"/>
    <col min="2067" max="2067" width="12" style="4" bestFit="1" customWidth="1"/>
    <col min="2068" max="2304" width="6.6640625" style="4"/>
    <col min="2305" max="2305" width="6.5546875" style="4" customWidth="1"/>
    <col min="2306" max="2306" width="57.33203125" style="4" customWidth="1"/>
    <col min="2307" max="2307" width="10.44140625" style="4" customWidth="1"/>
    <col min="2308" max="2308" width="15.88671875" style="4" customWidth="1"/>
    <col min="2309" max="2309" width="10.88671875" style="4" customWidth="1"/>
    <col min="2310" max="2310" width="16.44140625" style="4" customWidth="1"/>
    <col min="2311" max="2311" width="17.109375" style="4" customWidth="1"/>
    <col min="2312" max="2312" width="11.33203125" style="4" customWidth="1"/>
    <col min="2313" max="2313" width="17.6640625" style="4" bestFit="1" customWidth="1"/>
    <col min="2314" max="2314" width="15.88671875" style="4" customWidth="1"/>
    <col min="2315" max="2315" width="18.5546875" style="4" customWidth="1"/>
    <col min="2316" max="2316" width="12.88671875" style="4" customWidth="1"/>
    <col min="2317" max="2317" width="13" style="4" customWidth="1"/>
    <col min="2318" max="2318" width="14.44140625" style="4" customWidth="1"/>
    <col min="2319" max="2319" width="0" style="4" hidden="1" customWidth="1"/>
    <col min="2320" max="2320" width="20" style="4" customWidth="1"/>
    <col min="2321" max="2321" width="10.88671875" style="4" customWidth="1"/>
    <col min="2322" max="2322" width="6.6640625" style="4"/>
    <col min="2323" max="2323" width="12" style="4" bestFit="1" customWidth="1"/>
    <col min="2324" max="2560" width="6.6640625" style="4"/>
    <col min="2561" max="2561" width="6.5546875" style="4" customWidth="1"/>
    <col min="2562" max="2562" width="57.33203125" style="4" customWidth="1"/>
    <col min="2563" max="2563" width="10.44140625" style="4" customWidth="1"/>
    <col min="2564" max="2564" width="15.88671875" style="4" customWidth="1"/>
    <col min="2565" max="2565" width="10.88671875" style="4" customWidth="1"/>
    <col min="2566" max="2566" width="16.44140625" style="4" customWidth="1"/>
    <col min="2567" max="2567" width="17.109375" style="4" customWidth="1"/>
    <col min="2568" max="2568" width="11.33203125" style="4" customWidth="1"/>
    <col min="2569" max="2569" width="17.6640625" style="4" bestFit="1" customWidth="1"/>
    <col min="2570" max="2570" width="15.88671875" style="4" customWidth="1"/>
    <col min="2571" max="2571" width="18.5546875" style="4" customWidth="1"/>
    <col min="2572" max="2572" width="12.88671875" style="4" customWidth="1"/>
    <col min="2573" max="2573" width="13" style="4" customWidth="1"/>
    <col min="2574" max="2574" width="14.44140625" style="4" customWidth="1"/>
    <col min="2575" max="2575" width="0" style="4" hidden="1" customWidth="1"/>
    <col min="2576" max="2576" width="20" style="4" customWidth="1"/>
    <col min="2577" max="2577" width="10.88671875" style="4" customWidth="1"/>
    <col min="2578" max="2578" width="6.6640625" style="4"/>
    <col min="2579" max="2579" width="12" style="4" bestFit="1" customWidth="1"/>
    <col min="2580" max="2816" width="6.6640625" style="4"/>
    <col min="2817" max="2817" width="6.5546875" style="4" customWidth="1"/>
    <col min="2818" max="2818" width="57.33203125" style="4" customWidth="1"/>
    <col min="2819" max="2819" width="10.44140625" style="4" customWidth="1"/>
    <col min="2820" max="2820" width="15.88671875" style="4" customWidth="1"/>
    <col min="2821" max="2821" width="10.88671875" style="4" customWidth="1"/>
    <col min="2822" max="2822" width="16.44140625" style="4" customWidth="1"/>
    <col min="2823" max="2823" width="17.109375" style="4" customWidth="1"/>
    <col min="2824" max="2824" width="11.33203125" style="4" customWidth="1"/>
    <col min="2825" max="2825" width="17.6640625" style="4" bestFit="1" customWidth="1"/>
    <col min="2826" max="2826" width="15.88671875" style="4" customWidth="1"/>
    <col min="2827" max="2827" width="18.5546875" style="4" customWidth="1"/>
    <col min="2828" max="2828" width="12.88671875" style="4" customWidth="1"/>
    <col min="2829" max="2829" width="13" style="4" customWidth="1"/>
    <col min="2830" max="2830" width="14.44140625" style="4" customWidth="1"/>
    <col min="2831" max="2831" width="0" style="4" hidden="1" customWidth="1"/>
    <col min="2832" max="2832" width="20" style="4" customWidth="1"/>
    <col min="2833" max="2833" width="10.88671875" style="4" customWidth="1"/>
    <col min="2834" max="2834" width="6.6640625" style="4"/>
    <col min="2835" max="2835" width="12" style="4" bestFit="1" customWidth="1"/>
    <col min="2836" max="3072" width="6.6640625" style="4"/>
    <col min="3073" max="3073" width="6.5546875" style="4" customWidth="1"/>
    <col min="3074" max="3074" width="57.33203125" style="4" customWidth="1"/>
    <col min="3075" max="3075" width="10.44140625" style="4" customWidth="1"/>
    <col min="3076" max="3076" width="15.88671875" style="4" customWidth="1"/>
    <col min="3077" max="3077" width="10.88671875" style="4" customWidth="1"/>
    <col min="3078" max="3078" width="16.44140625" style="4" customWidth="1"/>
    <col min="3079" max="3079" width="17.109375" style="4" customWidth="1"/>
    <col min="3080" max="3080" width="11.33203125" style="4" customWidth="1"/>
    <col min="3081" max="3081" width="17.6640625" style="4" bestFit="1" customWidth="1"/>
    <col min="3082" max="3082" width="15.88671875" style="4" customWidth="1"/>
    <col min="3083" max="3083" width="18.5546875" style="4" customWidth="1"/>
    <col min="3084" max="3084" width="12.88671875" style="4" customWidth="1"/>
    <col min="3085" max="3085" width="13" style="4" customWidth="1"/>
    <col min="3086" max="3086" width="14.44140625" style="4" customWidth="1"/>
    <col min="3087" max="3087" width="0" style="4" hidden="1" customWidth="1"/>
    <col min="3088" max="3088" width="20" style="4" customWidth="1"/>
    <col min="3089" max="3089" width="10.88671875" style="4" customWidth="1"/>
    <col min="3090" max="3090" width="6.6640625" style="4"/>
    <col min="3091" max="3091" width="12" style="4" bestFit="1" customWidth="1"/>
    <col min="3092" max="3328" width="6.6640625" style="4"/>
    <col min="3329" max="3329" width="6.5546875" style="4" customWidth="1"/>
    <col min="3330" max="3330" width="57.33203125" style="4" customWidth="1"/>
    <col min="3331" max="3331" width="10.44140625" style="4" customWidth="1"/>
    <col min="3332" max="3332" width="15.88671875" style="4" customWidth="1"/>
    <col min="3333" max="3333" width="10.88671875" style="4" customWidth="1"/>
    <col min="3334" max="3334" width="16.44140625" style="4" customWidth="1"/>
    <col min="3335" max="3335" width="17.109375" style="4" customWidth="1"/>
    <col min="3336" max="3336" width="11.33203125" style="4" customWidth="1"/>
    <col min="3337" max="3337" width="17.6640625" style="4" bestFit="1" customWidth="1"/>
    <col min="3338" max="3338" width="15.88671875" style="4" customWidth="1"/>
    <col min="3339" max="3339" width="18.5546875" style="4" customWidth="1"/>
    <col min="3340" max="3340" width="12.88671875" style="4" customWidth="1"/>
    <col min="3341" max="3341" width="13" style="4" customWidth="1"/>
    <col min="3342" max="3342" width="14.44140625" style="4" customWidth="1"/>
    <col min="3343" max="3343" width="0" style="4" hidden="1" customWidth="1"/>
    <col min="3344" max="3344" width="20" style="4" customWidth="1"/>
    <col min="3345" max="3345" width="10.88671875" style="4" customWidth="1"/>
    <col min="3346" max="3346" width="6.6640625" style="4"/>
    <col min="3347" max="3347" width="12" style="4" bestFit="1" customWidth="1"/>
    <col min="3348" max="3584" width="6.6640625" style="4"/>
    <col min="3585" max="3585" width="6.5546875" style="4" customWidth="1"/>
    <col min="3586" max="3586" width="57.33203125" style="4" customWidth="1"/>
    <col min="3587" max="3587" width="10.44140625" style="4" customWidth="1"/>
    <col min="3588" max="3588" width="15.88671875" style="4" customWidth="1"/>
    <col min="3589" max="3589" width="10.88671875" style="4" customWidth="1"/>
    <col min="3590" max="3590" width="16.44140625" style="4" customWidth="1"/>
    <col min="3591" max="3591" width="17.109375" style="4" customWidth="1"/>
    <col min="3592" max="3592" width="11.33203125" style="4" customWidth="1"/>
    <col min="3593" max="3593" width="17.6640625" style="4" bestFit="1" customWidth="1"/>
    <col min="3594" max="3594" width="15.88671875" style="4" customWidth="1"/>
    <col min="3595" max="3595" width="18.5546875" style="4" customWidth="1"/>
    <col min="3596" max="3596" width="12.88671875" style="4" customWidth="1"/>
    <col min="3597" max="3597" width="13" style="4" customWidth="1"/>
    <col min="3598" max="3598" width="14.44140625" style="4" customWidth="1"/>
    <col min="3599" max="3599" width="0" style="4" hidden="1" customWidth="1"/>
    <col min="3600" max="3600" width="20" style="4" customWidth="1"/>
    <col min="3601" max="3601" width="10.88671875" style="4" customWidth="1"/>
    <col min="3602" max="3602" width="6.6640625" style="4"/>
    <col min="3603" max="3603" width="12" style="4" bestFit="1" customWidth="1"/>
    <col min="3604" max="3840" width="6.6640625" style="4"/>
    <col min="3841" max="3841" width="6.5546875" style="4" customWidth="1"/>
    <col min="3842" max="3842" width="57.33203125" style="4" customWidth="1"/>
    <col min="3843" max="3843" width="10.44140625" style="4" customWidth="1"/>
    <col min="3844" max="3844" width="15.88671875" style="4" customWidth="1"/>
    <col min="3845" max="3845" width="10.88671875" style="4" customWidth="1"/>
    <col min="3846" max="3846" width="16.44140625" style="4" customWidth="1"/>
    <col min="3847" max="3847" width="17.109375" style="4" customWidth="1"/>
    <col min="3848" max="3848" width="11.33203125" style="4" customWidth="1"/>
    <col min="3849" max="3849" width="17.6640625" style="4" bestFit="1" customWidth="1"/>
    <col min="3850" max="3850" width="15.88671875" style="4" customWidth="1"/>
    <col min="3851" max="3851" width="18.5546875" style="4" customWidth="1"/>
    <col min="3852" max="3852" width="12.88671875" style="4" customWidth="1"/>
    <col min="3853" max="3853" width="13" style="4" customWidth="1"/>
    <col min="3854" max="3854" width="14.44140625" style="4" customWidth="1"/>
    <col min="3855" max="3855" width="0" style="4" hidden="1" customWidth="1"/>
    <col min="3856" max="3856" width="20" style="4" customWidth="1"/>
    <col min="3857" max="3857" width="10.88671875" style="4" customWidth="1"/>
    <col min="3858" max="3858" width="6.6640625" style="4"/>
    <col min="3859" max="3859" width="12" style="4" bestFit="1" customWidth="1"/>
    <col min="3860" max="4096" width="6.6640625" style="4"/>
    <col min="4097" max="4097" width="6.5546875" style="4" customWidth="1"/>
    <col min="4098" max="4098" width="57.33203125" style="4" customWidth="1"/>
    <col min="4099" max="4099" width="10.44140625" style="4" customWidth="1"/>
    <col min="4100" max="4100" width="15.88671875" style="4" customWidth="1"/>
    <col min="4101" max="4101" width="10.88671875" style="4" customWidth="1"/>
    <col min="4102" max="4102" width="16.44140625" style="4" customWidth="1"/>
    <col min="4103" max="4103" width="17.109375" style="4" customWidth="1"/>
    <col min="4104" max="4104" width="11.33203125" style="4" customWidth="1"/>
    <col min="4105" max="4105" width="17.6640625" style="4" bestFit="1" customWidth="1"/>
    <col min="4106" max="4106" width="15.88671875" style="4" customWidth="1"/>
    <col min="4107" max="4107" width="18.5546875" style="4" customWidth="1"/>
    <col min="4108" max="4108" width="12.88671875" style="4" customWidth="1"/>
    <col min="4109" max="4109" width="13" style="4" customWidth="1"/>
    <col min="4110" max="4110" width="14.44140625" style="4" customWidth="1"/>
    <col min="4111" max="4111" width="0" style="4" hidden="1" customWidth="1"/>
    <col min="4112" max="4112" width="20" style="4" customWidth="1"/>
    <col min="4113" max="4113" width="10.88671875" style="4" customWidth="1"/>
    <col min="4114" max="4114" width="6.6640625" style="4"/>
    <col min="4115" max="4115" width="12" style="4" bestFit="1" customWidth="1"/>
    <col min="4116" max="4352" width="6.6640625" style="4"/>
    <col min="4353" max="4353" width="6.5546875" style="4" customWidth="1"/>
    <col min="4354" max="4354" width="57.33203125" style="4" customWidth="1"/>
    <col min="4355" max="4355" width="10.44140625" style="4" customWidth="1"/>
    <col min="4356" max="4356" width="15.88671875" style="4" customWidth="1"/>
    <col min="4357" max="4357" width="10.88671875" style="4" customWidth="1"/>
    <col min="4358" max="4358" width="16.44140625" style="4" customWidth="1"/>
    <col min="4359" max="4359" width="17.109375" style="4" customWidth="1"/>
    <col min="4360" max="4360" width="11.33203125" style="4" customWidth="1"/>
    <col min="4361" max="4361" width="17.6640625" style="4" bestFit="1" customWidth="1"/>
    <col min="4362" max="4362" width="15.88671875" style="4" customWidth="1"/>
    <col min="4363" max="4363" width="18.5546875" style="4" customWidth="1"/>
    <col min="4364" max="4364" width="12.88671875" style="4" customWidth="1"/>
    <col min="4365" max="4365" width="13" style="4" customWidth="1"/>
    <col min="4366" max="4366" width="14.44140625" style="4" customWidth="1"/>
    <col min="4367" max="4367" width="0" style="4" hidden="1" customWidth="1"/>
    <col min="4368" max="4368" width="20" style="4" customWidth="1"/>
    <col min="4369" max="4369" width="10.88671875" style="4" customWidth="1"/>
    <col min="4370" max="4370" width="6.6640625" style="4"/>
    <col min="4371" max="4371" width="12" style="4" bestFit="1" customWidth="1"/>
    <col min="4372" max="4608" width="6.6640625" style="4"/>
    <col min="4609" max="4609" width="6.5546875" style="4" customWidth="1"/>
    <col min="4610" max="4610" width="57.33203125" style="4" customWidth="1"/>
    <col min="4611" max="4611" width="10.44140625" style="4" customWidth="1"/>
    <col min="4612" max="4612" width="15.88671875" style="4" customWidth="1"/>
    <col min="4613" max="4613" width="10.88671875" style="4" customWidth="1"/>
    <col min="4614" max="4614" width="16.44140625" style="4" customWidth="1"/>
    <col min="4615" max="4615" width="17.109375" style="4" customWidth="1"/>
    <col min="4616" max="4616" width="11.33203125" style="4" customWidth="1"/>
    <col min="4617" max="4617" width="17.6640625" style="4" bestFit="1" customWidth="1"/>
    <col min="4618" max="4618" width="15.88671875" style="4" customWidth="1"/>
    <col min="4619" max="4619" width="18.5546875" style="4" customWidth="1"/>
    <col min="4620" max="4620" width="12.88671875" style="4" customWidth="1"/>
    <col min="4621" max="4621" width="13" style="4" customWidth="1"/>
    <col min="4622" max="4622" width="14.44140625" style="4" customWidth="1"/>
    <col min="4623" max="4623" width="0" style="4" hidden="1" customWidth="1"/>
    <col min="4624" max="4624" width="20" style="4" customWidth="1"/>
    <col min="4625" max="4625" width="10.88671875" style="4" customWidth="1"/>
    <col min="4626" max="4626" width="6.6640625" style="4"/>
    <col min="4627" max="4627" width="12" style="4" bestFit="1" customWidth="1"/>
    <col min="4628" max="4864" width="6.6640625" style="4"/>
    <col min="4865" max="4865" width="6.5546875" style="4" customWidth="1"/>
    <col min="4866" max="4866" width="57.33203125" style="4" customWidth="1"/>
    <col min="4867" max="4867" width="10.44140625" style="4" customWidth="1"/>
    <col min="4868" max="4868" width="15.88671875" style="4" customWidth="1"/>
    <col min="4869" max="4869" width="10.88671875" style="4" customWidth="1"/>
    <col min="4870" max="4870" width="16.44140625" style="4" customWidth="1"/>
    <col min="4871" max="4871" width="17.109375" style="4" customWidth="1"/>
    <col min="4872" max="4872" width="11.33203125" style="4" customWidth="1"/>
    <col min="4873" max="4873" width="17.6640625" style="4" bestFit="1" customWidth="1"/>
    <col min="4874" max="4874" width="15.88671875" style="4" customWidth="1"/>
    <col min="4875" max="4875" width="18.5546875" style="4" customWidth="1"/>
    <col min="4876" max="4876" width="12.88671875" style="4" customWidth="1"/>
    <col min="4877" max="4877" width="13" style="4" customWidth="1"/>
    <col min="4878" max="4878" width="14.44140625" style="4" customWidth="1"/>
    <col min="4879" max="4879" width="0" style="4" hidden="1" customWidth="1"/>
    <col min="4880" max="4880" width="20" style="4" customWidth="1"/>
    <col min="4881" max="4881" width="10.88671875" style="4" customWidth="1"/>
    <col min="4882" max="4882" width="6.6640625" style="4"/>
    <col min="4883" max="4883" width="12" style="4" bestFit="1" customWidth="1"/>
    <col min="4884" max="5120" width="6.6640625" style="4"/>
    <col min="5121" max="5121" width="6.5546875" style="4" customWidth="1"/>
    <col min="5122" max="5122" width="57.33203125" style="4" customWidth="1"/>
    <col min="5123" max="5123" width="10.44140625" style="4" customWidth="1"/>
    <col min="5124" max="5124" width="15.88671875" style="4" customWidth="1"/>
    <col min="5125" max="5125" width="10.88671875" style="4" customWidth="1"/>
    <col min="5126" max="5126" width="16.44140625" style="4" customWidth="1"/>
    <col min="5127" max="5127" width="17.109375" style="4" customWidth="1"/>
    <col min="5128" max="5128" width="11.33203125" style="4" customWidth="1"/>
    <col min="5129" max="5129" width="17.6640625" style="4" bestFit="1" customWidth="1"/>
    <col min="5130" max="5130" width="15.88671875" style="4" customWidth="1"/>
    <col min="5131" max="5131" width="18.5546875" style="4" customWidth="1"/>
    <col min="5132" max="5132" width="12.88671875" style="4" customWidth="1"/>
    <col min="5133" max="5133" width="13" style="4" customWidth="1"/>
    <col min="5134" max="5134" width="14.44140625" style="4" customWidth="1"/>
    <col min="5135" max="5135" width="0" style="4" hidden="1" customWidth="1"/>
    <col min="5136" max="5136" width="20" style="4" customWidth="1"/>
    <col min="5137" max="5137" width="10.88671875" style="4" customWidth="1"/>
    <col min="5138" max="5138" width="6.6640625" style="4"/>
    <col min="5139" max="5139" width="12" style="4" bestFit="1" customWidth="1"/>
    <col min="5140" max="5376" width="6.6640625" style="4"/>
    <col min="5377" max="5377" width="6.5546875" style="4" customWidth="1"/>
    <col min="5378" max="5378" width="57.33203125" style="4" customWidth="1"/>
    <col min="5379" max="5379" width="10.44140625" style="4" customWidth="1"/>
    <col min="5380" max="5380" width="15.88671875" style="4" customWidth="1"/>
    <col min="5381" max="5381" width="10.88671875" style="4" customWidth="1"/>
    <col min="5382" max="5382" width="16.44140625" style="4" customWidth="1"/>
    <col min="5383" max="5383" width="17.109375" style="4" customWidth="1"/>
    <col min="5384" max="5384" width="11.33203125" style="4" customWidth="1"/>
    <col min="5385" max="5385" width="17.6640625" style="4" bestFit="1" customWidth="1"/>
    <col min="5386" max="5386" width="15.88671875" style="4" customWidth="1"/>
    <col min="5387" max="5387" width="18.5546875" style="4" customWidth="1"/>
    <col min="5388" max="5388" width="12.88671875" style="4" customWidth="1"/>
    <col min="5389" max="5389" width="13" style="4" customWidth="1"/>
    <col min="5390" max="5390" width="14.44140625" style="4" customWidth="1"/>
    <col min="5391" max="5391" width="0" style="4" hidden="1" customWidth="1"/>
    <col min="5392" max="5392" width="20" style="4" customWidth="1"/>
    <col min="5393" max="5393" width="10.88671875" style="4" customWidth="1"/>
    <col min="5394" max="5394" width="6.6640625" style="4"/>
    <col min="5395" max="5395" width="12" style="4" bestFit="1" customWidth="1"/>
    <col min="5396" max="5632" width="6.6640625" style="4"/>
    <col min="5633" max="5633" width="6.5546875" style="4" customWidth="1"/>
    <col min="5634" max="5634" width="57.33203125" style="4" customWidth="1"/>
    <col min="5635" max="5635" width="10.44140625" style="4" customWidth="1"/>
    <col min="5636" max="5636" width="15.88671875" style="4" customWidth="1"/>
    <col min="5637" max="5637" width="10.88671875" style="4" customWidth="1"/>
    <col min="5638" max="5638" width="16.44140625" style="4" customWidth="1"/>
    <col min="5639" max="5639" width="17.109375" style="4" customWidth="1"/>
    <col min="5640" max="5640" width="11.33203125" style="4" customWidth="1"/>
    <col min="5641" max="5641" width="17.6640625" style="4" bestFit="1" customWidth="1"/>
    <col min="5642" max="5642" width="15.88671875" style="4" customWidth="1"/>
    <col min="5643" max="5643" width="18.5546875" style="4" customWidth="1"/>
    <col min="5644" max="5644" width="12.88671875" style="4" customWidth="1"/>
    <col min="5645" max="5645" width="13" style="4" customWidth="1"/>
    <col min="5646" max="5646" width="14.44140625" style="4" customWidth="1"/>
    <col min="5647" max="5647" width="0" style="4" hidden="1" customWidth="1"/>
    <col min="5648" max="5648" width="20" style="4" customWidth="1"/>
    <col min="5649" max="5649" width="10.88671875" style="4" customWidth="1"/>
    <col min="5650" max="5650" width="6.6640625" style="4"/>
    <col min="5651" max="5651" width="12" style="4" bestFit="1" customWidth="1"/>
    <col min="5652" max="5888" width="6.6640625" style="4"/>
    <col min="5889" max="5889" width="6.5546875" style="4" customWidth="1"/>
    <col min="5890" max="5890" width="57.33203125" style="4" customWidth="1"/>
    <col min="5891" max="5891" width="10.44140625" style="4" customWidth="1"/>
    <col min="5892" max="5892" width="15.88671875" style="4" customWidth="1"/>
    <col min="5893" max="5893" width="10.88671875" style="4" customWidth="1"/>
    <col min="5894" max="5894" width="16.44140625" style="4" customWidth="1"/>
    <col min="5895" max="5895" width="17.109375" style="4" customWidth="1"/>
    <col min="5896" max="5896" width="11.33203125" style="4" customWidth="1"/>
    <col min="5897" max="5897" width="17.6640625" style="4" bestFit="1" customWidth="1"/>
    <col min="5898" max="5898" width="15.88671875" style="4" customWidth="1"/>
    <col min="5899" max="5899" width="18.5546875" style="4" customWidth="1"/>
    <col min="5900" max="5900" width="12.88671875" style="4" customWidth="1"/>
    <col min="5901" max="5901" width="13" style="4" customWidth="1"/>
    <col min="5902" max="5902" width="14.44140625" style="4" customWidth="1"/>
    <col min="5903" max="5903" width="0" style="4" hidden="1" customWidth="1"/>
    <col min="5904" max="5904" width="20" style="4" customWidth="1"/>
    <col min="5905" max="5905" width="10.88671875" style="4" customWidth="1"/>
    <col min="5906" max="5906" width="6.6640625" style="4"/>
    <col min="5907" max="5907" width="12" style="4" bestFit="1" customWidth="1"/>
    <col min="5908" max="6144" width="6.6640625" style="4"/>
    <col min="6145" max="6145" width="6.5546875" style="4" customWidth="1"/>
    <col min="6146" max="6146" width="57.33203125" style="4" customWidth="1"/>
    <col min="6147" max="6147" width="10.44140625" style="4" customWidth="1"/>
    <col min="6148" max="6148" width="15.88671875" style="4" customWidth="1"/>
    <col min="6149" max="6149" width="10.88671875" style="4" customWidth="1"/>
    <col min="6150" max="6150" width="16.44140625" style="4" customWidth="1"/>
    <col min="6151" max="6151" width="17.109375" style="4" customWidth="1"/>
    <col min="6152" max="6152" width="11.33203125" style="4" customWidth="1"/>
    <col min="6153" max="6153" width="17.6640625" style="4" bestFit="1" customWidth="1"/>
    <col min="6154" max="6154" width="15.88671875" style="4" customWidth="1"/>
    <col min="6155" max="6155" width="18.5546875" style="4" customWidth="1"/>
    <col min="6156" max="6156" width="12.88671875" style="4" customWidth="1"/>
    <col min="6157" max="6157" width="13" style="4" customWidth="1"/>
    <col min="6158" max="6158" width="14.44140625" style="4" customWidth="1"/>
    <col min="6159" max="6159" width="0" style="4" hidden="1" customWidth="1"/>
    <col min="6160" max="6160" width="20" style="4" customWidth="1"/>
    <col min="6161" max="6161" width="10.88671875" style="4" customWidth="1"/>
    <col min="6162" max="6162" width="6.6640625" style="4"/>
    <col min="6163" max="6163" width="12" style="4" bestFit="1" customWidth="1"/>
    <col min="6164" max="6400" width="6.6640625" style="4"/>
    <col min="6401" max="6401" width="6.5546875" style="4" customWidth="1"/>
    <col min="6402" max="6402" width="57.33203125" style="4" customWidth="1"/>
    <col min="6403" max="6403" width="10.44140625" style="4" customWidth="1"/>
    <col min="6404" max="6404" width="15.88671875" style="4" customWidth="1"/>
    <col min="6405" max="6405" width="10.88671875" style="4" customWidth="1"/>
    <col min="6406" max="6406" width="16.44140625" style="4" customWidth="1"/>
    <col min="6407" max="6407" width="17.109375" style="4" customWidth="1"/>
    <col min="6408" max="6408" width="11.33203125" style="4" customWidth="1"/>
    <col min="6409" max="6409" width="17.6640625" style="4" bestFit="1" customWidth="1"/>
    <col min="6410" max="6410" width="15.88671875" style="4" customWidth="1"/>
    <col min="6411" max="6411" width="18.5546875" style="4" customWidth="1"/>
    <col min="6412" max="6412" width="12.88671875" style="4" customWidth="1"/>
    <col min="6413" max="6413" width="13" style="4" customWidth="1"/>
    <col min="6414" max="6414" width="14.44140625" style="4" customWidth="1"/>
    <col min="6415" max="6415" width="0" style="4" hidden="1" customWidth="1"/>
    <col min="6416" max="6416" width="20" style="4" customWidth="1"/>
    <col min="6417" max="6417" width="10.88671875" style="4" customWidth="1"/>
    <col min="6418" max="6418" width="6.6640625" style="4"/>
    <col min="6419" max="6419" width="12" style="4" bestFit="1" customWidth="1"/>
    <col min="6420" max="6656" width="6.6640625" style="4"/>
    <col min="6657" max="6657" width="6.5546875" style="4" customWidth="1"/>
    <col min="6658" max="6658" width="57.33203125" style="4" customWidth="1"/>
    <col min="6659" max="6659" width="10.44140625" style="4" customWidth="1"/>
    <col min="6660" max="6660" width="15.88671875" style="4" customWidth="1"/>
    <col min="6661" max="6661" width="10.88671875" style="4" customWidth="1"/>
    <col min="6662" max="6662" width="16.44140625" style="4" customWidth="1"/>
    <col min="6663" max="6663" width="17.109375" style="4" customWidth="1"/>
    <col min="6664" max="6664" width="11.33203125" style="4" customWidth="1"/>
    <col min="6665" max="6665" width="17.6640625" style="4" bestFit="1" customWidth="1"/>
    <col min="6666" max="6666" width="15.88671875" style="4" customWidth="1"/>
    <col min="6667" max="6667" width="18.5546875" style="4" customWidth="1"/>
    <col min="6668" max="6668" width="12.88671875" style="4" customWidth="1"/>
    <col min="6669" max="6669" width="13" style="4" customWidth="1"/>
    <col min="6670" max="6670" width="14.44140625" style="4" customWidth="1"/>
    <col min="6671" max="6671" width="0" style="4" hidden="1" customWidth="1"/>
    <col min="6672" max="6672" width="20" style="4" customWidth="1"/>
    <col min="6673" max="6673" width="10.88671875" style="4" customWidth="1"/>
    <col min="6674" max="6674" width="6.6640625" style="4"/>
    <col min="6675" max="6675" width="12" style="4" bestFit="1" customWidth="1"/>
    <col min="6676" max="6912" width="6.6640625" style="4"/>
    <col min="6913" max="6913" width="6.5546875" style="4" customWidth="1"/>
    <col min="6914" max="6914" width="57.33203125" style="4" customWidth="1"/>
    <col min="6915" max="6915" width="10.44140625" style="4" customWidth="1"/>
    <col min="6916" max="6916" width="15.88671875" style="4" customWidth="1"/>
    <col min="6917" max="6917" width="10.88671875" style="4" customWidth="1"/>
    <col min="6918" max="6918" width="16.44140625" style="4" customWidth="1"/>
    <col min="6919" max="6919" width="17.109375" style="4" customWidth="1"/>
    <col min="6920" max="6920" width="11.33203125" style="4" customWidth="1"/>
    <col min="6921" max="6921" width="17.6640625" style="4" bestFit="1" customWidth="1"/>
    <col min="6922" max="6922" width="15.88671875" style="4" customWidth="1"/>
    <col min="6923" max="6923" width="18.5546875" style="4" customWidth="1"/>
    <col min="6924" max="6924" width="12.88671875" style="4" customWidth="1"/>
    <col min="6925" max="6925" width="13" style="4" customWidth="1"/>
    <col min="6926" max="6926" width="14.44140625" style="4" customWidth="1"/>
    <col min="6927" max="6927" width="0" style="4" hidden="1" customWidth="1"/>
    <col min="6928" max="6928" width="20" style="4" customWidth="1"/>
    <col min="6929" max="6929" width="10.88671875" style="4" customWidth="1"/>
    <col min="6930" max="6930" width="6.6640625" style="4"/>
    <col min="6931" max="6931" width="12" style="4" bestFit="1" customWidth="1"/>
    <col min="6932" max="7168" width="6.6640625" style="4"/>
    <col min="7169" max="7169" width="6.5546875" style="4" customWidth="1"/>
    <col min="7170" max="7170" width="57.33203125" style="4" customWidth="1"/>
    <col min="7171" max="7171" width="10.44140625" style="4" customWidth="1"/>
    <col min="7172" max="7172" width="15.88671875" style="4" customWidth="1"/>
    <col min="7173" max="7173" width="10.88671875" style="4" customWidth="1"/>
    <col min="7174" max="7174" width="16.44140625" style="4" customWidth="1"/>
    <col min="7175" max="7175" width="17.109375" style="4" customWidth="1"/>
    <col min="7176" max="7176" width="11.33203125" style="4" customWidth="1"/>
    <col min="7177" max="7177" width="17.6640625" style="4" bestFit="1" customWidth="1"/>
    <col min="7178" max="7178" width="15.88671875" style="4" customWidth="1"/>
    <col min="7179" max="7179" width="18.5546875" style="4" customWidth="1"/>
    <col min="7180" max="7180" width="12.88671875" style="4" customWidth="1"/>
    <col min="7181" max="7181" width="13" style="4" customWidth="1"/>
    <col min="7182" max="7182" width="14.44140625" style="4" customWidth="1"/>
    <col min="7183" max="7183" width="0" style="4" hidden="1" customWidth="1"/>
    <col min="7184" max="7184" width="20" style="4" customWidth="1"/>
    <col min="7185" max="7185" width="10.88671875" style="4" customWidth="1"/>
    <col min="7186" max="7186" width="6.6640625" style="4"/>
    <col min="7187" max="7187" width="12" style="4" bestFit="1" customWidth="1"/>
    <col min="7188" max="7424" width="6.6640625" style="4"/>
    <col min="7425" max="7425" width="6.5546875" style="4" customWidth="1"/>
    <col min="7426" max="7426" width="57.33203125" style="4" customWidth="1"/>
    <col min="7427" max="7427" width="10.44140625" style="4" customWidth="1"/>
    <col min="7428" max="7428" width="15.88671875" style="4" customWidth="1"/>
    <col min="7429" max="7429" width="10.88671875" style="4" customWidth="1"/>
    <col min="7430" max="7430" width="16.44140625" style="4" customWidth="1"/>
    <col min="7431" max="7431" width="17.109375" style="4" customWidth="1"/>
    <col min="7432" max="7432" width="11.33203125" style="4" customWidth="1"/>
    <col min="7433" max="7433" width="17.6640625" style="4" bestFit="1" customWidth="1"/>
    <col min="7434" max="7434" width="15.88671875" style="4" customWidth="1"/>
    <col min="7435" max="7435" width="18.5546875" style="4" customWidth="1"/>
    <col min="7436" max="7436" width="12.88671875" style="4" customWidth="1"/>
    <col min="7437" max="7437" width="13" style="4" customWidth="1"/>
    <col min="7438" max="7438" width="14.44140625" style="4" customWidth="1"/>
    <col min="7439" max="7439" width="0" style="4" hidden="1" customWidth="1"/>
    <col min="7440" max="7440" width="20" style="4" customWidth="1"/>
    <col min="7441" max="7441" width="10.88671875" style="4" customWidth="1"/>
    <col min="7442" max="7442" width="6.6640625" style="4"/>
    <col min="7443" max="7443" width="12" style="4" bestFit="1" customWidth="1"/>
    <col min="7444" max="7680" width="6.6640625" style="4"/>
    <col min="7681" max="7681" width="6.5546875" style="4" customWidth="1"/>
    <col min="7682" max="7682" width="57.33203125" style="4" customWidth="1"/>
    <col min="7683" max="7683" width="10.44140625" style="4" customWidth="1"/>
    <col min="7684" max="7684" width="15.88671875" style="4" customWidth="1"/>
    <col min="7685" max="7685" width="10.88671875" style="4" customWidth="1"/>
    <col min="7686" max="7686" width="16.44140625" style="4" customWidth="1"/>
    <col min="7687" max="7687" width="17.109375" style="4" customWidth="1"/>
    <col min="7688" max="7688" width="11.33203125" style="4" customWidth="1"/>
    <col min="7689" max="7689" width="17.6640625" style="4" bestFit="1" customWidth="1"/>
    <col min="7690" max="7690" width="15.88671875" style="4" customWidth="1"/>
    <col min="7691" max="7691" width="18.5546875" style="4" customWidth="1"/>
    <col min="7692" max="7692" width="12.88671875" style="4" customWidth="1"/>
    <col min="7693" max="7693" width="13" style="4" customWidth="1"/>
    <col min="7694" max="7694" width="14.44140625" style="4" customWidth="1"/>
    <col min="7695" max="7695" width="0" style="4" hidden="1" customWidth="1"/>
    <col min="7696" max="7696" width="20" style="4" customWidth="1"/>
    <col min="7697" max="7697" width="10.88671875" style="4" customWidth="1"/>
    <col min="7698" max="7698" width="6.6640625" style="4"/>
    <col min="7699" max="7699" width="12" style="4" bestFit="1" customWidth="1"/>
    <col min="7700" max="7936" width="6.6640625" style="4"/>
    <col min="7937" max="7937" width="6.5546875" style="4" customWidth="1"/>
    <col min="7938" max="7938" width="57.33203125" style="4" customWidth="1"/>
    <col min="7939" max="7939" width="10.44140625" style="4" customWidth="1"/>
    <col min="7940" max="7940" width="15.88671875" style="4" customWidth="1"/>
    <col min="7941" max="7941" width="10.88671875" style="4" customWidth="1"/>
    <col min="7942" max="7942" width="16.44140625" style="4" customWidth="1"/>
    <col min="7943" max="7943" width="17.109375" style="4" customWidth="1"/>
    <col min="7944" max="7944" width="11.33203125" style="4" customWidth="1"/>
    <col min="7945" max="7945" width="17.6640625" style="4" bestFit="1" customWidth="1"/>
    <col min="7946" max="7946" width="15.88671875" style="4" customWidth="1"/>
    <col min="7947" max="7947" width="18.5546875" style="4" customWidth="1"/>
    <col min="7948" max="7948" width="12.88671875" style="4" customWidth="1"/>
    <col min="7949" max="7949" width="13" style="4" customWidth="1"/>
    <col min="7950" max="7950" width="14.44140625" style="4" customWidth="1"/>
    <col min="7951" max="7951" width="0" style="4" hidden="1" customWidth="1"/>
    <col min="7952" max="7952" width="20" style="4" customWidth="1"/>
    <col min="7953" max="7953" width="10.88671875" style="4" customWidth="1"/>
    <col min="7954" max="7954" width="6.6640625" style="4"/>
    <col min="7955" max="7955" width="12" style="4" bestFit="1" customWidth="1"/>
    <col min="7956" max="8192" width="6.6640625" style="4"/>
    <col min="8193" max="8193" width="6.5546875" style="4" customWidth="1"/>
    <col min="8194" max="8194" width="57.33203125" style="4" customWidth="1"/>
    <col min="8195" max="8195" width="10.44140625" style="4" customWidth="1"/>
    <col min="8196" max="8196" width="15.88671875" style="4" customWidth="1"/>
    <col min="8197" max="8197" width="10.88671875" style="4" customWidth="1"/>
    <col min="8198" max="8198" width="16.44140625" style="4" customWidth="1"/>
    <col min="8199" max="8199" width="17.109375" style="4" customWidth="1"/>
    <col min="8200" max="8200" width="11.33203125" style="4" customWidth="1"/>
    <col min="8201" max="8201" width="17.6640625" style="4" bestFit="1" customWidth="1"/>
    <col min="8202" max="8202" width="15.88671875" style="4" customWidth="1"/>
    <col min="8203" max="8203" width="18.5546875" style="4" customWidth="1"/>
    <col min="8204" max="8204" width="12.88671875" style="4" customWidth="1"/>
    <col min="8205" max="8205" width="13" style="4" customWidth="1"/>
    <col min="8206" max="8206" width="14.44140625" style="4" customWidth="1"/>
    <col min="8207" max="8207" width="0" style="4" hidden="1" customWidth="1"/>
    <col min="8208" max="8208" width="20" style="4" customWidth="1"/>
    <col min="8209" max="8209" width="10.88671875" style="4" customWidth="1"/>
    <col min="8210" max="8210" width="6.6640625" style="4"/>
    <col min="8211" max="8211" width="12" style="4" bestFit="1" customWidth="1"/>
    <col min="8212" max="8448" width="6.6640625" style="4"/>
    <col min="8449" max="8449" width="6.5546875" style="4" customWidth="1"/>
    <col min="8450" max="8450" width="57.33203125" style="4" customWidth="1"/>
    <col min="8451" max="8451" width="10.44140625" style="4" customWidth="1"/>
    <col min="8452" max="8452" width="15.88671875" style="4" customWidth="1"/>
    <col min="8453" max="8453" width="10.88671875" style="4" customWidth="1"/>
    <col min="8454" max="8454" width="16.44140625" style="4" customWidth="1"/>
    <col min="8455" max="8455" width="17.109375" style="4" customWidth="1"/>
    <col min="8456" max="8456" width="11.33203125" style="4" customWidth="1"/>
    <col min="8457" max="8457" width="17.6640625" style="4" bestFit="1" customWidth="1"/>
    <col min="8458" max="8458" width="15.88671875" style="4" customWidth="1"/>
    <col min="8459" max="8459" width="18.5546875" style="4" customWidth="1"/>
    <col min="8460" max="8460" width="12.88671875" style="4" customWidth="1"/>
    <col min="8461" max="8461" width="13" style="4" customWidth="1"/>
    <col min="8462" max="8462" width="14.44140625" style="4" customWidth="1"/>
    <col min="8463" max="8463" width="0" style="4" hidden="1" customWidth="1"/>
    <col min="8464" max="8464" width="20" style="4" customWidth="1"/>
    <col min="8465" max="8465" width="10.88671875" style="4" customWidth="1"/>
    <col min="8466" max="8466" width="6.6640625" style="4"/>
    <col min="8467" max="8467" width="12" style="4" bestFit="1" customWidth="1"/>
    <col min="8468" max="8704" width="6.6640625" style="4"/>
    <col min="8705" max="8705" width="6.5546875" style="4" customWidth="1"/>
    <col min="8706" max="8706" width="57.33203125" style="4" customWidth="1"/>
    <col min="8707" max="8707" width="10.44140625" style="4" customWidth="1"/>
    <col min="8708" max="8708" width="15.88671875" style="4" customWidth="1"/>
    <col min="8709" max="8709" width="10.88671875" style="4" customWidth="1"/>
    <col min="8710" max="8710" width="16.44140625" style="4" customWidth="1"/>
    <col min="8711" max="8711" width="17.109375" style="4" customWidth="1"/>
    <col min="8712" max="8712" width="11.33203125" style="4" customWidth="1"/>
    <col min="8713" max="8713" width="17.6640625" style="4" bestFit="1" customWidth="1"/>
    <col min="8714" max="8714" width="15.88671875" style="4" customWidth="1"/>
    <col min="8715" max="8715" width="18.5546875" style="4" customWidth="1"/>
    <col min="8716" max="8716" width="12.88671875" style="4" customWidth="1"/>
    <col min="8717" max="8717" width="13" style="4" customWidth="1"/>
    <col min="8718" max="8718" width="14.44140625" style="4" customWidth="1"/>
    <col min="8719" max="8719" width="0" style="4" hidden="1" customWidth="1"/>
    <col min="8720" max="8720" width="20" style="4" customWidth="1"/>
    <col min="8721" max="8721" width="10.88671875" style="4" customWidth="1"/>
    <col min="8722" max="8722" width="6.6640625" style="4"/>
    <col min="8723" max="8723" width="12" style="4" bestFit="1" customWidth="1"/>
    <col min="8724" max="8960" width="6.6640625" style="4"/>
    <col min="8961" max="8961" width="6.5546875" style="4" customWidth="1"/>
    <col min="8962" max="8962" width="57.33203125" style="4" customWidth="1"/>
    <col min="8963" max="8963" width="10.44140625" style="4" customWidth="1"/>
    <col min="8964" max="8964" width="15.88671875" style="4" customWidth="1"/>
    <col min="8965" max="8965" width="10.88671875" style="4" customWidth="1"/>
    <col min="8966" max="8966" width="16.44140625" style="4" customWidth="1"/>
    <col min="8967" max="8967" width="17.109375" style="4" customWidth="1"/>
    <col min="8968" max="8968" width="11.33203125" style="4" customWidth="1"/>
    <col min="8969" max="8969" width="17.6640625" style="4" bestFit="1" customWidth="1"/>
    <col min="8970" max="8970" width="15.88671875" style="4" customWidth="1"/>
    <col min="8971" max="8971" width="18.5546875" style="4" customWidth="1"/>
    <col min="8972" max="8972" width="12.88671875" style="4" customWidth="1"/>
    <col min="8973" max="8973" width="13" style="4" customWidth="1"/>
    <col min="8974" max="8974" width="14.44140625" style="4" customWidth="1"/>
    <col min="8975" max="8975" width="0" style="4" hidden="1" customWidth="1"/>
    <col min="8976" max="8976" width="20" style="4" customWidth="1"/>
    <col min="8977" max="8977" width="10.88671875" style="4" customWidth="1"/>
    <col min="8978" max="8978" width="6.6640625" style="4"/>
    <col min="8979" max="8979" width="12" style="4" bestFit="1" customWidth="1"/>
    <col min="8980" max="9216" width="6.6640625" style="4"/>
    <col min="9217" max="9217" width="6.5546875" style="4" customWidth="1"/>
    <col min="9218" max="9218" width="57.33203125" style="4" customWidth="1"/>
    <col min="9219" max="9219" width="10.44140625" style="4" customWidth="1"/>
    <col min="9220" max="9220" width="15.88671875" style="4" customWidth="1"/>
    <col min="9221" max="9221" width="10.88671875" style="4" customWidth="1"/>
    <col min="9222" max="9222" width="16.44140625" style="4" customWidth="1"/>
    <col min="9223" max="9223" width="17.109375" style="4" customWidth="1"/>
    <col min="9224" max="9224" width="11.33203125" style="4" customWidth="1"/>
    <col min="9225" max="9225" width="17.6640625" style="4" bestFit="1" customWidth="1"/>
    <col min="9226" max="9226" width="15.88671875" style="4" customWidth="1"/>
    <col min="9227" max="9227" width="18.5546875" style="4" customWidth="1"/>
    <col min="9228" max="9228" width="12.88671875" style="4" customWidth="1"/>
    <col min="9229" max="9229" width="13" style="4" customWidth="1"/>
    <col min="9230" max="9230" width="14.44140625" style="4" customWidth="1"/>
    <col min="9231" max="9231" width="0" style="4" hidden="1" customWidth="1"/>
    <col min="9232" max="9232" width="20" style="4" customWidth="1"/>
    <col min="9233" max="9233" width="10.88671875" style="4" customWidth="1"/>
    <col min="9234" max="9234" width="6.6640625" style="4"/>
    <col min="9235" max="9235" width="12" style="4" bestFit="1" customWidth="1"/>
    <col min="9236" max="9472" width="6.6640625" style="4"/>
    <col min="9473" max="9473" width="6.5546875" style="4" customWidth="1"/>
    <col min="9474" max="9474" width="57.33203125" style="4" customWidth="1"/>
    <col min="9475" max="9475" width="10.44140625" style="4" customWidth="1"/>
    <col min="9476" max="9476" width="15.88671875" style="4" customWidth="1"/>
    <col min="9477" max="9477" width="10.88671875" style="4" customWidth="1"/>
    <col min="9478" max="9478" width="16.44140625" style="4" customWidth="1"/>
    <col min="9479" max="9479" width="17.109375" style="4" customWidth="1"/>
    <col min="9480" max="9480" width="11.33203125" style="4" customWidth="1"/>
    <col min="9481" max="9481" width="17.6640625" style="4" bestFit="1" customWidth="1"/>
    <col min="9482" max="9482" width="15.88671875" style="4" customWidth="1"/>
    <col min="9483" max="9483" width="18.5546875" style="4" customWidth="1"/>
    <col min="9484" max="9484" width="12.88671875" style="4" customWidth="1"/>
    <col min="9485" max="9485" width="13" style="4" customWidth="1"/>
    <col min="9486" max="9486" width="14.44140625" style="4" customWidth="1"/>
    <col min="9487" max="9487" width="0" style="4" hidden="1" customWidth="1"/>
    <col min="9488" max="9488" width="20" style="4" customWidth="1"/>
    <col min="9489" max="9489" width="10.88671875" style="4" customWidth="1"/>
    <col min="9490" max="9490" width="6.6640625" style="4"/>
    <col min="9491" max="9491" width="12" style="4" bestFit="1" customWidth="1"/>
    <col min="9492" max="9728" width="6.6640625" style="4"/>
    <col min="9729" max="9729" width="6.5546875" style="4" customWidth="1"/>
    <col min="9730" max="9730" width="57.33203125" style="4" customWidth="1"/>
    <col min="9731" max="9731" width="10.44140625" style="4" customWidth="1"/>
    <col min="9732" max="9732" width="15.88671875" style="4" customWidth="1"/>
    <col min="9733" max="9733" width="10.88671875" style="4" customWidth="1"/>
    <col min="9734" max="9734" width="16.44140625" style="4" customWidth="1"/>
    <col min="9735" max="9735" width="17.109375" style="4" customWidth="1"/>
    <col min="9736" max="9736" width="11.33203125" style="4" customWidth="1"/>
    <col min="9737" max="9737" width="17.6640625" style="4" bestFit="1" customWidth="1"/>
    <col min="9738" max="9738" width="15.88671875" style="4" customWidth="1"/>
    <col min="9739" max="9739" width="18.5546875" style="4" customWidth="1"/>
    <col min="9740" max="9740" width="12.88671875" style="4" customWidth="1"/>
    <col min="9741" max="9741" width="13" style="4" customWidth="1"/>
    <col min="9742" max="9742" width="14.44140625" style="4" customWidth="1"/>
    <col min="9743" max="9743" width="0" style="4" hidden="1" customWidth="1"/>
    <col min="9744" max="9744" width="20" style="4" customWidth="1"/>
    <col min="9745" max="9745" width="10.88671875" style="4" customWidth="1"/>
    <col min="9746" max="9746" width="6.6640625" style="4"/>
    <col min="9747" max="9747" width="12" style="4" bestFit="1" customWidth="1"/>
    <col min="9748" max="9984" width="6.6640625" style="4"/>
    <col min="9985" max="9985" width="6.5546875" style="4" customWidth="1"/>
    <col min="9986" max="9986" width="57.33203125" style="4" customWidth="1"/>
    <col min="9987" max="9987" width="10.44140625" style="4" customWidth="1"/>
    <col min="9988" max="9988" width="15.88671875" style="4" customWidth="1"/>
    <col min="9989" max="9989" width="10.88671875" style="4" customWidth="1"/>
    <col min="9990" max="9990" width="16.44140625" style="4" customWidth="1"/>
    <col min="9991" max="9991" width="17.109375" style="4" customWidth="1"/>
    <col min="9992" max="9992" width="11.33203125" style="4" customWidth="1"/>
    <col min="9993" max="9993" width="17.6640625" style="4" bestFit="1" customWidth="1"/>
    <col min="9994" max="9994" width="15.88671875" style="4" customWidth="1"/>
    <col min="9995" max="9995" width="18.5546875" style="4" customWidth="1"/>
    <col min="9996" max="9996" width="12.88671875" style="4" customWidth="1"/>
    <col min="9997" max="9997" width="13" style="4" customWidth="1"/>
    <col min="9998" max="9998" width="14.44140625" style="4" customWidth="1"/>
    <col min="9999" max="9999" width="0" style="4" hidden="1" customWidth="1"/>
    <col min="10000" max="10000" width="20" style="4" customWidth="1"/>
    <col min="10001" max="10001" width="10.88671875" style="4" customWidth="1"/>
    <col min="10002" max="10002" width="6.6640625" style="4"/>
    <col min="10003" max="10003" width="12" style="4" bestFit="1" customWidth="1"/>
    <col min="10004" max="10240" width="6.6640625" style="4"/>
    <col min="10241" max="10241" width="6.5546875" style="4" customWidth="1"/>
    <col min="10242" max="10242" width="57.33203125" style="4" customWidth="1"/>
    <col min="10243" max="10243" width="10.44140625" style="4" customWidth="1"/>
    <col min="10244" max="10244" width="15.88671875" style="4" customWidth="1"/>
    <col min="10245" max="10245" width="10.88671875" style="4" customWidth="1"/>
    <col min="10246" max="10246" width="16.44140625" style="4" customWidth="1"/>
    <col min="10247" max="10247" width="17.109375" style="4" customWidth="1"/>
    <col min="10248" max="10248" width="11.33203125" style="4" customWidth="1"/>
    <col min="10249" max="10249" width="17.6640625" style="4" bestFit="1" customWidth="1"/>
    <col min="10250" max="10250" width="15.88671875" style="4" customWidth="1"/>
    <col min="10251" max="10251" width="18.5546875" style="4" customWidth="1"/>
    <col min="10252" max="10252" width="12.88671875" style="4" customWidth="1"/>
    <col min="10253" max="10253" width="13" style="4" customWidth="1"/>
    <col min="10254" max="10254" width="14.44140625" style="4" customWidth="1"/>
    <col min="10255" max="10255" width="0" style="4" hidden="1" customWidth="1"/>
    <col min="10256" max="10256" width="20" style="4" customWidth="1"/>
    <col min="10257" max="10257" width="10.88671875" style="4" customWidth="1"/>
    <col min="10258" max="10258" width="6.6640625" style="4"/>
    <col min="10259" max="10259" width="12" style="4" bestFit="1" customWidth="1"/>
    <col min="10260" max="10496" width="6.6640625" style="4"/>
    <col min="10497" max="10497" width="6.5546875" style="4" customWidth="1"/>
    <col min="10498" max="10498" width="57.33203125" style="4" customWidth="1"/>
    <col min="10499" max="10499" width="10.44140625" style="4" customWidth="1"/>
    <col min="10500" max="10500" width="15.88671875" style="4" customWidth="1"/>
    <col min="10501" max="10501" width="10.88671875" style="4" customWidth="1"/>
    <col min="10502" max="10502" width="16.44140625" style="4" customWidth="1"/>
    <col min="10503" max="10503" width="17.109375" style="4" customWidth="1"/>
    <col min="10504" max="10504" width="11.33203125" style="4" customWidth="1"/>
    <col min="10505" max="10505" width="17.6640625" style="4" bestFit="1" customWidth="1"/>
    <col min="10506" max="10506" width="15.88671875" style="4" customWidth="1"/>
    <col min="10507" max="10507" width="18.5546875" style="4" customWidth="1"/>
    <col min="10508" max="10508" width="12.88671875" style="4" customWidth="1"/>
    <col min="10509" max="10509" width="13" style="4" customWidth="1"/>
    <col min="10510" max="10510" width="14.44140625" style="4" customWidth="1"/>
    <col min="10511" max="10511" width="0" style="4" hidden="1" customWidth="1"/>
    <col min="10512" max="10512" width="20" style="4" customWidth="1"/>
    <col min="10513" max="10513" width="10.88671875" style="4" customWidth="1"/>
    <col min="10514" max="10514" width="6.6640625" style="4"/>
    <col min="10515" max="10515" width="12" style="4" bestFit="1" customWidth="1"/>
    <col min="10516" max="10752" width="6.6640625" style="4"/>
    <col min="10753" max="10753" width="6.5546875" style="4" customWidth="1"/>
    <col min="10754" max="10754" width="57.33203125" style="4" customWidth="1"/>
    <col min="10755" max="10755" width="10.44140625" style="4" customWidth="1"/>
    <col min="10756" max="10756" width="15.88671875" style="4" customWidth="1"/>
    <col min="10757" max="10757" width="10.88671875" style="4" customWidth="1"/>
    <col min="10758" max="10758" width="16.44140625" style="4" customWidth="1"/>
    <col min="10759" max="10759" width="17.109375" style="4" customWidth="1"/>
    <col min="10760" max="10760" width="11.33203125" style="4" customWidth="1"/>
    <col min="10761" max="10761" width="17.6640625" style="4" bestFit="1" customWidth="1"/>
    <col min="10762" max="10762" width="15.88671875" style="4" customWidth="1"/>
    <col min="10763" max="10763" width="18.5546875" style="4" customWidth="1"/>
    <col min="10764" max="10764" width="12.88671875" style="4" customWidth="1"/>
    <col min="10765" max="10765" width="13" style="4" customWidth="1"/>
    <col min="10766" max="10766" width="14.44140625" style="4" customWidth="1"/>
    <col min="10767" max="10767" width="0" style="4" hidden="1" customWidth="1"/>
    <col min="10768" max="10768" width="20" style="4" customWidth="1"/>
    <col min="10769" max="10769" width="10.88671875" style="4" customWidth="1"/>
    <col min="10770" max="10770" width="6.6640625" style="4"/>
    <col min="10771" max="10771" width="12" style="4" bestFit="1" customWidth="1"/>
    <col min="10772" max="11008" width="6.6640625" style="4"/>
    <col min="11009" max="11009" width="6.5546875" style="4" customWidth="1"/>
    <col min="11010" max="11010" width="57.33203125" style="4" customWidth="1"/>
    <col min="11011" max="11011" width="10.44140625" style="4" customWidth="1"/>
    <col min="11012" max="11012" width="15.88671875" style="4" customWidth="1"/>
    <col min="11013" max="11013" width="10.88671875" style="4" customWidth="1"/>
    <col min="11014" max="11014" width="16.44140625" style="4" customWidth="1"/>
    <col min="11015" max="11015" width="17.109375" style="4" customWidth="1"/>
    <col min="11016" max="11016" width="11.33203125" style="4" customWidth="1"/>
    <col min="11017" max="11017" width="17.6640625" style="4" bestFit="1" customWidth="1"/>
    <col min="11018" max="11018" width="15.88671875" style="4" customWidth="1"/>
    <col min="11019" max="11019" width="18.5546875" style="4" customWidth="1"/>
    <col min="11020" max="11020" width="12.88671875" style="4" customWidth="1"/>
    <col min="11021" max="11021" width="13" style="4" customWidth="1"/>
    <col min="11022" max="11022" width="14.44140625" style="4" customWidth="1"/>
    <col min="11023" max="11023" width="0" style="4" hidden="1" customWidth="1"/>
    <col min="11024" max="11024" width="20" style="4" customWidth="1"/>
    <col min="11025" max="11025" width="10.88671875" style="4" customWidth="1"/>
    <col min="11026" max="11026" width="6.6640625" style="4"/>
    <col min="11027" max="11027" width="12" style="4" bestFit="1" customWidth="1"/>
    <col min="11028" max="11264" width="6.6640625" style="4"/>
    <col min="11265" max="11265" width="6.5546875" style="4" customWidth="1"/>
    <col min="11266" max="11266" width="57.33203125" style="4" customWidth="1"/>
    <col min="11267" max="11267" width="10.44140625" style="4" customWidth="1"/>
    <col min="11268" max="11268" width="15.88671875" style="4" customWidth="1"/>
    <col min="11269" max="11269" width="10.88671875" style="4" customWidth="1"/>
    <col min="11270" max="11270" width="16.44140625" style="4" customWidth="1"/>
    <col min="11271" max="11271" width="17.109375" style="4" customWidth="1"/>
    <col min="11272" max="11272" width="11.33203125" style="4" customWidth="1"/>
    <col min="11273" max="11273" width="17.6640625" style="4" bestFit="1" customWidth="1"/>
    <col min="11274" max="11274" width="15.88671875" style="4" customWidth="1"/>
    <col min="11275" max="11275" width="18.5546875" style="4" customWidth="1"/>
    <col min="11276" max="11276" width="12.88671875" style="4" customWidth="1"/>
    <col min="11277" max="11277" width="13" style="4" customWidth="1"/>
    <col min="11278" max="11278" width="14.44140625" style="4" customWidth="1"/>
    <col min="11279" max="11279" width="0" style="4" hidden="1" customWidth="1"/>
    <col min="11280" max="11280" width="20" style="4" customWidth="1"/>
    <col min="11281" max="11281" width="10.88671875" style="4" customWidth="1"/>
    <col min="11282" max="11282" width="6.6640625" style="4"/>
    <col min="11283" max="11283" width="12" style="4" bestFit="1" customWidth="1"/>
    <col min="11284" max="11520" width="6.6640625" style="4"/>
    <col min="11521" max="11521" width="6.5546875" style="4" customWidth="1"/>
    <col min="11522" max="11522" width="57.33203125" style="4" customWidth="1"/>
    <col min="11523" max="11523" width="10.44140625" style="4" customWidth="1"/>
    <col min="11524" max="11524" width="15.88671875" style="4" customWidth="1"/>
    <col min="11525" max="11525" width="10.88671875" style="4" customWidth="1"/>
    <col min="11526" max="11526" width="16.44140625" style="4" customWidth="1"/>
    <col min="11527" max="11527" width="17.109375" style="4" customWidth="1"/>
    <col min="11528" max="11528" width="11.33203125" style="4" customWidth="1"/>
    <col min="11529" max="11529" width="17.6640625" style="4" bestFit="1" customWidth="1"/>
    <col min="11530" max="11530" width="15.88671875" style="4" customWidth="1"/>
    <col min="11531" max="11531" width="18.5546875" style="4" customWidth="1"/>
    <col min="11532" max="11532" width="12.88671875" style="4" customWidth="1"/>
    <col min="11533" max="11533" width="13" style="4" customWidth="1"/>
    <col min="11534" max="11534" width="14.44140625" style="4" customWidth="1"/>
    <col min="11535" max="11535" width="0" style="4" hidden="1" customWidth="1"/>
    <col min="11536" max="11536" width="20" style="4" customWidth="1"/>
    <col min="11537" max="11537" width="10.88671875" style="4" customWidth="1"/>
    <col min="11538" max="11538" width="6.6640625" style="4"/>
    <col min="11539" max="11539" width="12" style="4" bestFit="1" customWidth="1"/>
    <col min="11540" max="11776" width="6.6640625" style="4"/>
    <col min="11777" max="11777" width="6.5546875" style="4" customWidth="1"/>
    <col min="11778" max="11778" width="57.33203125" style="4" customWidth="1"/>
    <col min="11779" max="11779" width="10.44140625" style="4" customWidth="1"/>
    <col min="11780" max="11780" width="15.88671875" style="4" customWidth="1"/>
    <col min="11781" max="11781" width="10.88671875" style="4" customWidth="1"/>
    <col min="11782" max="11782" width="16.44140625" style="4" customWidth="1"/>
    <col min="11783" max="11783" width="17.109375" style="4" customWidth="1"/>
    <col min="11784" max="11784" width="11.33203125" style="4" customWidth="1"/>
    <col min="11785" max="11785" width="17.6640625" style="4" bestFit="1" customWidth="1"/>
    <col min="11786" max="11786" width="15.88671875" style="4" customWidth="1"/>
    <col min="11787" max="11787" width="18.5546875" style="4" customWidth="1"/>
    <col min="11788" max="11788" width="12.88671875" style="4" customWidth="1"/>
    <col min="11789" max="11789" width="13" style="4" customWidth="1"/>
    <col min="11790" max="11790" width="14.44140625" style="4" customWidth="1"/>
    <col min="11791" max="11791" width="0" style="4" hidden="1" customWidth="1"/>
    <col min="11792" max="11792" width="20" style="4" customWidth="1"/>
    <col min="11793" max="11793" width="10.88671875" style="4" customWidth="1"/>
    <col min="11794" max="11794" width="6.6640625" style="4"/>
    <col min="11795" max="11795" width="12" style="4" bestFit="1" customWidth="1"/>
    <col min="11796" max="12032" width="6.6640625" style="4"/>
    <col min="12033" max="12033" width="6.5546875" style="4" customWidth="1"/>
    <col min="12034" max="12034" width="57.33203125" style="4" customWidth="1"/>
    <col min="12035" max="12035" width="10.44140625" style="4" customWidth="1"/>
    <col min="12036" max="12036" width="15.88671875" style="4" customWidth="1"/>
    <col min="12037" max="12037" width="10.88671875" style="4" customWidth="1"/>
    <col min="12038" max="12038" width="16.44140625" style="4" customWidth="1"/>
    <col min="12039" max="12039" width="17.109375" style="4" customWidth="1"/>
    <col min="12040" max="12040" width="11.33203125" style="4" customWidth="1"/>
    <col min="12041" max="12041" width="17.6640625" style="4" bestFit="1" customWidth="1"/>
    <col min="12042" max="12042" width="15.88671875" style="4" customWidth="1"/>
    <col min="12043" max="12043" width="18.5546875" style="4" customWidth="1"/>
    <col min="12044" max="12044" width="12.88671875" style="4" customWidth="1"/>
    <col min="12045" max="12045" width="13" style="4" customWidth="1"/>
    <col min="12046" max="12046" width="14.44140625" style="4" customWidth="1"/>
    <col min="12047" max="12047" width="0" style="4" hidden="1" customWidth="1"/>
    <col min="12048" max="12048" width="20" style="4" customWidth="1"/>
    <col min="12049" max="12049" width="10.88671875" style="4" customWidth="1"/>
    <col min="12050" max="12050" width="6.6640625" style="4"/>
    <col min="12051" max="12051" width="12" style="4" bestFit="1" customWidth="1"/>
    <col min="12052" max="12288" width="6.6640625" style="4"/>
    <col min="12289" max="12289" width="6.5546875" style="4" customWidth="1"/>
    <col min="12290" max="12290" width="57.33203125" style="4" customWidth="1"/>
    <col min="12291" max="12291" width="10.44140625" style="4" customWidth="1"/>
    <col min="12292" max="12292" width="15.88671875" style="4" customWidth="1"/>
    <col min="12293" max="12293" width="10.88671875" style="4" customWidth="1"/>
    <col min="12294" max="12294" width="16.44140625" style="4" customWidth="1"/>
    <col min="12295" max="12295" width="17.109375" style="4" customWidth="1"/>
    <col min="12296" max="12296" width="11.33203125" style="4" customWidth="1"/>
    <col min="12297" max="12297" width="17.6640625" style="4" bestFit="1" customWidth="1"/>
    <col min="12298" max="12298" width="15.88671875" style="4" customWidth="1"/>
    <col min="12299" max="12299" width="18.5546875" style="4" customWidth="1"/>
    <col min="12300" max="12300" width="12.88671875" style="4" customWidth="1"/>
    <col min="12301" max="12301" width="13" style="4" customWidth="1"/>
    <col min="12302" max="12302" width="14.44140625" style="4" customWidth="1"/>
    <col min="12303" max="12303" width="0" style="4" hidden="1" customWidth="1"/>
    <col min="12304" max="12304" width="20" style="4" customWidth="1"/>
    <col min="12305" max="12305" width="10.88671875" style="4" customWidth="1"/>
    <col min="12306" max="12306" width="6.6640625" style="4"/>
    <col min="12307" max="12307" width="12" style="4" bestFit="1" customWidth="1"/>
    <col min="12308" max="12544" width="6.6640625" style="4"/>
    <col min="12545" max="12545" width="6.5546875" style="4" customWidth="1"/>
    <col min="12546" max="12546" width="57.33203125" style="4" customWidth="1"/>
    <col min="12547" max="12547" width="10.44140625" style="4" customWidth="1"/>
    <col min="12548" max="12548" width="15.88671875" style="4" customWidth="1"/>
    <col min="12549" max="12549" width="10.88671875" style="4" customWidth="1"/>
    <col min="12550" max="12550" width="16.44140625" style="4" customWidth="1"/>
    <col min="12551" max="12551" width="17.109375" style="4" customWidth="1"/>
    <col min="12552" max="12552" width="11.33203125" style="4" customWidth="1"/>
    <col min="12553" max="12553" width="17.6640625" style="4" bestFit="1" customWidth="1"/>
    <col min="12554" max="12554" width="15.88671875" style="4" customWidth="1"/>
    <col min="12555" max="12555" width="18.5546875" style="4" customWidth="1"/>
    <col min="12556" max="12556" width="12.88671875" style="4" customWidth="1"/>
    <col min="12557" max="12557" width="13" style="4" customWidth="1"/>
    <col min="12558" max="12558" width="14.44140625" style="4" customWidth="1"/>
    <col min="12559" max="12559" width="0" style="4" hidden="1" customWidth="1"/>
    <col min="12560" max="12560" width="20" style="4" customWidth="1"/>
    <col min="12561" max="12561" width="10.88671875" style="4" customWidth="1"/>
    <col min="12562" max="12562" width="6.6640625" style="4"/>
    <col min="12563" max="12563" width="12" style="4" bestFit="1" customWidth="1"/>
    <col min="12564" max="12800" width="6.6640625" style="4"/>
    <col min="12801" max="12801" width="6.5546875" style="4" customWidth="1"/>
    <col min="12802" max="12802" width="57.33203125" style="4" customWidth="1"/>
    <col min="12803" max="12803" width="10.44140625" style="4" customWidth="1"/>
    <col min="12804" max="12804" width="15.88671875" style="4" customWidth="1"/>
    <col min="12805" max="12805" width="10.88671875" style="4" customWidth="1"/>
    <col min="12806" max="12806" width="16.44140625" style="4" customWidth="1"/>
    <col min="12807" max="12807" width="17.109375" style="4" customWidth="1"/>
    <col min="12808" max="12808" width="11.33203125" style="4" customWidth="1"/>
    <col min="12809" max="12809" width="17.6640625" style="4" bestFit="1" customWidth="1"/>
    <col min="12810" max="12810" width="15.88671875" style="4" customWidth="1"/>
    <col min="12811" max="12811" width="18.5546875" style="4" customWidth="1"/>
    <col min="12812" max="12812" width="12.88671875" style="4" customWidth="1"/>
    <col min="12813" max="12813" width="13" style="4" customWidth="1"/>
    <col min="12814" max="12814" width="14.44140625" style="4" customWidth="1"/>
    <col min="12815" max="12815" width="0" style="4" hidden="1" customWidth="1"/>
    <col min="12816" max="12816" width="20" style="4" customWidth="1"/>
    <col min="12817" max="12817" width="10.88671875" style="4" customWidth="1"/>
    <col min="12818" max="12818" width="6.6640625" style="4"/>
    <col min="12819" max="12819" width="12" style="4" bestFit="1" customWidth="1"/>
    <col min="12820" max="13056" width="6.6640625" style="4"/>
    <col min="13057" max="13057" width="6.5546875" style="4" customWidth="1"/>
    <col min="13058" max="13058" width="57.33203125" style="4" customWidth="1"/>
    <col min="13059" max="13059" width="10.44140625" style="4" customWidth="1"/>
    <col min="13060" max="13060" width="15.88671875" style="4" customWidth="1"/>
    <col min="13061" max="13061" width="10.88671875" style="4" customWidth="1"/>
    <col min="13062" max="13062" width="16.44140625" style="4" customWidth="1"/>
    <col min="13063" max="13063" width="17.109375" style="4" customWidth="1"/>
    <col min="13064" max="13064" width="11.33203125" style="4" customWidth="1"/>
    <col min="13065" max="13065" width="17.6640625" style="4" bestFit="1" customWidth="1"/>
    <col min="13066" max="13066" width="15.88671875" style="4" customWidth="1"/>
    <col min="13067" max="13067" width="18.5546875" style="4" customWidth="1"/>
    <col min="13068" max="13068" width="12.88671875" style="4" customWidth="1"/>
    <col min="13069" max="13069" width="13" style="4" customWidth="1"/>
    <col min="13070" max="13070" width="14.44140625" style="4" customWidth="1"/>
    <col min="13071" max="13071" width="0" style="4" hidden="1" customWidth="1"/>
    <col min="13072" max="13072" width="20" style="4" customWidth="1"/>
    <col min="13073" max="13073" width="10.88671875" style="4" customWidth="1"/>
    <col min="13074" max="13074" width="6.6640625" style="4"/>
    <col min="13075" max="13075" width="12" style="4" bestFit="1" customWidth="1"/>
    <col min="13076" max="13312" width="6.6640625" style="4"/>
    <col min="13313" max="13313" width="6.5546875" style="4" customWidth="1"/>
    <col min="13314" max="13314" width="57.33203125" style="4" customWidth="1"/>
    <col min="13315" max="13315" width="10.44140625" style="4" customWidth="1"/>
    <col min="13316" max="13316" width="15.88671875" style="4" customWidth="1"/>
    <col min="13317" max="13317" width="10.88671875" style="4" customWidth="1"/>
    <col min="13318" max="13318" width="16.44140625" style="4" customWidth="1"/>
    <col min="13319" max="13319" width="17.109375" style="4" customWidth="1"/>
    <col min="13320" max="13320" width="11.33203125" style="4" customWidth="1"/>
    <col min="13321" max="13321" width="17.6640625" style="4" bestFit="1" customWidth="1"/>
    <col min="13322" max="13322" width="15.88671875" style="4" customWidth="1"/>
    <col min="13323" max="13323" width="18.5546875" style="4" customWidth="1"/>
    <col min="13324" max="13324" width="12.88671875" style="4" customWidth="1"/>
    <col min="13325" max="13325" width="13" style="4" customWidth="1"/>
    <col min="13326" max="13326" width="14.44140625" style="4" customWidth="1"/>
    <col min="13327" max="13327" width="0" style="4" hidden="1" customWidth="1"/>
    <col min="13328" max="13328" width="20" style="4" customWidth="1"/>
    <col min="13329" max="13329" width="10.88671875" style="4" customWidth="1"/>
    <col min="13330" max="13330" width="6.6640625" style="4"/>
    <col min="13331" max="13331" width="12" style="4" bestFit="1" customWidth="1"/>
    <col min="13332" max="13568" width="6.6640625" style="4"/>
    <col min="13569" max="13569" width="6.5546875" style="4" customWidth="1"/>
    <col min="13570" max="13570" width="57.33203125" style="4" customWidth="1"/>
    <col min="13571" max="13571" width="10.44140625" style="4" customWidth="1"/>
    <col min="13572" max="13572" width="15.88671875" style="4" customWidth="1"/>
    <col min="13573" max="13573" width="10.88671875" style="4" customWidth="1"/>
    <col min="13574" max="13574" width="16.44140625" style="4" customWidth="1"/>
    <col min="13575" max="13575" width="17.109375" style="4" customWidth="1"/>
    <col min="13576" max="13576" width="11.33203125" style="4" customWidth="1"/>
    <col min="13577" max="13577" width="17.6640625" style="4" bestFit="1" customWidth="1"/>
    <col min="13578" max="13578" width="15.88671875" style="4" customWidth="1"/>
    <col min="13579" max="13579" width="18.5546875" style="4" customWidth="1"/>
    <col min="13580" max="13580" width="12.88671875" style="4" customWidth="1"/>
    <col min="13581" max="13581" width="13" style="4" customWidth="1"/>
    <col min="13582" max="13582" width="14.44140625" style="4" customWidth="1"/>
    <col min="13583" max="13583" width="0" style="4" hidden="1" customWidth="1"/>
    <col min="13584" max="13584" width="20" style="4" customWidth="1"/>
    <col min="13585" max="13585" width="10.88671875" style="4" customWidth="1"/>
    <col min="13586" max="13586" width="6.6640625" style="4"/>
    <col min="13587" max="13587" width="12" style="4" bestFit="1" customWidth="1"/>
    <col min="13588" max="13824" width="6.6640625" style="4"/>
    <col min="13825" max="13825" width="6.5546875" style="4" customWidth="1"/>
    <col min="13826" max="13826" width="57.33203125" style="4" customWidth="1"/>
    <col min="13827" max="13827" width="10.44140625" style="4" customWidth="1"/>
    <col min="13828" max="13828" width="15.88671875" style="4" customWidth="1"/>
    <col min="13829" max="13829" width="10.88671875" style="4" customWidth="1"/>
    <col min="13830" max="13830" width="16.44140625" style="4" customWidth="1"/>
    <col min="13831" max="13831" width="17.109375" style="4" customWidth="1"/>
    <col min="13832" max="13832" width="11.33203125" style="4" customWidth="1"/>
    <col min="13833" max="13833" width="17.6640625" style="4" bestFit="1" customWidth="1"/>
    <col min="13834" max="13834" width="15.88671875" style="4" customWidth="1"/>
    <col min="13835" max="13835" width="18.5546875" style="4" customWidth="1"/>
    <col min="13836" max="13836" width="12.88671875" style="4" customWidth="1"/>
    <col min="13837" max="13837" width="13" style="4" customWidth="1"/>
    <col min="13838" max="13838" width="14.44140625" style="4" customWidth="1"/>
    <col min="13839" max="13839" width="0" style="4" hidden="1" customWidth="1"/>
    <col min="13840" max="13840" width="20" style="4" customWidth="1"/>
    <col min="13841" max="13841" width="10.88671875" style="4" customWidth="1"/>
    <col min="13842" max="13842" width="6.6640625" style="4"/>
    <col min="13843" max="13843" width="12" style="4" bestFit="1" customWidth="1"/>
    <col min="13844" max="14080" width="6.6640625" style="4"/>
    <col min="14081" max="14081" width="6.5546875" style="4" customWidth="1"/>
    <col min="14082" max="14082" width="57.33203125" style="4" customWidth="1"/>
    <col min="14083" max="14083" width="10.44140625" style="4" customWidth="1"/>
    <col min="14084" max="14084" width="15.88671875" style="4" customWidth="1"/>
    <col min="14085" max="14085" width="10.88671875" style="4" customWidth="1"/>
    <col min="14086" max="14086" width="16.44140625" style="4" customWidth="1"/>
    <col min="14087" max="14087" width="17.109375" style="4" customWidth="1"/>
    <col min="14088" max="14088" width="11.33203125" style="4" customWidth="1"/>
    <col min="14089" max="14089" width="17.6640625" style="4" bestFit="1" customWidth="1"/>
    <col min="14090" max="14090" width="15.88671875" style="4" customWidth="1"/>
    <col min="14091" max="14091" width="18.5546875" style="4" customWidth="1"/>
    <col min="14092" max="14092" width="12.88671875" style="4" customWidth="1"/>
    <col min="14093" max="14093" width="13" style="4" customWidth="1"/>
    <col min="14094" max="14094" width="14.44140625" style="4" customWidth="1"/>
    <col min="14095" max="14095" width="0" style="4" hidden="1" customWidth="1"/>
    <col min="14096" max="14096" width="20" style="4" customWidth="1"/>
    <col min="14097" max="14097" width="10.88671875" style="4" customWidth="1"/>
    <col min="14098" max="14098" width="6.6640625" style="4"/>
    <col min="14099" max="14099" width="12" style="4" bestFit="1" customWidth="1"/>
    <col min="14100" max="14336" width="6.6640625" style="4"/>
    <col min="14337" max="14337" width="6.5546875" style="4" customWidth="1"/>
    <col min="14338" max="14338" width="57.33203125" style="4" customWidth="1"/>
    <col min="14339" max="14339" width="10.44140625" style="4" customWidth="1"/>
    <col min="14340" max="14340" width="15.88671875" style="4" customWidth="1"/>
    <col min="14341" max="14341" width="10.88671875" style="4" customWidth="1"/>
    <col min="14342" max="14342" width="16.44140625" style="4" customWidth="1"/>
    <col min="14343" max="14343" width="17.109375" style="4" customWidth="1"/>
    <col min="14344" max="14344" width="11.33203125" style="4" customWidth="1"/>
    <col min="14345" max="14345" width="17.6640625" style="4" bestFit="1" customWidth="1"/>
    <col min="14346" max="14346" width="15.88671875" style="4" customWidth="1"/>
    <col min="14347" max="14347" width="18.5546875" style="4" customWidth="1"/>
    <col min="14348" max="14348" width="12.88671875" style="4" customWidth="1"/>
    <col min="14349" max="14349" width="13" style="4" customWidth="1"/>
    <col min="14350" max="14350" width="14.44140625" style="4" customWidth="1"/>
    <col min="14351" max="14351" width="0" style="4" hidden="1" customWidth="1"/>
    <col min="14352" max="14352" width="20" style="4" customWidth="1"/>
    <col min="14353" max="14353" width="10.88671875" style="4" customWidth="1"/>
    <col min="14354" max="14354" width="6.6640625" style="4"/>
    <col min="14355" max="14355" width="12" style="4" bestFit="1" customWidth="1"/>
    <col min="14356" max="14592" width="6.6640625" style="4"/>
    <col min="14593" max="14593" width="6.5546875" style="4" customWidth="1"/>
    <col min="14594" max="14594" width="57.33203125" style="4" customWidth="1"/>
    <col min="14595" max="14595" width="10.44140625" style="4" customWidth="1"/>
    <col min="14596" max="14596" width="15.88671875" style="4" customWidth="1"/>
    <col min="14597" max="14597" width="10.88671875" style="4" customWidth="1"/>
    <col min="14598" max="14598" width="16.44140625" style="4" customWidth="1"/>
    <col min="14599" max="14599" width="17.109375" style="4" customWidth="1"/>
    <col min="14600" max="14600" width="11.33203125" style="4" customWidth="1"/>
    <col min="14601" max="14601" width="17.6640625" style="4" bestFit="1" customWidth="1"/>
    <col min="14602" max="14602" width="15.88671875" style="4" customWidth="1"/>
    <col min="14603" max="14603" width="18.5546875" style="4" customWidth="1"/>
    <col min="14604" max="14604" width="12.88671875" style="4" customWidth="1"/>
    <col min="14605" max="14605" width="13" style="4" customWidth="1"/>
    <col min="14606" max="14606" width="14.44140625" style="4" customWidth="1"/>
    <col min="14607" max="14607" width="0" style="4" hidden="1" customWidth="1"/>
    <col min="14608" max="14608" width="20" style="4" customWidth="1"/>
    <col min="14609" max="14609" width="10.88671875" style="4" customWidth="1"/>
    <col min="14610" max="14610" width="6.6640625" style="4"/>
    <col min="14611" max="14611" width="12" style="4" bestFit="1" customWidth="1"/>
    <col min="14612" max="14848" width="6.6640625" style="4"/>
    <col min="14849" max="14849" width="6.5546875" style="4" customWidth="1"/>
    <col min="14850" max="14850" width="57.33203125" style="4" customWidth="1"/>
    <col min="14851" max="14851" width="10.44140625" style="4" customWidth="1"/>
    <col min="14852" max="14852" width="15.88671875" style="4" customWidth="1"/>
    <col min="14853" max="14853" width="10.88671875" style="4" customWidth="1"/>
    <col min="14854" max="14854" width="16.44140625" style="4" customWidth="1"/>
    <col min="14855" max="14855" width="17.109375" style="4" customWidth="1"/>
    <col min="14856" max="14856" width="11.33203125" style="4" customWidth="1"/>
    <col min="14857" max="14857" width="17.6640625" style="4" bestFit="1" customWidth="1"/>
    <col min="14858" max="14858" width="15.88671875" style="4" customWidth="1"/>
    <col min="14859" max="14859" width="18.5546875" style="4" customWidth="1"/>
    <col min="14860" max="14860" width="12.88671875" style="4" customWidth="1"/>
    <col min="14861" max="14861" width="13" style="4" customWidth="1"/>
    <col min="14862" max="14862" width="14.44140625" style="4" customWidth="1"/>
    <col min="14863" max="14863" width="0" style="4" hidden="1" customWidth="1"/>
    <col min="14864" max="14864" width="20" style="4" customWidth="1"/>
    <col min="14865" max="14865" width="10.88671875" style="4" customWidth="1"/>
    <col min="14866" max="14866" width="6.6640625" style="4"/>
    <col min="14867" max="14867" width="12" style="4" bestFit="1" customWidth="1"/>
    <col min="14868" max="15104" width="6.6640625" style="4"/>
    <col min="15105" max="15105" width="6.5546875" style="4" customWidth="1"/>
    <col min="15106" max="15106" width="57.33203125" style="4" customWidth="1"/>
    <col min="15107" max="15107" width="10.44140625" style="4" customWidth="1"/>
    <col min="15108" max="15108" width="15.88671875" style="4" customWidth="1"/>
    <col min="15109" max="15109" width="10.88671875" style="4" customWidth="1"/>
    <col min="15110" max="15110" width="16.44140625" style="4" customWidth="1"/>
    <col min="15111" max="15111" width="17.109375" style="4" customWidth="1"/>
    <col min="15112" max="15112" width="11.33203125" style="4" customWidth="1"/>
    <col min="15113" max="15113" width="17.6640625" style="4" bestFit="1" customWidth="1"/>
    <col min="15114" max="15114" width="15.88671875" style="4" customWidth="1"/>
    <col min="15115" max="15115" width="18.5546875" style="4" customWidth="1"/>
    <col min="15116" max="15116" width="12.88671875" style="4" customWidth="1"/>
    <col min="15117" max="15117" width="13" style="4" customWidth="1"/>
    <col min="15118" max="15118" width="14.44140625" style="4" customWidth="1"/>
    <col min="15119" max="15119" width="0" style="4" hidden="1" customWidth="1"/>
    <col min="15120" max="15120" width="20" style="4" customWidth="1"/>
    <col min="15121" max="15121" width="10.88671875" style="4" customWidth="1"/>
    <col min="15122" max="15122" width="6.6640625" style="4"/>
    <col min="15123" max="15123" width="12" style="4" bestFit="1" customWidth="1"/>
    <col min="15124" max="15360" width="6.6640625" style="4"/>
    <col min="15361" max="15361" width="6.5546875" style="4" customWidth="1"/>
    <col min="15362" max="15362" width="57.33203125" style="4" customWidth="1"/>
    <col min="15363" max="15363" width="10.44140625" style="4" customWidth="1"/>
    <col min="15364" max="15364" width="15.88671875" style="4" customWidth="1"/>
    <col min="15365" max="15365" width="10.88671875" style="4" customWidth="1"/>
    <col min="15366" max="15366" width="16.44140625" style="4" customWidth="1"/>
    <col min="15367" max="15367" width="17.109375" style="4" customWidth="1"/>
    <col min="15368" max="15368" width="11.33203125" style="4" customWidth="1"/>
    <col min="15369" max="15369" width="17.6640625" style="4" bestFit="1" customWidth="1"/>
    <col min="15370" max="15370" width="15.88671875" style="4" customWidth="1"/>
    <col min="15371" max="15371" width="18.5546875" style="4" customWidth="1"/>
    <col min="15372" max="15372" width="12.88671875" style="4" customWidth="1"/>
    <col min="15373" max="15373" width="13" style="4" customWidth="1"/>
    <col min="15374" max="15374" width="14.44140625" style="4" customWidth="1"/>
    <col min="15375" max="15375" width="0" style="4" hidden="1" customWidth="1"/>
    <col min="15376" max="15376" width="20" style="4" customWidth="1"/>
    <col min="15377" max="15377" width="10.88671875" style="4" customWidth="1"/>
    <col min="15378" max="15378" width="6.6640625" style="4"/>
    <col min="15379" max="15379" width="12" style="4" bestFit="1" customWidth="1"/>
    <col min="15380" max="15616" width="6.6640625" style="4"/>
    <col min="15617" max="15617" width="6.5546875" style="4" customWidth="1"/>
    <col min="15618" max="15618" width="57.33203125" style="4" customWidth="1"/>
    <col min="15619" max="15619" width="10.44140625" style="4" customWidth="1"/>
    <col min="15620" max="15620" width="15.88671875" style="4" customWidth="1"/>
    <col min="15621" max="15621" width="10.88671875" style="4" customWidth="1"/>
    <col min="15622" max="15622" width="16.44140625" style="4" customWidth="1"/>
    <col min="15623" max="15623" width="17.109375" style="4" customWidth="1"/>
    <col min="15624" max="15624" width="11.33203125" style="4" customWidth="1"/>
    <col min="15625" max="15625" width="17.6640625" style="4" bestFit="1" customWidth="1"/>
    <col min="15626" max="15626" width="15.88671875" style="4" customWidth="1"/>
    <col min="15627" max="15627" width="18.5546875" style="4" customWidth="1"/>
    <col min="15628" max="15628" width="12.88671875" style="4" customWidth="1"/>
    <col min="15629" max="15629" width="13" style="4" customWidth="1"/>
    <col min="15630" max="15630" width="14.44140625" style="4" customWidth="1"/>
    <col min="15631" max="15631" width="0" style="4" hidden="1" customWidth="1"/>
    <col min="15632" max="15632" width="20" style="4" customWidth="1"/>
    <col min="15633" max="15633" width="10.88671875" style="4" customWidth="1"/>
    <col min="15634" max="15634" width="6.6640625" style="4"/>
    <col min="15635" max="15635" width="12" style="4" bestFit="1" customWidth="1"/>
    <col min="15636" max="15872" width="6.6640625" style="4"/>
    <col min="15873" max="15873" width="6.5546875" style="4" customWidth="1"/>
    <col min="15874" max="15874" width="57.33203125" style="4" customWidth="1"/>
    <col min="15875" max="15875" width="10.44140625" style="4" customWidth="1"/>
    <col min="15876" max="15876" width="15.88671875" style="4" customWidth="1"/>
    <col min="15877" max="15877" width="10.88671875" style="4" customWidth="1"/>
    <col min="15878" max="15878" width="16.44140625" style="4" customWidth="1"/>
    <col min="15879" max="15879" width="17.109375" style="4" customWidth="1"/>
    <col min="15880" max="15880" width="11.33203125" style="4" customWidth="1"/>
    <col min="15881" max="15881" width="17.6640625" style="4" bestFit="1" customWidth="1"/>
    <col min="15882" max="15882" width="15.88671875" style="4" customWidth="1"/>
    <col min="15883" max="15883" width="18.5546875" style="4" customWidth="1"/>
    <col min="15884" max="15884" width="12.88671875" style="4" customWidth="1"/>
    <col min="15885" max="15885" width="13" style="4" customWidth="1"/>
    <col min="15886" max="15886" width="14.44140625" style="4" customWidth="1"/>
    <col min="15887" max="15887" width="0" style="4" hidden="1" customWidth="1"/>
    <col min="15888" max="15888" width="20" style="4" customWidth="1"/>
    <col min="15889" max="15889" width="10.88671875" style="4" customWidth="1"/>
    <col min="15890" max="15890" width="6.6640625" style="4"/>
    <col min="15891" max="15891" width="12" style="4" bestFit="1" customWidth="1"/>
    <col min="15892" max="16128" width="6.6640625" style="4"/>
    <col min="16129" max="16129" width="6.5546875" style="4" customWidth="1"/>
    <col min="16130" max="16130" width="57.33203125" style="4" customWidth="1"/>
    <col min="16131" max="16131" width="10.44140625" style="4" customWidth="1"/>
    <col min="16132" max="16132" width="15.88671875" style="4" customWidth="1"/>
    <col min="16133" max="16133" width="10.88671875" style="4" customWidth="1"/>
    <col min="16134" max="16134" width="16.44140625" style="4" customWidth="1"/>
    <col min="16135" max="16135" width="17.109375" style="4" customWidth="1"/>
    <col min="16136" max="16136" width="11.33203125" style="4" customWidth="1"/>
    <col min="16137" max="16137" width="17.6640625" style="4" bestFit="1" customWidth="1"/>
    <col min="16138" max="16138" width="15.88671875" style="4" customWidth="1"/>
    <col min="16139" max="16139" width="18.5546875" style="4" customWidth="1"/>
    <col min="16140" max="16140" width="12.88671875" style="4" customWidth="1"/>
    <col min="16141" max="16141" width="13" style="4" customWidth="1"/>
    <col min="16142" max="16142" width="14.44140625" style="4" customWidth="1"/>
    <col min="16143" max="16143" width="0" style="4" hidden="1" customWidth="1"/>
    <col min="16144" max="16144" width="20" style="4" customWidth="1"/>
    <col min="16145" max="16145" width="10.88671875" style="4" customWidth="1"/>
    <col min="16146" max="16146" width="6.6640625" style="4"/>
    <col min="16147" max="16147" width="12" style="4" bestFit="1" customWidth="1"/>
    <col min="16148" max="16384" width="6.6640625" style="4"/>
  </cols>
  <sheetData>
    <row r="1" spans="1:114" x14ac:dyDescent="0.45">
      <c r="A1" s="1"/>
      <c r="B1" s="2"/>
      <c r="C1" s="2"/>
      <c r="D1" s="2"/>
      <c r="E1" s="2"/>
      <c r="F1" s="3"/>
      <c r="G1" s="4"/>
      <c r="H1" s="4"/>
      <c r="I1" s="4"/>
      <c r="K1" s="2"/>
      <c r="Q1" s="4"/>
    </row>
    <row r="2" spans="1:114" ht="21.75" customHeight="1" x14ac:dyDescent="0.45">
      <c r="A2" s="1"/>
      <c r="B2" s="1"/>
      <c r="C2" s="2"/>
      <c r="D2" s="2"/>
      <c r="E2" s="2"/>
      <c r="F2" s="2"/>
      <c r="G2" s="5"/>
      <c r="H2" s="5"/>
      <c r="I2" s="6"/>
      <c r="J2" s="5"/>
      <c r="K2" s="2"/>
      <c r="L2" s="5"/>
      <c r="M2" s="5"/>
      <c r="N2" s="5"/>
      <c r="O2" s="5"/>
      <c r="Q2" s="5"/>
    </row>
    <row r="3" spans="1:114" x14ac:dyDescent="0.45">
      <c r="A3" s="7" t="s">
        <v>0</v>
      </c>
      <c r="B3" s="6"/>
      <c r="C3" s="3"/>
      <c r="D3" s="3"/>
      <c r="E3" s="6"/>
      <c r="F3" s="6"/>
      <c r="G3" s="8"/>
      <c r="H3" s="3"/>
      <c r="I3" s="4"/>
      <c r="J3" s="3"/>
      <c r="K3" s="6"/>
      <c r="L3" s="3"/>
      <c r="M3" s="3"/>
      <c r="N3" s="3"/>
      <c r="O3" s="3"/>
      <c r="P3" s="6"/>
      <c r="Q3" s="3"/>
    </row>
    <row r="4" spans="1:114" x14ac:dyDescent="0.45">
      <c r="A4" s="7" t="s">
        <v>1</v>
      </c>
      <c r="B4" s="9" t="s">
        <v>2</v>
      </c>
      <c r="C4" s="10" t="s">
        <v>3</v>
      </c>
      <c r="D4" s="11">
        <v>44915</v>
      </c>
      <c r="E4" s="12"/>
      <c r="F4" s="6"/>
      <c r="G4" s="6"/>
      <c r="H4" s="6"/>
      <c r="I4" s="4"/>
      <c r="J4" s="6"/>
      <c r="K4" s="13"/>
      <c r="L4" s="6"/>
      <c r="M4" s="6"/>
      <c r="N4" s="6"/>
      <c r="O4" s="6"/>
      <c r="P4" s="6"/>
      <c r="Q4" s="6"/>
    </row>
    <row r="5" spans="1:114" x14ac:dyDescent="0.45">
      <c r="A5" s="7" t="s">
        <v>4</v>
      </c>
      <c r="B5" s="7"/>
      <c r="C5" s="10" t="s">
        <v>5</v>
      </c>
      <c r="D5" s="14">
        <v>930100</v>
      </c>
      <c r="E5" s="12"/>
      <c r="F5" s="6"/>
      <c r="G5" s="6"/>
      <c r="H5" s="15"/>
      <c r="I5" s="6"/>
      <c r="J5" s="6"/>
      <c r="K5" s="13"/>
      <c r="L5" s="6"/>
      <c r="M5" s="6"/>
      <c r="N5" s="6"/>
      <c r="O5" s="6"/>
      <c r="P5" s="6"/>
      <c r="Q5" s="6"/>
    </row>
    <row r="6" spans="1:114" x14ac:dyDescent="0.45">
      <c r="A6" s="7"/>
      <c r="B6" s="7"/>
      <c r="C6" s="10"/>
      <c r="D6" s="16"/>
      <c r="E6" s="12"/>
      <c r="F6" s="6"/>
      <c r="G6" s="6"/>
      <c r="H6" s="15"/>
      <c r="I6" s="6"/>
      <c r="J6" s="6"/>
      <c r="K6" s="13"/>
      <c r="L6" s="6"/>
      <c r="M6" s="6"/>
      <c r="N6" s="6"/>
      <c r="O6" s="6"/>
      <c r="P6" s="6"/>
      <c r="Q6" s="6"/>
    </row>
    <row r="7" spans="1:114" x14ac:dyDescent="0.45">
      <c r="A7" s="12"/>
      <c r="B7" s="17" t="s">
        <v>6</v>
      </c>
      <c r="C7" s="18">
        <v>130</v>
      </c>
      <c r="D7" s="19" t="s">
        <v>7</v>
      </c>
      <c r="E7" s="4"/>
      <c r="F7" s="3"/>
      <c r="G7" s="3"/>
      <c r="H7" s="20"/>
      <c r="I7" s="3"/>
      <c r="J7" s="3"/>
      <c r="K7" s="13"/>
      <c r="L7" s="3"/>
      <c r="M7" s="3"/>
      <c r="N7" s="3"/>
      <c r="O7" s="3"/>
      <c r="P7" s="3"/>
      <c r="Q7" s="3"/>
    </row>
    <row r="8" spans="1:114" x14ac:dyDescent="0.45">
      <c r="A8" s="12"/>
      <c r="B8" s="21" t="s">
        <v>8</v>
      </c>
      <c r="C8" s="22">
        <v>65000</v>
      </c>
      <c r="D8" s="23" t="s">
        <v>9</v>
      </c>
      <c r="E8" s="4"/>
      <c r="F8" s="3"/>
      <c r="G8" s="3"/>
      <c r="H8" s="20"/>
      <c r="I8" s="3"/>
      <c r="J8" s="3"/>
      <c r="K8" s="13"/>
      <c r="L8" s="3"/>
      <c r="M8" s="3"/>
      <c r="N8" s="3"/>
      <c r="O8" s="3"/>
      <c r="P8" s="3"/>
      <c r="Q8" s="3"/>
    </row>
    <row r="9" spans="1:114" x14ac:dyDescent="0.45">
      <c r="A9" s="24"/>
      <c r="C9" s="4"/>
      <c r="D9" s="4"/>
      <c r="F9" s="25"/>
      <c r="G9" s="25"/>
      <c r="H9" s="25"/>
      <c r="I9" s="25"/>
      <c r="J9" s="25"/>
      <c r="K9" s="26"/>
      <c r="L9" s="25"/>
      <c r="M9" s="25"/>
      <c r="N9" s="25"/>
      <c r="O9" s="25"/>
      <c r="P9" s="25"/>
      <c r="Q9" s="3"/>
    </row>
    <row r="10" spans="1:114" ht="54" customHeight="1" x14ac:dyDescent="0.45">
      <c r="A10" s="27" t="s">
        <v>10</v>
      </c>
      <c r="B10" s="28" t="s">
        <v>11</v>
      </c>
      <c r="C10" s="29" t="s">
        <v>12</v>
      </c>
      <c r="D10" s="29" t="s">
        <v>13</v>
      </c>
      <c r="E10" s="30" t="s">
        <v>14</v>
      </c>
      <c r="F10" s="30" t="s">
        <v>15</v>
      </c>
      <c r="G10" s="30" t="s">
        <v>16</v>
      </c>
      <c r="H10" s="30" t="s">
        <v>17</v>
      </c>
      <c r="I10" s="30" t="s">
        <v>18</v>
      </c>
      <c r="J10" s="30" t="s">
        <v>19</v>
      </c>
      <c r="K10" s="31" t="s">
        <v>20</v>
      </c>
      <c r="L10" s="30" t="s">
        <v>21</v>
      </c>
      <c r="M10" s="30" t="s">
        <v>22</v>
      </c>
      <c r="N10" s="30" t="s">
        <v>23</v>
      </c>
      <c r="O10" s="30" t="s">
        <v>24</v>
      </c>
      <c r="P10" s="30" t="s">
        <v>25</v>
      </c>
      <c r="Q10" s="30" t="s">
        <v>26</v>
      </c>
    </row>
    <row r="11" spans="1:114" x14ac:dyDescent="0.45">
      <c r="A11" s="32" t="s">
        <v>27</v>
      </c>
      <c r="B11" s="33" t="s">
        <v>28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1:114" x14ac:dyDescent="0.45">
      <c r="A12" s="34" t="s">
        <v>29</v>
      </c>
      <c r="B12" s="35" t="s">
        <v>30</v>
      </c>
      <c r="C12" s="36"/>
      <c r="D12" s="37">
        <v>1786698000</v>
      </c>
      <c r="E12" s="38">
        <v>1</v>
      </c>
      <c r="F12" s="39">
        <f>D12*E12</f>
        <v>1786698000</v>
      </c>
      <c r="G12" s="39">
        <f>0.13*F12</f>
        <v>232270740</v>
      </c>
      <c r="H12" s="40">
        <f>100%-E12</f>
        <v>0</v>
      </c>
      <c r="I12" s="39">
        <f t="shared" ref="I12:I19" si="0">+H12*D12</f>
        <v>0</v>
      </c>
      <c r="J12" s="39"/>
      <c r="K12" s="39">
        <f>+D12+G12+J12</f>
        <v>2018968740</v>
      </c>
      <c r="L12" s="41">
        <v>0.05</v>
      </c>
      <c r="M12" s="41">
        <v>0.1</v>
      </c>
      <c r="N12" s="39">
        <f>+(D12*L12+M12*D12)+(D12*L12*E12+M12*D12*E12)*13%+(D12*L12*H12+M12*D12*H12)*1%</f>
        <v>302845311</v>
      </c>
      <c r="O12" s="39"/>
      <c r="P12" s="39">
        <f>+N12+K12</f>
        <v>2321814051</v>
      </c>
      <c r="Q12" s="42"/>
      <c r="S12" s="43"/>
    </row>
    <row r="13" spans="1:114" x14ac:dyDescent="0.45">
      <c r="A13" s="34" t="s">
        <v>31</v>
      </c>
      <c r="B13" s="35" t="s">
        <v>32</v>
      </c>
      <c r="C13" s="36"/>
      <c r="D13" s="37">
        <v>2455455000</v>
      </c>
      <c r="E13" s="38">
        <v>1</v>
      </c>
      <c r="F13" s="39">
        <f>D13*E13</f>
        <v>2455455000</v>
      </c>
      <c r="G13" s="39">
        <f>0.13*F13</f>
        <v>319209150</v>
      </c>
      <c r="H13" s="40">
        <f>100%-E13</f>
        <v>0</v>
      </c>
      <c r="I13" s="39">
        <f t="shared" si="0"/>
        <v>0</v>
      </c>
      <c r="J13" s="39"/>
      <c r="K13" s="39">
        <f>+D13+G13+J13</f>
        <v>2774664150</v>
      </c>
      <c r="L13" s="41">
        <v>0.05</v>
      </c>
      <c r="M13" s="41">
        <v>0.15</v>
      </c>
      <c r="N13" s="39">
        <f>+(D13*L13+M13*D13)+(D13*L13*E13+M13*D13*E13)*13%+(D13*L13*H13+M13*D13*H13)*1%</f>
        <v>554932830</v>
      </c>
      <c r="O13" s="39"/>
      <c r="P13" s="39">
        <f>+N13+K13</f>
        <v>3329596980</v>
      </c>
      <c r="Q13" s="42"/>
      <c r="S13" s="43"/>
    </row>
    <row r="14" spans="1:114" x14ac:dyDescent="0.45">
      <c r="A14" s="44"/>
      <c r="B14" s="45" t="s">
        <v>33</v>
      </c>
      <c r="C14" s="36"/>
      <c r="D14" s="46">
        <f>D12+D13</f>
        <v>4242153000</v>
      </c>
      <c r="E14" s="38"/>
      <c r="F14" s="47"/>
      <c r="G14" s="47">
        <f>G12+G13</f>
        <v>551479890</v>
      </c>
      <c r="H14" s="40"/>
      <c r="I14" s="39">
        <f t="shared" si="0"/>
        <v>0</v>
      </c>
      <c r="J14" s="39"/>
      <c r="K14" s="47">
        <f>+K12+K13</f>
        <v>4793632890</v>
      </c>
      <c r="L14" s="41"/>
      <c r="M14" s="41"/>
      <c r="N14" s="47">
        <f>+N13+N12</f>
        <v>857778141</v>
      </c>
      <c r="O14" s="47">
        <f>+N14+J14+G14+D14</f>
        <v>5651411031</v>
      </c>
      <c r="P14" s="47">
        <f>+P13+P12</f>
        <v>5651411031</v>
      </c>
      <c r="Q14" s="42">
        <f>P14/$D$56</f>
        <v>0.48594376327057615</v>
      </c>
      <c r="S14" s="43"/>
    </row>
    <row r="15" spans="1:114" x14ac:dyDescent="0.45">
      <c r="A15" s="44"/>
      <c r="B15" s="45"/>
      <c r="C15" s="36"/>
      <c r="D15" s="47"/>
      <c r="E15" s="38"/>
      <c r="F15" s="47"/>
      <c r="G15" s="47"/>
      <c r="H15" s="40"/>
      <c r="I15" s="39"/>
      <c r="J15" s="39"/>
      <c r="K15" s="47"/>
      <c r="L15" s="41"/>
      <c r="M15" s="41"/>
      <c r="N15" s="47"/>
      <c r="O15" s="47"/>
      <c r="P15" s="47"/>
      <c r="Q15" s="42"/>
      <c r="S15" s="43"/>
    </row>
    <row r="16" spans="1:114" s="56" customFormat="1" x14ac:dyDescent="0.45">
      <c r="A16" s="48" t="s">
        <v>34</v>
      </c>
      <c r="B16" s="49" t="s">
        <v>35</v>
      </c>
      <c r="C16" s="50"/>
      <c r="D16" s="50"/>
      <c r="E16" s="51"/>
      <c r="F16" s="52"/>
      <c r="G16" s="53"/>
      <c r="H16" s="54"/>
      <c r="I16" s="53">
        <f t="shared" si="0"/>
        <v>0</v>
      </c>
      <c r="J16" s="53"/>
      <c r="K16" s="53">
        <f>+D16+F16+J16</f>
        <v>0</v>
      </c>
      <c r="L16" s="55"/>
      <c r="M16" s="55"/>
      <c r="N16" s="53"/>
      <c r="O16" s="53"/>
      <c r="P16" s="53"/>
      <c r="Q16" s="50"/>
      <c r="R16" s="4"/>
      <c r="S16" s="43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</row>
    <row r="17" spans="1:114" x14ac:dyDescent="0.45">
      <c r="A17" s="34" t="s">
        <v>36</v>
      </c>
      <c r="B17" s="35" t="s">
        <v>37</v>
      </c>
      <c r="C17" s="36"/>
      <c r="D17" s="39">
        <f>+'[2]Project Cost NRS'!$D$10</f>
        <v>1794337000</v>
      </c>
      <c r="E17" s="38">
        <v>0.05</v>
      </c>
      <c r="F17" s="39">
        <f>D17*E17</f>
        <v>89716850</v>
      </c>
      <c r="G17" s="39">
        <f>0.13*F17</f>
        <v>11663190.5</v>
      </c>
      <c r="H17" s="41">
        <f>100%-E17</f>
        <v>0.95</v>
      </c>
      <c r="I17" s="39">
        <f>+H17*D17</f>
        <v>1704620150</v>
      </c>
      <c r="J17" s="39">
        <f>0.01*I17</f>
        <v>17046201.5</v>
      </c>
      <c r="K17" s="39">
        <f>+D17+G17+J17</f>
        <v>1823046392</v>
      </c>
      <c r="L17" s="41">
        <v>0.03</v>
      </c>
      <c r="M17" s="41">
        <v>0.04</v>
      </c>
      <c r="N17" s="39">
        <f>+(D17*L17+M17*D17)+(D17*L17*E17+M17*D17*E17)*13%+(D17*L17*H17+M17*D17*H17)*1%</f>
        <v>127613247.44</v>
      </c>
      <c r="O17" s="39"/>
      <c r="P17" s="39">
        <f>+N17+K17</f>
        <v>1950659639.4400001</v>
      </c>
      <c r="Q17" s="42"/>
      <c r="S17" s="43"/>
    </row>
    <row r="18" spans="1:114" x14ac:dyDescent="0.45">
      <c r="A18" s="34" t="s">
        <v>38</v>
      </c>
      <c r="B18" s="35" t="s">
        <v>39</v>
      </c>
      <c r="C18" s="36"/>
      <c r="D18" s="37">
        <f>+'[2]Project Cost NRS'!$D$11</f>
        <v>1011918000</v>
      </c>
      <c r="E18" s="38">
        <v>0.5</v>
      </c>
      <c r="F18" s="39">
        <f>D18*E18</f>
        <v>505959000</v>
      </c>
      <c r="G18" s="39">
        <f>0.13*F18</f>
        <v>65774670</v>
      </c>
      <c r="H18" s="41">
        <f>100%-E18</f>
        <v>0.5</v>
      </c>
      <c r="I18" s="39">
        <f t="shared" si="0"/>
        <v>505959000</v>
      </c>
      <c r="J18" s="39">
        <f>0.01*I18</f>
        <v>5059590</v>
      </c>
      <c r="K18" s="39">
        <f>+D18+G18+J18</f>
        <v>1082752260</v>
      </c>
      <c r="L18" s="41">
        <v>0.03</v>
      </c>
      <c r="M18" s="41">
        <v>0.05</v>
      </c>
      <c r="N18" s="39">
        <f>+(D18*L18+M18*D18)+(D18*L18*E18+M18*D18*E18)*13%+(D18*L18*H18+M18*D18*H18)*1%</f>
        <v>86620180.799999997</v>
      </c>
      <c r="O18" s="39"/>
      <c r="P18" s="39">
        <f>+N18+K18</f>
        <v>1169372440.8</v>
      </c>
      <c r="Q18" s="42"/>
      <c r="S18" s="43"/>
    </row>
    <row r="19" spans="1:114" x14ac:dyDescent="0.45">
      <c r="A19" s="34" t="s">
        <v>40</v>
      </c>
      <c r="B19" s="35" t="s">
        <v>41</v>
      </c>
      <c r="C19" s="36"/>
      <c r="D19" s="37">
        <f>+'[2]Project Cost NRS'!$D$12</f>
        <v>346500000</v>
      </c>
      <c r="E19" s="38">
        <v>1</v>
      </c>
      <c r="F19" s="39">
        <f>D19*E19</f>
        <v>346500000</v>
      </c>
      <c r="G19" s="39">
        <f>0.13*F19</f>
        <v>45045000</v>
      </c>
      <c r="H19" s="40">
        <f>100%-E19</f>
        <v>0</v>
      </c>
      <c r="I19" s="39">
        <f t="shared" si="0"/>
        <v>0</v>
      </c>
      <c r="J19" s="39">
        <f t="shared" ref="J19:J31" si="1">0.01*I19</f>
        <v>0</v>
      </c>
      <c r="K19" s="39">
        <f>+D19+G19+J19</f>
        <v>391545000</v>
      </c>
      <c r="L19" s="41">
        <v>0.03</v>
      </c>
      <c r="M19" s="41">
        <v>0.05</v>
      </c>
      <c r="N19" s="39">
        <f>+(D19*L19+M19*D19)+(D19*L19*E19+M19*D19*E19)*13%+(D19*L19*H19+M19*D19*H19)*1%</f>
        <v>31323600</v>
      </c>
      <c r="O19" s="39"/>
      <c r="P19" s="39">
        <f>+N19+K19</f>
        <v>422868600</v>
      </c>
      <c r="Q19" s="42"/>
      <c r="S19" s="43" t="s">
        <v>42</v>
      </c>
    </row>
    <row r="20" spans="1:114" x14ac:dyDescent="0.45">
      <c r="A20" s="44"/>
      <c r="B20" s="45" t="s">
        <v>43</v>
      </c>
      <c r="C20" s="36"/>
      <c r="D20" s="47">
        <f>SUM(D17:D19)</f>
        <v>3152755000</v>
      </c>
      <c r="E20" s="38"/>
      <c r="F20" s="47"/>
      <c r="G20" s="47">
        <f>SUM(G17:G19)</f>
        <v>122482860.5</v>
      </c>
      <c r="H20" s="40"/>
      <c r="I20" s="47"/>
      <c r="J20" s="47">
        <f>SUM(J17:J19)</f>
        <v>22105791.5</v>
      </c>
      <c r="K20" s="47">
        <f>SUM(K17:K19)</f>
        <v>3297343652</v>
      </c>
      <c r="L20" s="41"/>
      <c r="M20" s="41"/>
      <c r="N20" s="47">
        <f>SUM(N17:N19)</f>
        <v>245557028.24000001</v>
      </c>
      <c r="O20" s="47">
        <f>+N20+J20+G20+D20</f>
        <v>3542900680.2399998</v>
      </c>
      <c r="P20" s="47">
        <f>SUM(P17:P19)</f>
        <v>3542900680.2399998</v>
      </c>
      <c r="Q20" s="42">
        <f>P20/$D$56</f>
        <v>0.30464081978922508</v>
      </c>
      <c r="S20" s="43"/>
    </row>
    <row r="21" spans="1:114" x14ac:dyDescent="0.45">
      <c r="A21" s="44"/>
      <c r="B21" s="57"/>
      <c r="C21" s="36"/>
      <c r="D21" s="47"/>
      <c r="E21" s="38"/>
      <c r="F21" s="47"/>
      <c r="G21" s="39"/>
      <c r="H21" s="40"/>
      <c r="I21" s="39">
        <f t="shared" ref="I21:I49" si="2">+H21*D21</f>
        <v>0</v>
      </c>
      <c r="J21" s="39">
        <f t="shared" si="1"/>
        <v>0</v>
      </c>
      <c r="K21" s="58"/>
      <c r="L21" s="41"/>
      <c r="M21" s="41"/>
      <c r="N21" s="58"/>
      <c r="O21" s="58"/>
      <c r="P21" s="39"/>
      <c r="Q21" s="42"/>
      <c r="S21" s="43"/>
    </row>
    <row r="22" spans="1:114" x14ac:dyDescent="0.45">
      <c r="A22" s="44"/>
      <c r="B22" s="45" t="s">
        <v>44</v>
      </c>
      <c r="C22" s="36"/>
      <c r="D22" s="47">
        <f>D20+D14</f>
        <v>7394908000</v>
      </c>
      <c r="E22" s="38"/>
      <c r="F22" s="47"/>
      <c r="G22" s="47">
        <f>G20+G14</f>
        <v>673962750.5</v>
      </c>
      <c r="H22" s="40"/>
      <c r="I22" s="39">
        <f t="shared" si="2"/>
        <v>0</v>
      </c>
      <c r="J22" s="47">
        <f>J20+J14</f>
        <v>22105791.5</v>
      </c>
      <c r="K22" s="47">
        <f>+K20+K14</f>
        <v>8090976542</v>
      </c>
      <c r="L22" s="41"/>
      <c r="M22" s="41"/>
      <c r="N22" s="47">
        <f>+N20+N14</f>
        <v>1103335169.24</v>
      </c>
      <c r="O22" s="47">
        <f>+N22+J22+G22+D22</f>
        <v>9194311711.2399998</v>
      </c>
      <c r="P22" s="47">
        <f>+P20+P14</f>
        <v>9194311711.2399998</v>
      </c>
      <c r="Q22" s="42"/>
      <c r="S22" s="43"/>
    </row>
    <row r="23" spans="1:114" x14ac:dyDescent="0.45">
      <c r="A23" s="44"/>
      <c r="B23" s="45"/>
      <c r="C23" s="36"/>
      <c r="D23" s="47"/>
      <c r="E23" s="38"/>
      <c r="F23" s="47"/>
      <c r="G23" s="47"/>
      <c r="H23" s="40"/>
      <c r="I23" s="39"/>
      <c r="J23" s="47"/>
      <c r="K23" s="47"/>
      <c r="L23" s="41"/>
      <c r="M23" s="41"/>
      <c r="N23" s="47"/>
      <c r="O23" s="47"/>
      <c r="P23" s="47"/>
      <c r="Q23" s="42"/>
      <c r="S23" s="43"/>
    </row>
    <row r="24" spans="1:114" s="56" customFormat="1" x14ac:dyDescent="0.45">
      <c r="A24" s="48" t="s">
        <v>45</v>
      </c>
      <c r="B24" s="49" t="s">
        <v>46</v>
      </c>
      <c r="C24" s="50"/>
      <c r="D24" s="50"/>
      <c r="E24" s="51"/>
      <c r="F24" s="53"/>
      <c r="G24" s="53"/>
      <c r="H24" s="54"/>
      <c r="I24" s="53">
        <f t="shared" si="2"/>
        <v>0</v>
      </c>
      <c r="J24" s="53">
        <f t="shared" si="1"/>
        <v>0</v>
      </c>
      <c r="K24" s="53">
        <f>+D24+F24+J24</f>
        <v>0</v>
      </c>
      <c r="L24" s="55"/>
      <c r="M24" s="55"/>
      <c r="N24" s="53"/>
      <c r="O24" s="53"/>
      <c r="P24" s="53"/>
      <c r="Q24" s="50"/>
      <c r="R24" s="4"/>
      <c r="S24" s="43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</row>
    <row r="25" spans="1:114" x14ac:dyDescent="0.45">
      <c r="A25" s="34" t="s">
        <v>47</v>
      </c>
      <c r="B25" s="35" t="s">
        <v>48</v>
      </c>
      <c r="C25" s="42"/>
      <c r="D25" s="59">
        <v>80000000</v>
      </c>
      <c r="E25" s="38">
        <v>1</v>
      </c>
      <c r="F25" s="39">
        <f t="shared" ref="F25:F30" si="3">D25*E25</f>
        <v>80000000</v>
      </c>
      <c r="G25" s="39">
        <f t="shared" ref="G25:G30" si="4">0.13*F25</f>
        <v>10400000</v>
      </c>
      <c r="H25" s="40">
        <f>100%-E25</f>
        <v>0</v>
      </c>
      <c r="I25" s="39">
        <f>+H25*D25</f>
        <v>0</v>
      </c>
      <c r="J25" s="39">
        <f>0.01*I25</f>
        <v>0</v>
      </c>
      <c r="K25" s="39">
        <f t="shared" ref="K25:K30" si="5">+D25+G25+J25</f>
        <v>90400000</v>
      </c>
      <c r="L25" s="41">
        <v>0</v>
      </c>
      <c r="M25" s="41">
        <v>0.05</v>
      </c>
      <c r="N25" s="39">
        <f t="shared" ref="N25:N30" si="6">+(D25*L25+M25*D25)+(D25*L25*E25+M25*D25*E25)*13%+(D25*L25*H25+M25*D25*H25)*1%</f>
        <v>4520000</v>
      </c>
      <c r="O25" s="46">
        <f t="shared" ref="O25:O31" si="7">+N25+J25+G25+D25</f>
        <v>94920000</v>
      </c>
      <c r="P25" s="39">
        <f t="shared" ref="P25:P30" si="8">+N25+K25</f>
        <v>94920000</v>
      </c>
      <c r="Q25" s="42"/>
      <c r="S25" s="43"/>
    </row>
    <row r="26" spans="1:114" x14ac:dyDescent="0.45">
      <c r="A26" s="34" t="s">
        <v>49</v>
      </c>
      <c r="B26" s="35" t="s">
        <v>50</v>
      </c>
      <c r="C26" s="36"/>
      <c r="D26" s="37">
        <f>428100000*1.05</f>
        <v>449505000</v>
      </c>
      <c r="E26" s="38">
        <v>1</v>
      </c>
      <c r="F26" s="39">
        <f t="shared" si="3"/>
        <v>449505000</v>
      </c>
      <c r="G26" s="39">
        <f t="shared" si="4"/>
        <v>58435650</v>
      </c>
      <c r="H26" s="40">
        <f>100%-E26</f>
        <v>0</v>
      </c>
      <c r="I26" s="39">
        <f t="shared" si="2"/>
        <v>0</v>
      </c>
      <c r="J26" s="39">
        <f t="shared" si="1"/>
        <v>0</v>
      </c>
      <c r="K26" s="39">
        <f t="shared" si="5"/>
        <v>507940650</v>
      </c>
      <c r="L26" s="41">
        <v>0</v>
      </c>
      <c r="M26" s="41">
        <v>0.05</v>
      </c>
      <c r="N26" s="39">
        <f t="shared" si="6"/>
        <v>25397032.5</v>
      </c>
      <c r="O26" s="46">
        <f t="shared" si="7"/>
        <v>533337682.5</v>
      </c>
      <c r="P26" s="39">
        <f t="shared" si="8"/>
        <v>533337682.5</v>
      </c>
      <c r="Q26" s="42"/>
      <c r="S26" s="43"/>
    </row>
    <row r="27" spans="1:114" x14ac:dyDescent="0.45">
      <c r="A27" s="34" t="s">
        <v>51</v>
      </c>
      <c r="B27" s="35" t="s">
        <v>52</v>
      </c>
      <c r="C27" s="36"/>
      <c r="D27" s="59">
        <f>(4.4+2.9)*12500000</f>
        <v>91250000.000000015</v>
      </c>
      <c r="E27" s="38">
        <f>E26</f>
        <v>1</v>
      </c>
      <c r="F27" s="39">
        <f t="shared" si="3"/>
        <v>91250000.000000015</v>
      </c>
      <c r="G27" s="39">
        <f t="shared" si="4"/>
        <v>11862500.000000002</v>
      </c>
      <c r="H27" s="40">
        <f>100%-E27</f>
        <v>0</v>
      </c>
      <c r="I27" s="39">
        <f>+H27*D27</f>
        <v>0</v>
      </c>
      <c r="J27" s="39">
        <f>0.01*I27</f>
        <v>0</v>
      </c>
      <c r="K27" s="39">
        <f t="shared" si="5"/>
        <v>103112500.00000001</v>
      </c>
      <c r="L27" s="41">
        <v>0</v>
      </c>
      <c r="M27" s="41">
        <v>0.05</v>
      </c>
      <c r="N27" s="39">
        <f t="shared" si="6"/>
        <v>5155625.0000000009</v>
      </c>
      <c r="O27" s="46">
        <f t="shared" si="7"/>
        <v>108268125.00000001</v>
      </c>
      <c r="P27" s="39">
        <f t="shared" si="8"/>
        <v>108268125.00000001</v>
      </c>
      <c r="Q27" s="42"/>
      <c r="S27" s="43"/>
    </row>
    <row r="28" spans="1:114" x14ac:dyDescent="0.45">
      <c r="A28" s="34" t="s">
        <v>53</v>
      </c>
      <c r="B28" s="35" t="s">
        <v>54</v>
      </c>
      <c r="C28" s="36"/>
      <c r="D28" s="39">
        <f>150000000</f>
        <v>150000000</v>
      </c>
      <c r="E28" s="38">
        <v>1</v>
      </c>
      <c r="F28" s="39">
        <f t="shared" si="3"/>
        <v>150000000</v>
      </c>
      <c r="G28" s="39">
        <f t="shared" si="4"/>
        <v>19500000</v>
      </c>
      <c r="H28" s="40"/>
      <c r="I28" s="39"/>
      <c r="J28" s="39"/>
      <c r="K28" s="39">
        <f t="shared" si="5"/>
        <v>169500000</v>
      </c>
      <c r="L28" s="41">
        <v>0</v>
      </c>
      <c r="M28" s="41">
        <v>0.05</v>
      </c>
      <c r="N28" s="39">
        <f t="shared" si="6"/>
        <v>8475000</v>
      </c>
      <c r="O28" s="46">
        <f t="shared" si="7"/>
        <v>177975000</v>
      </c>
      <c r="P28" s="39">
        <f t="shared" si="8"/>
        <v>177975000</v>
      </c>
      <c r="Q28" s="42"/>
      <c r="S28" s="43"/>
    </row>
    <row r="29" spans="1:114" x14ac:dyDescent="0.45">
      <c r="A29" s="34" t="s">
        <v>55</v>
      </c>
      <c r="B29" s="35" t="s">
        <v>56</v>
      </c>
      <c r="C29" s="36"/>
      <c r="D29" s="37">
        <f>35000000</f>
        <v>35000000</v>
      </c>
      <c r="E29" s="38">
        <v>1</v>
      </c>
      <c r="F29" s="39">
        <f t="shared" si="3"/>
        <v>35000000</v>
      </c>
      <c r="G29" s="39">
        <f t="shared" si="4"/>
        <v>4550000</v>
      </c>
      <c r="H29" s="40">
        <f>100%-E29</f>
        <v>0</v>
      </c>
      <c r="I29" s="39">
        <f t="shared" si="2"/>
        <v>0</v>
      </c>
      <c r="J29" s="39">
        <f t="shared" si="1"/>
        <v>0</v>
      </c>
      <c r="K29" s="39">
        <f t="shared" si="5"/>
        <v>39550000</v>
      </c>
      <c r="L29" s="41">
        <v>0</v>
      </c>
      <c r="M29" s="41">
        <v>0.05</v>
      </c>
      <c r="N29" s="39">
        <f t="shared" si="6"/>
        <v>1977500</v>
      </c>
      <c r="O29" s="46">
        <f t="shared" si="7"/>
        <v>41527500</v>
      </c>
      <c r="P29" s="39">
        <f t="shared" si="8"/>
        <v>41527500</v>
      </c>
      <c r="Q29" s="42"/>
      <c r="S29" s="43"/>
    </row>
    <row r="30" spans="1:114" x14ac:dyDescent="0.45">
      <c r="A30" s="34" t="s">
        <v>57</v>
      </c>
      <c r="B30" s="35" t="s">
        <v>58</v>
      </c>
      <c r="C30" s="36"/>
      <c r="D30" s="37">
        <v>100000000</v>
      </c>
      <c r="E30" s="38">
        <v>1</v>
      </c>
      <c r="F30" s="39">
        <f t="shared" si="3"/>
        <v>100000000</v>
      </c>
      <c r="G30" s="39">
        <f t="shared" si="4"/>
        <v>13000000</v>
      </c>
      <c r="H30" s="40">
        <f>100%-E30</f>
        <v>0</v>
      </c>
      <c r="I30" s="39">
        <f>+H30*D30</f>
        <v>0</v>
      </c>
      <c r="J30" s="39">
        <f>0.01*I30</f>
        <v>0</v>
      </c>
      <c r="K30" s="39">
        <f t="shared" si="5"/>
        <v>113000000</v>
      </c>
      <c r="L30" s="41">
        <v>0</v>
      </c>
      <c r="M30" s="41">
        <v>0.05</v>
      </c>
      <c r="N30" s="39">
        <f t="shared" si="6"/>
        <v>5650000</v>
      </c>
      <c r="O30" s="46">
        <f t="shared" si="7"/>
        <v>118650000</v>
      </c>
      <c r="P30" s="39">
        <f t="shared" si="8"/>
        <v>118650000</v>
      </c>
      <c r="Q30" s="42"/>
      <c r="S30" s="43"/>
    </row>
    <row r="31" spans="1:114" x14ac:dyDescent="0.45">
      <c r="A31" s="44"/>
      <c r="B31" s="45" t="s">
        <v>59</v>
      </c>
      <c r="C31" s="36"/>
      <c r="D31" s="47">
        <f>SUM(D25:D30)</f>
        <v>905755000</v>
      </c>
      <c r="E31" s="38"/>
      <c r="F31" s="47"/>
      <c r="G31" s="47">
        <f>SUM(G25:G30)</f>
        <v>117748150</v>
      </c>
      <c r="H31" s="40"/>
      <c r="I31" s="39">
        <f t="shared" si="2"/>
        <v>0</v>
      </c>
      <c r="J31" s="39">
        <f t="shared" si="1"/>
        <v>0</v>
      </c>
      <c r="K31" s="47">
        <f>SUM(K25:K30)</f>
        <v>1023503150</v>
      </c>
      <c r="L31" s="41"/>
      <c r="M31" s="41"/>
      <c r="N31" s="47">
        <f>SUM(N25:N30)</f>
        <v>51175157.5</v>
      </c>
      <c r="O31" s="46">
        <f t="shared" si="7"/>
        <v>1074678307.5</v>
      </c>
      <c r="P31" s="47">
        <f>SUM(P25:P30)</f>
        <v>1074678307.5</v>
      </c>
      <c r="Q31" s="42">
        <f>P31/$D$56</f>
        <v>9.2407580724029534E-2</v>
      </c>
      <c r="S31" s="43"/>
    </row>
    <row r="32" spans="1:114" x14ac:dyDescent="0.45">
      <c r="A32" s="44"/>
      <c r="B32" s="45"/>
      <c r="C32" s="36"/>
      <c r="D32" s="47"/>
      <c r="E32" s="38"/>
      <c r="F32" s="47"/>
      <c r="G32" s="47"/>
      <c r="H32" s="40"/>
      <c r="I32" s="39"/>
      <c r="J32" s="39"/>
      <c r="K32" s="47"/>
      <c r="L32" s="41"/>
      <c r="M32" s="41"/>
      <c r="N32" s="47"/>
      <c r="O32" s="46"/>
      <c r="P32" s="47"/>
      <c r="Q32" s="42"/>
      <c r="S32" s="43"/>
    </row>
    <row r="33" spans="1:114" s="56" customFormat="1" x14ac:dyDescent="0.45">
      <c r="A33" s="48" t="s">
        <v>60</v>
      </c>
      <c r="B33" s="49" t="s">
        <v>61</v>
      </c>
      <c r="C33" s="51"/>
      <c r="D33" s="50"/>
      <c r="E33" s="51"/>
      <c r="F33" s="53"/>
      <c r="G33" s="53"/>
      <c r="H33" s="54"/>
      <c r="I33" s="53">
        <f t="shared" si="2"/>
        <v>0</v>
      </c>
      <c r="J33" s="53"/>
      <c r="K33" s="53">
        <f>+D33+F33+J33</f>
        <v>0</v>
      </c>
      <c r="L33" s="55"/>
      <c r="M33" s="55"/>
      <c r="N33" s="53"/>
      <c r="O33" s="53"/>
      <c r="P33" s="53"/>
      <c r="Q33" s="50"/>
      <c r="R33" s="4"/>
      <c r="S33" s="43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</row>
    <row r="34" spans="1:114" x14ac:dyDescent="0.45">
      <c r="A34" s="34" t="s">
        <v>62</v>
      </c>
      <c r="B34" s="35" t="s">
        <v>63</v>
      </c>
      <c r="C34" s="38"/>
      <c r="D34" s="37">
        <f>150000000*1.1</f>
        <v>165000000</v>
      </c>
      <c r="E34" s="38">
        <v>0</v>
      </c>
      <c r="F34" s="39">
        <f>D34*E34</f>
        <v>0</v>
      </c>
      <c r="G34" s="39">
        <v>0</v>
      </c>
      <c r="H34" s="40">
        <v>0</v>
      </c>
      <c r="I34" s="39">
        <f t="shared" si="2"/>
        <v>0</v>
      </c>
      <c r="J34" s="39"/>
      <c r="K34" s="39">
        <f>+D34+G34+J34</f>
        <v>165000000</v>
      </c>
      <c r="L34" s="41">
        <v>0</v>
      </c>
      <c r="M34" s="41">
        <v>0</v>
      </c>
      <c r="N34" s="39">
        <f>+(D34*L34+M34*D34)+(D34*L34*E34+M34*D34*E34)*13%+(D34*L34*H34+M34*D34*H34)*1%</f>
        <v>0</v>
      </c>
      <c r="O34" s="39"/>
      <c r="P34" s="39">
        <f>+N34+K34</f>
        <v>165000000</v>
      </c>
      <c r="Q34" s="42"/>
      <c r="S34" s="43"/>
    </row>
    <row r="35" spans="1:114" x14ac:dyDescent="0.45">
      <c r="A35" s="34" t="s">
        <v>64</v>
      </c>
      <c r="B35" s="35" t="s">
        <v>65</v>
      </c>
      <c r="C35" s="38"/>
      <c r="D35" s="37">
        <f>+'[2]Project Cost NRS'!$D$24</f>
        <v>123461000</v>
      </c>
      <c r="E35" s="38">
        <v>0</v>
      </c>
      <c r="F35" s="39">
        <f>D35*E35</f>
        <v>0</v>
      </c>
      <c r="G35" s="39">
        <v>0</v>
      </c>
      <c r="H35" s="40">
        <v>0</v>
      </c>
      <c r="I35" s="39">
        <f t="shared" si="2"/>
        <v>0</v>
      </c>
      <c r="J35" s="39"/>
      <c r="K35" s="39">
        <f>+D35+G35+J35</f>
        <v>123461000</v>
      </c>
      <c r="L35" s="41">
        <v>0</v>
      </c>
      <c r="M35" s="41">
        <v>0</v>
      </c>
      <c r="N35" s="39">
        <f>+(D35*L35+M35*D35)+(D35*L35*E35+M35*D35*E35)*13%+(D35*L35*H35+M35*D35*H35)*1%</f>
        <v>0</v>
      </c>
      <c r="O35" s="39"/>
      <c r="P35" s="39">
        <f>+N35+K35</f>
        <v>123461000</v>
      </c>
      <c r="Q35" s="42"/>
      <c r="S35" s="43"/>
    </row>
    <row r="36" spans="1:114" x14ac:dyDescent="0.45">
      <c r="A36" s="44"/>
      <c r="B36" s="45" t="s">
        <v>66</v>
      </c>
      <c r="C36" s="38"/>
      <c r="D36" s="47">
        <f>SUM(D34:D35)</f>
        <v>288461000</v>
      </c>
      <c r="E36" s="38"/>
      <c r="F36" s="47"/>
      <c r="G36" s="39"/>
      <c r="H36" s="40"/>
      <c r="I36" s="39">
        <f t="shared" si="2"/>
        <v>0</v>
      </c>
      <c r="J36" s="39"/>
      <c r="K36" s="47">
        <f>+K34+K35</f>
        <v>288461000</v>
      </c>
      <c r="L36" s="41"/>
      <c r="M36" s="41"/>
      <c r="N36" s="47">
        <f>+N34+N35</f>
        <v>0</v>
      </c>
      <c r="O36" s="46">
        <f>+N36+J36+G36+D36</f>
        <v>288461000</v>
      </c>
      <c r="P36" s="47">
        <f>+SUM(P34:P35)</f>
        <v>288461000</v>
      </c>
      <c r="Q36" s="42">
        <f>P36/$D$56</f>
        <v>2.4803685863208216E-2</v>
      </c>
      <c r="S36" s="43"/>
    </row>
    <row r="37" spans="1:114" x14ac:dyDescent="0.45">
      <c r="A37" s="44"/>
      <c r="B37" s="45"/>
      <c r="C37" s="38"/>
      <c r="D37" s="42"/>
      <c r="E37" s="38"/>
      <c r="F37" s="47"/>
      <c r="G37" s="39"/>
      <c r="H37" s="40"/>
      <c r="I37" s="39">
        <f t="shared" si="2"/>
        <v>0</v>
      </c>
      <c r="J37" s="39"/>
      <c r="K37" s="39">
        <f>+D37+F37+J37</f>
        <v>0</v>
      </c>
      <c r="L37" s="41"/>
      <c r="M37" s="41"/>
      <c r="N37" s="39"/>
      <c r="O37" s="39"/>
      <c r="P37" s="39"/>
      <c r="Q37" s="42"/>
      <c r="S37" s="43"/>
    </row>
    <row r="38" spans="1:114" s="56" customFormat="1" x14ac:dyDescent="0.45">
      <c r="A38" s="48" t="s">
        <v>67</v>
      </c>
      <c r="B38" s="49" t="s">
        <v>68</v>
      </c>
      <c r="C38" s="51"/>
      <c r="D38" s="50"/>
      <c r="E38" s="51"/>
      <c r="F38" s="53"/>
      <c r="G38" s="53"/>
      <c r="H38" s="54"/>
      <c r="I38" s="53">
        <f t="shared" si="2"/>
        <v>0</v>
      </c>
      <c r="J38" s="53"/>
      <c r="K38" s="53">
        <f>+D38+F38+J38</f>
        <v>0</v>
      </c>
      <c r="L38" s="55"/>
      <c r="M38" s="55"/>
      <c r="N38" s="53"/>
      <c r="O38" s="53"/>
      <c r="P38" s="53"/>
      <c r="Q38" s="50"/>
      <c r="R38" s="4"/>
      <c r="S38" s="4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</row>
    <row r="39" spans="1:114" x14ac:dyDescent="0.45">
      <c r="A39" s="34" t="s">
        <v>69</v>
      </c>
      <c r="B39" s="60" t="s">
        <v>70</v>
      </c>
      <c r="C39" s="61"/>
      <c r="D39" s="37">
        <f>280000000+100000000</f>
        <v>380000000</v>
      </c>
      <c r="E39" s="38">
        <v>1</v>
      </c>
      <c r="F39" s="39">
        <f>D39*E39</f>
        <v>380000000</v>
      </c>
      <c r="G39" s="39">
        <f>0.13*F39</f>
        <v>49400000</v>
      </c>
      <c r="H39" s="40">
        <f>100%-E39</f>
        <v>0</v>
      </c>
      <c r="I39" s="39">
        <f t="shared" si="2"/>
        <v>0</v>
      </c>
      <c r="J39" s="39"/>
      <c r="K39" s="39">
        <f>+D39+G39+J39</f>
        <v>429400000</v>
      </c>
      <c r="L39" s="41">
        <v>0</v>
      </c>
      <c r="M39" s="41">
        <v>0</v>
      </c>
      <c r="N39" s="39">
        <f>+(D39*L39+M39*D39)+(D39*L39*E39+M39*D39*E39)*13%+(D39*L39*H39+M39*D39*H39)*1%</f>
        <v>0</v>
      </c>
      <c r="O39" s="47">
        <f>+N39+J39+G39+D39</f>
        <v>429400000</v>
      </c>
      <c r="P39" s="39">
        <f>+N39+K39</f>
        <v>429400000</v>
      </c>
      <c r="Q39" s="42"/>
      <c r="S39" s="43"/>
    </row>
    <row r="40" spans="1:114" x14ac:dyDescent="0.45">
      <c r="A40" s="34" t="s">
        <v>71</v>
      </c>
      <c r="B40" s="60" t="s">
        <v>72</v>
      </c>
      <c r="C40" s="61"/>
      <c r="D40" s="37">
        <v>50000000</v>
      </c>
      <c r="E40" s="38">
        <v>1</v>
      </c>
      <c r="F40" s="39">
        <f>D40*E40</f>
        <v>50000000</v>
      </c>
      <c r="G40" s="39">
        <f>0.13*F40</f>
        <v>6500000</v>
      </c>
      <c r="H40" s="40">
        <f>100%-E40</f>
        <v>0</v>
      </c>
      <c r="I40" s="39">
        <f>+H40*D40</f>
        <v>0</v>
      </c>
      <c r="J40" s="39"/>
      <c r="K40" s="39">
        <f>+D40+G40+J40</f>
        <v>56500000</v>
      </c>
      <c r="L40" s="41">
        <v>0</v>
      </c>
      <c r="M40" s="41">
        <v>0</v>
      </c>
      <c r="N40" s="39">
        <f>+(D40*L40+M40*D40)+(D40*L40*E40+M40*D40*E40)*13%+(D40*L40*H40+M40*D40*H40)*1%</f>
        <v>0</v>
      </c>
      <c r="O40" s="47">
        <f>+N40+J40+G40+D40</f>
        <v>56500000</v>
      </c>
      <c r="P40" s="39">
        <f>+N40+K40</f>
        <v>56500000</v>
      </c>
      <c r="Q40" s="42"/>
      <c r="S40" s="43"/>
    </row>
    <row r="41" spans="1:114" x14ac:dyDescent="0.45">
      <c r="A41" s="34" t="s">
        <v>73</v>
      </c>
      <c r="B41" s="60" t="s">
        <v>74</v>
      </c>
      <c r="C41" s="61"/>
      <c r="D41" s="37">
        <v>30000000</v>
      </c>
      <c r="E41" s="38">
        <v>1</v>
      </c>
      <c r="F41" s="39">
        <f>D41*E41</f>
        <v>30000000</v>
      </c>
      <c r="G41" s="39">
        <f>0.13*F41</f>
        <v>3900000</v>
      </c>
      <c r="H41" s="40">
        <f>100%-E41</f>
        <v>0</v>
      </c>
      <c r="I41" s="39">
        <f>+H41*D41</f>
        <v>0</v>
      </c>
      <c r="J41" s="39"/>
      <c r="K41" s="39">
        <f>+D41+G41+J41</f>
        <v>33900000</v>
      </c>
      <c r="L41" s="41">
        <v>0</v>
      </c>
      <c r="M41" s="41">
        <v>0</v>
      </c>
      <c r="N41" s="39">
        <f>+(D41*L41+M41*D41)+(D41*L41*E41+M41*D41*E41)*13%+(D41*L41*H41+M41*D41*H41)*1%</f>
        <v>0</v>
      </c>
      <c r="O41" s="47">
        <f>+N41+J41+G41+D41</f>
        <v>33900000</v>
      </c>
      <c r="P41" s="39">
        <f>+N41+K41</f>
        <v>33900000</v>
      </c>
      <c r="Q41" s="42"/>
      <c r="S41" s="43"/>
    </row>
    <row r="42" spans="1:114" x14ac:dyDescent="0.45">
      <c r="A42" s="34"/>
      <c r="B42" s="62" t="s">
        <v>75</v>
      </c>
      <c r="C42" s="61"/>
      <c r="D42" s="63">
        <f>SUM(D39:D41)</f>
        <v>460000000</v>
      </c>
      <c r="E42" s="38"/>
      <c r="F42" s="39"/>
      <c r="G42" s="47">
        <f>SUM(G39:G41)</f>
        <v>59800000</v>
      </c>
      <c r="H42" s="40"/>
      <c r="I42" s="39"/>
      <c r="J42" s="39"/>
      <c r="K42" s="47">
        <f>SUM(K39:K41)</f>
        <v>519800000</v>
      </c>
      <c r="L42" s="41"/>
      <c r="M42" s="41"/>
      <c r="N42" s="47">
        <f>SUM(N39:N41)</f>
        <v>0</v>
      </c>
      <c r="O42" s="47"/>
      <c r="P42" s="47">
        <f>SUM(P39:P41)</f>
        <v>519800000</v>
      </c>
      <c r="Q42" s="42"/>
      <c r="S42" s="43"/>
    </row>
    <row r="43" spans="1:114" x14ac:dyDescent="0.45">
      <c r="A43" s="34"/>
      <c r="B43" s="62"/>
      <c r="C43" s="61"/>
      <c r="D43" s="63"/>
      <c r="E43" s="38"/>
      <c r="F43" s="39"/>
      <c r="G43" s="47"/>
      <c r="H43" s="40"/>
      <c r="I43" s="39"/>
      <c r="J43" s="39"/>
      <c r="K43" s="47"/>
      <c r="L43" s="41"/>
      <c r="M43" s="41"/>
      <c r="N43" s="47"/>
      <c r="O43" s="47"/>
      <c r="P43" s="47"/>
      <c r="Q43" s="42"/>
      <c r="S43" s="43"/>
    </row>
    <row r="44" spans="1:114" x14ac:dyDescent="0.45">
      <c r="A44" s="64" t="s">
        <v>76</v>
      </c>
      <c r="B44" s="65" t="s">
        <v>77</v>
      </c>
      <c r="C44" s="66"/>
      <c r="D44" s="67"/>
      <c r="E44" s="68"/>
      <c r="F44" s="67"/>
      <c r="G44" s="67"/>
      <c r="H44" s="69"/>
      <c r="I44" s="67"/>
      <c r="J44" s="67"/>
      <c r="K44" s="67"/>
      <c r="L44" s="70"/>
      <c r="M44" s="70"/>
      <c r="N44" s="67"/>
      <c r="O44" s="71"/>
      <c r="P44" s="67"/>
      <c r="Q44" s="42"/>
      <c r="S44" s="43"/>
    </row>
    <row r="45" spans="1:114" x14ac:dyDescent="0.45">
      <c r="A45" s="34" t="s">
        <v>78</v>
      </c>
      <c r="B45" s="35" t="s">
        <v>79</v>
      </c>
      <c r="C45" s="72">
        <v>0.01</v>
      </c>
      <c r="D45" s="39">
        <f>C45*D22</f>
        <v>73949080</v>
      </c>
      <c r="E45" s="38">
        <v>1</v>
      </c>
      <c r="F45" s="39">
        <f>D45*E45</f>
        <v>73949080</v>
      </c>
      <c r="G45" s="39">
        <f>0.13*F45</f>
        <v>9613380.4000000004</v>
      </c>
      <c r="H45" s="40">
        <f>100%-E45</f>
        <v>0</v>
      </c>
      <c r="I45" s="39">
        <f t="shared" si="2"/>
        <v>0</v>
      </c>
      <c r="J45" s="39"/>
      <c r="K45" s="39">
        <f>+D45+G45+J45</f>
        <v>83562460.400000006</v>
      </c>
      <c r="L45" s="41">
        <v>0</v>
      </c>
      <c r="M45" s="41">
        <v>0</v>
      </c>
      <c r="N45" s="39">
        <f>+(D45*L45+M45*D45)+(D45*L45*E45+M45*D45*E45)*13%+(D45*L45*H45+M45*D45*H45)*1%</f>
        <v>0</v>
      </c>
      <c r="O45" s="47">
        <f>+N45+J45+G45+D45</f>
        <v>83562460.400000006</v>
      </c>
      <c r="P45" s="39">
        <f>+N45+K45</f>
        <v>83562460.400000006</v>
      </c>
      <c r="Q45" s="42"/>
      <c r="S45" s="43"/>
    </row>
    <row r="46" spans="1:114" x14ac:dyDescent="0.45">
      <c r="A46" s="34" t="s">
        <v>80</v>
      </c>
      <c r="B46" s="35" t="s">
        <v>81</v>
      </c>
      <c r="C46" s="72"/>
      <c r="D46" s="39">
        <f>215000000</f>
        <v>215000000</v>
      </c>
      <c r="E46" s="38">
        <v>1</v>
      </c>
      <c r="F46" s="39">
        <f>D46*E46</f>
        <v>215000000</v>
      </c>
      <c r="G46" s="39">
        <f>0.13*F46</f>
        <v>27950000</v>
      </c>
      <c r="H46" s="40">
        <f>100%-E46</f>
        <v>0</v>
      </c>
      <c r="I46" s="39">
        <f>+H46*D46</f>
        <v>0</v>
      </c>
      <c r="J46" s="39"/>
      <c r="K46" s="39">
        <f>+D46+G46+J46</f>
        <v>242950000</v>
      </c>
      <c r="L46" s="41">
        <v>0</v>
      </c>
      <c r="M46" s="41">
        <v>0</v>
      </c>
      <c r="N46" s="39">
        <f>+(D46*L46+M46*D46)+(D46*L46*E46+M46*D46*E46)*13%+(D46*L46*H46+M46*D46*H46)*1%</f>
        <v>0</v>
      </c>
      <c r="O46" s="47">
        <f>+N46+J46+G46+D46</f>
        <v>242950000</v>
      </c>
      <c r="P46" s="39">
        <f>+N46+K46</f>
        <v>242950000</v>
      </c>
      <c r="Q46" s="42"/>
      <c r="S46" s="43"/>
    </row>
    <row r="47" spans="1:114" x14ac:dyDescent="0.45">
      <c r="A47" s="34" t="s">
        <v>82</v>
      </c>
      <c r="B47" s="35" t="s">
        <v>83</v>
      </c>
      <c r="C47" s="72"/>
      <c r="D47" s="39">
        <v>200000000</v>
      </c>
      <c r="E47" s="38">
        <f>E46</f>
        <v>1</v>
      </c>
      <c r="F47" s="39">
        <f>D47*E47</f>
        <v>200000000</v>
      </c>
      <c r="G47" s="39">
        <f>0.13*F47</f>
        <v>26000000</v>
      </c>
      <c r="H47" s="40">
        <f>100%-E47</f>
        <v>0</v>
      </c>
      <c r="I47" s="39">
        <f>+H47*D47</f>
        <v>0</v>
      </c>
      <c r="J47" s="39"/>
      <c r="K47" s="39">
        <f>+D47+G47+J47</f>
        <v>226000000</v>
      </c>
      <c r="L47" s="41">
        <v>0</v>
      </c>
      <c r="M47" s="41">
        <v>0</v>
      </c>
      <c r="N47" s="39">
        <f>+(D47*L47+M47*D47)+(D47*L47*E47+M47*D47*E47)*13%+(D47*L47*H47+M47*D47*H47)*1%</f>
        <v>0</v>
      </c>
      <c r="O47" s="47">
        <f>+N47+J47+G47+D47</f>
        <v>226000000</v>
      </c>
      <c r="P47" s="39">
        <f>+N47+K47</f>
        <v>226000000</v>
      </c>
      <c r="Q47" s="42"/>
      <c r="S47" s="43"/>
    </row>
    <row r="48" spans="1:114" x14ac:dyDescent="0.45">
      <c r="A48" s="34"/>
      <c r="B48" s="35"/>
      <c r="C48" s="72"/>
      <c r="D48" s="39"/>
      <c r="E48" s="38"/>
      <c r="F48" s="39"/>
      <c r="G48" s="39"/>
      <c r="H48" s="40"/>
      <c r="I48" s="39"/>
      <c r="J48" s="39"/>
      <c r="K48" s="39"/>
      <c r="L48" s="41"/>
      <c r="M48" s="41"/>
      <c r="N48" s="39"/>
      <c r="O48" s="47"/>
      <c r="P48" s="39"/>
      <c r="Q48" s="42"/>
      <c r="S48" s="43"/>
    </row>
    <row r="49" spans="1:114" x14ac:dyDescent="0.45">
      <c r="A49" s="44"/>
      <c r="B49" s="45" t="s">
        <v>84</v>
      </c>
      <c r="C49" s="38"/>
      <c r="D49" s="47">
        <f>SUM(D45:D47)</f>
        <v>488949080</v>
      </c>
      <c r="E49" s="38"/>
      <c r="F49" s="47"/>
      <c r="G49" s="47">
        <f>SUM(G45:G47)</f>
        <v>63563380.399999999</v>
      </c>
      <c r="H49" s="40">
        <v>0</v>
      </c>
      <c r="I49" s="39">
        <f t="shared" si="2"/>
        <v>0</v>
      </c>
      <c r="J49" s="39"/>
      <c r="K49" s="47">
        <f>SUM(K45:K47)</f>
        <v>552512460.39999998</v>
      </c>
      <c r="L49" s="39"/>
      <c r="M49" s="39"/>
      <c r="N49" s="47">
        <f>SUM(N45:N47)</f>
        <v>0</v>
      </c>
      <c r="O49" s="47">
        <f>+N49+J49+G49+D49</f>
        <v>552512460.39999998</v>
      </c>
      <c r="P49" s="47">
        <f>SUM(P45:P47)</f>
        <v>552512460.39999998</v>
      </c>
      <c r="Q49" s="42">
        <f>P49/$D$56</f>
        <v>4.7508486427176873E-2</v>
      </c>
      <c r="S49" s="43"/>
    </row>
    <row r="50" spans="1:114" x14ac:dyDescent="0.45">
      <c r="A50" s="44"/>
      <c r="B50" s="45"/>
      <c r="C50" s="38"/>
      <c r="D50" s="47"/>
      <c r="E50" s="38"/>
      <c r="F50" s="47"/>
      <c r="G50" s="47"/>
      <c r="H50" s="40"/>
      <c r="I50" s="39"/>
      <c r="J50" s="39"/>
      <c r="K50" s="47"/>
      <c r="L50" s="39"/>
      <c r="M50" s="39"/>
      <c r="N50" s="39"/>
      <c r="O50" s="47"/>
      <c r="P50" s="47"/>
      <c r="Q50" s="42"/>
      <c r="S50" s="43"/>
    </row>
    <row r="51" spans="1:114" s="77" customFormat="1" x14ac:dyDescent="0.45">
      <c r="A51" s="73"/>
      <c r="B51" s="73"/>
      <c r="C51" s="73"/>
      <c r="D51" s="73"/>
      <c r="E51" s="38"/>
      <c r="F51" s="74"/>
      <c r="G51" s="47">
        <f>+G49+G31+G22+G42</f>
        <v>915074280.89999998</v>
      </c>
      <c r="H51" s="75"/>
      <c r="I51" s="40"/>
      <c r="J51" s="47">
        <f>+J49+J31+J22</f>
        <v>22105791.5</v>
      </c>
      <c r="K51" s="74">
        <f>+K49+K36+K31+K22+K42</f>
        <v>10475253152.4</v>
      </c>
      <c r="L51" s="75"/>
      <c r="M51" s="75"/>
      <c r="N51" s="74">
        <f>+N49+N36+N31+N22</f>
        <v>1154510326.74</v>
      </c>
      <c r="O51" s="47">
        <f>+N51+J51+G51+D52</f>
        <v>11629763479.139999</v>
      </c>
      <c r="P51" s="74">
        <f>+P49+P36+P31+P22+P42</f>
        <v>11629763479.139999</v>
      </c>
      <c r="Q51" s="76">
        <f>SUM(Q14:Q49)</f>
        <v>0.95530433607421594</v>
      </c>
      <c r="S51" s="43"/>
    </row>
    <row r="52" spans="1:114" s="77" customFormat="1" x14ac:dyDescent="0.45">
      <c r="A52" s="78" t="s">
        <v>85</v>
      </c>
      <c r="B52" s="79" t="s">
        <v>86</v>
      </c>
      <c r="C52" s="80"/>
      <c r="D52" s="74">
        <f>+D49+D36+D31+D22+D42</f>
        <v>9538073080</v>
      </c>
      <c r="E52" s="38"/>
      <c r="F52" s="81"/>
      <c r="G52" s="82"/>
      <c r="H52" s="73"/>
      <c r="I52" s="83"/>
      <c r="J52" s="82"/>
      <c r="K52" s="82"/>
      <c r="L52" s="73"/>
      <c r="M52" s="73"/>
      <c r="N52" s="73"/>
      <c r="O52" s="73"/>
      <c r="P52" s="73"/>
      <c r="Q52" s="84"/>
      <c r="S52" s="43"/>
    </row>
    <row r="53" spans="1:114" s="77" customFormat="1" x14ac:dyDescent="0.45">
      <c r="A53" s="85" t="s">
        <v>87</v>
      </c>
      <c r="B53" s="79" t="s">
        <v>88</v>
      </c>
      <c r="C53" s="38"/>
      <c r="D53" s="86">
        <f>+G51+J51</f>
        <v>937180072.39999998</v>
      </c>
      <c r="E53" s="38"/>
      <c r="F53" s="87"/>
      <c r="G53" s="73"/>
      <c r="H53" s="73"/>
      <c r="I53" s="83"/>
      <c r="J53" s="88"/>
      <c r="K53" s="89"/>
      <c r="L53" s="73"/>
      <c r="M53" s="73"/>
      <c r="N53" s="73"/>
      <c r="O53" s="73"/>
      <c r="P53" s="73"/>
      <c r="Q53" s="84"/>
      <c r="S53" s="43"/>
    </row>
    <row r="54" spans="1:114" s="77" customFormat="1" ht="19.2" customHeight="1" x14ac:dyDescent="0.45">
      <c r="A54" s="85" t="s">
        <v>89</v>
      </c>
      <c r="B54" s="90" t="s">
        <v>90</v>
      </c>
      <c r="C54" s="61"/>
      <c r="D54" s="86">
        <f>+N51</f>
        <v>1154510326.74</v>
      </c>
      <c r="E54" s="38"/>
      <c r="F54" s="91"/>
      <c r="G54" s="73"/>
      <c r="H54" s="73"/>
      <c r="I54" s="83"/>
      <c r="J54" s="88"/>
      <c r="K54" s="92"/>
      <c r="L54" s="73"/>
      <c r="M54" s="73"/>
      <c r="N54" s="73"/>
      <c r="O54" s="73"/>
      <c r="P54" s="73"/>
      <c r="Q54" s="84"/>
      <c r="S54" s="43"/>
    </row>
    <row r="55" spans="1:114" s="102" customFormat="1" ht="37.200000000000003" customHeight="1" x14ac:dyDescent="0.25">
      <c r="A55" s="85" t="s">
        <v>91</v>
      </c>
      <c r="B55" s="93" t="s">
        <v>92</v>
      </c>
      <c r="C55" s="94"/>
      <c r="D55" s="86">
        <f>+D52+D54</f>
        <v>10692583406.74</v>
      </c>
      <c r="E55" s="95"/>
      <c r="F55" s="96"/>
      <c r="G55" s="97"/>
      <c r="H55" s="97"/>
      <c r="I55" s="98"/>
      <c r="J55" s="99"/>
      <c r="K55" s="100"/>
      <c r="L55" s="97"/>
      <c r="M55" s="97"/>
      <c r="N55" s="97"/>
      <c r="O55" s="97"/>
      <c r="P55" s="97"/>
      <c r="Q55" s="101"/>
      <c r="S55" s="103"/>
    </row>
    <row r="56" spans="1:114" s="77" customFormat="1" ht="33.6" x14ac:dyDescent="0.45">
      <c r="A56" s="85" t="s">
        <v>93</v>
      </c>
      <c r="B56" s="90" t="s">
        <v>94</v>
      </c>
      <c r="C56" s="61"/>
      <c r="D56" s="86">
        <f>D53+D55</f>
        <v>11629763479.139999</v>
      </c>
      <c r="E56" s="38"/>
      <c r="F56" s="39"/>
      <c r="G56" s="73"/>
      <c r="H56" s="73"/>
      <c r="I56" s="83"/>
      <c r="J56" s="88"/>
      <c r="K56" s="89"/>
      <c r="L56" s="73"/>
      <c r="M56" s="73"/>
      <c r="N56" s="73"/>
      <c r="O56" s="73"/>
      <c r="P56" s="73"/>
      <c r="Q56" s="84"/>
      <c r="S56" s="43"/>
    </row>
    <row r="57" spans="1:114" s="77" customFormat="1" ht="33.6" x14ac:dyDescent="0.45">
      <c r="A57" s="85" t="s">
        <v>95</v>
      </c>
      <c r="B57" s="90" t="s">
        <v>96</v>
      </c>
      <c r="C57" s="61"/>
      <c r="D57" s="86">
        <f>D56/C8*1000</f>
        <v>178919438.14061537</v>
      </c>
      <c r="E57" s="38"/>
      <c r="F57" s="39"/>
      <c r="G57" s="73"/>
      <c r="H57" s="73"/>
      <c r="I57" s="83"/>
      <c r="J57" s="88"/>
      <c r="K57" s="89"/>
      <c r="L57" s="73"/>
      <c r="M57" s="73"/>
      <c r="N57" s="73"/>
      <c r="O57" s="73"/>
      <c r="P57" s="73"/>
      <c r="Q57" s="84"/>
      <c r="S57" s="43"/>
    </row>
    <row r="58" spans="1:114" s="77" customFormat="1" x14ac:dyDescent="0.45">
      <c r="A58" s="104"/>
      <c r="B58" s="90"/>
      <c r="C58" s="61"/>
      <c r="D58" s="86"/>
      <c r="E58" s="38"/>
      <c r="F58" s="39"/>
      <c r="G58" s="73"/>
      <c r="H58" s="73"/>
      <c r="I58" s="83"/>
      <c r="J58" s="88"/>
      <c r="K58" s="89"/>
      <c r="L58" s="73"/>
      <c r="M58" s="73"/>
      <c r="N58" s="73"/>
      <c r="O58" s="73"/>
      <c r="P58" s="73"/>
      <c r="Q58" s="84"/>
      <c r="S58" s="43"/>
    </row>
    <row r="59" spans="1:114" s="112" customFormat="1" ht="16.2" customHeight="1" x14ac:dyDescent="0.45">
      <c r="A59" s="48" t="s">
        <v>97</v>
      </c>
      <c r="B59" s="49" t="s">
        <v>98</v>
      </c>
      <c r="C59" s="105"/>
      <c r="D59" s="106"/>
      <c r="E59" s="51"/>
      <c r="F59" s="53"/>
      <c r="G59" s="107"/>
      <c r="H59" s="107"/>
      <c r="I59" s="108"/>
      <c r="J59" s="109"/>
      <c r="K59" s="110"/>
      <c r="L59" s="107"/>
      <c r="M59" s="107"/>
      <c r="N59" s="107"/>
      <c r="O59" s="107"/>
      <c r="P59" s="107"/>
      <c r="Q59" s="111"/>
      <c r="R59" s="77"/>
      <c r="S59" s="43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</row>
    <row r="60" spans="1:114" s="77" customFormat="1" x14ac:dyDescent="0.45">
      <c r="A60" s="104" t="s">
        <v>99</v>
      </c>
      <c r="B60" s="90" t="s">
        <v>100</v>
      </c>
      <c r="C60" s="61"/>
      <c r="D60" s="86">
        <v>1289516314.9316676</v>
      </c>
      <c r="E60" s="38"/>
      <c r="F60" s="39"/>
      <c r="G60" s="73"/>
      <c r="H60" s="73"/>
      <c r="I60" s="83"/>
      <c r="J60" s="88"/>
      <c r="K60" s="89"/>
      <c r="L60" s="73"/>
      <c r="M60" s="73"/>
      <c r="N60" s="73"/>
      <c r="O60" s="73"/>
      <c r="P60" s="73"/>
      <c r="Q60" s="84"/>
      <c r="S60" s="43"/>
    </row>
    <row r="61" spans="1:114" s="77" customFormat="1" ht="33.6" x14ac:dyDescent="0.45">
      <c r="A61" s="113" t="s">
        <v>101</v>
      </c>
      <c r="B61" s="90" t="s">
        <v>102</v>
      </c>
      <c r="C61" s="61"/>
      <c r="D61" s="86">
        <v>58148817.395000003</v>
      </c>
      <c r="E61" s="38"/>
      <c r="F61" s="39"/>
      <c r="G61" s="73"/>
      <c r="H61" s="73"/>
      <c r="I61" s="83"/>
      <c r="J61" s="88"/>
      <c r="K61" s="89"/>
      <c r="L61" s="73"/>
      <c r="M61" s="73"/>
      <c r="N61" s="73"/>
      <c r="O61" s="73"/>
      <c r="P61" s="73"/>
      <c r="Q61" s="84"/>
      <c r="S61" s="43"/>
    </row>
    <row r="62" spans="1:114" s="77" customFormat="1" x14ac:dyDescent="0.45">
      <c r="A62" s="104"/>
      <c r="B62" s="114" t="s">
        <v>103</v>
      </c>
      <c r="C62" s="61"/>
      <c r="D62" s="86">
        <f>SUM(D60:D61)</f>
        <v>1347665132.3266675</v>
      </c>
      <c r="E62" s="38"/>
      <c r="F62" s="39"/>
      <c r="G62" s="73"/>
      <c r="H62" s="73"/>
      <c r="I62" s="83"/>
      <c r="J62" s="88"/>
      <c r="K62" s="89"/>
      <c r="L62" s="73"/>
      <c r="M62" s="73"/>
      <c r="N62" s="73"/>
      <c r="O62" s="73"/>
      <c r="P62" s="73"/>
      <c r="Q62" s="84"/>
      <c r="S62" s="43"/>
    </row>
    <row r="63" spans="1:114" s="77" customFormat="1" x14ac:dyDescent="0.45">
      <c r="A63" s="104"/>
      <c r="B63" s="90"/>
      <c r="C63" s="61"/>
      <c r="D63" s="86"/>
      <c r="E63" s="38"/>
      <c r="F63" s="39"/>
      <c r="G63" s="73"/>
      <c r="H63" s="73"/>
      <c r="I63" s="83"/>
      <c r="J63" s="88"/>
      <c r="K63" s="89"/>
      <c r="L63" s="73"/>
      <c r="M63" s="73"/>
      <c r="N63" s="73"/>
      <c r="O63" s="73"/>
      <c r="P63" s="73"/>
      <c r="Q63" s="84"/>
      <c r="S63" s="43"/>
    </row>
    <row r="64" spans="1:114" s="77" customFormat="1" ht="36" customHeight="1" x14ac:dyDescent="0.45">
      <c r="A64" s="85" t="s">
        <v>104</v>
      </c>
      <c r="B64" s="114" t="s">
        <v>105</v>
      </c>
      <c r="C64" s="61"/>
      <c r="D64" s="86">
        <f>D62+D56</f>
        <v>12977428611.466667</v>
      </c>
      <c r="E64" s="38"/>
      <c r="F64" s="115"/>
      <c r="G64" s="97"/>
      <c r="H64" s="73"/>
      <c r="I64" s="83"/>
      <c r="J64" s="88"/>
      <c r="K64" s="89"/>
      <c r="L64" s="73"/>
      <c r="M64" s="73"/>
      <c r="N64" s="73"/>
      <c r="O64" s="73"/>
      <c r="P64" s="73"/>
      <c r="Q64" s="84"/>
      <c r="S64" s="43"/>
    </row>
    <row r="65" spans="1:19" s="77" customFormat="1" ht="36" customHeight="1" x14ac:dyDescent="0.45">
      <c r="A65" s="85" t="s">
        <v>106</v>
      </c>
      <c r="B65" s="114" t="s">
        <v>107</v>
      </c>
      <c r="C65" s="61"/>
      <c r="D65" s="116">
        <f>D64/C8*1000</f>
        <v>199652747.86871797</v>
      </c>
      <c r="E65" s="38"/>
      <c r="F65" s="39"/>
      <c r="G65" s="73"/>
      <c r="H65" s="73"/>
      <c r="I65" s="83"/>
      <c r="J65" s="88"/>
      <c r="K65" s="89"/>
      <c r="L65" s="73"/>
      <c r="M65" s="73"/>
      <c r="N65" s="73"/>
      <c r="O65" s="73"/>
      <c r="P65" s="73"/>
      <c r="Q65" s="84"/>
      <c r="S65" s="43"/>
    </row>
    <row r="66" spans="1:19" x14ac:dyDescent="0.45">
      <c r="B66" s="118"/>
      <c r="D66" s="119"/>
      <c r="S66" s="77"/>
    </row>
    <row r="67" spans="1:19" x14ac:dyDescent="0.45">
      <c r="D67" s="122">
        <f>D64/65</f>
        <v>199652747.86871797</v>
      </c>
      <c r="E67" s="77"/>
      <c r="F67" s="121"/>
      <c r="Q67" s="4"/>
      <c r="S67" s="77"/>
    </row>
    <row r="68" spans="1:19" x14ac:dyDescent="0.45">
      <c r="E68" s="77"/>
      <c r="F68" s="3">
        <f>+D56-'[2]Project Cost NRS'!$D$77</f>
        <v>0.1399993896484375</v>
      </c>
      <c r="Q68" s="4"/>
    </row>
    <row r="69" spans="1:19" x14ac:dyDescent="0.45">
      <c r="E69" s="77"/>
      <c r="F69" s="121"/>
      <c r="G69" s="4"/>
      <c r="H69" s="58"/>
      <c r="I69" s="4"/>
      <c r="Q69" s="4"/>
    </row>
    <row r="70" spans="1:19" x14ac:dyDescent="0.45">
      <c r="E70" s="77"/>
      <c r="F70" s="121"/>
      <c r="G70" s="4"/>
      <c r="H70" s="4"/>
      <c r="I70" s="4"/>
      <c r="Q70" s="4"/>
    </row>
    <row r="71" spans="1:19" x14ac:dyDescent="0.45">
      <c r="E71" s="77"/>
      <c r="F71" s="121"/>
      <c r="G71" s="4"/>
      <c r="H71" s="4"/>
      <c r="I71" s="4"/>
      <c r="Q71" s="4"/>
    </row>
    <row r="72" spans="1:19" x14ac:dyDescent="0.45">
      <c r="E72" s="77"/>
      <c r="F72" s="121"/>
      <c r="G72" s="4"/>
      <c r="H72" s="4"/>
      <c r="I72" s="4"/>
      <c r="Q72" s="4"/>
    </row>
    <row r="73" spans="1:19" x14ac:dyDescent="0.45">
      <c r="E73" s="77"/>
      <c r="F73" s="121"/>
      <c r="G73" s="4"/>
      <c r="H73" s="4"/>
      <c r="I73" s="4"/>
      <c r="Q73" s="4"/>
    </row>
    <row r="74" spans="1:19" x14ac:dyDescent="0.45">
      <c r="E74" s="77"/>
      <c r="F74" s="121"/>
      <c r="G74" s="4"/>
      <c r="H74" s="4"/>
      <c r="I74" s="4"/>
      <c r="Q74" s="4"/>
    </row>
    <row r="75" spans="1:19" x14ac:dyDescent="0.45">
      <c r="E75" s="77"/>
      <c r="F75" s="121"/>
      <c r="G75" s="4"/>
      <c r="H75" s="4"/>
      <c r="I75" s="4"/>
      <c r="Q75" s="4"/>
    </row>
    <row r="76" spans="1:19" x14ac:dyDescent="0.45">
      <c r="E76" s="77"/>
      <c r="F76" s="121"/>
      <c r="G76" s="4"/>
      <c r="H76" s="4"/>
      <c r="I76" s="4"/>
      <c r="Q76" s="4"/>
    </row>
    <row r="77" spans="1:19" x14ac:dyDescent="0.45">
      <c r="E77" s="77"/>
      <c r="F77" s="121"/>
      <c r="G77" s="4"/>
      <c r="H77" s="4"/>
      <c r="I77" s="4"/>
      <c r="Q77" s="4"/>
    </row>
    <row r="78" spans="1:19" x14ac:dyDescent="0.45">
      <c r="E78" s="77"/>
      <c r="F78" s="121"/>
      <c r="G78" s="4"/>
      <c r="H78" s="4"/>
      <c r="I78" s="4"/>
      <c r="Q78" s="4"/>
    </row>
    <row r="79" spans="1:19" x14ac:dyDescent="0.45">
      <c r="E79" s="77"/>
      <c r="F79" s="121"/>
      <c r="G79" s="4"/>
      <c r="H79" s="4"/>
      <c r="I79" s="4"/>
      <c r="Q79" s="4"/>
    </row>
    <row r="80" spans="1:19" x14ac:dyDescent="0.45">
      <c r="E80" s="77"/>
      <c r="F80" s="121"/>
      <c r="G80" s="4"/>
      <c r="H80" s="4"/>
      <c r="I80" s="4"/>
      <c r="Q80" s="4"/>
    </row>
    <row r="81" spans="5:17" x14ac:dyDescent="0.45">
      <c r="E81" s="77"/>
      <c r="F81" s="121"/>
      <c r="G81" s="4"/>
      <c r="H81" s="4"/>
      <c r="I81" s="4"/>
      <c r="Q81" s="4"/>
    </row>
    <row r="82" spans="5:17" x14ac:dyDescent="0.45">
      <c r="E82" s="77"/>
      <c r="F82" s="121"/>
      <c r="G82" s="4"/>
      <c r="H82" s="4"/>
      <c r="I82" s="4"/>
      <c r="Q82" s="4"/>
    </row>
    <row r="83" spans="5:17" x14ac:dyDescent="0.45">
      <c r="E83" s="77"/>
      <c r="F83" s="121"/>
      <c r="G83" s="4"/>
      <c r="H83" s="4"/>
      <c r="I83" s="4"/>
      <c r="Q83" s="4"/>
    </row>
    <row r="84" spans="5:17" x14ac:dyDescent="0.45">
      <c r="G84" s="4"/>
      <c r="H84" s="4"/>
      <c r="I84" s="4"/>
    </row>
    <row r="85" spans="5:17" x14ac:dyDescent="0.45">
      <c r="G85" s="4"/>
      <c r="H85" s="4"/>
      <c r="I85" s="4"/>
    </row>
  </sheetData>
  <pageMargins left="0.75" right="0.5" top="0.75" bottom="0.75" header="0.5" footer="0.5"/>
  <pageSetup paperSize="8" scale="62" fitToHeight="2" orientation="landscape" r:id="rId1"/>
  <rowBreaks count="1" manualBreakCount="1">
    <brk id="65" max="15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Cost NRS+</vt:lpstr>
      <vt:lpstr>'Project Cost NRS+'!Print_Area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Pravash Mool</dc:creator>
  <cp:lastModifiedBy>Pravash Mool</cp:lastModifiedBy>
  <dcterms:created xsi:type="dcterms:W3CDTF">2023-01-11T06:47:29Z</dcterms:created>
  <dcterms:modified xsi:type="dcterms:W3CDTF">2023-01-11T06:47:47Z</dcterms:modified>
</cp:coreProperties>
</file>