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ash\Desktop\Myagdi Updated Project Cost\"/>
    </mc:Choice>
  </mc:AlternateContent>
  <xr:revisionPtr revIDLastSave="0" documentId="13_ncr:1_{D58756A9-8CF5-4080-AB8B-8E607126438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 Cost NRS" sheetId="1" r:id="rId1"/>
    <sheet name="Sheet1" sheetId="2" r:id="rId2"/>
    <sheet name="Project Cost NRS -57mW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123Graph_A">#REF!</definedName>
    <definedName name="__123Graph_AANNUAL">#REF!</definedName>
    <definedName name="__123Graph_AFLOW">#REF!</definedName>
    <definedName name="__123Graph_BANNUAL">#REF!</definedName>
    <definedName name="__123Graph_CANNUAL">#REF!</definedName>
    <definedName name="__123Graph_X">#REF!</definedName>
    <definedName name="__123Graph_XANNUAL">#REF!</definedName>
    <definedName name="__123Graph_XFLOW">#REF!</definedName>
    <definedName name="_agg510" localSheetId="0">#REF!</definedName>
    <definedName name="_agg510" localSheetId="2">#REF!</definedName>
    <definedName name="_agg510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ist_Bin">#REF!</definedName>
    <definedName name="_Dist_Values">#REF!</definedName>
    <definedName name="_Fill">#REF!</definedName>
    <definedName name="_Kt1">#REF!</definedName>
    <definedName name="_p1">[1]Autocad_Plan!$E$2</definedName>
    <definedName name="_p10">[1]Autocad_Plan!$E$11</definedName>
    <definedName name="_p11">[1]Autocad_Plan!$E$12</definedName>
    <definedName name="_p12">[1]Autocad_Plan!$E$13</definedName>
    <definedName name="_p13">[1]Autocad_Plan!$E$14</definedName>
    <definedName name="_p14">[1]Autocad_Plan!$E$15</definedName>
    <definedName name="_p15">[1]Autocad_Plan!$E$16</definedName>
    <definedName name="_p16">[1]Autocad_Plan!$E$17</definedName>
    <definedName name="_p17">[1]Autocad_Plan!$E$18</definedName>
    <definedName name="_p18">[1]Autocad_Plan!$E$19</definedName>
    <definedName name="_p19">[1]Autocad_Plan!$E$20</definedName>
    <definedName name="_p2">[1]Autocad_Plan!$E$3</definedName>
    <definedName name="_p20">[1]Autocad_Plan!$E$21</definedName>
    <definedName name="_p21">[1]Autocad_Plan!$E$22</definedName>
    <definedName name="_p22">[1]Autocad_Plan!$E$23</definedName>
    <definedName name="_p23">[1]Autocad_Plan!$E$24</definedName>
    <definedName name="_p24">[1]Autocad_Plan!$E$25</definedName>
    <definedName name="_p3">[1]Autocad_Plan!$E$4</definedName>
    <definedName name="_p4">[1]Autocad_Plan!$E$5</definedName>
    <definedName name="_p5">[1]Autocad_Plan!$E$6</definedName>
    <definedName name="_p6">[1]Autocad_Plan!$E$7</definedName>
    <definedName name="_p7">[1]Autocad_Plan!$E$8</definedName>
    <definedName name="_p8">[1]Autocad_Plan!$E$9</definedName>
    <definedName name="_p9">[1]Autocad_Plan!$E$10</definedName>
    <definedName name="A">'[2]Headloss calculation'!$D$16</definedName>
    <definedName name="aaa">#REF!</definedName>
    <definedName name="aaaa">#REF!</definedName>
    <definedName name="aaaaa">#REF!</definedName>
    <definedName name="Acc.due2gravity">'[3]Energy_INPUT&amp;OUTPUT'!$C$37</definedName>
    <definedName name="accelerator" localSheetId="0">'[4]RATES INCLUDING TRANSPORATION'!$V$42</definedName>
    <definedName name="accelerator" localSheetId="2">'[4]RATES INCLUDING TRANSPORATION'!$V$42</definedName>
    <definedName name="accelerator">'[4]RATES INCLUDING TRANSPORATION'!$V$42</definedName>
    <definedName name="Additional_Width_for_Excavation">#REF!</definedName>
    <definedName name="Agg_10" localSheetId="0">'[4]RATES INCLUDING TRANSPORATION'!$V$23</definedName>
    <definedName name="Agg_10" localSheetId="2">'[4]RATES INCLUDING TRANSPORATION'!$V$23</definedName>
    <definedName name="Agg_10">'[4]RATES INCLUDING TRANSPORATION'!$V$23</definedName>
    <definedName name="Agg_20">'[5]RATES INCLUDING TRANSPORATION'!$V$22</definedName>
    <definedName name="Agg_40">'[5]RATES INCLUDING TRANSPORATION'!$V$21</definedName>
    <definedName name="agitator">'[5]Basic Rates'!$D$139</definedName>
    <definedName name="Ai">'[6]settling basin 240'!$D$7</definedName>
    <definedName name="air_pipe_big" localSheetId="0">#REF!</definedName>
    <definedName name="air_pipe_big" localSheetId="2">#REF!</definedName>
    <definedName name="air_pipe_big">#REF!</definedName>
    <definedName name="air_pipe_small" localSheetId="0">#REF!</definedName>
    <definedName name="air_pipe_small" localSheetId="2">#REF!</definedName>
    <definedName name="air_pipe_small">#REF!</definedName>
    <definedName name="alpha" localSheetId="0">#REF!</definedName>
    <definedName name="alpha" localSheetId="2">#REF!</definedName>
    <definedName name="alpha">#REF!</definedName>
    <definedName name="anchor_pin" localSheetId="0">'[4]RATES INCLUDING TRANSPORATION'!$V$82</definedName>
    <definedName name="anchor_pin" localSheetId="2">'[4]RATES INCLUDING TRANSPORATION'!$V$82</definedName>
    <definedName name="anchor_pin">'[4]RATES INCLUDING TRANSPORATION'!$V$82</definedName>
    <definedName name="Annuinity_factor">[3]OPTIMIZATION!$E$19</definedName>
    <definedName name="anscount" hidden="1">5</definedName>
    <definedName name="Area_orifice">#REF!</definedName>
    <definedName name="Area3000">#REF!</definedName>
    <definedName name="Area5000">#REF!</definedName>
    <definedName name="as">#REF!</definedName>
    <definedName name="Average_GrossHead">'[3]Energy_INPUT&amp;OUTPUT'!$C$14</definedName>
    <definedName name="AverageParticle">#REF!</definedName>
    <definedName name="AvgHWL">'[3]Energy_INPUT&amp;OUTPUT'!$C$10</definedName>
    <definedName name="AX">#REF!</definedName>
    <definedName name="AX_canal">#REF!</definedName>
    <definedName name="AX_headcanal" localSheetId="0">#REF!</definedName>
    <definedName name="AX_headcanal" localSheetId="2">#REF!</definedName>
    <definedName name="AX_headcanal">#REF!</definedName>
    <definedName name="B">'[6]settling basin 240'!$D$6</definedName>
    <definedName name="backhoe">'[5]Basic Rates'!$D$145</definedName>
    <definedName name="Basin">#REF!</definedName>
    <definedName name="Basin_area">#REF!</definedName>
    <definedName name="Bcanal" localSheetId="0">'[7]Intake Canal'!$C$13</definedName>
    <definedName name="Bcanal" localSheetId="2">'[7]Intake Canal'!$C$13</definedName>
    <definedName name="Bcanal">'[8]Intake Canal'!$C$13</definedName>
    <definedName name="bearing_plate" localSheetId="0">#REF!</definedName>
    <definedName name="bearing_plate" localSheetId="2">#REF!</definedName>
    <definedName name="bearing_plate">#REF!</definedName>
    <definedName name="beta" localSheetId="0">#REF!</definedName>
    <definedName name="beta" localSheetId="2">#REF!</definedName>
    <definedName name="beta">#REF!</definedName>
    <definedName name="Bgt">#REF!</definedName>
    <definedName name="Bheadcanal" localSheetId="0">#REF!</definedName>
    <definedName name="Bheadcanal" localSheetId="2">#REF!</definedName>
    <definedName name="Bheadcanal">#REF!</definedName>
    <definedName name="binding">'[5]RATES INCLUDING TRANSPORATION'!$V$29</definedName>
    <definedName name="Binding_Wire" localSheetId="0">#REF!</definedName>
    <definedName name="Binding_Wire" localSheetId="2">#REF!</definedName>
    <definedName name="Binding_Wire">#REF!</definedName>
    <definedName name="BK" localSheetId="0" hidden="1">{"Mahesh Maskey - Personal View",#N/A,FALSE,"HeadLossApril (2)";#N/A,#N/A,FALSE,"Hydraulic Gadient"}</definedName>
    <definedName name="BK" localSheetId="2" hidden="1">{"Mahesh Maskey - Personal View",#N/A,FALSE,"HeadLossApril (2)";#N/A,#N/A,FALSE,"Hydraulic Gadient"}</definedName>
    <definedName name="BK" hidden="1">{"Mahesh Maskey - Personal View",#N/A,FALSE,"HeadLossApril (2)";#N/A,#N/A,FALSE,"Hydraulic Gadient"}</definedName>
    <definedName name="Blk" localSheetId="0">[9]Rates!$C$36</definedName>
    <definedName name="Blk" localSheetId="2">[9]Rates!$C$36</definedName>
    <definedName name="Blk">[9]Rates!$C$36</definedName>
    <definedName name="blow_fan" localSheetId="0">#REF!</definedName>
    <definedName name="blow_fan" localSheetId="2">#REF!</definedName>
    <definedName name="blow_fan">#REF!</definedName>
    <definedName name="Bottom_Slab_Thickness">#REF!</definedName>
    <definedName name="br" localSheetId="0">'[4]Basic Rates'!$D$34</definedName>
    <definedName name="br" localSheetId="2">'[4]Basic Rates'!$D$34</definedName>
    <definedName name="br">'[4]Basic Rates'!$D$34</definedName>
    <definedName name="bricks">'[5]RATES INCLUDING TRANSPORATION'!$V$40</definedName>
    <definedName name="bt">#REF!</definedName>
    <definedName name="cal">"Ronit Kayastha"</definedName>
    <definedName name="Canal_Bottom_Slab_Thickness">#REF!</definedName>
    <definedName name="Canal_Height">#REF!</definedName>
    <definedName name="Canal_Wall_Bottom_Thickness">#REF!</definedName>
    <definedName name="Canal_Wall_Top_Thickness">#REF!</definedName>
    <definedName name="Canal_Width">#REF!</definedName>
    <definedName name="cement" localSheetId="0">'[4]RATES INCLUDING TRANSPORATION'!$V$27</definedName>
    <definedName name="cement" localSheetId="2">'[4]RATES INCLUDING TRANSPORATION'!$V$27</definedName>
    <definedName name="cement">'[4]RATES INCLUDING TRANSPORATION'!$V$27</definedName>
    <definedName name="Cement_bag" localSheetId="0">#REF!</definedName>
    <definedName name="Cement_bag" localSheetId="2">#REF!</definedName>
    <definedName name="Cement_bag">#REF!</definedName>
    <definedName name="CGI">'[5]RATES INCLUDING TRANSPORATION'!$V$67</definedName>
    <definedName name="Cgt">#REF!</definedName>
    <definedName name="chk">"Anamaya Upadhaya"</definedName>
    <definedName name="Clearance_for_Penstock_Pipe">#REF!</definedName>
    <definedName name="compressor" localSheetId="0">'[4]Basic Rates'!$D$151</definedName>
    <definedName name="compressor" localSheetId="2">'[4]Basic Rates'!$D$151</definedName>
    <definedName name="compressor">'[4]Basic Rates'!$D$151</definedName>
    <definedName name="compressor_big" localSheetId="0">#REF!</definedName>
    <definedName name="compressor_big" localSheetId="2">#REF!</definedName>
    <definedName name="compressor_big">#REF!</definedName>
    <definedName name="Compressor_small" localSheetId="0">#REF!</definedName>
    <definedName name="Compressor_small" localSheetId="2">#REF!</definedName>
    <definedName name="Compressor_small">#REF!</definedName>
    <definedName name="concrete_mixer" localSheetId="0">#REF!</definedName>
    <definedName name="concrete_mixer" localSheetId="2">#REF!</definedName>
    <definedName name="concrete_mixer">#REF!</definedName>
    <definedName name="concrete_pump">'[5]Basic Rates'!$D$166</definedName>
    <definedName name="cone_bolt" localSheetId="0">#REF!</definedName>
    <definedName name="cone_bolt" localSheetId="2">#REF!</definedName>
    <definedName name="cone_bolt">#REF!</definedName>
    <definedName name="Contin" localSheetId="0">#REF!</definedName>
    <definedName name="Contin" localSheetId="2">#REF!</definedName>
    <definedName name="Contin">#REF!</definedName>
    <definedName name="Contract_tax" localSheetId="0">#REF!</definedName>
    <definedName name="Contract_tax" localSheetId="2">#REF!</definedName>
    <definedName name="Contract_tax">#REF!</definedName>
    <definedName name="Corific">#REF!</definedName>
    <definedName name="crane">'[5]Basic Rates'!$D$146</definedName>
    <definedName name="Cresrlevel">#REF!</definedName>
    <definedName name="cutting_hammer" localSheetId="0">#REF!</definedName>
    <definedName name="cutting_hammer" localSheetId="2">#REF!</definedName>
    <definedName name="cutting_hammer">#REF!</definedName>
    <definedName name="CW">#REF!</definedName>
    <definedName name="Cweir">#REF!</definedName>
    <definedName name="cww">'[10]7m weir'!$B$3</definedName>
    <definedName name="d">#REF!</definedName>
    <definedName name="d_pen" localSheetId="0">#REF!</definedName>
    <definedName name="d_pen" localSheetId="2">#REF!</definedName>
    <definedName name="d_pen">#REF!</definedName>
    <definedName name="damite">'[5]RATES INCLUDING TRANSPORATION'!$V$81</definedName>
    <definedName name="Day_After_MonsoonPeriod">'[3]Energy_INPUT&amp;OUTPUT'!$C$51</definedName>
    <definedName name="dd" localSheetId="0">#REF!</definedName>
    <definedName name="dd" localSheetId="2">#REF!</definedName>
    <definedName name="dd">#REF!</definedName>
    <definedName name="ddd" localSheetId="0">#REF!</definedName>
    <definedName name="ddd" localSheetId="2">#REF!</definedName>
    <definedName name="ddd">#REF!</definedName>
    <definedName name="delta">#REF!</definedName>
    <definedName name="DesignDischarge" localSheetId="0">'[3]Energy_INPUT&amp;OUTPUT'!$C$17</definedName>
    <definedName name="DesignDischarge" localSheetId="2">'[3]Energy_INPUT&amp;OUTPUT'!$C$17</definedName>
    <definedName name="DesignDischarge">'[8]Side Intake and Orifice'!$C$8</definedName>
    <definedName name="Detonating_chord" localSheetId="0">'[4]RATES INCLUDING TRANSPORATION'!$V$75</definedName>
    <definedName name="Detonating_chord" localSheetId="2">'[4]RATES INCLUDING TRANSPORATION'!$V$75</definedName>
    <definedName name="Detonating_chord">'[4]RATES INCLUDING TRANSPORATION'!$V$75</definedName>
    <definedName name="detonator" localSheetId="0">'[4]RATES INCLUDING TRANSPORATION'!$V$74</definedName>
    <definedName name="detonator" localSheetId="2">'[4]RATES INCLUDING TRANSPORATION'!$V$74</definedName>
    <definedName name="detonator">'[4]RATES INCLUDING TRANSPORATION'!$V$74</definedName>
    <definedName name="dfg" localSheetId="0">#REF!</definedName>
    <definedName name="dfg" localSheetId="2">#REF!</definedName>
    <definedName name="dfg">#REF!</definedName>
    <definedName name="Diameter_of_Spillway_pipe">'[1]Spillway Pipe Design'!$B$11</definedName>
    <definedName name="diesel" localSheetId="0">'[4]RATES INCLUDING TRANSPORATION'!$V$51</definedName>
    <definedName name="diesel" localSheetId="2">'[4]RATES INCLUDING TRANSPORATION'!$V$51</definedName>
    <definedName name="diesel">'[4]RATES INCLUDING TRANSPORATION'!$V$51</definedName>
    <definedName name="Discharg_1_basin">#REF!</definedName>
    <definedName name="Discount_Rate" localSheetId="0">[11]Summary!#REF!</definedName>
    <definedName name="Discount_Rate" localSheetId="2">[11]Summary!#REF!</definedName>
    <definedName name="Discount_Rate">#REF!</definedName>
    <definedName name="distance" localSheetId="0">[12]Distances!$B$5:$E$14</definedName>
    <definedName name="distance" localSheetId="2">[12]Distances!$B$5:$E$14</definedName>
    <definedName name="distance">[12]Distances!$B$5:$E$14</definedName>
    <definedName name="dlimit">#REF!</definedName>
    <definedName name="dr" localSheetId="0">'[4]Basic Rates'!$D$32</definedName>
    <definedName name="dr" localSheetId="2">'[4]Basic Rates'!$D$32</definedName>
    <definedName name="dr">'[4]Basic Rates'!$D$32</definedName>
    <definedName name="Drawdown_Start">'[3]Energy_INPUT&amp;OUTPUT'!$C$44</definedName>
    <definedName name="drh" localSheetId="0">'[4]Basic Rates'!$D$33</definedName>
    <definedName name="drh" localSheetId="2">'[4]Basic Rates'!$D$33</definedName>
    <definedName name="drh">'[4]Basic Rates'!$D$33</definedName>
    <definedName name="Drill_bit" localSheetId="0">#REF!</definedName>
    <definedName name="Drill_bit" localSheetId="2">#REF!</definedName>
    <definedName name="Drill_bit">#REF!</definedName>
    <definedName name="Drill_plateformwithrig" localSheetId="0">#REF!</definedName>
    <definedName name="Drill_plateformwithrig" localSheetId="2">#REF!</definedName>
    <definedName name="Drill_plateformwithrig">#REF!</definedName>
    <definedName name="drill_rod" localSheetId="0">'[4]RATES INCLUDING TRANSPORATION'!$V$77</definedName>
    <definedName name="drill_rod" localSheetId="2">'[4]RATES INCLUDING TRANSPORATION'!$V$77</definedName>
    <definedName name="drill_rod">'[4]RATES INCLUDING TRANSPORATION'!$V$77</definedName>
    <definedName name="drill_workingplateform" localSheetId="0">#REF!</definedName>
    <definedName name="drill_workingplateform" localSheetId="2">#REF!</definedName>
    <definedName name="drill_workingplateform">#REF!</definedName>
    <definedName name="Drillbit_32" localSheetId="0">'[4]RATES INCLUDING TRANSPORATION'!$V$78</definedName>
    <definedName name="Drillbit_32" localSheetId="2">'[4]RATES INCLUDING TRANSPORATION'!$V$78</definedName>
    <definedName name="Drillbit_32">'[4]RATES INCLUDING TRANSPORATION'!$V$78</definedName>
    <definedName name="Drillbit_38" localSheetId="0">'[4]RATES INCLUDING TRANSPORATION'!$V$79</definedName>
    <definedName name="Drillbit_38" localSheetId="2">'[4]RATES INCLUDING TRANSPORATION'!$V$79</definedName>
    <definedName name="Drillbit_38">'[4]RATES INCLUDING TRANSPORATION'!$V$79</definedName>
    <definedName name="dropped">#REF!</definedName>
    <definedName name="drv" localSheetId="0">'[4]Basic Rates'!$D$29</definedName>
    <definedName name="drv" localSheetId="2">'[4]Basic Rates'!$D$29</definedName>
    <definedName name="drv">'[4]Basic Rates'!$D$29</definedName>
    <definedName name="Dump_truck" localSheetId="0">#REF!</definedName>
    <definedName name="Dump_truck" localSheetId="2">#REF!</definedName>
    <definedName name="Dump_truck">#REF!</definedName>
    <definedName name="EBD95_drillhammer" localSheetId="0">#REF!</definedName>
    <definedName name="EBD95_drillhammer" localSheetId="2">#REF!</definedName>
    <definedName name="EBD95_drillhammer">#REF!</definedName>
    <definedName name="eee" localSheetId="0">#REF!</definedName>
    <definedName name="eee" localSheetId="2">#REF!</definedName>
    <definedName name="eee">#REF!</definedName>
    <definedName name="el" localSheetId="0">'[4]Basic Rates'!$D$35</definedName>
    <definedName name="el" localSheetId="2">'[4]Basic Rates'!$D$35</definedName>
    <definedName name="el">'[4]Basic Rates'!$D$35</definedName>
    <definedName name="enamel">'[5]RATES INCLUDING TRANSPORATION'!$V$64</definedName>
    <definedName name="Excavation" localSheetId="0">#REF!</definedName>
    <definedName name="Excavation" localSheetId="2">#REF!</definedName>
    <definedName name="Excavation">#REF!</definedName>
    <definedName name="excavator">'[13]Basic Rates'!$D$143</definedName>
    <definedName name="excavator_breaker">'[13]Basic Rates'!$D$144</definedName>
    <definedName name="Exch_rate" localSheetId="0">#REF!</definedName>
    <definedName name="Exch_rate" localSheetId="2">#REF!</definedName>
    <definedName name="Exch_rate">#REF!</definedName>
    <definedName name="exr" localSheetId="0">'[4]Basic Rates'!$D$19</definedName>
    <definedName name="exr" localSheetId="2">'[4]Basic Rates'!$D$19</definedName>
    <definedName name="exr">'[4]Basic Rates'!$D$19</definedName>
    <definedName name="ExRate">'[3]Energy_INPUT&amp;OUTPUT'!$C$36</definedName>
    <definedName name="f" localSheetId="0">#REF!</definedName>
    <definedName name="f" localSheetId="2">#REF!</definedName>
    <definedName name="f">#REF!</definedName>
    <definedName name="f_10" localSheetId="0">#REF!</definedName>
    <definedName name="f_10" localSheetId="2">#REF!</definedName>
    <definedName name="f_10">#REF!</definedName>
    <definedName name="f_1d" localSheetId="0">#REF!</definedName>
    <definedName name="f_1d" localSheetId="2">#REF!</definedName>
    <definedName name="f_1d">#REF!</definedName>
    <definedName name="f_1u" localSheetId="0">#REF!</definedName>
    <definedName name="f_1u" localSheetId="2">#REF!</definedName>
    <definedName name="f_1u">#REF!</definedName>
    <definedName name="f_3" localSheetId="0">#REF!</definedName>
    <definedName name="f_3" localSheetId="2">#REF!</definedName>
    <definedName name="f_3">#REF!</definedName>
    <definedName name="f_5" localSheetId="0">#REF!</definedName>
    <definedName name="f_5" localSheetId="2">#REF!</definedName>
    <definedName name="f_5">#REF!</definedName>
    <definedName name="f_6" localSheetId="0">#REF!</definedName>
    <definedName name="f_6" localSheetId="2">#REF!</definedName>
    <definedName name="f_6">#REF!</definedName>
    <definedName name="f_7" localSheetId="0">#REF!</definedName>
    <definedName name="f_7" localSheetId="2">#REF!</definedName>
    <definedName name="f_7">#REF!</definedName>
    <definedName name="f_8" localSheetId="0">#REF!</definedName>
    <definedName name="f_8" localSheetId="2">#REF!</definedName>
    <definedName name="f_8">#REF!</definedName>
    <definedName name="f_9" localSheetId="0">#REF!</definedName>
    <definedName name="f_9" localSheetId="2">#REF!</definedName>
    <definedName name="f_9">#REF!</definedName>
    <definedName name="f1u" localSheetId="0">#REF!</definedName>
    <definedName name="f1u" localSheetId="2">#REF!</definedName>
    <definedName name="f1u">#REF!</definedName>
    <definedName name="f2u" localSheetId="0">#REF!</definedName>
    <definedName name="f2u" localSheetId="2">#REF!</definedName>
    <definedName name="f2u">#REF!</definedName>
    <definedName name="fan" localSheetId="0">'[4]Basic Rates'!$D$152</definedName>
    <definedName name="fan" localSheetId="2">'[4]Basic Rates'!$D$152</definedName>
    <definedName name="fan">'[4]Basic Rates'!$D$152</definedName>
    <definedName name="ff">'[14]Qty Calc'!$M$92</definedName>
    <definedName name="fgt">#REF!</definedName>
    <definedName name="fid" localSheetId="0">#REF!</definedName>
    <definedName name="fid" localSheetId="2">#REF!</definedName>
    <definedName name="fid">#REF!</definedName>
    <definedName name="filter">'[5]RATES INCLUDING TRANSPORATION'!$V$25</definedName>
    <definedName name="FLinlet" localSheetId="0">'[15]Settling Basin'!#REF!</definedName>
    <definedName name="FLinlet" localSheetId="2">'[15]Settling Basin'!#REF!</definedName>
    <definedName name="FLinlet">#REF!</definedName>
    <definedName name="Flushing_Pipe_Dia">#REF!</definedName>
    <definedName name="Flushing_Start">'[3]Energy_INPUT&amp;OUTPUT'!$C$45</definedName>
    <definedName name="Flushing_Till">'[3]Energy_INPUT&amp;OUTPUT'!$C$47</definedName>
    <definedName name="Forebay_Height">#REF!</definedName>
    <definedName name="Forebay_Length">#REF!</definedName>
    <definedName name="Forebay_Width">#REF!</definedName>
    <definedName name="Form_oil" localSheetId="0">#REF!</definedName>
    <definedName name="Form_oil" localSheetId="2">#REF!</definedName>
    <definedName name="Form_oil">#REF!</definedName>
    <definedName name="fr" localSheetId="0">'[4]Basic Rates'!$D$27</definedName>
    <definedName name="fr" localSheetId="2">'[4]Basic Rates'!$D$27</definedName>
    <definedName name="fr">'[4]Basic Rates'!$D$27</definedName>
    <definedName name="Francis">#REF!</definedName>
    <definedName name="Freaboard" localSheetId="0">#REF!</definedName>
    <definedName name="Freaboard" localSheetId="2">#REF!</definedName>
    <definedName name="Freaboard">#REF!</definedName>
    <definedName name="FSL">'[3]Energy_INPUT&amp;OUTPUT'!$C$43</definedName>
    <definedName name="fw">'[16]Unit Rates'!$D$10</definedName>
    <definedName name="g">#REF!</definedName>
    <definedName name="gabion_10">'[5]RATES INCLUDING TRANSPORATION'!$V$32</definedName>
    <definedName name="gabion_12">'[5]RATES INCLUDING TRANSPORATION'!$V$33</definedName>
    <definedName name="gabion_9">'[5]RATES INCLUDING TRANSPORATION'!$V$31</definedName>
    <definedName name="gamma_concrete" localSheetId="0">#REF!</definedName>
    <definedName name="gamma_concrete" localSheetId="2">#REF!</definedName>
    <definedName name="gamma_concrete">#REF!</definedName>
    <definedName name="gamma_soil" localSheetId="0">#REF!</definedName>
    <definedName name="gamma_soil" localSheetId="2">#REF!</definedName>
    <definedName name="gamma_soil">#REF!</definedName>
    <definedName name="gamma_steel" localSheetId="0">#REF!</definedName>
    <definedName name="gamma_steel" localSheetId="2">#REF!</definedName>
    <definedName name="gamma_steel">#REF!</definedName>
    <definedName name="gelatine" localSheetId="0">'[4]RATES INCLUDING TRANSPORATION'!$V$73</definedName>
    <definedName name="gelatine" localSheetId="2">'[4]RATES INCLUDING TRANSPORATION'!$V$73</definedName>
    <definedName name="gelatine">'[4]RATES INCLUDING TRANSPORATION'!$V$73</definedName>
    <definedName name="geotex">'[5]RATES INCLUDING TRANSPORATION'!$V$47</definedName>
    <definedName name="gh">#REF!</definedName>
    <definedName name="GI_Nipple" localSheetId="0">#REF!</definedName>
    <definedName name="GI_Nipple" localSheetId="2">#REF!</definedName>
    <definedName name="GI_Nipple">#REF!</definedName>
    <definedName name="glass">'[5]RATES INCLUDING TRANSPORATION'!$V$75</definedName>
    <definedName name="GrossHead">'[3]Energy_INPUT&amp;OUTPUT'!$C$13</definedName>
    <definedName name="Grout_cap" localSheetId="0">#REF!</definedName>
    <definedName name="Grout_cap" localSheetId="2">#REF!</definedName>
    <definedName name="Grout_cap">#REF!</definedName>
    <definedName name="grout_machine" localSheetId="0">#REF!</definedName>
    <definedName name="grout_machine" localSheetId="2">#REF!</definedName>
    <definedName name="grout_machine">#REF!</definedName>
    <definedName name="grout_pump" localSheetId="0">#REF!</definedName>
    <definedName name="grout_pump" localSheetId="2">#REF!</definedName>
    <definedName name="grout_pump">#REF!</definedName>
    <definedName name="Grt_plg" localSheetId="0">[9]Rates!$C$37</definedName>
    <definedName name="Grt_plg" localSheetId="2">[9]Rates!$C$37</definedName>
    <definedName name="Grt_plg">[9]Rates!$C$37</definedName>
    <definedName name="gum">'[5]RATES INCLUDING TRANSPORATION'!$V$76</definedName>
    <definedName name="H">#REF!</definedName>
    <definedName name="h_1" localSheetId="0">#REF!</definedName>
    <definedName name="h_1" localSheetId="2">#REF!</definedName>
    <definedName name="h_1">#REF!</definedName>
    <definedName name="H_100" localSheetId="0">'[17]Side Intake and Orifice'!#REF!</definedName>
    <definedName name="H_100" localSheetId="2">'[17]Side Intake and Orifice'!#REF!</definedName>
    <definedName name="H_100">#REF!</definedName>
    <definedName name="h_2" localSheetId="0">#REF!</definedName>
    <definedName name="h_2" localSheetId="2">#REF!</definedName>
    <definedName name="h_2">#REF!</definedName>
    <definedName name="H_20" localSheetId="0">'[17]Side Intake and Orifice'!#REF!</definedName>
    <definedName name="H_20" localSheetId="2">'[17]Side Intake and Orifice'!#REF!</definedName>
    <definedName name="H_20">#REF!</definedName>
    <definedName name="H_beam" localSheetId="0">#REF!</definedName>
    <definedName name="H_beam" localSheetId="2">#REF!</definedName>
    <definedName name="H_beam">#REF!</definedName>
    <definedName name="H_L_orifice" localSheetId="0">'[17]Side Intake and Orifice'!#REF!</definedName>
    <definedName name="H_L_orifice" localSheetId="2">'[17]Side Intake and Orifice'!#REF!</definedName>
    <definedName name="H_L_orifice">#REF!</definedName>
    <definedName name="H100y" localSheetId="0">'[18]Water Level'!$B$19</definedName>
    <definedName name="H100y" localSheetId="2">'[18]Water Level'!$B$19</definedName>
    <definedName name="H100y">'[19]Water Level'!$B$19</definedName>
    <definedName name="H10y">#REF!</definedName>
    <definedName name="H20y">#REF!</definedName>
    <definedName name="H2y">#REF!</definedName>
    <definedName name="H5y">#REF!</definedName>
    <definedName name="hand_drill" localSheetId="0">'[4]Basic Rates'!$D$144</definedName>
    <definedName name="hand_drill" localSheetId="2">'[4]Basic Rates'!$D$144</definedName>
    <definedName name="hand_drill">'[4]Basic Rates'!$D$144</definedName>
    <definedName name="handle">'[5]RATES INCLUDING TRANSPORATION'!$V$74</definedName>
    <definedName name="Hbasin" localSheetId="0">'[17]Settling Basin'!$I$31</definedName>
    <definedName name="Hbasin" localSheetId="2">'[17]Settling Basin'!$I$31</definedName>
    <definedName name="Hbasin">'[20]Settling Basin'!$I$31</definedName>
    <definedName name="Hcanal">#REF!</definedName>
    <definedName name="HcatCrest" localSheetId="0">'[21]Scour depth'!#REF!</definedName>
    <definedName name="HcatCrest" localSheetId="2">'[21]Scour depth'!#REF!</definedName>
    <definedName name="HcatCrest">#REF!</definedName>
    <definedName name="Hd" localSheetId="0">'[18]Water Level'!$B$14</definedName>
    <definedName name="Hd" localSheetId="2">'[18]Water Level'!$B$14</definedName>
    <definedName name="Hd">'[19]Water Level'!$B$14</definedName>
    <definedName name="HDPE">'[5]RATES INCLUDING TRANSPORATION'!$V$46</definedName>
    <definedName name="Head">#REF!</definedName>
    <definedName name="HeadraceTunnel">'[3]Energy_INPUT&amp;OUTPUT'!$C$20</definedName>
    <definedName name="Height_Orifice">#REF!</definedName>
    <definedName name="HFL" localSheetId="0">'[21]Scour depth'!#REF!</definedName>
    <definedName name="HFL" localSheetId="2">'[21]Scour depth'!#REF!</definedName>
    <definedName name="HFL">#REF!</definedName>
    <definedName name="Hflood" localSheetId="0">'[21]Scour depth'!#REF!</definedName>
    <definedName name="Hflood" localSheetId="2">'[21]Scour depth'!#REF!</definedName>
    <definedName name="Hflood">#REF!</definedName>
    <definedName name="hg" localSheetId="0">#REF!</definedName>
    <definedName name="hg" localSheetId="2">#REF!</definedName>
    <definedName name="hg">#REF!</definedName>
    <definedName name="hinges">'[5]RATES INCLUDING TRANSPORATION'!$V$72</definedName>
    <definedName name="hjj">#REF!</definedName>
    <definedName name="Hmin">#REF!</definedName>
    <definedName name="holdfast">'[5]RATES INCLUDING TRANSPORATION'!$V$71</definedName>
    <definedName name="Hopper_Depth">#REF!</definedName>
    <definedName name="Hr" localSheetId="0">'[18]Side Intake and Orifice'!$H$18</definedName>
    <definedName name="Hr" localSheetId="2">'[18]Side Intake and Orifice'!$H$18</definedName>
    <definedName name="Hr">'[19]Side Intake and Orifice'!$H$18</definedName>
    <definedName name="HRWL">'[3]Energy_INPUT&amp;OUTPUT'!$C$9</definedName>
    <definedName name="hs" localSheetId="0">#REF!</definedName>
    <definedName name="hs" localSheetId="2">#REF!</definedName>
    <definedName name="hs">#REF!</definedName>
    <definedName name="Htrash">#REF!</definedName>
    <definedName name="hui">#REF!</definedName>
    <definedName name="hWEIR">#REF!</definedName>
    <definedName name="hydraulic_jack">'[5]Basic Rates'!$D$164</definedName>
    <definedName name="Hydraulic_oil" localSheetId="0">'[4]RATES INCLUDING TRANSPORATION'!$V$55</definedName>
    <definedName name="Hydraulic_oil" localSheetId="2">'[4]RATES INCLUDING TRANSPORATION'!$V$55</definedName>
    <definedName name="Hydraulic_oil">'[4]RATES INCLUDING TRANSPORATION'!$V$55</definedName>
    <definedName name="i" localSheetId="0">#REF!</definedName>
    <definedName name="i" localSheetId="2">#REF!</definedName>
    <definedName name="i">#REF!</definedName>
    <definedName name="ih">#REF!</definedName>
    <definedName name="inlet_transition_end_height">'[1]Forebay Design'!$D$56</definedName>
    <definedName name="Inlet_Transition_Length">#REF!</definedName>
    <definedName name="Installed_Capacity">'[3]Energy_INPUT&amp;OUTPUT'!$C$34</definedName>
    <definedName name="jack_hammer">'[5]Basic Rates'!$D$152</definedName>
    <definedName name="jhooks">'[5]RATES INCLUDING TRANSPORATION'!$V$69</definedName>
    <definedName name="jn">930074</definedName>
    <definedName name="ka" localSheetId="0">#REF!</definedName>
    <definedName name="ka" localSheetId="2">#REF!</definedName>
    <definedName name="ka">#REF!</definedName>
    <definedName name="kt">#REF!</definedName>
    <definedName name="Kv">#REF!</definedName>
    <definedName name="l" localSheetId="0">#REF!</definedName>
    <definedName name="l" localSheetId="2">#REF!</definedName>
    <definedName name="l">#REF!</definedName>
    <definedName name="L1d" localSheetId="0">#REF!</definedName>
    <definedName name="L1d" localSheetId="2">#REF!</definedName>
    <definedName name="L1d">#REF!</definedName>
    <definedName name="L1u" localSheetId="0">#REF!</definedName>
    <definedName name="L1u" localSheetId="2">#REF!</definedName>
    <definedName name="L1u">#REF!</definedName>
    <definedName name="l2u" localSheetId="0">#REF!</definedName>
    <definedName name="l2u" localSheetId="2">#REF!</definedName>
    <definedName name="l2u">#REF!</definedName>
    <definedName name="l4u" localSheetId="0">#REF!</definedName>
    <definedName name="l4u" localSheetId="2">#REF!</definedName>
    <definedName name="l4u">#REF!</definedName>
    <definedName name="Laceyf">#REF!</definedName>
    <definedName name="Lbasin">#REF!</definedName>
    <definedName name="Lcanal">#REF!</definedName>
    <definedName name="Lcrest">#REF!</definedName>
    <definedName name="Lgt">#REF!</definedName>
    <definedName name="LHeadCanal" localSheetId="0">#REF!</definedName>
    <definedName name="LHeadCanal" localSheetId="2">#REF!</definedName>
    <definedName name="LHeadCanal">#REF!</definedName>
    <definedName name="lifting_jack" localSheetId="0">#REF!</definedName>
    <definedName name="lifting_jack" localSheetId="2">#REF!</definedName>
    <definedName name="lifting_jack">#REF!</definedName>
    <definedName name="limcount" hidden="1">1</definedName>
    <definedName name="Lining_Thickness">'[3]Energy_INPUT&amp;OUTPUT'!$C$29</definedName>
    <definedName name="LiningThickness">#REF!</definedName>
    <definedName name="ListPF" localSheetId="0">[22]Assumptions!$C$27:$C$28</definedName>
    <definedName name="ListPF" localSheetId="2">[22]Assumptions!$C$27:$C$28</definedName>
    <definedName name="ListPF">[22]Assumptions!$C$27:$C$28</definedName>
    <definedName name="ListVoltage" localSheetId="0">[22]Assumptions!$C$45:$C$48</definedName>
    <definedName name="ListVoltage" localSheetId="2">[22]Assumptions!$C$45:$C$48</definedName>
    <definedName name="ListVoltage">[22]Assumptions!$C$45:$C$48</definedName>
    <definedName name="Lo">'[23]fixing of water way crest '!$D$353</definedName>
    <definedName name="locking">'[5]RATES INCLUDING TRANSPORATION'!$V$73</definedName>
    <definedName name="lok">#REF!</definedName>
    <definedName name="lub_assessories" localSheetId="0">#REF!</definedName>
    <definedName name="lub_assessories" localSheetId="2">#REF!</definedName>
    <definedName name="lub_assessories">#REF!</definedName>
    <definedName name="lubricant" localSheetId="0">'[4]RATES INCLUDING TRANSPORATION'!$V$54</definedName>
    <definedName name="lubricant" localSheetId="2">'[4]RATES INCLUDING TRANSPORATION'!$V$54</definedName>
    <definedName name="lubricant">'[4]RATES INCLUDING TRANSPORATION'!$V$54</definedName>
    <definedName name="M">'[2]Headloss calculation'!$D$19</definedName>
    <definedName name="M_15" localSheetId="0">[9]Rates!$C$35</definedName>
    <definedName name="M_15" localSheetId="2">[9]Rates!$C$35</definedName>
    <definedName name="M_15">[9]Rates!$C$35</definedName>
    <definedName name="M_25" localSheetId="0">[9]Rates!$C$34</definedName>
    <definedName name="M_25" localSheetId="2">[9]Rates!$C$34</definedName>
    <definedName name="M_25">[9]Rates!$C$34</definedName>
    <definedName name="Manning_Steel">'[3]Energy_INPUT&amp;OUTPUT'!$C$32</definedName>
    <definedName name="Mannings_Lined">'[3]Energy_INPUT&amp;OUTPUT'!$C$31</definedName>
    <definedName name="Mannings_Unlined">'[3]Energy_INPUT&amp;OUTPUT'!$C$30</definedName>
    <definedName name="mc">#REF!</definedName>
    <definedName name="MDDL">'[3]Energy_INPUT&amp;OUTPUT'!$C$11</definedName>
    <definedName name="mech" localSheetId="0">'[4]Basic Rates'!$D$36</definedName>
    <definedName name="mech" localSheetId="2">'[4]Basic Rates'!$D$36</definedName>
    <definedName name="mech">'[4]Basic Rates'!$D$36</definedName>
    <definedName name="Metal_Pipe">'[5]RATES INCLUDING TRANSPORATION'!$V$44</definedName>
    <definedName name="Micro_silica" localSheetId="0">#REF!</definedName>
    <definedName name="Micro_silica" localSheetId="2">#REF!</definedName>
    <definedName name="Micro_silica">#REF!</definedName>
    <definedName name="minitruck">'[13]Basic Rates'!$D$134</definedName>
    <definedName name="MinRelease">'[3]Energy_INPUT&amp;OUTPUT'!$C$19</definedName>
    <definedName name="mixer" localSheetId="0">'[4]Basic Rates'!$D$131</definedName>
    <definedName name="mixer" localSheetId="2">'[4]Basic Rates'!$D$131</definedName>
    <definedName name="mixer">'[4]Basic Rates'!$D$131</definedName>
    <definedName name="Monsoon_HWL">'[3]Energy_INPUT&amp;OUTPUT'!$C$48</definedName>
    <definedName name="Monsoon_Start">'[3]Energy_INPUT&amp;OUTPUT'!$C$49</definedName>
    <definedName name="mr">'[16]Unit Rates'!$D$4</definedName>
    <definedName name="MWI">#REF!</definedName>
    <definedName name="n" localSheetId="0">'[17]Intake Canal'!$C$10</definedName>
    <definedName name="n" localSheetId="2">'[17]Intake Canal'!$C$10</definedName>
    <definedName name="n">'[20]Intake Canal'!$C$10</definedName>
    <definedName name="N_basin">#REF!</definedName>
    <definedName name="n_flush">#REF!</definedName>
    <definedName name="nails">'[5]RATES INCLUDING TRANSPORATION'!$V$38</definedName>
    <definedName name="natural_gravel">'[5]RATES INCLUDING TRANSPORATION'!$V$24</definedName>
    <definedName name="nbij">#REF!</definedName>
    <definedName name="ncanal" localSheetId="0">#REF!</definedName>
    <definedName name="ncanal" localSheetId="2">#REF!</definedName>
    <definedName name="ncanal">#REF!</definedName>
    <definedName name="NewMatrix3" localSheetId="0">#REF!</definedName>
    <definedName name="NewMatrix3" localSheetId="2">#REF!</definedName>
    <definedName name="NewMatrix3">#REF!</definedName>
    <definedName name="Newoh" localSheetId="0">#REF!</definedName>
    <definedName name="Newoh" localSheetId="2">#REF!</definedName>
    <definedName name="Newoh">#REF!</definedName>
    <definedName name="Nhead" localSheetId="0">#REF!</definedName>
    <definedName name="Nhead" localSheetId="2">#REF!</definedName>
    <definedName name="Nhead">#REF!</definedName>
    <definedName name="Nmaning">#REF!</definedName>
    <definedName name="NRs_USD" localSheetId="0">#REF!</definedName>
    <definedName name="NRs_USD" localSheetId="2">#REF!</definedName>
    <definedName name="NRs_USD">#REF!</definedName>
    <definedName name="Nut">'[5]RATES INCLUDING TRANSPORATION'!$V$68</definedName>
    <definedName name="Nuts_bolts" localSheetId="0">#REF!</definedName>
    <definedName name="Nuts_bolts" localSheetId="2">#REF!</definedName>
    <definedName name="Nuts_bolts">#REF!</definedName>
    <definedName name="NWL" localSheetId="0">'[21]Scour depth'!#REF!</definedName>
    <definedName name="NWL" localSheetId="2">'[21]Scour depth'!#REF!</definedName>
    <definedName name="NWL">#REF!</definedName>
    <definedName name="optAheadcanal" localSheetId="0">'[17]Headrace Canal '!$H$20</definedName>
    <definedName name="optAheadcanal" localSheetId="2">'[17]Headrace Canal '!$H$20</definedName>
    <definedName name="optAheadcanal">'[20]Headrace Canal '!$H$20</definedName>
    <definedName name="OptbCanal">#REF!</definedName>
    <definedName name="optBheadcanal" localSheetId="0">#REF!</definedName>
    <definedName name="optBheadcanal" localSheetId="2">#REF!</definedName>
    <definedName name="optBheadcanal">#REF!</definedName>
    <definedName name="optHheadcanal" localSheetId="0">#REF!</definedName>
    <definedName name="optHheadcanal" localSheetId="2">#REF!</definedName>
    <definedName name="optHheadcanal">#REF!</definedName>
    <definedName name="optHLheadcanal" localSheetId="0">#REF!</definedName>
    <definedName name="optHLheadcanal" localSheetId="2">#REF!</definedName>
    <definedName name="optHLheadcanal">#REF!</definedName>
    <definedName name="optPheadcanal" localSheetId="0">#REF!</definedName>
    <definedName name="optPheadcanal" localSheetId="2">#REF!</definedName>
    <definedName name="optPheadcanal">#REF!</definedName>
    <definedName name="optRheadCanal" localSheetId="0">#REF!</definedName>
    <definedName name="optRheadCanal" localSheetId="2">#REF!</definedName>
    <definedName name="optRheadCanal">#REF!</definedName>
    <definedName name="optSlopeheadcanal" localSheetId="0">#REF!</definedName>
    <definedName name="optSlopeheadcanal" localSheetId="2">#REF!</definedName>
    <definedName name="optSlopeheadcanal">#REF!</definedName>
    <definedName name="or" localSheetId="0">'[4]Basic Rates'!$D$30</definedName>
    <definedName name="or" localSheetId="2">'[4]Basic Rates'!$D$30</definedName>
    <definedName name="or">'[4]Basic Rates'!$D$30</definedName>
    <definedName name="Outlet_Height">#REF!</definedName>
    <definedName name="Outlet_Transition_End_Height">'[1]Forebay Design'!$D$66</definedName>
    <definedName name="Outlet_Transition_Length">#REF!</definedName>
    <definedName name="outlet_transition_start_height">'[1]Forebay Design'!$D$65</definedName>
    <definedName name="Outlet_Width">#REF!</definedName>
    <definedName name="Overhead" localSheetId="0">#REF!</definedName>
    <definedName name="Overhead" localSheetId="2">#REF!</definedName>
    <definedName name="Overhead">#REF!</definedName>
    <definedName name="Overhead_Profit" localSheetId="0">#REF!</definedName>
    <definedName name="Overhead_Profit" localSheetId="2">#REF!</definedName>
    <definedName name="Overhead_Profit">#REF!</definedName>
    <definedName name="P_ex_Invert" localSheetId="0">#REF!</definedName>
    <definedName name="P_ex_Invert" localSheetId="2">#REF!</definedName>
    <definedName name="P_ex_Invert">#REF!</definedName>
    <definedName name="P_inc_Invert" localSheetId="0">#REF!</definedName>
    <definedName name="P_inc_Invert" localSheetId="2">#REF!</definedName>
    <definedName name="P_inc_Invert">#REF!</definedName>
    <definedName name="PAGE1" localSheetId="0">#REF!</definedName>
    <definedName name="PAGE1" localSheetId="2">#REF!</definedName>
    <definedName name="PAGE1">#REF!</definedName>
    <definedName name="PAGE2" localSheetId="0">#REF!</definedName>
    <definedName name="PAGE2" localSheetId="2">#REF!</definedName>
    <definedName name="PAGE2">#REF!</definedName>
    <definedName name="PAGE3" localSheetId="0">#REF!</definedName>
    <definedName name="PAGE3" localSheetId="2">#REF!</definedName>
    <definedName name="PAGE3">#REF!</definedName>
    <definedName name="Pal_Workbook_GUID" hidden="1">"WMPHX8AI95GDBSGMRQ4DT2IM"</definedName>
    <definedName name="PeakHours">'[3]Energy_INPUT&amp;OUTPUT'!$C$42</definedName>
    <definedName name="Penstock_Pipe_Diameter">#REF!</definedName>
    <definedName name="Penstock_Pipe_invert_start_vertical_offset_from_Headpond_invert">#REF!</definedName>
    <definedName name="Penstock_Velocity">'[3]Energy_INPUT&amp;OUTPUT'!$D$4</definedName>
    <definedName name="PenstockLength">'[3]Energy_INPUT&amp;OUTPUT'!$C$23</definedName>
    <definedName name="PercentofLinedTunnel">'[3]Energy_INPUT&amp;OUTPUT'!$C$27</definedName>
    <definedName name="Perimeter">#REF!</definedName>
    <definedName name="petrol">'[5]RATES INCLUDING TRANSPORATION'!$V$58</definedName>
    <definedName name="Pfactor">#REF!</definedName>
    <definedName name="phi" localSheetId="0">#REF!</definedName>
    <definedName name="phi" localSheetId="2">#REF!</definedName>
    <definedName name="phi">#REF!</definedName>
    <definedName name="Pi">'[6]settling basin 240'!$D$8</definedName>
    <definedName name="pipe_ductings" localSheetId="0">#REF!</definedName>
    <definedName name="pipe_ductings" localSheetId="2">#REF!</definedName>
    <definedName name="pipe_ductings">#REF!</definedName>
    <definedName name="planks">'[5]RATES INCLUDING TRANSPORATION'!$V$36</definedName>
    <definedName name="Plasticizer" localSheetId="0">#REF!</definedName>
    <definedName name="Plasticizer" localSheetId="2">#REF!</definedName>
    <definedName name="Plasticizer">#REF!</definedName>
    <definedName name="plasticizers" localSheetId="0">'[4]RATES INCLUDING TRANSPORATION'!$V$43</definedName>
    <definedName name="plasticizers" localSheetId="2">'[4]RATES INCLUDING TRANSPORATION'!$V$43</definedName>
    <definedName name="plasticizers">'[4]RATES INCLUDING TRANSPORATION'!$V$43</definedName>
    <definedName name="plateform_loader" localSheetId="0">#REF!</definedName>
    <definedName name="plateform_loader" localSheetId="2">#REF!</definedName>
    <definedName name="plateform_loader">#REF!</definedName>
    <definedName name="ply12mm" localSheetId="0">#REF!</definedName>
    <definedName name="ply12mm" localSheetId="2">#REF!</definedName>
    <definedName name="ply12mm">#REF!</definedName>
    <definedName name="ply18mm" localSheetId="0">#REF!</definedName>
    <definedName name="ply18mm" localSheetId="2">#REF!</definedName>
    <definedName name="ply18mm">#REF!</definedName>
    <definedName name="plywood">'[5]RATES INCLUDING TRANSPORATION'!$V$37</definedName>
    <definedName name="Popt">#REF!</definedName>
    <definedName name="Power">#REF!</definedName>
    <definedName name="power_winch">'[5]Basic Rates'!$D$165</definedName>
    <definedName name="PressureTunnel">'[3]Energy_INPUT&amp;OUTPUT'!$C$21</definedName>
    <definedName name="primer">'[5]RATES INCLUDING TRANSPORATION'!$V$65</definedName>
    <definedName name="_xlnm.Print_Area" localSheetId="0">'Project Cost NRS'!$A$1:$G$93</definedName>
    <definedName name="_xlnm.Print_Area" localSheetId="2">'Project Cost NRS -57mW'!$A$1:$G$93</definedName>
    <definedName name="_xlnm.Print_Area">#REF!</definedName>
    <definedName name="PRINT_AREA_MI" localSheetId="0">#REF!</definedName>
    <definedName name="PRINT_AREA_MI" localSheetId="2">#REF!</definedName>
    <definedName name="PRINT_AREA_MI">#REF!</definedName>
    <definedName name="prj">"BHOTEKOSHI -5 HYDROELECTRIC PROJECT"</definedName>
    <definedName name="Project_Life" localSheetId="0">[11]Summary!#REF!</definedName>
    <definedName name="Project_Life" localSheetId="2">[11]Summary!#REF!</definedName>
    <definedName name="Project_Life">#REF!</definedName>
    <definedName name="props" localSheetId="0">#REF!</definedName>
    <definedName name="props" localSheetId="2">#REF!</definedName>
    <definedName name="props">#REF!</definedName>
    <definedName name="Q" localSheetId="0">'[2]Headloss calculation'!$D$10</definedName>
    <definedName name="Q" localSheetId="2">'[2]Headloss calculation'!$D$10</definedName>
    <definedName name="Q">'[2]Headloss calculation'!$D$10</definedName>
    <definedName name="Q_100" localSheetId="0">'[17]Side Intake and Orifice'!#REF!</definedName>
    <definedName name="Q_100" localSheetId="2">'[17]Side Intake and Orifice'!#REF!</definedName>
    <definedName name="Q_100">#REF!</definedName>
    <definedName name="Q_20" localSheetId="0">'[17]Side Intake and Orifice'!#REF!</definedName>
    <definedName name="Q_20" localSheetId="2">'[17]Side Intake and Orifice'!#REF!</definedName>
    <definedName name="Q_20">#REF!</definedName>
    <definedName name="Q_des">'[23]fixing of water way crest '!$D$351</definedName>
    <definedName name="Q_idf">'[23]fixing of water way crest '!$D$1</definedName>
    <definedName name="Q_o">'[23]fixing of water way crest '!$D$349</definedName>
    <definedName name="Q_p">'[23]fixing of water way crest '!$D$348</definedName>
    <definedName name="q_per">'[23]fixing of water way crest '!$D$397</definedName>
    <definedName name="qd" localSheetId="0">'[17]General Data'!$B$7</definedName>
    <definedName name="qd" localSheetId="2">'[17]General Data'!$B$7</definedName>
    <definedName name="qd">'[17]General Data'!$B$7</definedName>
    <definedName name="Qf">'[23]fixing of water way crest '!$D$2</definedName>
    <definedName name="Qflush">#REF!</definedName>
    <definedName name="Qintake" localSheetId="0">'[17]Side Intake and Orifice'!#REF!</definedName>
    <definedName name="Qintake" localSheetId="2">'[17]Side Intake and Orifice'!#REF!</definedName>
    <definedName name="Qintake">#REF!</definedName>
    <definedName name="Qo" localSheetId="0">'[24]Side Intake and Orifice'!$H$22</definedName>
    <definedName name="Qo" localSheetId="2">'[24]Side Intake and Orifice'!$H$22</definedName>
    <definedName name="Qo">'[25]Side Intake and Orifice'!$H$22</definedName>
    <definedName name="Qtotal">#REF!</definedName>
    <definedName name="R_">#REF!</definedName>
    <definedName name="R_hyd">'[6]settling basin 240'!$D$9</definedName>
    <definedName name="Radius">'[2]Headloss calculation'!$D$18</definedName>
    <definedName name="raiser_climber" localSheetId="0">'[4]Basic Rates'!$D$156</definedName>
    <definedName name="raiser_climber" localSheetId="2">'[4]Basic Rates'!$D$156</definedName>
    <definedName name="raiser_climber">'[4]Basic Rates'!$D$156</definedName>
    <definedName name="Rcanal">#REF!</definedName>
    <definedName name="rcc">'[16]Unit Rates'!$D$6</definedName>
    <definedName name="rcr" localSheetId="0">'[4]Basic Rates'!$D$37</definedName>
    <definedName name="rcr" localSheetId="2">'[4]Basic Rates'!$D$37</definedName>
    <definedName name="rcr">'[4]Basic Rates'!$D$37</definedName>
    <definedName name="rebars">'[5]RATES INCLUDING TRANSPORATION'!$V$28</definedName>
    <definedName name="Rebound_F" localSheetId="0">#REF!</definedName>
    <definedName name="Rebound_F" localSheetId="2">#REF!</definedName>
    <definedName name="Rebound_F">#REF!</definedName>
    <definedName name="redoxide">'[5]RATES INCLUDING TRANSPORATION'!$V$66</definedName>
    <definedName name="Ressources" localSheetId="0">#REF!</definedName>
    <definedName name="Ressources" localSheetId="2">#REF!</definedName>
    <definedName name="Ressources">#REF!</definedName>
    <definedName name="Return100D" localSheetId="0">[15]Hydrology!$B$22</definedName>
    <definedName name="Return100D" localSheetId="2">[15]Hydrology!$B$22</definedName>
    <definedName name="Return100D">[26]Hydrology!$B$22</definedName>
    <definedName name="Return10D">#REF!</definedName>
    <definedName name="Return20D">#REF!</definedName>
    <definedName name="Return2D">#REF!</definedName>
    <definedName name="Return5D">#REF!</definedName>
    <definedName name="ReverBed">#REF!</definedName>
    <definedName name="Rflush">#REF!</definedName>
    <definedName name="rickdrill_machine" localSheetId="0">#REF!</definedName>
    <definedName name="rickdrill_machine" localSheetId="2">#REF!</definedName>
    <definedName name="rickdrill_machin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wapState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_bolt25" localSheetId="0">#REF!</definedName>
    <definedName name="Rock_bolt25" localSheetId="2">#REF!</definedName>
    <definedName name="Rock_bolt25">#REF!</definedName>
    <definedName name="rockbolt_20">'[5]RATES INCLUDING TRANSPORATION'!$V$91</definedName>
    <definedName name="rockbolt_25">'[5]RATES INCLUDING TRANSPORATION'!$V$92</definedName>
    <definedName name="rockbolt_32">'[5]RATES INCLUDING TRANSPORATION'!$V$93</definedName>
    <definedName name="rockdriller_pneumatic">'[5]Basic Rates'!$D$151</definedName>
    <definedName name="roller_steel">'[5]Basic Rates'!$D$148</definedName>
    <definedName name="Rscour">#REF!</definedName>
    <definedName name="s" localSheetId="0">#REF!</definedName>
    <definedName name="s" localSheetId="2">#REF!</definedName>
    <definedName name="s">#REF!</definedName>
    <definedName name="S_flushCanal">#REF!</definedName>
    <definedName name="Salwood" localSheetId="0">#REF!</definedName>
    <definedName name="Salwood" localSheetId="2">#REF!</definedName>
    <definedName name="Salwood">#REF!</definedName>
    <definedName name="sam">#REF!</definedName>
    <definedName name="sand" localSheetId="0">'[4]RATES INCLUDING TRANSPORATION'!$V$19</definedName>
    <definedName name="sand" localSheetId="2">'[4]RATES INCLUDING TRANSPORATION'!$V$19</definedName>
    <definedName name="sand">'[4]RATES INCLUDING TRANSPORATION'!$V$19</definedName>
    <definedName name="Sc">#REF!</definedName>
    <definedName name="Sccheck">[27]Calculations!$S$27</definedName>
    <definedName name="SConc">#REF!</definedName>
    <definedName name="screw">'[5]RATES INCLUDING TRANSPORATION'!$V$39</definedName>
    <definedName name="Sediment_Deflector_Bottom_Width">#REF!</definedName>
    <definedName name="Sediment_Deflector_Height">#REF!</definedName>
    <definedName name="Sediment_Deflector_Top_Width">#REF!</definedName>
    <definedName name="Sediment_load">#REF!</definedName>
    <definedName name="sencount" hidden="1">1</definedName>
    <definedName name="shank_rod" localSheetId="0">#REF!</definedName>
    <definedName name="shank_rod" localSheetId="2">#REF!</definedName>
    <definedName name="shank_rod">#REF!</definedName>
    <definedName name="shortcrete_machine" localSheetId="0">#REF!</definedName>
    <definedName name="shortcrete_machine" localSheetId="2">#REF!</definedName>
    <definedName name="shortcrete_machine">#REF!</definedName>
    <definedName name="Shotcrete_boomtruck" localSheetId="0">'[4]Basic Rates'!$D$154</definedName>
    <definedName name="Shotcrete_boomtruck" localSheetId="2">'[4]Basic Rates'!$D$154</definedName>
    <definedName name="Shotcrete_boomtruck">'[4]Basic Rates'!$D$154</definedName>
    <definedName name="Si">#REF!</definedName>
    <definedName name="side_slope">'[1]Forebay Design'!$D$58</definedName>
    <definedName name="Side_Wall_Bottom_Thickness">#REF!</definedName>
    <definedName name="Side_Wall_Top_Thickness">#REF!</definedName>
    <definedName name="silica_fumes" localSheetId="0">'[4]RATES INCLUDING TRANSPORATION'!$V$41</definedName>
    <definedName name="silica_fumes" localSheetId="2">'[4]RATES INCLUDING TRANSPORATION'!$V$41</definedName>
    <definedName name="silica_fumes">'[4]RATES INCLUDING TRANSPORATION'!$V$41</definedName>
    <definedName name="Simulated_Discharge">'[3]Energy_INPUT&amp;OUTPUT'!$B$8</definedName>
    <definedName name="Slope">#REF!</definedName>
    <definedName name="SlopeCanal" localSheetId="0">#REF!</definedName>
    <definedName name="SlopeCanal" localSheetId="2">#REF!</definedName>
    <definedName name="SlopeCanal">#REF!</definedName>
    <definedName name="snowcem">'[5]RATES INCLUDING TRANSPORATION'!$V$63</definedName>
    <definedName name="So">#REF!</definedName>
    <definedName name="soil_bearing" localSheetId="0">#REF!</definedName>
    <definedName name="soil_bearing" localSheetId="2">#REF!</definedName>
    <definedName name="soil_bearing">#REF!</definedName>
    <definedName name="solver_adj" localSheetId="0" hidden="1">'[28]subs weir(100)'!$G$97</definedName>
    <definedName name="solver_adj" localSheetId="2" hidden="1">'[28]subs weir(100)'!$G$97</definedName>
    <definedName name="solver_adj" hidden="1">'[28]subs weir(100)'!$G$97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0" hidden="1">'[28]subs weir(100)'!$G$98</definedName>
    <definedName name="solver_opt" localSheetId="2" hidden="1">'[28]subs weir(100)'!$G$98</definedName>
    <definedName name="solver_opt" hidden="1">'[28]subs weir(100)'!$G$98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pt">#REF!</definedName>
    <definedName name="Span" localSheetId="0">#REF!</definedName>
    <definedName name="Span" localSheetId="2">#REF!</definedName>
    <definedName name="Span">#REF!</definedName>
    <definedName name="Spillway_Height">#REF!</definedName>
    <definedName name="Spillway_Length">#REF!</definedName>
    <definedName name="spliceplate180" localSheetId="0">#REF!</definedName>
    <definedName name="spliceplate180" localSheetId="2">#REF!</definedName>
    <definedName name="spliceplate180">#REF!</definedName>
    <definedName name="sr" localSheetId="0">'[12]Basic Rates'!$D$24</definedName>
    <definedName name="sr" localSheetId="2">'[12]Basic Rates'!$D$24</definedName>
    <definedName name="sr">'[12]Basic Rates'!$D$24</definedName>
    <definedName name="ss">'[16]Unit Rates'!$D$3</definedName>
    <definedName name="steel_fibre" localSheetId="0">#REF!</definedName>
    <definedName name="steel_fibre" localSheetId="2">#REF!</definedName>
    <definedName name="steel_fibre">#REF!</definedName>
    <definedName name="stone">'[5]RATES INCLUDING TRANSPORATION'!$V$20</definedName>
    <definedName name="structural_steel">'[5]RATES INCLUDING TRANSPORATION'!$V$30</definedName>
    <definedName name="Sum">#REF!</definedName>
    <definedName name="sup" localSheetId="0">'[4]Basic Rates'!$D$28</definedName>
    <definedName name="sup" localSheetId="2">'[4]Basic Rates'!$D$28</definedName>
    <definedName name="sup">'[4]Basic Rates'!$D$28</definedName>
    <definedName name="surfaceanchor_8mm" localSheetId="0">#REF!</definedName>
    <definedName name="surfaceanchor_8mm" localSheetId="2">#REF!</definedName>
    <definedName name="surfaceanchor_8mm">#REF!</definedName>
    <definedName name="survey_equipments" localSheetId="0">'[4]Basic Rates'!$D$150</definedName>
    <definedName name="survey_equipments" localSheetId="2">'[4]Basic Rates'!$D$150</definedName>
    <definedName name="survey_equipments">'[4]Basic Rates'!$D$150</definedName>
    <definedName name="T">#REF!</definedName>
    <definedName name="TailraceTunnelLength">'[3]Energy_INPUT&amp;OUTPUT'!$C$25</definedName>
    <definedName name="TempName" hidden="1">"WLGWHMJTRAQRQD9VCYQKS1EC"</definedName>
    <definedName name="th_pen" localSheetId="0">#REF!</definedName>
    <definedName name="th_pen" localSheetId="2">#REF!</definedName>
    <definedName name="th_pen">#REF!</definedName>
    <definedName name="timber">'[5]RATES INCLUDING TRANSPORATION'!$V$35</definedName>
    <definedName name="TopRankDefaultDistForRange" hidden="1">1</definedName>
    <definedName name="TopRankDefaultMaxChange" hidden="1">"0,15"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20</definedName>
    <definedName name="TopRankMultiWayReport" hidden="1">FALSE</definedName>
    <definedName name="TopRankNumberOfRuns" hidden="1">1</definedName>
    <definedName name="TopRankOnlyInputsOverThreshold" hidden="1">FALSE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opWHeadCanal" localSheetId="0">#REF!</definedName>
    <definedName name="TopWHeadCanal" localSheetId="2">#REF!</definedName>
    <definedName name="TopWHeadCanal">#REF!</definedName>
    <definedName name="Tor_steel" localSheetId="0">#REF!</definedName>
    <definedName name="Tor_steel" localSheetId="2">#REF!</definedName>
    <definedName name="Tor_steel">#REF!</definedName>
    <definedName name="Total_Canal_Width">#REF!</definedName>
    <definedName name="Total_Canal_Width_including_excavation_width">#REF!</definedName>
    <definedName name="tractor" localSheetId="0">#REF!</definedName>
    <definedName name="tractor" localSheetId="2">#REF!</definedName>
    <definedName name="tractor">#REF!</definedName>
    <definedName name="Trash_Surface">#REF!</definedName>
    <definedName name="tripod_machine" localSheetId="0">#REF!</definedName>
    <definedName name="tripod_machine" localSheetId="2">#REF!</definedName>
    <definedName name="tripod_machine">#REF!</definedName>
    <definedName name="TRL">'[3]Energy_INPUT&amp;OUTPUT'!$C$12</definedName>
    <definedName name="truck" localSheetId="0">'[12]Basic Rates'!$D$127</definedName>
    <definedName name="truck" localSheetId="2">'[12]Basic Rates'!$D$127</definedName>
    <definedName name="truck">'[12]Basic Rates'!$D$127</definedName>
    <definedName name="TRWL">'[3]Energy_INPUT&amp;OUTPUT'!$C$12</definedName>
    <definedName name="tt">#REF!</definedName>
    <definedName name="tunnel_light" localSheetId="0">#REF!</definedName>
    <definedName name="tunnel_light" localSheetId="2">#REF!</definedName>
    <definedName name="tunnel_light">#REF!</definedName>
    <definedName name="TunnelSpan">'[3]Energy_INPUT&amp;OUTPUT'!$C$26</definedName>
    <definedName name="TunnelSpan_Lined">'[3]Energy_INPUT&amp;OUTPUT'!$C$28</definedName>
    <definedName name="Turbine_No.">'[3]Energy_INPUT&amp;OUTPUT'!$C$15</definedName>
    <definedName name="Tw">#REF!</definedName>
    <definedName name="uinh">#REF!</definedName>
    <definedName name="ur" localSheetId="0">'[12]Basic Rates'!$D$26</definedName>
    <definedName name="ur" localSheetId="2">'[12]Basic Rates'!$D$26</definedName>
    <definedName name="ur">'[12]Basic Rates'!$D$26</definedName>
    <definedName name="USD" localSheetId="0">'[29]BoQ-draft'!$I$6</definedName>
    <definedName name="USD" localSheetId="2">'[29]BoQ-draft'!$I$6</definedName>
    <definedName name="USD">'[29]BoQ-draft'!$I$6</definedName>
    <definedName name="uvgft">#REF!</definedName>
    <definedName name="V_orrifice">#REF!</definedName>
    <definedName name="Va">#REF!</definedName>
    <definedName name="Vapproach">#REF!</definedName>
    <definedName name="Vc_canal">#REF!</definedName>
    <definedName name="Ventilation_duct" localSheetId="0">'[4]RATES INCLUDING TRANSPORATION'!$V$81</definedName>
    <definedName name="Ventilation_duct" localSheetId="2">'[4]RATES INCLUDING TRANSPORATION'!$V$81</definedName>
    <definedName name="Ventilation_duct">'[4]RATES INCLUDING TRANSPORATION'!$V$81</definedName>
    <definedName name="vgf">#REF!</definedName>
    <definedName name="VheadCanal" localSheetId="0">#REF!</definedName>
    <definedName name="VheadCanal" localSheetId="2">#REF!</definedName>
    <definedName name="VheadCanal">#REF!</definedName>
    <definedName name="vibrator_concrete">'[5]Basic Rates'!$D$138</definedName>
    <definedName name="VIntakeCanal">#REF!</definedName>
    <definedName name="Vlimit">#REF!</definedName>
    <definedName name="Volume_sediment">#REF!</definedName>
    <definedName name="Vtrash">#REF!</definedName>
    <definedName name="w" localSheetId="0">#REF!</definedName>
    <definedName name="w" localSheetId="2">#REF!</definedName>
    <definedName name="w">#REF!</definedName>
    <definedName name="w_b" localSheetId="0">#REF!</definedName>
    <definedName name="w_b" localSheetId="2">#REF!</definedName>
    <definedName name="w_b">#REF!</definedName>
    <definedName name="w_p" localSheetId="0">#REF!</definedName>
    <definedName name="w_p" localSheetId="2">#REF!</definedName>
    <definedName name="w_p">#REF!</definedName>
    <definedName name="w_w" localSheetId="0">#REF!</definedName>
    <definedName name="w_w" localSheetId="2">#REF!</definedName>
    <definedName name="w_w">#REF!</definedName>
    <definedName name="washer">'[5]RATES INCLUDING TRANSPORATION'!$V$70</definedName>
    <definedName name="water_seperator" localSheetId="0">#REF!</definedName>
    <definedName name="water_seperator" localSheetId="2">#REF!</definedName>
    <definedName name="water_seperator">#REF!</definedName>
    <definedName name="water_stop">'[5]RATES INCLUDING TRANSPORATION'!$V$49</definedName>
    <definedName name="water_tank" localSheetId="0">#REF!</definedName>
    <definedName name="water_tank" localSheetId="2">#REF!</definedName>
    <definedName name="water_tank">#REF!</definedName>
    <definedName name="Wbasin" localSheetId="0">'[24]Settling Basin'!$C$20</definedName>
    <definedName name="Wbasin" localSheetId="2">'[24]Settling Basin'!$C$20</definedName>
    <definedName name="Wbasin">'[25]Settling Basin'!$C$20</definedName>
    <definedName name="Wcrest" localSheetId="0">'[21]Scour depth'!#REF!</definedName>
    <definedName name="Wcrest" localSheetId="2">'[21]Scour depth'!#REF!</definedName>
    <definedName name="Wcrest">#REF!</definedName>
    <definedName name="WE" localSheetId="0" hidden="1">{#N/A,#N/A,TRUE,"Flat Before Crest";#N/A,#N/A,TRUE,"1-4 Before Crest";#N/A,#N/A,TRUE,"Crest";#N/A,#N/A,TRUE,"after crest";#N/A,#N/A,TRUE,"Data"}</definedName>
    <definedName name="WE" localSheetId="2" hidden="1">{#N/A,#N/A,TRUE,"Flat Before Crest";#N/A,#N/A,TRUE,"1-4 Before Crest";#N/A,#N/A,TRUE,"Crest";#N/A,#N/A,TRUE,"after crest";#N/A,#N/A,TRUE,"Data"}</definedName>
    <definedName name="WE">#REF!</definedName>
    <definedName name="Weffec">#REF!</definedName>
    <definedName name="welder">'[5]Basic Rates'!$D$37</definedName>
    <definedName name="welding_machine" localSheetId="0">#REF!</definedName>
    <definedName name="welding_machine" localSheetId="2">#REF!</definedName>
    <definedName name="welding_machine">#REF!</definedName>
    <definedName name="welding_rod">'[5]RATES INCLUDING TRANSPORATION'!$V$85</definedName>
    <definedName name="weldingelectrode" localSheetId="0">#REF!</definedName>
    <definedName name="weldingelectrode" localSheetId="2">#REF!</definedName>
    <definedName name="weldingelectrode">#REF!</definedName>
    <definedName name="Wfall">#REF!</definedName>
    <definedName name="wheel_loader" localSheetId="0">'[4]Basic Rates'!$D$129</definedName>
    <definedName name="wheel_loader" localSheetId="2">'[4]Basic Rates'!$D$129</definedName>
    <definedName name="wheel_loader">'[4]Basic Rates'!$D$129</definedName>
    <definedName name="wheelbarrow" localSheetId="0">#REF!</definedName>
    <definedName name="wheelbarrow" localSheetId="2">#REF!</definedName>
    <definedName name="wheelbarrow">#REF!</definedName>
    <definedName name="white_cement">'[5]RATES INCLUDING TRANSPORATION'!$V$62</definedName>
    <definedName name="wirefebric" localSheetId="0">#REF!</definedName>
    <definedName name="wirefebric" localSheetId="2">#REF!</definedName>
    <definedName name="wirefebric">#REF!</definedName>
    <definedName name="wiremesh" localSheetId="0">'[4]RATES INCLUDING TRANSPORATION'!$V$48</definedName>
    <definedName name="wiremesh" localSheetId="2">'[4]RATES INCLUDING TRANSPORATION'!$V$48</definedName>
    <definedName name="wiremesh">'[4]RATES INCLUDING TRANSPORATION'!$V$48</definedName>
    <definedName name="WLc">#REF!</definedName>
    <definedName name="WLcanal">#REF!</definedName>
    <definedName name="WLgt">#REF!</definedName>
    <definedName name="WLHeadCanal" localSheetId="0">#REF!</definedName>
    <definedName name="WLHeadCanal" localSheetId="2">#REF!</definedName>
    <definedName name="WLHeadCanal">#REF!</definedName>
    <definedName name="WLriver">#REF!</definedName>
    <definedName name="WLsetling" localSheetId="0">'[15]Settling Basin'!#REF!</definedName>
    <definedName name="WLsetling" localSheetId="2">'[15]Settling Basin'!#REF!</definedName>
    <definedName name="WLsetling">#REF!</definedName>
    <definedName name="working_plateform" localSheetId="0">#REF!</definedName>
    <definedName name="working_plateform" localSheetId="2">#REF!</definedName>
    <definedName name="working_plateform">#REF!</definedName>
    <definedName name="wrn.5." localSheetId="0" hidden="1">{"Mahesh Maskey - Personal View",#N/A,FALSE,"HeadLossApril (2)";#N/A,#N/A,FALSE,"Hydraulic Gadient"}</definedName>
    <definedName name="wrn.5." localSheetId="2" hidden="1">{"Mahesh Maskey - Personal View",#N/A,FALSE,"HeadLossApril (2)";#N/A,#N/A,FALSE,"Hydraulic Gadient"}</definedName>
    <definedName name="wrn.5." hidden="1">{"Mahesh Maskey - Personal View",#N/A,FALSE,"HeadLossApril (2)";#N/A,#N/A,FALSE,"Hydraulic Gadient"}</definedName>
    <definedName name="wrn.PRINT." localSheetId="0" hidden="1">{#N/A,#N/A,FALSE,"Proj summary";#N/A,#N/A,FALSE,"C1- MAINCIVIL";#N/A,#N/A,FALSE,"C2-E&amp;M";#N/A,#N/A,FALSE,"C3-penstock-Hydromech";#N/A,#N/A,FALSE,"C4-TL(6.6 kV)updated (2)"}</definedName>
    <definedName name="wrn.PRINT." localSheetId="2" hidden="1">{#N/A,#N/A,FALSE,"Proj summary";#N/A,#N/A,FALSE,"C1- MAINCIVIL";#N/A,#N/A,FALSE,"C2-E&amp;M";#N/A,#N/A,FALSE,"C3-penstock-Hydromech";#N/A,#N/A,FALSE,"C4-TL(6.6 kV)updated (2)"}</definedName>
    <definedName name="wrn.PRINT." hidden="1">{#N/A,#N/A,FALSE,"Proj summary";#N/A,#N/A,FALSE,"C1- MAINCIVIL";#N/A,#N/A,FALSE,"C2-E&amp;M";#N/A,#N/A,FALSE,"C3-penstock-Hydromech";#N/A,#N/A,FALSE,"C4-TL(6.6 kV)updated (2)"}</definedName>
    <definedName name="Wspill">#REF!</definedName>
    <definedName name="x" localSheetId="0">'[30]Input Data'!$I$16</definedName>
    <definedName name="x" localSheetId="2">'[30]Input Data'!$I$16</definedName>
    <definedName name="x">'[30]Input Data'!$I$16</definedName>
    <definedName name="Xbar" localSheetId="0">'[30]Input Data'!$N$19</definedName>
    <definedName name="Xbar" localSheetId="2">'[30]Input Data'!$N$19</definedName>
    <definedName name="Xbar">'[30]Input Data'!$N$19</definedName>
    <definedName name="Y" localSheetId="0">'[30]Input Data'!$I$17</definedName>
    <definedName name="Y" localSheetId="2">'[30]Input Data'!$I$17</definedName>
    <definedName name="Y">'[30]Input Data'!$I$17</definedName>
    <definedName name="Ybar" localSheetId="0">'[30]Input Data'!$N$20</definedName>
    <definedName name="Ybar" localSheetId="2">'[30]Input Data'!$N$20</definedName>
    <definedName name="Ybar">'[30]Input Data'!$N$20</definedName>
    <definedName name="YesNo" comment="YES/NO">'[31]Input Sheet'!$C$230:$C$231</definedName>
    <definedName name="Z_053A90AC_CAE6_11D4_AD28_00A00C41CF21_.wvu.PrintArea" localSheetId="0" hidden="1">'Project Cost NRS'!$B$3:$F$79</definedName>
    <definedName name="Z_053A90AC_CAE6_11D4_AD28_00A00C41CF21_.wvu.PrintArea" localSheetId="2" hidden="1">'Project Cost NRS -57mW'!$B$3:$F$79</definedName>
    <definedName name="Z_0A92A740_CB5C_11D4_81B2_444553540000_.wvu.PrintArea" localSheetId="0" hidden="1">'Project Cost NRS'!$B$3:$F$79</definedName>
    <definedName name="Z_0A92A740_CB5C_11D4_81B2_444553540000_.wvu.PrintArea" localSheetId="2" hidden="1">'Project Cost NRS -57mW'!$B$3:$F$79</definedName>
    <definedName name="Z_20F22732_7AA9_11D5_BE1D_00C0DF032E68_.wvu.PrintArea" localSheetId="0" hidden="1">'Project Cost NRS'!$B$3:$F$79</definedName>
    <definedName name="Z_20F22732_7AA9_11D5_BE1D_00C0DF032E68_.wvu.PrintArea" localSheetId="2" hidden="1">'Project Cost NRS -57mW'!$B$3:$F$79</definedName>
    <definedName name="Z_26CAC460_CC5B_11D4_AA8C_0000F4907129_.wvu.PrintArea" localSheetId="0" hidden="1">'Project Cost NRS'!$B$3:$F$79</definedName>
    <definedName name="Z_26CAC460_CC5B_11D4_AA8C_0000F4907129_.wvu.PrintArea" localSheetId="2" hidden="1">'Project Cost NRS -57mW'!$B$3:$F$79</definedName>
    <definedName name="Z_321A6FDA_3A23_11D9_9603_0060672280A1_.wvu.PrintArea" localSheetId="0" hidden="1">'Project Cost NRS'!$B$3:$F$79</definedName>
    <definedName name="Z_321A6FDA_3A23_11D9_9603_0060672280A1_.wvu.PrintArea" localSheetId="2" hidden="1">'Project Cost NRS -57mW'!$B$3:$F$79</definedName>
    <definedName name="Z_45B90F40_DFCE_11D4_B6B1_00C0DFECEFE6_.wvu.PrintArea" localSheetId="0" hidden="1">'Project Cost NRS'!$B$3:$F$79</definedName>
    <definedName name="Z_45B90F40_DFCE_11D4_B6B1_00C0DFECEFE6_.wvu.PrintArea" localSheetId="2" hidden="1">'Project Cost NRS -57mW'!$B$3:$F$79</definedName>
    <definedName name="Z_6FB62100_902E_11D5_8FF1_00E04C001E88_.wvu.PrintArea" localSheetId="0" hidden="1">'Project Cost NRS'!$B$3:$F$79</definedName>
    <definedName name="Z_6FB62100_902E_11D5_8FF1_00E04C001E88_.wvu.PrintArea" localSheetId="2" hidden="1">'Project Cost NRS -57mW'!$B$3:$F$79</definedName>
    <definedName name="Z_93DAD8A0_DFFD_11D4_95C8_004095AA2BF5_.wvu.PrintArea" localSheetId="0" hidden="1">'Project Cost NRS'!$B$3:$F$79</definedName>
    <definedName name="Z_93DAD8A0_DFFD_11D4_95C8_004095AA2BF5_.wvu.PrintArea" localSheetId="2" hidden="1">'Project Cost NRS -57mW'!$B$3:$F$79</definedName>
    <definedName name="Z_B13CD612_7779_11D5_B7A5_004095AA0CA7_.wvu.PrintArea" localSheetId="0" hidden="1">'Project Cost NRS'!$B$3:$F$79</definedName>
    <definedName name="Z_B13CD612_7779_11D5_B7A5_004095AA0CA7_.wvu.PrintArea" localSheetId="2" hidden="1">'Project Cost NRS -57mW'!$B$3:$F$79</definedName>
    <definedName name="Z_BE0055A0_CE9C_11D4_A43E_0060672241EC_.wvu.PrintArea" localSheetId="0" hidden="1">'Project Cost NRS'!$B$3:$F$79</definedName>
    <definedName name="Z_BE0055A0_CE9C_11D4_A43E_0060672241EC_.wvu.PrintArea" localSheetId="2" hidden="1">'Project Cost NRS -57mW'!$B$3:$F$79</definedName>
    <definedName name="β">'[23]fixing of water way crest 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D6" i="3" l="1"/>
  <c r="D10" i="3" l="1"/>
  <c r="D55" i="3" s="1"/>
  <c r="F55" i="3" s="1"/>
  <c r="E65" i="3"/>
  <c r="D65" i="3"/>
  <c r="F65" i="3" s="1"/>
  <c r="F59" i="3"/>
  <c r="D59" i="3"/>
  <c r="E57" i="3"/>
  <c r="D57" i="3"/>
  <c r="F57" i="3" s="1"/>
  <c r="E56" i="3"/>
  <c r="E64" i="3" s="1"/>
  <c r="E55" i="3"/>
  <c r="E63" i="3" s="1"/>
  <c r="D44" i="3"/>
  <c r="F43" i="3"/>
  <c r="D41" i="3"/>
  <c r="F40" i="3"/>
  <c r="D38" i="3"/>
  <c r="F37" i="3"/>
  <c r="F36" i="3"/>
  <c r="F35" i="3"/>
  <c r="D33" i="3"/>
  <c r="F32" i="3"/>
  <c r="F31" i="3"/>
  <c r="F30" i="3"/>
  <c r="D28" i="3"/>
  <c r="F27" i="3"/>
  <c r="F24" i="3"/>
  <c r="D24" i="3"/>
  <c r="D25" i="3" s="1"/>
  <c r="D22" i="3"/>
  <c r="D58" i="3" s="1"/>
  <c r="F58" i="3" s="1"/>
  <c r="F21" i="3"/>
  <c r="F20" i="3"/>
  <c r="F19" i="3"/>
  <c r="F18" i="3"/>
  <c r="F17" i="3"/>
  <c r="F12" i="3"/>
  <c r="D11" i="3"/>
  <c r="F11" i="3" s="1"/>
  <c r="D7" i="3"/>
  <c r="D54" i="3" s="1"/>
  <c r="F54" i="3" s="1"/>
  <c r="F6" i="3"/>
  <c r="G13" i="2"/>
  <c r="G14" i="2"/>
  <c r="G15" i="2"/>
  <c r="F13" i="2"/>
  <c r="F15" i="2"/>
  <c r="F14" i="2"/>
  <c r="F17" i="2"/>
  <c r="D4" i="2"/>
  <c r="D6" i="2" s="1"/>
  <c r="D5" i="2"/>
  <c r="C5" i="2"/>
  <c r="C4" i="2"/>
  <c r="C6" i="2" s="1"/>
  <c r="D49" i="1"/>
  <c r="D56" i="3" l="1"/>
  <c r="F56" i="3" s="1"/>
  <c r="D8" i="3"/>
  <c r="F7" i="3"/>
  <c r="D13" i="3"/>
  <c r="D63" i="3"/>
  <c r="F63" i="3" s="1"/>
  <c r="F10" i="3"/>
  <c r="M10" i="3"/>
  <c r="M11" i="3" s="1"/>
  <c r="M12" i="3" s="1"/>
  <c r="N12" i="3" s="1"/>
  <c r="N10" i="3"/>
  <c r="D53" i="3"/>
  <c r="D64" i="3"/>
  <c r="F64" i="3" s="1"/>
  <c r="O10" i="3"/>
  <c r="D7" i="1"/>
  <c r="D6" i="1"/>
  <c r="F43" i="1"/>
  <c r="F40" i="1"/>
  <c r="F36" i="1"/>
  <c r="F37" i="1"/>
  <c r="F35" i="1"/>
  <c r="F32" i="1"/>
  <c r="F31" i="1"/>
  <c r="F30" i="1"/>
  <c r="F18" i="1"/>
  <c r="F19" i="1"/>
  <c r="F20" i="1"/>
  <c r="F21" i="1"/>
  <c r="F17" i="1"/>
  <c r="F12" i="1"/>
  <c r="D62" i="3" l="1"/>
  <c r="D15" i="3"/>
  <c r="D46" i="3" s="1"/>
  <c r="D68" i="3"/>
  <c r="D69" i="3" s="1"/>
  <c r="O12" i="3"/>
  <c r="D60" i="3"/>
  <c r="F53" i="3"/>
  <c r="D22" i="1"/>
  <c r="D58" i="1" s="1"/>
  <c r="D28" i="1"/>
  <c r="D33" i="1"/>
  <c r="D38" i="1"/>
  <c r="D41" i="1"/>
  <c r="D44" i="1"/>
  <c r="D53" i="1"/>
  <c r="D24" i="1"/>
  <c r="D25" i="1" s="1"/>
  <c r="D11" i="1"/>
  <c r="F11" i="1" s="1"/>
  <c r="D10" i="1"/>
  <c r="D59" i="1"/>
  <c r="D66" i="3" l="1"/>
  <c r="F62" i="3"/>
  <c r="D47" i="3"/>
  <c r="F46" i="3"/>
  <c r="F53" i="1"/>
  <c r="F59" i="1"/>
  <c r="D8" i="1"/>
  <c r="D56" i="1"/>
  <c r="F10" i="1"/>
  <c r="D13" i="1"/>
  <c r="F58" i="1"/>
  <c r="D71" i="3" l="1"/>
  <c r="D75" i="3"/>
  <c r="F6" i="1"/>
  <c r="F7" i="1"/>
  <c r="N10" i="1"/>
  <c r="O10" i="1"/>
  <c r="F24" i="1"/>
  <c r="F27" i="1"/>
  <c r="D54" i="1"/>
  <c r="D55" i="1"/>
  <c r="E55" i="1"/>
  <c r="E63" i="1" s="1"/>
  <c r="E56" i="1"/>
  <c r="E64" i="1" s="1"/>
  <c r="E57" i="1"/>
  <c r="E65" i="1" s="1"/>
  <c r="D63" i="1"/>
  <c r="D64" i="1"/>
  <c r="D65" i="1"/>
  <c r="D73" i="3" l="1"/>
  <c r="D77" i="3" s="1"/>
  <c r="F55" i="1"/>
  <c r="D68" i="1"/>
  <c r="F64" i="1"/>
  <c r="F56" i="1"/>
  <c r="F54" i="1"/>
  <c r="D60" i="1"/>
  <c r="D62" i="1"/>
  <c r="F63" i="1"/>
  <c r="D15" i="1"/>
  <c r="D46" i="1" s="1"/>
  <c r="D47" i="1" s="1"/>
  <c r="F65" i="1"/>
  <c r="M10" i="1"/>
  <c r="M11" i="1" s="1"/>
  <c r="M12" i="1" s="1"/>
  <c r="N12" i="1" s="1"/>
  <c r="O12" i="1" s="1"/>
  <c r="D57" i="1"/>
  <c r="E83" i="3" l="1"/>
  <c r="D79" i="3"/>
  <c r="G41" i="3"/>
  <c r="D50" i="3"/>
  <c r="D81" i="3" s="1"/>
  <c r="E84" i="3" s="1"/>
  <c r="G44" i="3"/>
  <c r="G33" i="3"/>
  <c r="G22" i="3"/>
  <c r="G38" i="3"/>
  <c r="G28" i="3"/>
  <c r="G25" i="3"/>
  <c r="G13" i="3"/>
  <c r="G8" i="3"/>
  <c r="G60" i="3"/>
  <c r="G69" i="3"/>
  <c r="G47" i="3"/>
  <c r="G66" i="3"/>
  <c r="G71" i="3"/>
  <c r="F57" i="1"/>
  <c r="F62" i="1"/>
  <c r="D66" i="1"/>
  <c r="D75" i="1"/>
  <c r="F46" i="1"/>
  <c r="D69" i="1"/>
  <c r="D50" i="1"/>
  <c r="D71" i="1"/>
  <c r="D73" i="1" s="1"/>
  <c r="D77" i="1" s="1"/>
  <c r="G69" i="1" l="1"/>
  <c r="D81" i="1"/>
  <c r="E84" i="1" s="1"/>
  <c r="G28" i="1"/>
  <c r="E83" i="1"/>
  <c r="G47" i="1"/>
  <c r="G66" i="1"/>
  <c r="G41" i="1"/>
  <c r="G38" i="1"/>
  <c r="D79" i="1"/>
  <c r="G8" i="1"/>
  <c r="G60" i="1"/>
  <c r="G44" i="1"/>
  <c r="G33" i="1"/>
  <c r="G25" i="1"/>
  <c r="G22" i="1"/>
  <c r="G13" i="1"/>
  <c r="G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Lenovo</author>
  </authors>
  <commentList>
    <comment ref="B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client</t>
        </r>
      </text>
    </comment>
    <comment ref="B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client</t>
        </r>
      </text>
    </comment>
    <comment ref="B3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rental, salary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Lenovo</author>
  </authors>
  <commentList>
    <comment ref="B26" authorId="0" shapeId="0" xr:uid="{4847C831-73D2-431C-AA99-49DF87AF7A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client</t>
        </r>
      </text>
    </comment>
    <comment ref="B27" authorId="0" shapeId="0" xr:uid="{59C9F4CF-BC1F-4D65-B3F8-1D86D6CCB2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client</t>
        </r>
      </text>
    </comment>
    <comment ref="B37" authorId="1" shapeId="0" xr:uid="{025A4CFA-3889-4DFF-A0B8-946FF084060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rental, salary etc.</t>
        </r>
      </text>
    </comment>
  </commentList>
</comments>
</file>

<file path=xl/sharedStrings.xml><?xml version="1.0" encoding="utf-8"?>
<sst xmlns="http://schemas.openxmlformats.org/spreadsheetml/2006/main" count="271" uniqueCount="141">
  <si>
    <t>NRs./MW</t>
  </si>
  <si>
    <t>Unit cost (With IDC)</t>
  </si>
  <si>
    <t>Unit cost (Without IDC)</t>
  </si>
  <si>
    <t>TOTAL PROJECT COST INCLUDING IDC, NRs</t>
  </si>
  <si>
    <t>TOTAL PROJECT COST INCLUDING VAT, NRs (in millions)</t>
  </si>
  <si>
    <t>TOTAL PROJECT COST INCLUDING VAT &amp; TAX, NRs</t>
  </si>
  <si>
    <t>TOTAL PROJECT COST EXCLUDING VAT &amp; TAX, NRs</t>
  </si>
  <si>
    <t>Total TAX and VAT (Total of G and H)</t>
  </si>
  <si>
    <t>Total VAT amount</t>
  </si>
  <si>
    <t xml:space="preserve">VAT Amount </t>
  </si>
  <si>
    <t>N</t>
  </si>
  <si>
    <t>Total of Custom Tax</t>
  </si>
  <si>
    <t>Custom duty applicable in none VAT complying amount</t>
  </si>
  <si>
    <t xml:space="preserve">Custom Tax </t>
  </si>
  <si>
    <t>M</t>
  </si>
  <si>
    <t>Total of Price Contingencies</t>
  </si>
  <si>
    <t>Price Contingency @ 3% of TL</t>
  </si>
  <si>
    <t>Price Contingency @ 3% of HM</t>
  </si>
  <si>
    <t>Price Contingency @ 3% of EM</t>
  </si>
  <si>
    <t>Price Contingency @ 5 % of Civil base cost A</t>
  </si>
  <si>
    <t>Price Contingency</t>
  </si>
  <si>
    <t>L.2</t>
  </si>
  <si>
    <t>Total of Physical Contingencies</t>
  </si>
  <si>
    <t>Physical Contingency @ 5% for TL</t>
  </si>
  <si>
    <t>Physical Contingency @ 5% for HM</t>
  </si>
  <si>
    <t>Physical Contingency @ 4% for EM</t>
  </si>
  <si>
    <t>Physical Contingency @ 15% for Underground Civil Works</t>
  </si>
  <si>
    <t>Physical Contingency @ 10% for Surface Civil Works</t>
  </si>
  <si>
    <t>Physical Contingencies</t>
  </si>
  <si>
    <t>L.1</t>
  </si>
  <si>
    <t xml:space="preserve">Contingencies </t>
  </si>
  <si>
    <t>L</t>
  </si>
  <si>
    <t xml:space="preserve">Total of Loan Management Cost </t>
  </si>
  <si>
    <t xml:space="preserve">Loan Management Cost </t>
  </si>
  <si>
    <t>K</t>
  </si>
  <si>
    <t>Total of Insurance During Construction Cost</t>
  </si>
  <si>
    <t xml:space="preserve">Insurance During Construction </t>
  </si>
  <si>
    <t>J</t>
  </si>
  <si>
    <t>Total of Pre project development cost</t>
  </si>
  <si>
    <t>Pre Project Development Cost</t>
  </si>
  <si>
    <t>Pre Project Development</t>
  </si>
  <si>
    <t>I</t>
  </si>
  <si>
    <t>Total of Construction Power Cost</t>
  </si>
  <si>
    <t>Construction Power to Project area and distribution works in the area</t>
  </si>
  <si>
    <t xml:space="preserve">Construction Power  </t>
  </si>
  <si>
    <t>H</t>
  </si>
  <si>
    <t>Total of Project Management Cost during Construction</t>
  </si>
  <si>
    <t>Administrative and Management Cost</t>
  </si>
  <si>
    <t>G.3</t>
  </si>
  <si>
    <t>Office equipment, computer, printer  stationaries and running cost</t>
  </si>
  <si>
    <t>G.2</t>
  </si>
  <si>
    <t>Vehicle Setup, maintainance and running cost</t>
  </si>
  <si>
    <t>G.1</t>
  </si>
  <si>
    <t>Project Management Cost during Construction</t>
  </si>
  <si>
    <t>G</t>
  </si>
  <si>
    <t>Total of Engineering Design and Supervision Cost</t>
  </si>
  <si>
    <t>F.3</t>
  </si>
  <si>
    <t>F.2</t>
  </si>
  <si>
    <t>F.1</t>
  </si>
  <si>
    <t xml:space="preserve">Engineering Design and Supervision Cost </t>
  </si>
  <si>
    <t>F</t>
  </si>
  <si>
    <t>Total Land cost</t>
  </si>
  <si>
    <t>Land acquisition, Compensation and Development Cost (As per EIA)</t>
  </si>
  <si>
    <t xml:space="preserve">Land Acquisition, Compensation and Development </t>
  </si>
  <si>
    <t>E</t>
  </si>
  <si>
    <t>Total EIA cost</t>
  </si>
  <si>
    <t xml:space="preserve"> EIA Cost including mitigation and monitoring</t>
  </si>
  <si>
    <t xml:space="preserve"> EIA including mitigation and monitoring</t>
  </si>
  <si>
    <t>D</t>
  </si>
  <si>
    <t>Total of Infrastructure Cost</t>
  </si>
  <si>
    <t>General Items (Bunker setup and running cost)</t>
  </si>
  <si>
    <t>C.3</t>
  </si>
  <si>
    <t xml:space="preserve">Camp facilities </t>
  </si>
  <si>
    <t>C.2</t>
  </si>
  <si>
    <t>Access  Road , Bridge Construction and Maintenance</t>
  </si>
  <si>
    <t>C.1</t>
  </si>
  <si>
    <t>Infrastructures and Logistics</t>
  </si>
  <si>
    <t>C</t>
  </si>
  <si>
    <t>Total Base Cost (Total of A &amp; B)</t>
  </si>
  <si>
    <t>Base Cost of EM,HM &amp; TL</t>
  </si>
  <si>
    <t>Transmission line including land acquition</t>
  </si>
  <si>
    <t>B.3</t>
  </si>
  <si>
    <t xml:space="preserve">Hydro-mechanical Works </t>
  </si>
  <si>
    <t>B.2</t>
  </si>
  <si>
    <t xml:space="preserve">Electro-mechanical Works including Accessories </t>
  </si>
  <si>
    <t>B.1</t>
  </si>
  <si>
    <t xml:space="preserve">Electromechanical, Hydro-mechanical &amp; Transmission Line </t>
  </si>
  <si>
    <t>B</t>
  </si>
  <si>
    <t>Base Cost of Civil</t>
  </si>
  <si>
    <t>Civil Underground Works</t>
  </si>
  <si>
    <t>A.2</t>
  </si>
  <si>
    <t xml:space="preserve">Civil Surface Works </t>
  </si>
  <si>
    <t>A.1</t>
  </si>
  <si>
    <t xml:space="preserve">Civil Works </t>
  </si>
  <si>
    <t>A</t>
  </si>
  <si>
    <t>% Allocations</t>
  </si>
  <si>
    <t>VAT Complying Amount      (NRs)</t>
  </si>
  <si>
    <t>VAT Complying %</t>
  </si>
  <si>
    <t>Cost in NRs</t>
  </si>
  <si>
    <t>%</t>
  </si>
  <si>
    <t>Detail</t>
  </si>
  <si>
    <t>Item No.</t>
  </si>
  <si>
    <t>Installed capacity (kW)</t>
  </si>
  <si>
    <t>PROJECT COST ESTIMATE</t>
  </si>
  <si>
    <t>C.4</t>
  </si>
  <si>
    <t>C.5</t>
  </si>
  <si>
    <t>Mobilization cost for initial infrastructural development</t>
  </si>
  <si>
    <t>Connecting Roads to Adits</t>
  </si>
  <si>
    <t>Site Investigation costs</t>
  </si>
  <si>
    <t>Loan Management Cost (0.5% of Loan Amount)</t>
  </si>
  <si>
    <t>Physical Contingency @ 5% for Infrastructure Works</t>
  </si>
  <si>
    <t>Physical Contingency @ 5% for Construction Power</t>
  </si>
  <si>
    <t>Insurance During Construction (1% of Total Base Cost)</t>
  </si>
  <si>
    <t>IDC Calculated</t>
  </si>
  <si>
    <t xml:space="preserve">Interest rate </t>
  </si>
  <si>
    <t>Disbursement</t>
  </si>
  <si>
    <t>Construction Period</t>
  </si>
  <si>
    <t>years</t>
  </si>
  <si>
    <t>1st</t>
  </si>
  <si>
    <t>2nd</t>
  </si>
  <si>
    <t>3rd</t>
  </si>
  <si>
    <t>Myagdi Khola HPP (65 MW)</t>
  </si>
  <si>
    <t>Financial Analysis assumptions</t>
  </si>
  <si>
    <t>Physical Modelling costs</t>
  </si>
  <si>
    <t>Description</t>
  </si>
  <si>
    <t>unit</t>
  </si>
  <si>
    <t>As per PPA (57.3 MW)</t>
  </si>
  <si>
    <t>Finalized Energy Table for PPA (65 MW)</t>
  </si>
  <si>
    <t>Design Discharge</t>
  </si>
  <si>
    <r>
      <t>m</t>
    </r>
    <r>
      <rPr>
        <vertAlign val="superscript"/>
        <sz val="16"/>
        <color rgb="FF000000"/>
        <rFont val="Gill Sans MT"/>
      </rPr>
      <t>3</t>
    </r>
    <r>
      <rPr>
        <sz val="16"/>
        <color rgb="FF000000"/>
        <rFont val="Gill Sans MT"/>
      </rPr>
      <t>/s</t>
    </r>
  </si>
  <si>
    <t>Gross Head</t>
  </si>
  <si>
    <t>m</t>
  </si>
  <si>
    <t>Net Head</t>
  </si>
  <si>
    <t> 537.62</t>
  </si>
  <si>
    <t>Dry Energy</t>
  </si>
  <si>
    <t>GWh</t>
  </si>
  <si>
    <t>Wet Energy</t>
  </si>
  <si>
    <t>Total Energy</t>
  </si>
  <si>
    <t>Nrs.</t>
  </si>
  <si>
    <r>
      <t>Annual Revenue Generation 1</t>
    </r>
    <r>
      <rPr>
        <vertAlign val="superscript"/>
        <sz val="16"/>
        <color rgb="FF000000"/>
        <rFont val="Gill Sans MT"/>
      </rPr>
      <t>st</t>
    </r>
    <r>
      <rPr>
        <sz val="16"/>
        <color rgb="FF000000"/>
        <rFont val="Gill Sans MT"/>
      </rPr>
      <t xml:space="preserve"> year</t>
    </r>
  </si>
  <si>
    <t>Design, Engineering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</si>
</sst>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_);\(0.00\)"/>
    <numFmt numFmtId="165" formatCode="_(* #,##0.000_);_(* \(#,##0.000\);_(* &quot;-&quot;??_);_(@_)"/>
    <numFmt numFmtId="166" formatCode="_-* #,##0_-;\-* #,##0_-;_-* &quot;-&quot;??_-;_-@_-"/>
    <numFmt numFmtId="167" formatCode="_-* #,##0.00_-;\-* #,##0.00_-;_-* &quot;-&quot;??_-;_-@_-"/>
    <numFmt numFmtId="168" formatCode="#,##0;[Red]#,##0"/>
    <numFmt numFmtId="169" formatCode="0.0%"/>
    <numFmt numFmtId="170" formatCode="_(* #,##0_);_(* \(#,##0\);_(* &quot;-&quot;??_);_(@_)"/>
  </numFmts>
  <fonts count="19">
    <font>
      <sz val="10"/>
      <name val="Arial"/>
    </font>
    <font>
      <sz val="10"/>
      <name val="Arial"/>
      <family val="2"/>
    </font>
    <font>
      <sz val="10"/>
      <name val="Gill Sans MT"/>
      <family val="2"/>
    </font>
    <font>
      <sz val="8"/>
      <name val="Gill Sans"/>
      <family val="2"/>
    </font>
    <font>
      <b/>
      <sz val="10"/>
      <name val="Gill Sans MT"/>
      <family val="2"/>
    </font>
    <font>
      <b/>
      <i/>
      <sz val="10"/>
      <name val="Gill Sans MT"/>
      <family val="2"/>
    </font>
    <font>
      <b/>
      <sz val="11"/>
      <name val="Times New Roman"/>
      <family val="1"/>
    </font>
    <font>
      <sz val="9"/>
      <name val="Gill Sans MT"/>
      <family val="2"/>
    </font>
    <font>
      <i/>
      <sz val="10"/>
      <name val="Gill Sans MT"/>
      <family val="2"/>
    </font>
    <font>
      <sz val="11"/>
      <color theme="1"/>
      <name val="Gill Sans MT"/>
      <family val="2"/>
    </font>
    <font>
      <b/>
      <sz val="9"/>
      <name val="Gill Sans MT"/>
      <family val="2"/>
    </font>
    <font>
      <b/>
      <sz val="11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</font>
    <font>
      <b/>
      <sz val="16"/>
      <color rgb="FF000000"/>
      <name val="Gill Sans MT"/>
    </font>
    <font>
      <sz val="16"/>
      <color rgb="FF000000"/>
      <name val="Gill Sans MT"/>
    </font>
    <font>
      <vertAlign val="superscript"/>
      <sz val="16"/>
      <color rgb="FF000000"/>
      <name val="Gill Sans MT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2" applyFont="1"/>
    <xf numFmtId="164" fontId="2" fillId="0" borderId="0" xfId="2" applyNumberFormat="1" applyFont="1"/>
    <xf numFmtId="166" fontId="2" fillId="0" borderId="0" xfId="3" applyNumberFormat="1" applyFont="1" applyFill="1" applyBorder="1"/>
    <xf numFmtId="10" fontId="2" fillId="0" borderId="0" xfId="4" applyNumberFormat="1" applyFont="1" applyFill="1" applyBorder="1"/>
    <xf numFmtId="1" fontId="2" fillId="0" borderId="0" xfId="2" applyNumberFormat="1" applyFont="1"/>
    <xf numFmtId="9" fontId="2" fillId="0" borderId="0" xfId="2" applyNumberFormat="1" applyFont="1"/>
    <xf numFmtId="3" fontId="2" fillId="0" borderId="0" xfId="2" applyNumberFormat="1" applyFont="1"/>
    <xf numFmtId="166" fontId="3" fillId="0" borderId="1" xfId="5" applyNumberFormat="1" applyFont="1" applyFill="1" applyBorder="1" applyAlignment="1">
      <alignment horizontal="center" vertical="center"/>
    </xf>
    <xf numFmtId="4" fontId="2" fillId="0" borderId="2" xfId="2" applyNumberFormat="1" applyFont="1" applyBorder="1" applyAlignment="1">
      <alignment horizontal="center" vertical="center"/>
    </xf>
    <xf numFmtId="164" fontId="2" fillId="0" borderId="2" xfId="2" applyNumberFormat="1" applyFont="1" applyBorder="1"/>
    <xf numFmtId="4" fontId="2" fillId="0" borderId="2" xfId="2" applyNumberFormat="1" applyFont="1" applyBorder="1" applyAlignment="1">
      <alignment horizontal="center"/>
    </xf>
    <xf numFmtId="0" fontId="2" fillId="0" borderId="1" xfId="2" applyFont="1" applyBorder="1"/>
    <xf numFmtId="9" fontId="2" fillId="0" borderId="2" xfId="4" applyFont="1" applyFill="1" applyBorder="1" applyAlignment="1">
      <alignment horizontal="center" vertical="center"/>
    </xf>
    <xf numFmtId="167" fontId="2" fillId="0" borderId="0" xfId="3" applyNumberFormat="1" applyFont="1" applyFill="1" applyBorder="1"/>
    <xf numFmtId="10" fontId="4" fillId="0" borderId="2" xfId="2" applyNumberFormat="1" applyFont="1" applyBorder="1"/>
    <xf numFmtId="3" fontId="4" fillId="0" borderId="2" xfId="2" applyNumberFormat="1" applyFont="1" applyBorder="1"/>
    <xf numFmtId="0" fontId="4" fillId="0" borderId="2" xfId="2" applyFont="1" applyBorder="1"/>
    <xf numFmtId="3" fontId="4" fillId="0" borderId="0" xfId="2" applyNumberFormat="1" applyFont="1" applyAlignment="1">
      <alignment wrapText="1"/>
    </xf>
    <xf numFmtId="3" fontId="2" fillId="0" borderId="0" xfId="2" applyNumberFormat="1" applyFont="1" applyAlignment="1">
      <alignment wrapText="1"/>
    </xf>
    <xf numFmtId="0" fontId="2" fillId="0" borderId="0" xfId="2" applyFont="1" applyAlignment="1">
      <alignment wrapText="1"/>
    </xf>
    <xf numFmtId="43" fontId="2" fillId="0" borderId="0" xfId="2" applyNumberFormat="1" applyFont="1"/>
    <xf numFmtId="10" fontId="2" fillId="0" borderId="2" xfId="4" applyNumberFormat="1" applyFont="1" applyFill="1" applyBorder="1"/>
    <xf numFmtId="9" fontId="4" fillId="0" borderId="2" xfId="2" applyNumberFormat="1" applyFont="1" applyBorder="1"/>
    <xf numFmtId="4" fontId="5" fillId="0" borderId="2" xfId="2" applyNumberFormat="1" applyFont="1" applyBorder="1"/>
    <xf numFmtId="0" fontId="2" fillId="0" borderId="2" xfId="2" applyFont="1" applyBorder="1"/>
    <xf numFmtId="4" fontId="4" fillId="0" borderId="2" xfId="2" applyNumberFormat="1" applyFont="1" applyBorder="1"/>
    <xf numFmtId="9" fontId="4" fillId="0" borderId="3" xfId="2" applyNumberFormat="1" applyFont="1" applyBorder="1"/>
    <xf numFmtId="43" fontId="2" fillId="0" borderId="0" xfId="1" applyFont="1" applyFill="1" applyBorder="1"/>
    <xf numFmtId="4" fontId="6" fillId="0" borderId="0" xfId="0" applyNumberFormat="1" applyFont="1"/>
    <xf numFmtId="1" fontId="2" fillId="0" borderId="2" xfId="2" applyNumberFormat="1" applyFont="1" applyBorder="1"/>
    <xf numFmtId="9" fontId="2" fillId="0" borderId="2" xfId="2" applyNumberFormat="1" applyFont="1" applyBorder="1"/>
    <xf numFmtId="10" fontId="2" fillId="2" borderId="2" xfId="4" applyNumberFormat="1" applyFont="1" applyFill="1" applyBorder="1"/>
    <xf numFmtId="1" fontId="2" fillId="2" borderId="2" xfId="2" applyNumberFormat="1" applyFont="1" applyFill="1" applyBorder="1"/>
    <xf numFmtId="9" fontId="2" fillId="2" borderId="2" xfId="2" applyNumberFormat="1" applyFont="1" applyFill="1" applyBorder="1"/>
    <xf numFmtId="4" fontId="5" fillId="2" borderId="2" xfId="2" applyNumberFormat="1" applyFont="1" applyFill="1" applyBorder="1"/>
    <xf numFmtId="9" fontId="4" fillId="2" borderId="2" xfId="2" applyNumberFormat="1" applyFont="1" applyFill="1" applyBorder="1"/>
    <xf numFmtId="0" fontId="4" fillId="2" borderId="2" xfId="2" applyFont="1" applyFill="1" applyBorder="1" applyAlignment="1">
      <alignment horizontal="left"/>
    </xf>
    <xf numFmtId="166" fontId="2" fillId="0" borderId="2" xfId="3" applyNumberFormat="1" applyFont="1" applyFill="1" applyBorder="1"/>
    <xf numFmtId="0" fontId="4" fillId="0" borderId="2" xfId="2" applyFont="1" applyBorder="1" applyAlignment="1">
      <alignment horizontal="left"/>
    </xf>
    <xf numFmtId="168" fontId="2" fillId="0" borderId="2" xfId="2" applyNumberFormat="1" applyFont="1" applyBorder="1"/>
    <xf numFmtId="169" fontId="2" fillId="0" borderId="2" xfId="2" applyNumberFormat="1" applyFont="1" applyBorder="1"/>
    <xf numFmtId="0" fontId="2" fillId="0" borderId="2" xfId="2" applyFont="1" applyBorder="1" applyAlignment="1">
      <alignment horizontal="left" indent="2"/>
    </xf>
    <xf numFmtId="168" fontId="2" fillId="2" borderId="2" xfId="2" applyNumberFormat="1" applyFont="1" applyFill="1" applyBorder="1"/>
    <xf numFmtId="169" fontId="2" fillId="2" borderId="2" xfId="2" applyNumberFormat="1" applyFont="1" applyFill="1" applyBorder="1"/>
    <xf numFmtId="164" fontId="4" fillId="0" borderId="2" xfId="2" applyNumberFormat="1" applyFont="1" applyBorder="1"/>
    <xf numFmtId="0" fontId="5" fillId="0" borderId="2" xfId="2" applyFont="1" applyBorder="1" applyAlignment="1">
      <alignment horizontal="right" indent="3"/>
    </xf>
    <xf numFmtId="168" fontId="4" fillId="0" borderId="2" xfId="2" applyNumberFormat="1" applyFont="1" applyBorder="1"/>
    <xf numFmtId="3" fontId="4" fillId="2" borderId="2" xfId="2" applyNumberFormat="1" applyFont="1" applyFill="1" applyBorder="1"/>
    <xf numFmtId="168" fontId="5" fillId="0" borderId="2" xfId="2" applyNumberFormat="1" applyFont="1" applyBorder="1"/>
    <xf numFmtId="4" fontId="2" fillId="0" borderId="2" xfId="2" applyNumberFormat="1" applyFont="1" applyBorder="1"/>
    <xf numFmtId="0" fontId="7" fillId="0" borderId="2" xfId="2" applyFont="1" applyBorder="1" applyAlignment="1">
      <alignment wrapText="1"/>
    </xf>
    <xf numFmtId="3" fontId="2" fillId="2" borderId="2" xfId="2" applyNumberFormat="1" applyFont="1" applyFill="1" applyBorder="1"/>
    <xf numFmtId="3" fontId="2" fillId="0" borderId="2" xfId="2" applyNumberFormat="1" applyFont="1" applyBorder="1"/>
    <xf numFmtId="0" fontId="2" fillId="0" borderId="2" xfId="2" applyFont="1" applyBorder="1" applyAlignment="1">
      <alignment horizontal="left" indent="1"/>
    </xf>
    <xf numFmtId="0" fontId="7" fillId="0" borderId="2" xfId="2" applyFont="1" applyBorder="1"/>
    <xf numFmtId="169" fontId="2" fillId="0" borderId="2" xfId="4" applyNumberFormat="1" applyFont="1" applyFill="1" applyBorder="1"/>
    <xf numFmtId="3" fontId="5" fillId="0" borderId="2" xfId="2" applyNumberFormat="1" applyFont="1" applyBorder="1"/>
    <xf numFmtId="0" fontId="5" fillId="0" borderId="2" xfId="2" applyFont="1" applyBorder="1" applyAlignment="1">
      <alignment horizontal="right"/>
    </xf>
    <xf numFmtId="10" fontId="2" fillId="0" borderId="2" xfId="2" applyNumberFormat="1" applyFont="1" applyBorder="1"/>
    <xf numFmtId="0" fontId="2" fillId="2" borderId="2" xfId="2" applyFont="1" applyFill="1" applyBorder="1"/>
    <xf numFmtId="0" fontId="2" fillId="0" borderId="2" xfId="2" applyFont="1" applyBorder="1" applyAlignment="1">
      <alignment horizontal="right"/>
    </xf>
    <xf numFmtId="0" fontId="7" fillId="0" borderId="0" xfId="2" applyFont="1"/>
    <xf numFmtId="0" fontId="7" fillId="0" borderId="4" xfId="2" applyFont="1" applyBorder="1"/>
    <xf numFmtId="4" fontId="2" fillId="2" borderId="2" xfId="2" applyNumberFormat="1" applyFont="1" applyFill="1" applyBorder="1"/>
    <xf numFmtId="9" fontId="2" fillId="0" borderId="2" xfId="4" applyFont="1" applyFill="1" applyBorder="1"/>
    <xf numFmtId="43" fontId="2" fillId="0" borderId="2" xfId="1" applyFont="1" applyFill="1" applyBorder="1"/>
    <xf numFmtId="164" fontId="4" fillId="0" borderId="0" xfId="2" applyNumberFormat="1" applyFont="1"/>
    <xf numFmtId="9" fontId="8" fillId="0" borderId="2" xfId="2" applyNumberFormat="1" applyFont="1" applyBorder="1" applyAlignment="1">
      <alignment horizontal="right"/>
    </xf>
    <xf numFmtId="4" fontId="2" fillId="0" borderId="0" xfId="2" applyNumberFormat="1" applyFont="1"/>
    <xf numFmtId="10" fontId="2" fillId="0" borderId="0" xfId="3" applyNumberFormat="1" applyFont="1" applyFill="1" applyBorder="1"/>
    <xf numFmtId="10" fontId="2" fillId="0" borderId="0" xfId="2" applyNumberFormat="1" applyFont="1"/>
    <xf numFmtId="43" fontId="2" fillId="0" borderId="2" xfId="6" applyFont="1" applyFill="1" applyBorder="1"/>
    <xf numFmtId="168" fontId="5" fillId="2" borderId="2" xfId="2" applyNumberFormat="1" applyFont="1" applyFill="1" applyBorder="1"/>
    <xf numFmtId="43" fontId="2" fillId="0" borderId="0" xfId="6" applyFont="1" applyFill="1" applyBorder="1"/>
    <xf numFmtId="43" fontId="9" fillId="0" borderId="2" xfId="0" applyNumberFormat="1" applyFont="1" applyBorder="1"/>
    <xf numFmtId="0" fontId="10" fillId="0" borderId="2" xfId="2" applyFont="1" applyBorder="1"/>
    <xf numFmtId="10" fontId="4" fillId="2" borderId="2" xfId="4" applyNumberFormat="1" applyFont="1" applyFill="1" applyBorder="1" applyAlignment="1">
      <alignment horizontal="center" vertical="center" wrapText="1"/>
    </xf>
    <xf numFmtId="1" fontId="4" fillId="2" borderId="2" xfId="2" applyNumberFormat="1" applyFont="1" applyFill="1" applyBorder="1" applyAlignment="1">
      <alignment horizontal="center" vertical="center" wrapText="1"/>
    </xf>
    <xf numFmtId="9" fontId="4" fillId="2" borderId="2" xfId="2" applyNumberFormat="1" applyFont="1" applyFill="1" applyBorder="1" applyAlignment="1">
      <alignment horizontal="center" vertical="center" wrapText="1"/>
    </xf>
    <xf numFmtId="3" fontId="4" fillId="2" borderId="2" xfId="2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/>
    </xf>
    <xf numFmtId="10" fontId="4" fillId="0" borderId="2" xfId="4" applyNumberFormat="1" applyFont="1" applyFill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center" vertical="center" wrapText="1"/>
    </xf>
    <xf numFmtId="9" fontId="4" fillId="0" borderId="2" xfId="2" applyNumberFormat="1" applyFont="1" applyBorder="1" applyAlignment="1">
      <alignment horizontal="center" vertical="center" wrapText="1"/>
    </xf>
    <xf numFmtId="3" fontId="4" fillId="3" borderId="2" xfId="2" applyNumberFormat="1" applyFont="1" applyFill="1" applyBorder="1" applyAlignment="1">
      <alignment horizontal="center" vertical="center"/>
    </xf>
    <xf numFmtId="9" fontId="4" fillId="3" borderId="2" xfId="2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69" fontId="4" fillId="0" borderId="2" xfId="2" applyNumberFormat="1" applyFont="1" applyBorder="1"/>
    <xf numFmtId="1" fontId="4" fillId="0" borderId="2" xfId="2" applyNumberFormat="1" applyFont="1" applyBorder="1"/>
    <xf numFmtId="0" fontId="4" fillId="0" borderId="2" xfId="2" applyFont="1" applyBorder="1" applyAlignment="1">
      <alignment horizontal="right"/>
    </xf>
    <xf numFmtId="2" fontId="2" fillId="0" borderId="2" xfId="2" applyNumberFormat="1" applyFont="1" applyBorder="1"/>
    <xf numFmtId="43" fontId="2" fillId="0" borderId="0" xfId="1" applyFont="1"/>
    <xf numFmtId="9" fontId="2" fillId="0" borderId="2" xfId="7" applyFont="1" applyBorder="1" applyAlignment="1">
      <alignment wrapText="1"/>
    </xf>
    <xf numFmtId="3" fontId="2" fillId="0" borderId="2" xfId="2" applyNumberFormat="1" applyFont="1" applyBorder="1" applyAlignment="1">
      <alignment wrapText="1"/>
    </xf>
    <xf numFmtId="1" fontId="2" fillId="0" borderId="2" xfId="2" applyNumberFormat="1" applyFont="1" applyBorder="1" applyAlignment="1">
      <alignment horizontal="right"/>
    </xf>
    <xf numFmtId="3" fontId="4" fillId="0" borderId="2" xfId="2" applyNumberFormat="1" applyFont="1" applyBorder="1" applyAlignment="1">
      <alignment wrapText="1"/>
    </xf>
    <xf numFmtId="9" fontId="2" fillId="0" borderId="2" xfId="7" applyFont="1" applyBorder="1"/>
    <xf numFmtId="170" fontId="0" fillId="0" borderId="0" xfId="1" applyNumberFormat="1" applyFont="1"/>
    <xf numFmtId="0" fontId="16" fillId="4" borderId="5" xfId="0" applyFont="1" applyFill="1" applyBorder="1" applyAlignment="1">
      <alignment horizontal="center" wrapText="1" readingOrder="1"/>
    </xf>
    <xf numFmtId="0" fontId="17" fillId="5" borderId="5" xfId="0" applyFont="1" applyFill="1" applyBorder="1" applyAlignment="1">
      <alignment horizontal="center" wrapText="1" readingOrder="1"/>
    </xf>
    <xf numFmtId="0" fontId="17" fillId="5" borderId="5" xfId="0" applyFont="1" applyFill="1" applyBorder="1" applyAlignment="1">
      <alignment horizontal="center" vertical="center" wrapText="1" readingOrder="1"/>
    </xf>
    <xf numFmtId="0" fontId="17" fillId="5" borderId="6" xfId="0" applyFont="1" applyFill="1" applyBorder="1" applyAlignment="1">
      <alignment horizontal="center" wrapText="1" readingOrder="1"/>
    </xf>
    <xf numFmtId="0" fontId="17" fillId="5" borderId="7" xfId="0" applyFont="1" applyFill="1" applyBorder="1" applyAlignment="1">
      <alignment horizontal="center" wrapText="1" readingOrder="1"/>
    </xf>
    <xf numFmtId="169" fontId="0" fillId="0" borderId="0" xfId="7" applyNumberFormat="1" applyFont="1"/>
    <xf numFmtId="10" fontId="0" fillId="0" borderId="0" xfId="7" applyNumberFormat="1" applyFont="1"/>
    <xf numFmtId="0" fontId="1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3" fontId="4" fillId="0" borderId="2" xfId="2" applyNumberFormat="1" applyFont="1" applyBorder="1" applyAlignment="1">
      <alignment horizontal="center"/>
    </xf>
    <xf numFmtId="0" fontId="2" fillId="0" borderId="0" xfId="2" applyFont="1" applyAlignment="1">
      <alignment horizontal="center" wrapText="1"/>
    </xf>
    <xf numFmtId="0" fontId="17" fillId="5" borderId="6" xfId="0" applyFont="1" applyFill="1" applyBorder="1" applyAlignment="1">
      <alignment horizontal="center" wrapText="1" readingOrder="1"/>
    </xf>
    <xf numFmtId="0" fontId="17" fillId="5" borderId="7" xfId="0" applyFont="1" applyFill="1" applyBorder="1" applyAlignment="1">
      <alignment horizontal="center" wrapText="1" readingOrder="1"/>
    </xf>
    <xf numFmtId="4" fontId="17" fillId="5" borderId="6" xfId="0" applyNumberFormat="1" applyFont="1" applyFill="1" applyBorder="1" applyAlignment="1">
      <alignment horizontal="center" wrapText="1" readingOrder="1"/>
    </xf>
    <xf numFmtId="4" fontId="17" fillId="5" borderId="7" xfId="0" applyNumberFormat="1" applyFont="1" applyFill="1" applyBorder="1" applyAlignment="1">
      <alignment horizontal="center" wrapText="1" readingOrder="1"/>
    </xf>
  </cellXfs>
  <cellStyles count="8">
    <cellStyle name="Comma" xfId="1" builtinId="3"/>
    <cellStyle name="Comma 11" xfId="6" xr:uid="{00000000-0005-0000-0000-000001000000}"/>
    <cellStyle name="Comma_Cost summery of options" xfId="3" xr:uid="{00000000-0005-0000-0000-000002000000}"/>
    <cellStyle name="Comma_Financial Analysis Latest" xfId="5" xr:uid="{00000000-0005-0000-0000-000003000000}"/>
    <cellStyle name="Normal" xfId="0" builtinId="0"/>
    <cellStyle name="Normal 2 2" xfId="2" xr:uid="{00000000-0005-0000-0000-000005000000}"/>
    <cellStyle name="Percent" xfId="7" builtinId="5"/>
    <cellStyle name="Percent 2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ffice\UECCC\Spillway\Headpon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av/Downloads/kasuwa_headworks_hydraulicsizi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%20Backup%20MS%20Files\TA3%20Archive\SNP\27.%20Technical%20Update%20Study\Optimization%20&amp;%20Costing\Capacity%20Optimization%20and%20Costing\05112011COST_650MW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kash.BPCH/Desktop/Rate%20Analysis%20Nyadi_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tish\WORKING%20FOLDER\Due%20Diligence\Super%20Nyadi%20HPP\Cost%20estimate\Final\Civil\Final%20Cost%20Summary%20Sheet_Anu_edit%20Nitish%20(Autosaved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sktop\Super%20Dordi%20Works\printed%201\bak\Super%20Dordi%20Vol-2%20Backup\Super%20Dordi\Super%20Dordi%20Vol-2%20ver-2\Siuri%20mar%2018\Siuri%20shp%20BOQ%20Civil%20ver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OPEN/640%20Khare/61Hydraulics/Basic%20Desig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LD%20DATA\Mani%20Raj%20Dahal\Piluwa%20Khola\OLD%20REPORT\Volume%20II\CANAL%20Section%20Calculati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My%20Documents/Basic%20Desig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Projects/Khare/751030%20Khare.ms/61Hydraulics/OLD/Basic%20Desig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Khare\751030%20Khare.ms\61Hydraulics\OLD\Basic%20Desig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Work/SKDKHEP/14%20Feasibility%20Study%20Reports/05%20Design%20&amp;%20Calculations%20-%20Final%20Study/Optimization%20Study/HRT-Muna%20edite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Basic%20Desig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OPEN/751020%20Lower%20Hongu.np/61Design/14.5%20MW/Weir%20design_U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praj\rate%20analysis\Inkhu%20rate%20analysis\Cost%20Estimation%20Tools\Revised_Bhuwan%20Da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kirty\kirty\kirty\sankhuwa\sankhuwa%20with%20undersluice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OPEN/751020%20Lower%20Hongu.np/61Hydraulics/Headwork/Supporting%20xls/Basic%20Design%20L.%20Hongu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751020%20Lower%20Hongu.np\61Hydraulics\Headwork\Supporting%20xls\Basic%20Design%20L.%20Hongu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640%20Khare\61Hydraulics\Basic%20Desig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khemraj\Application%20Data\Microsoft\Excel\Hydraulic%20Calculation-Boulder%20Lined%20Weir-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HKSHP\Design\Weir%20hydraulics_diwash(final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ndra/AppData/Roaming/Microsoft/Excel/BoQ-Manang%20Marsyang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Users/139905assu/AppData/Roaming/Microsoft/Excel/Tunnel%20Costin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BBDP%20Again/for%20anchor%20block%206%20trifur/BBDP%20Anchor%20Block%206Trifur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te\Tunnel%20Optimisation%20adi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kash.BPCH/Desktop/REF%20&amp;%20all/Rate%20Analysis%20Nyad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D\Jobs\OPEN\930078%20Detail%20Design%20of%20SiwaKhola%20HPP\03%20Reports\4.0%20Interim%20Report\Final%20Interim\VOL%20III_Hydraulic%20&amp;%20Analysis\Annex%20C%20%20Excel\BoQ%20Siwa\Final%20Rate%20Analysis%20Middle%20Tam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bs\OPEN\751340%20Balephi\61Design_HW\final\settling%20basi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Work/Khare/mhs/overall%20design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ork\Khare\mhs\overall%20design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Users/DEll/Desktop/SKDKHEP-sudish/Draft%20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enstock Optimization"/>
      <sheetName val="Spillway"/>
      <sheetName val="Sheet2"/>
      <sheetName val="BPT Design"/>
      <sheetName val="Sheet3"/>
      <sheetName val="BPT Stability"/>
      <sheetName val="Forebay Design"/>
      <sheetName val="Headpond Spillway Design"/>
      <sheetName val="Spillway Pipe Design"/>
      <sheetName val="Autocad_Plan"/>
      <sheetName val="Autocad_commands"/>
      <sheetName val="Quantity Estimation"/>
      <sheetName val="V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6">
          <cell r="D16">
            <v>15</v>
          </cell>
        </row>
        <row r="56">
          <cell r="D56">
            <v>3.554136238313375</v>
          </cell>
        </row>
        <row r="58">
          <cell r="D58">
            <v>30</v>
          </cell>
        </row>
        <row r="65">
          <cell r="D65">
            <v>4.054136238313375</v>
          </cell>
        </row>
        <row r="66">
          <cell r="D66">
            <v>3.2541362383133747</v>
          </cell>
        </row>
      </sheetData>
      <sheetData sheetId="7">
        <row r="22">
          <cell r="B22">
            <v>13</v>
          </cell>
        </row>
      </sheetData>
      <sheetData sheetId="8">
        <row r="11">
          <cell r="B11">
            <v>0.6</v>
          </cell>
        </row>
      </sheetData>
      <sheetData sheetId="9">
        <row r="2">
          <cell r="E2" t="str">
            <v>(list 0 0 0)</v>
          </cell>
        </row>
        <row r="3">
          <cell r="E3" t="str">
            <v>(list 4.16 1.2 0)</v>
          </cell>
        </row>
        <row r="4">
          <cell r="E4" t="str">
            <v>(list 19.16 1.2 0)</v>
          </cell>
        </row>
        <row r="5">
          <cell r="E5" t="str">
            <v>(list 23.87 0.1 0)</v>
          </cell>
        </row>
        <row r="6">
          <cell r="E6" t="str">
            <v>(list 23.87 -1.2 0)</v>
          </cell>
        </row>
        <row r="7">
          <cell r="E7" t="str">
            <v>(list 19.16 -2.3 0)</v>
          </cell>
        </row>
        <row r="8">
          <cell r="E8" t="str">
            <v>(list 4.16 -2.3 0)</v>
          </cell>
        </row>
        <row r="9">
          <cell r="E9" t="str">
            <v>(list 0 -1.1 0)</v>
          </cell>
        </row>
        <row r="10">
          <cell r="E10" t="str">
            <v>(list 0 0.45 0)</v>
          </cell>
        </row>
        <row r="11">
          <cell r="E11" t="str">
            <v>(list 4.16 1.65 0)</v>
          </cell>
        </row>
        <row r="12">
          <cell r="E12" t="str">
            <v>(list 19.16 1.65 0)</v>
          </cell>
        </row>
        <row r="13">
          <cell r="E13" t="str">
            <v>(list 23.87 0.55 0)</v>
          </cell>
        </row>
        <row r="14">
          <cell r="E14" t="str">
            <v>(list 0 -1.55 0)</v>
          </cell>
        </row>
        <row r="15">
          <cell r="E15" t="str">
            <v>(list 4.16 -2.75 0)</v>
          </cell>
        </row>
        <row r="16">
          <cell r="E16" t="str">
            <v>(list 19.16 -2.75 0)</v>
          </cell>
        </row>
        <row r="17">
          <cell r="E17" t="str">
            <v>(list 23.87 -1.65 0)</v>
          </cell>
        </row>
        <row r="18">
          <cell r="E18" t="str">
            <v>(list 4.16 0 0)</v>
          </cell>
        </row>
        <row r="19">
          <cell r="E19" t="str">
            <v>(list 18.56 0 0)</v>
          </cell>
        </row>
        <row r="20">
          <cell r="E20" t="str">
            <v>(list 4.16 -1.1 0)</v>
          </cell>
        </row>
        <row r="21">
          <cell r="E21" t="str">
            <v>(list 18.56 -1.1 0)</v>
          </cell>
        </row>
        <row r="22">
          <cell r="E22" t="str">
            <v>(list 18.56 1.2 0)</v>
          </cell>
        </row>
        <row r="23">
          <cell r="E23" t="str">
            <v>(list 18.56 -2.3 0)</v>
          </cell>
        </row>
        <row r="24">
          <cell r="E24" t="str">
            <v>(list 18.96 1.2 0)</v>
          </cell>
        </row>
        <row r="25">
          <cell r="E25" t="str">
            <v>(list 18.96 -2.3 0)</v>
          </cell>
        </row>
      </sheetData>
      <sheetData sheetId="10" refreshError="1"/>
      <sheetData sheetId="1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m weir"/>
      <sheetName val="Sheet1"/>
      <sheetName val="Sheet2"/>
      <sheetName val="ds rating curve"/>
      <sheetName val="7m weir 4 x 4 undersluice (2)"/>
      <sheetName val="with gated undersliuce wier cal"/>
      <sheetName val="20m weir 2-4m x 4m gated US"/>
      <sheetName val="sidewall"/>
      <sheetName val="side intake"/>
      <sheetName val="settling velocity gravel trap"/>
      <sheetName val="Gravel Trap"/>
      <sheetName val="settling velocity desander"/>
      <sheetName val="desander"/>
      <sheetName val="Head losses"/>
    </sheetNames>
    <sheetDataSet>
      <sheetData sheetId="0">
        <row r="3">
          <cell r="B3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iled Costing"/>
      <sheetName val="Summary"/>
      <sheetName val="SWECO's QRA"/>
      <sheetName val="Best, probable, worst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Rates"/>
      <sheetName val="RATES INCLUDING TRANSPORATION"/>
      <sheetName val="Distances"/>
      <sheetName val="Site Clearance"/>
      <sheetName val="Excavation"/>
      <sheetName val="Filling"/>
      <sheetName val="Formwork"/>
      <sheetName val="Concrete"/>
      <sheetName val="Reinforcement"/>
      <sheetName val="Brickwork"/>
      <sheetName val="Plaster"/>
      <sheetName val="Masonry"/>
      <sheetName val="Gabion"/>
      <sheetName val="Grouting"/>
      <sheetName val="Protection"/>
      <sheetName val="Geotextile"/>
      <sheetName val="Roofing"/>
      <sheetName val="Painting"/>
      <sheetName val="Doors &amp; Windows"/>
      <sheetName val="Screeding &amp; Punning"/>
      <sheetName val="Underground"/>
      <sheetName val="Additionals"/>
      <sheetName val="Summary"/>
    </sheetNames>
    <sheetDataSet>
      <sheetData sheetId="0" refreshError="1">
        <row r="24">
          <cell r="D24">
            <v>660</v>
          </cell>
        </row>
        <row r="26">
          <cell r="D26">
            <v>450</v>
          </cell>
        </row>
        <row r="127">
          <cell r="D127">
            <v>450</v>
          </cell>
        </row>
      </sheetData>
      <sheetData sheetId="1" refreshError="1"/>
      <sheetData sheetId="2" refreshError="1">
        <row r="5">
          <cell r="B5" t="str">
            <v>BESISAHAR</v>
          </cell>
          <cell r="C5">
            <v>0</v>
          </cell>
          <cell r="D5">
            <v>0</v>
          </cell>
          <cell r="E5">
            <v>0</v>
          </cell>
        </row>
        <row r="6">
          <cell r="B6" t="str">
            <v>KATHMANDU</v>
          </cell>
          <cell r="C6">
            <v>172.4</v>
          </cell>
          <cell r="D6">
            <v>0</v>
          </cell>
          <cell r="E6">
            <v>0</v>
          </cell>
        </row>
        <row r="7">
          <cell r="B7" t="str">
            <v>POKHARA</v>
          </cell>
          <cell r="C7">
            <v>111.54</v>
          </cell>
          <cell r="D7">
            <v>0</v>
          </cell>
          <cell r="E7">
            <v>0</v>
          </cell>
        </row>
        <row r="8">
          <cell r="B8" t="str">
            <v>NARAYANGHAT</v>
          </cell>
          <cell r="C8">
            <v>103.95</v>
          </cell>
          <cell r="D8">
            <v>0</v>
          </cell>
          <cell r="E8">
            <v>0</v>
          </cell>
        </row>
        <row r="9">
          <cell r="B9" t="str">
            <v>BUTWAL</v>
          </cell>
          <cell r="C9">
            <v>217.75</v>
          </cell>
          <cell r="D9">
            <v>0</v>
          </cell>
          <cell r="E9">
            <v>0</v>
          </cell>
        </row>
        <row r="10">
          <cell r="B10" t="str">
            <v>BHAIRAHAWA</v>
          </cell>
          <cell r="C10">
            <v>236.72</v>
          </cell>
          <cell r="D10">
            <v>0</v>
          </cell>
          <cell r="E10">
            <v>0</v>
          </cell>
        </row>
        <row r="11">
          <cell r="B11" t="str">
            <v>NEPALGUNJ</v>
          </cell>
          <cell r="C11">
            <v>469.96</v>
          </cell>
          <cell r="D11">
            <v>0</v>
          </cell>
          <cell r="E11">
            <v>0</v>
          </cell>
        </row>
        <row r="12">
          <cell r="B12" t="str">
            <v>MUGLING</v>
          </cell>
          <cell r="C12">
            <v>67.790000000000006</v>
          </cell>
          <cell r="D12">
            <v>0</v>
          </cell>
          <cell r="E12">
            <v>0</v>
          </cell>
        </row>
        <row r="13">
          <cell r="B13" t="str">
            <v>DUMRE</v>
          </cell>
          <cell r="C13">
            <v>43.43</v>
          </cell>
          <cell r="D13">
            <v>0</v>
          </cell>
          <cell r="E13">
            <v>0</v>
          </cell>
        </row>
        <row r="14">
          <cell r="B14" t="str">
            <v>MALANGAWA</v>
          </cell>
          <cell r="C14">
            <v>303</v>
          </cell>
          <cell r="D14">
            <v>0</v>
          </cell>
          <cell r="E1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works"/>
      <sheetName val="Summary Sheet @Headworks"/>
      <sheetName val="Head Race Tunnel"/>
      <sheetName val="Niche Excavation"/>
      <sheetName val="Summary Sheet HRT_Niche"/>
      <sheetName val="Adit Tunnel 1"/>
      <sheetName val="Summary Sheet Adit 1"/>
      <sheetName val="Adit Tunnel 2"/>
      <sheetName val="Summary Sheet Adit 2"/>
      <sheetName val="Surge Tank"/>
      <sheetName val="Summary SHeet S_Tank_Rock Trap"/>
      <sheetName val="Adit to Surge Shaft"/>
      <sheetName val="Summary Sheet Adit to Surgge"/>
      <sheetName val="Prnstock Shaft "/>
      <sheetName val="Summary Sheet Penstock Shaft"/>
      <sheetName val="Adit to Penstock Shaft"/>
      <sheetName val="Summary Sheet Adit to Penstock "/>
      <sheetName val="Access to Penstock Shaft Frm PH"/>
      <sheetName val="Summary Sheet Access to Penstoc"/>
      <sheetName val="powerhouse "/>
      <sheetName val="tailrace canal and portal"/>
      <sheetName val="transformer cavern"/>
      <sheetName val="access tunneL  and portaL"/>
      <sheetName val="tailrace tunnel"/>
      <sheetName val="final summary sheet"/>
      <sheetName val="Final Summary SHeet All"/>
      <sheetName val="Summary of Civil Works"/>
      <sheetName val="Basic Rates"/>
      <sheetName val="RATES INCLUDING TRANSPORATION"/>
      <sheetName val="Distances"/>
      <sheetName val="Site Clearance"/>
      <sheetName val="Excavation"/>
      <sheetName val="Filling"/>
      <sheetName val="Dry stone soling"/>
      <sheetName val="Formwork"/>
      <sheetName val="Surface_Rockbolt"/>
      <sheetName val="Surface Water Stopper"/>
      <sheetName val="Concrete"/>
      <sheetName val="Reinforcement"/>
      <sheetName val="Underground Reinforcement"/>
      <sheetName val="Brickwork"/>
      <sheetName val="Plaster"/>
      <sheetName val="Masonry"/>
      <sheetName val="Gabion"/>
      <sheetName val="Grouting"/>
      <sheetName val="Protection(Boulder Riprap)"/>
      <sheetName val="Geotextile"/>
      <sheetName val="Roofing"/>
      <sheetName val="Painting"/>
      <sheetName val="Doors &amp; Windows"/>
      <sheetName val="Screeding &amp; Punning"/>
      <sheetName val="Surface Shotcrete"/>
      <sheetName val="Boulder Riprap"/>
      <sheetName val="Hard stone lining"/>
      <sheetName val="Underground"/>
      <sheetName val="Laying stone Aggregate"/>
      <sheetName val="Surface Wiremesh"/>
      <sheetName val="Exploratory Drilling"/>
      <sheetName val="Mucking"/>
      <sheetName val="Underground Formworks"/>
      <sheetName val="Steel Ribs"/>
      <sheetName val="Additional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8">
          <cell r="D38">
            <v>784.16000000000008</v>
          </cell>
        </row>
        <row r="134">
          <cell r="D134">
            <v>324.48</v>
          </cell>
        </row>
        <row r="143">
          <cell r="D143">
            <v>1946.88</v>
          </cell>
        </row>
        <row r="144">
          <cell r="D144">
            <v>2271.36</v>
          </cell>
        </row>
      </sheetData>
      <sheetData sheetId="28">
        <row r="20">
          <cell r="V20">
            <v>1865.76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aion cost"/>
      <sheetName val="Materials"/>
      <sheetName val="Rate Analysis"/>
      <sheetName val="Retainings"/>
      <sheetName val="Qty Calc"/>
      <sheetName val="BoQ"/>
      <sheetName val="Total CIVIL "/>
      <sheetName val="Summary"/>
      <sheetName val="Financing"/>
      <sheetName val="Previous  Cost"/>
      <sheetName val="Sheet1"/>
    </sheetNames>
    <sheetDataSet>
      <sheetData sheetId="0"/>
      <sheetData sheetId="1"/>
      <sheetData sheetId="2"/>
      <sheetData sheetId="3"/>
      <sheetData sheetId="4" refreshError="1">
        <row r="92">
          <cell r="M92">
            <v>0.25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race Canal "/>
      <sheetName val="Submergence"/>
      <sheetName val="Headrace Tunnel I"/>
      <sheetName val="Headrace Tunnel II Phase 1"/>
      <sheetName val="Headrace Canal Option II"/>
      <sheetName val="Headrace Tunnel II Phase 2"/>
      <sheetName val="Basic Design"/>
      <sheetName val="HeadLossApril (2)"/>
      <sheetName val="Headloss final"/>
    </sheetNames>
    <sheetDataSet>
      <sheetData sheetId="0"/>
      <sheetData sheetId="1"/>
      <sheetData sheetId="2"/>
      <sheetData sheetId="3"/>
      <sheetData sheetId="4">
        <row r="22">
          <cell r="B22">
            <v>207.30894043101549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thwork"/>
      <sheetName val="Qty Esti."/>
      <sheetName val="Aquaduct"/>
      <sheetName val="Unit Rates"/>
      <sheetName val="SITE CL."/>
      <sheetName val="total tentative"/>
      <sheetName val="gabion"/>
      <sheetName val="initital"/>
      <sheetName val="Drawing Canal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72.97</v>
          </cell>
        </row>
        <row r="4">
          <cell r="D4">
            <v>273.62</v>
          </cell>
        </row>
        <row r="6">
          <cell r="D6">
            <v>6622.27</v>
          </cell>
        </row>
        <row r="10">
          <cell r="D10">
            <v>636.36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Canal "/>
      <sheetName val="Headrace Tunnel1 - Option 1"/>
      <sheetName val="Headrace Canal  (2)"/>
      <sheetName val="Headrace Tunnel2 - Option 1"/>
      <sheetName val="Headrace Tunnel - Option2"/>
      <sheetName val="HeadLoss"/>
      <sheetName val="Hydraulic Gadient"/>
      <sheetName val="Format A"/>
    </sheetNames>
    <sheetDataSet>
      <sheetData sheetId="0" refreshError="1">
        <row r="7">
          <cell r="B7">
            <v>2.94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0">
          <cell r="C10">
            <v>0.02</v>
          </cell>
        </row>
      </sheetData>
      <sheetData sheetId="14" refreshError="1">
        <row r="31">
          <cell r="I31">
            <v>2.8266242162540216</v>
          </cell>
        </row>
      </sheetData>
      <sheetData sheetId="15" refreshError="1"/>
      <sheetData sheetId="16" refreshError="1">
        <row r="20">
          <cell r="H20">
            <v>3.375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4">
          <cell r="B14">
            <v>1535.41</v>
          </cell>
        </row>
        <row r="19">
          <cell r="B19">
            <v>1537.81</v>
          </cell>
        </row>
      </sheetData>
      <sheetData sheetId="7"/>
      <sheetData sheetId="8"/>
      <sheetData sheetId="9"/>
      <sheetData sheetId="10">
        <row r="18">
          <cell r="H18">
            <v>1.6415788877562578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loss final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4">
          <cell r="B14">
            <v>1535.41</v>
          </cell>
        </row>
        <row r="19">
          <cell r="B19">
            <v>1537.81</v>
          </cell>
        </row>
      </sheetData>
      <sheetData sheetId="7"/>
      <sheetData sheetId="8"/>
      <sheetData sheetId="9"/>
      <sheetData sheetId="10">
        <row r="18">
          <cell r="H18">
            <v>1.6415788877562578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eadrace tunnel"/>
      <sheetName val="Headloss calculation"/>
      <sheetName val="Support Design Chart"/>
    </sheetNames>
    <sheetDataSet>
      <sheetData sheetId="0"/>
      <sheetData sheetId="1"/>
      <sheetData sheetId="2">
        <row r="10">
          <cell r="D10">
            <v>17.649999999999999</v>
          </cell>
        </row>
        <row r="16">
          <cell r="D16">
            <v>14.283185307179586</v>
          </cell>
        </row>
        <row r="18">
          <cell r="D18">
            <v>1</v>
          </cell>
        </row>
        <row r="19">
          <cell r="D19">
            <v>35</v>
          </cell>
        </row>
      </sheetData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Canal "/>
      <sheetName val="Headrace Tunnel1 - Option 1"/>
      <sheetName val="Headrace Canal  (2)"/>
      <sheetName val="Headrace Tunnel2 - Option 1"/>
      <sheetName val="Headrace Tunnel - Option2"/>
      <sheetName val="HeadLoss"/>
      <sheetName val="Hydraulic Gadient"/>
      <sheetName val="Format A"/>
      <sheetName val="subs weir(100)"/>
      <sheetName val="Headloss final"/>
    </sheetNames>
    <sheetDataSet>
      <sheetData sheetId="0">
        <row r="7">
          <cell r="B7">
            <v>2.94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C10">
            <v>0.02</v>
          </cell>
        </row>
      </sheetData>
      <sheetData sheetId="14">
        <row r="31">
          <cell r="I31">
            <v>2.8266242162540216</v>
          </cell>
        </row>
      </sheetData>
      <sheetData sheetId="15"/>
      <sheetData sheetId="16">
        <row r="20">
          <cell r="H20">
            <v>3.375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rLH"/>
      <sheetName val="WeirLH (as MicroH)(ok)"/>
      <sheetName val="Hydraulic jump (Dip)"/>
      <sheetName val="Hydraulic Jump (2)"/>
      <sheetName val="HJ-Profile"/>
      <sheetName val="Free flow weir in flood flow"/>
      <sheetName val="Exit gradient"/>
      <sheetName val="Scour depth"/>
      <sheetName val="Sheet1"/>
      <sheetName val="stnUS"/>
      <sheetName val="st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put_def"/>
      <sheetName val="Input_opt"/>
      <sheetName val="Database"/>
      <sheetName val="UnitCost"/>
      <sheetName val="1.5MVASS_b3"/>
      <sheetName val="3MVASS_b2"/>
      <sheetName val="6MVASS_b1"/>
      <sheetName val="TL_Cost"/>
      <sheetName val="Kevin'slaw"/>
      <sheetName val="Reliability_Analysis"/>
      <sheetName val="Conductor_selection"/>
      <sheetName val="Chart1"/>
      <sheetName val="Summary"/>
      <sheetName val="output_Reprt"/>
      <sheetName val="R_X values"/>
      <sheetName val="PU_RX"/>
      <sheetName val="shee3"/>
    </sheetNames>
    <sheetDataSet>
      <sheetData sheetId="0">
        <row r="27">
          <cell r="C27" t="str">
            <v>Lag</v>
          </cell>
        </row>
        <row r="28">
          <cell r="C28" t="str">
            <v>Lead</v>
          </cell>
        </row>
        <row r="45">
          <cell r="C45">
            <v>11</v>
          </cell>
        </row>
        <row r="46">
          <cell r="C46">
            <v>33</v>
          </cell>
        </row>
        <row r="47">
          <cell r="C47">
            <v>66</v>
          </cell>
        </row>
        <row r="48">
          <cell r="C48">
            <v>132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ersluice hydraulics NWL  (2)"/>
      <sheetName val="boulder weir "/>
      <sheetName val="Weir Hydraulics_Convesional"/>
      <sheetName val="fine trash rack "/>
      <sheetName val="submergence depth "/>
      <sheetName val="side intake "/>
      <sheetName val="hl loss"/>
      <sheetName val="gravel trap "/>
      <sheetName val="fixing of water way crest "/>
      <sheetName val="undersluice hydraulics HFL"/>
      <sheetName val="undersluice hydraulics NWL "/>
      <sheetName val="undersluice HFL "/>
      <sheetName val="ogee weir "/>
      <sheetName val="head over the weir "/>
      <sheetName val="sheet pile "/>
      <sheetName val="khosla analysis"/>
      <sheetName val="floor thickness "/>
      <sheetName val="Protection works "/>
      <sheetName val="vertical drop weir "/>
      <sheetName val="undersluice 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>
            <v>426</v>
          </cell>
        </row>
        <row r="2">
          <cell r="D2">
            <v>426</v>
          </cell>
        </row>
        <row r="348">
          <cell r="D348">
            <v>12</v>
          </cell>
        </row>
        <row r="349">
          <cell r="D349">
            <v>2</v>
          </cell>
        </row>
        <row r="351">
          <cell r="D351">
            <v>412</v>
          </cell>
        </row>
        <row r="353">
          <cell r="D353">
            <v>10.3</v>
          </cell>
        </row>
        <row r="397">
          <cell r="D397">
            <v>40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51.720844308653703</v>
          </cell>
        </row>
      </sheetData>
      <sheetData sheetId="11"/>
      <sheetData sheetId="12"/>
      <sheetData sheetId="13"/>
      <sheetData sheetId="14"/>
      <sheetData sheetId="15">
        <row r="20">
          <cell r="C20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51.720844308653703</v>
          </cell>
        </row>
      </sheetData>
      <sheetData sheetId="11"/>
      <sheetData sheetId="12"/>
      <sheetData sheetId="13"/>
      <sheetData sheetId="14"/>
      <sheetData sheetId="15">
        <row r="20">
          <cell r="C20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race Canal "/>
      <sheetName val="Submergence"/>
      <sheetName val="Headrace Tunnel I"/>
      <sheetName val="Headrace Tunnel II Phase 1"/>
      <sheetName val="Headrace Canal Option II"/>
      <sheetName val="Headrace Tunnel II Phase 2"/>
      <sheetName val="Basic Design"/>
      <sheetName val="HeadLossApril (2)"/>
      <sheetName val="Headloss final"/>
    </sheetNames>
    <sheetDataSet>
      <sheetData sheetId="0"/>
      <sheetData sheetId="1"/>
      <sheetData sheetId="2"/>
      <sheetData sheetId="3"/>
      <sheetData sheetId="4">
        <row r="22">
          <cell r="B22">
            <v>207.30894043101549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Data"/>
      <sheetName val="Plan Sheet"/>
      <sheetName val="Plan"/>
      <sheetName val="Calculations"/>
      <sheetName val="Help"/>
    </sheetNames>
    <sheetDataSet>
      <sheetData sheetId="0" refreshError="1"/>
      <sheetData sheetId="1" refreshError="1"/>
      <sheetData sheetId="2" refreshError="1"/>
      <sheetData sheetId="3">
        <row r="27">
          <cell r="S27" t="str">
            <v>unstable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-form"/>
      <sheetName val="BoQ-draft"/>
      <sheetName val="BoQ-submitted"/>
      <sheetName val="Sheet2"/>
      <sheetName val="Sheet3"/>
    </sheetNames>
    <sheetDataSet>
      <sheetData sheetId="0"/>
      <sheetData sheetId="1">
        <row r="6">
          <cell r="I6">
            <v>75.3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PTIMIZATION"/>
      <sheetName val="Specific speed calculation"/>
      <sheetName val="Tunnel costing_BOQ"/>
      <sheetName val="Support design"/>
      <sheetName val="Unit rate"/>
      <sheetName val="Energy_INPUT&amp;OUTPUT"/>
      <sheetName val="Energy Summary"/>
      <sheetName val="Energy Simulation"/>
      <sheetName val="Inflow"/>
      <sheetName val="Area elevation"/>
      <sheetName val="Headloss"/>
      <sheetName val="Efficiency"/>
      <sheetName val="Tariff Calculation"/>
      <sheetName val="Inflow (from SWECO)"/>
    </sheetNames>
    <sheetDataSet>
      <sheetData sheetId="0"/>
      <sheetData sheetId="1">
        <row r="19">
          <cell r="B19">
            <v>0.11</v>
          </cell>
          <cell r="E19">
            <v>8.6937925734661228</v>
          </cell>
        </row>
      </sheetData>
      <sheetData sheetId="2"/>
      <sheetData sheetId="3"/>
      <sheetData sheetId="4"/>
      <sheetData sheetId="5">
        <row r="6">
          <cell r="E6">
            <v>75</v>
          </cell>
        </row>
      </sheetData>
      <sheetData sheetId="6">
        <row r="4">
          <cell r="D4">
            <v>6.5</v>
          </cell>
        </row>
        <row r="8">
          <cell r="B8" t="str">
            <v>Daily Average</v>
          </cell>
        </row>
        <row r="9">
          <cell r="C9">
            <v>940</v>
          </cell>
        </row>
        <row r="10">
          <cell r="C10">
            <v>934</v>
          </cell>
        </row>
        <row r="11">
          <cell r="C11">
            <v>890</v>
          </cell>
        </row>
        <row r="12">
          <cell r="C12">
            <v>607</v>
          </cell>
        </row>
        <row r="13">
          <cell r="C13">
            <v>333</v>
          </cell>
        </row>
        <row r="14">
          <cell r="C14">
            <v>327</v>
          </cell>
        </row>
        <row r="15">
          <cell r="C15">
            <v>4</v>
          </cell>
        </row>
        <row r="17">
          <cell r="C17">
            <v>160</v>
          </cell>
        </row>
        <row r="19">
          <cell r="C19">
            <v>2.5109910340763015</v>
          </cell>
        </row>
        <row r="20">
          <cell r="C20">
            <v>11240</v>
          </cell>
        </row>
        <row r="21">
          <cell r="C21">
            <v>1580</v>
          </cell>
        </row>
        <row r="23">
          <cell r="C23">
            <v>80</v>
          </cell>
        </row>
        <row r="25">
          <cell r="C25">
            <v>4450</v>
          </cell>
        </row>
        <row r="26">
          <cell r="C26">
            <v>9.01</v>
          </cell>
        </row>
        <row r="27">
          <cell r="C27">
            <v>1</v>
          </cell>
        </row>
        <row r="28">
          <cell r="C28">
            <v>8.2099999999999991</v>
          </cell>
        </row>
        <row r="29">
          <cell r="C29">
            <v>0.4</v>
          </cell>
        </row>
        <row r="30">
          <cell r="C30">
            <v>45</v>
          </cell>
        </row>
        <row r="31">
          <cell r="C31">
            <v>70</v>
          </cell>
        </row>
        <row r="32">
          <cell r="C32">
            <v>90</v>
          </cell>
        </row>
        <row r="34">
          <cell r="C34">
            <v>469.84300545664877</v>
          </cell>
        </row>
        <row r="36">
          <cell r="C36">
            <v>45</v>
          </cell>
        </row>
        <row r="37">
          <cell r="C37">
            <v>9.7889999999999997</v>
          </cell>
        </row>
        <row r="42">
          <cell r="C42">
            <v>10</v>
          </cell>
        </row>
        <row r="43">
          <cell r="C43">
            <v>940</v>
          </cell>
        </row>
        <row r="44">
          <cell r="C44">
            <v>40278</v>
          </cell>
        </row>
        <row r="45">
          <cell r="C45">
            <v>40330</v>
          </cell>
        </row>
        <row r="47">
          <cell r="C47">
            <v>40339</v>
          </cell>
        </row>
        <row r="48">
          <cell r="C48">
            <v>935</v>
          </cell>
        </row>
        <row r="49">
          <cell r="C49">
            <v>40340</v>
          </cell>
        </row>
        <row r="51">
          <cell r="C51">
            <v>40452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s"/>
      <sheetName val="Input Data"/>
      <sheetName val="Forces and Checks"/>
      <sheetName val="Final Shape&amp; Force Diag."/>
    </sheetNames>
    <sheetDataSet>
      <sheetData sheetId="0"/>
      <sheetData sheetId="1">
        <row r="16">
          <cell r="I16">
            <v>7</v>
          </cell>
        </row>
        <row r="17">
          <cell r="I17">
            <v>1.9686005621452132</v>
          </cell>
        </row>
        <row r="19">
          <cell r="N19">
            <v>6.9966861224231085</v>
          </cell>
        </row>
        <row r="20">
          <cell r="N20">
            <v>3.9009677961912455</v>
          </cell>
        </row>
      </sheetData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 (2)"/>
      <sheetName val="A"/>
      <sheetName val="B"/>
      <sheetName val="C"/>
      <sheetName val="D"/>
      <sheetName val="E"/>
      <sheetName val="F"/>
      <sheetName val="G"/>
      <sheetName val="H"/>
      <sheetName val="I"/>
      <sheetName val="Optimization"/>
      <sheetName val="cost estimation_1"/>
      <sheetName val="Input Sheet"/>
      <sheetName val="adit_tunnel"/>
      <sheetName val="J"/>
      <sheetName val="K"/>
      <sheetName val="L"/>
      <sheetName val="M"/>
      <sheetName val="N"/>
      <sheetName val="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C7">
            <v>5200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Rates"/>
      <sheetName val="RATES INCLUDING TRANSPORATION"/>
      <sheetName val="Distances"/>
      <sheetName val="Site Clearance"/>
      <sheetName val="Excavation"/>
      <sheetName val="Filling"/>
      <sheetName val="Formwork"/>
      <sheetName val="Concrete"/>
      <sheetName val="Reinforcement"/>
      <sheetName val="Brickwork"/>
      <sheetName val="Plaster"/>
      <sheetName val="Masonry"/>
      <sheetName val="Gabion"/>
      <sheetName val="Grouting"/>
      <sheetName val="Protection"/>
      <sheetName val="Geotextile"/>
      <sheetName val="Roofing"/>
      <sheetName val="Painting"/>
      <sheetName val="Doors &amp; Windows"/>
      <sheetName val="Screeding &amp; Punning"/>
      <sheetName val="Underground"/>
      <sheetName val="Additionals"/>
      <sheetName val="Summary"/>
    </sheetNames>
    <sheetDataSet>
      <sheetData sheetId="0" refreshError="1">
        <row r="19">
          <cell r="D19">
            <v>99</v>
          </cell>
        </row>
        <row r="27">
          <cell r="D27">
            <v>726.00000000000011</v>
          </cell>
        </row>
        <row r="28">
          <cell r="D28">
            <v>440</v>
          </cell>
        </row>
        <row r="29">
          <cell r="D29">
            <v>660</v>
          </cell>
        </row>
        <row r="30">
          <cell r="D30">
            <v>800</v>
          </cell>
        </row>
        <row r="32">
          <cell r="D32">
            <v>660</v>
          </cell>
        </row>
        <row r="33">
          <cell r="D33">
            <v>450</v>
          </cell>
        </row>
        <row r="34">
          <cell r="D34">
            <v>660</v>
          </cell>
        </row>
        <row r="35">
          <cell r="D35">
            <v>660</v>
          </cell>
        </row>
        <row r="36">
          <cell r="D36">
            <v>660</v>
          </cell>
        </row>
        <row r="37">
          <cell r="D37">
            <v>800</v>
          </cell>
        </row>
        <row r="129">
          <cell r="D129">
            <v>1500</v>
          </cell>
        </row>
        <row r="131">
          <cell r="D131">
            <v>200</v>
          </cell>
        </row>
        <row r="144">
          <cell r="D144">
            <v>70</v>
          </cell>
        </row>
        <row r="150">
          <cell r="D150">
            <v>350</v>
          </cell>
        </row>
        <row r="151">
          <cell r="D151">
            <v>250</v>
          </cell>
        </row>
        <row r="152">
          <cell r="D152">
            <v>241</v>
          </cell>
        </row>
        <row r="154">
          <cell r="D154">
            <v>500</v>
          </cell>
        </row>
        <row r="156">
          <cell r="D156">
            <v>4500</v>
          </cell>
        </row>
      </sheetData>
      <sheetData sheetId="1" refreshError="1">
        <row r="19">
          <cell r="V19">
            <v>1730</v>
          </cell>
        </row>
        <row r="23">
          <cell r="V23">
            <v>2330</v>
          </cell>
        </row>
        <row r="27">
          <cell r="V27">
            <v>16050.1</v>
          </cell>
        </row>
        <row r="41">
          <cell r="V41">
            <v>76.05</v>
          </cell>
        </row>
        <row r="42">
          <cell r="V42">
            <v>77.16</v>
          </cell>
        </row>
        <row r="43">
          <cell r="V43">
            <v>123.94</v>
          </cell>
        </row>
        <row r="48">
          <cell r="V48">
            <v>105.57</v>
          </cell>
        </row>
        <row r="51">
          <cell r="V51">
            <v>87.94</v>
          </cell>
        </row>
        <row r="54">
          <cell r="V54">
            <v>433.15</v>
          </cell>
        </row>
        <row r="55">
          <cell r="V55">
            <v>318.14999999999998</v>
          </cell>
        </row>
        <row r="73">
          <cell r="V73">
            <v>424.88</v>
          </cell>
        </row>
        <row r="74">
          <cell r="V74">
            <v>36.31</v>
          </cell>
        </row>
        <row r="75">
          <cell r="V75">
            <v>25.32</v>
          </cell>
        </row>
        <row r="77">
          <cell r="V77">
            <v>6140.73</v>
          </cell>
        </row>
        <row r="78">
          <cell r="V78">
            <v>2540.2399999999998</v>
          </cell>
        </row>
        <row r="79">
          <cell r="V79">
            <v>2659.44</v>
          </cell>
        </row>
        <row r="81">
          <cell r="V81">
            <v>1845.99</v>
          </cell>
        </row>
        <row r="82">
          <cell r="V82">
            <v>118.24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Rates"/>
      <sheetName val="Rate of Local Materials"/>
      <sheetName val="RATES INCLUDING TRANSPORATION"/>
      <sheetName val="Distances"/>
      <sheetName val="Site Clearance"/>
      <sheetName val="Excavation"/>
      <sheetName val="Filling"/>
      <sheetName val="Dry stone soling"/>
      <sheetName val="Formwork"/>
      <sheetName val="Sheet1"/>
      <sheetName val="Surface_Rockbolt"/>
      <sheetName val="Surface Water Stopper"/>
      <sheetName val="Concrete"/>
      <sheetName val="Reinforcement"/>
      <sheetName val="Underground Reinforcement"/>
      <sheetName val="Brickwork"/>
      <sheetName val="Plaster"/>
      <sheetName val="Masonry"/>
      <sheetName val="Gabion"/>
      <sheetName val="Grouting"/>
      <sheetName val="Protection(Boulder Riprap)"/>
      <sheetName val="Geotextile"/>
      <sheetName val="Roofing"/>
      <sheetName val="Painting"/>
      <sheetName val="Doors &amp; Windows"/>
      <sheetName val="Screeding &amp; Punning"/>
      <sheetName val="Surface Shotcrete"/>
      <sheetName val="Boulder Riprap"/>
      <sheetName val="Hard stone lining"/>
      <sheetName val="Underground"/>
      <sheetName val="Exploratory Drilling"/>
      <sheetName val="Mucking"/>
      <sheetName val="Underground Formworks"/>
      <sheetName val="Steel Ribs"/>
      <sheetName val="Additionals"/>
      <sheetName val="Summary"/>
      <sheetName val="Total Amount"/>
    </sheetNames>
    <sheetDataSet>
      <sheetData sheetId="0">
        <row r="18">
          <cell r="D18">
            <v>105</v>
          </cell>
        </row>
        <row r="37">
          <cell r="D37">
            <v>790.4</v>
          </cell>
        </row>
        <row r="138">
          <cell r="D138">
            <v>93.600000000000009</v>
          </cell>
        </row>
        <row r="139">
          <cell r="D139">
            <v>1500</v>
          </cell>
        </row>
        <row r="145">
          <cell r="D145">
            <v>1560</v>
          </cell>
        </row>
        <row r="146">
          <cell r="D146">
            <v>3000</v>
          </cell>
        </row>
        <row r="148">
          <cell r="D148">
            <v>551.61599999999999</v>
          </cell>
        </row>
        <row r="151">
          <cell r="D151">
            <v>324.48</v>
          </cell>
        </row>
        <row r="152">
          <cell r="D152">
            <v>150</v>
          </cell>
        </row>
        <row r="164">
          <cell r="D164">
            <v>320</v>
          </cell>
        </row>
        <row r="165">
          <cell r="D165">
            <v>180</v>
          </cell>
        </row>
        <row r="166">
          <cell r="D166">
            <v>1320</v>
          </cell>
        </row>
      </sheetData>
      <sheetData sheetId="1" refreshError="1"/>
      <sheetData sheetId="2">
        <row r="19">
          <cell r="V19" t="e">
            <v>#N/A</v>
          </cell>
        </row>
        <row r="20">
          <cell r="V20" t="e">
            <v>#N/A</v>
          </cell>
        </row>
        <row r="21">
          <cell r="V21" t="e">
            <v>#N/A</v>
          </cell>
        </row>
        <row r="22">
          <cell r="V22" t="e">
            <v>#N/A</v>
          </cell>
        </row>
        <row r="24">
          <cell r="V24" t="e">
            <v>#N/A</v>
          </cell>
        </row>
        <row r="25">
          <cell r="V25" t="e">
            <v>#N/A</v>
          </cell>
        </row>
        <row r="28">
          <cell r="V28">
            <v>86265.3</v>
          </cell>
        </row>
        <row r="29">
          <cell r="V29">
            <v>146585.29999999999</v>
          </cell>
        </row>
        <row r="30">
          <cell r="V30">
            <v>179375.46</v>
          </cell>
        </row>
        <row r="31">
          <cell r="V31">
            <v>104985.3</v>
          </cell>
        </row>
        <row r="32">
          <cell r="V32">
            <v>104985.3</v>
          </cell>
        </row>
        <row r="33">
          <cell r="V33">
            <v>104985.3</v>
          </cell>
        </row>
        <row r="35">
          <cell r="V35">
            <v>44444.08</v>
          </cell>
        </row>
        <row r="36">
          <cell r="V36">
            <v>44964.08</v>
          </cell>
        </row>
        <row r="37">
          <cell r="V37">
            <v>968.24</v>
          </cell>
        </row>
        <row r="38">
          <cell r="V38">
            <v>1196985.3</v>
          </cell>
        </row>
        <row r="39">
          <cell r="V39">
            <v>1.1200000000000001</v>
          </cell>
        </row>
        <row r="40">
          <cell r="V40">
            <v>21.78</v>
          </cell>
        </row>
        <row r="44">
          <cell r="V44">
            <v>128.6</v>
          </cell>
        </row>
        <row r="46">
          <cell r="V46">
            <v>302.22000000000003</v>
          </cell>
        </row>
        <row r="47">
          <cell r="V47">
            <v>116.02</v>
          </cell>
        </row>
        <row r="49">
          <cell r="V49">
            <v>676.56</v>
          </cell>
        </row>
        <row r="58">
          <cell r="V58">
            <v>114.84</v>
          </cell>
        </row>
        <row r="62">
          <cell r="V62">
            <v>30.43</v>
          </cell>
        </row>
        <row r="63">
          <cell r="V63">
            <v>54.43</v>
          </cell>
        </row>
        <row r="64">
          <cell r="V64">
            <v>481.43</v>
          </cell>
        </row>
        <row r="65">
          <cell r="V65">
            <v>293.76</v>
          </cell>
        </row>
        <row r="66">
          <cell r="V66">
            <v>334.43</v>
          </cell>
        </row>
        <row r="67">
          <cell r="V67">
            <v>627.16</v>
          </cell>
        </row>
        <row r="68">
          <cell r="V68">
            <v>45.64</v>
          </cell>
        </row>
        <row r="69">
          <cell r="V69">
            <v>20.91</v>
          </cell>
        </row>
        <row r="70">
          <cell r="V70">
            <v>2.76</v>
          </cell>
        </row>
        <row r="71">
          <cell r="V71">
            <v>33.29</v>
          </cell>
        </row>
        <row r="72">
          <cell r="V72">
            <v>46.93</v>
          </cell>
        </row>
        <row r="73">
          <cell r="V73">
            <v>229.25</v>
          </cell>
        </row>
        <row r="74">
          <cell r="V74">
            <v>65.53</v>
          </cell>
        </row>
        <row r="75">
          <cell r="V75">
            <v>365.92</v>
          </cell>
        </row>
        <row r="76">
          <cell r="V76">
            <v>229.82</v>
          </cell>
        </row>
        <row r="81">
          <cell r="V81">
            <v>192.6</v>
          </cell>
        </row>
        <row r="85">
          <cell r="V85">
            <v>689.55</v>
          </cell>
        </row>
        <row r="91">
          <cell r="V91">
            <v>0</v>
          </cell>
        </row>
        <row r="92">
          <cell r="V92">
            <v>0</v>
          </cell>
        </row>
        <row r="93">
          <cell r="V9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>
            <v>3.8</v>
          </cell>
        </row>
        <row r="7">
          <cell r="D7">
            <v>1.026</v>
          </cell>
        </row>
        <row r="8">
          <cell r="D8">
            <v>2.98</v>
          </cell>
        </row>
        <row r="9">
          <cell r="D9">
            <v>0.34429530201342284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Flushing Chanel "/>
      <sheetName val="Headrace Cana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Surge Shaft"/>
      <sheetName val="Penstock"/>
      <sheetName val="Format 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>
        <row r="8">
          <cell r="C8">
            <v>2.94</v>
          </cell>
        </row>
      </sheetData>
      <sheetData sheetId="10"/>
      <sheetData sheetId="11"/>
      <sheetData sheetId="12"/>
      <sheetData sheetId="13">
        <row r="13">
          <cell r="C13">
            <v>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Flushing Chanel "/>
      <sheetName val="Headrace Cana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Surge Shaft"/>
      <sheetName val="Penstock"/>
      <sheetName val="Format 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>
        <row r="8">
          <cell r="C8">
            <v>2.94</v>
          </cell>
        </row>
      </sheetData>
      <sheetData sheetId="10"/>
      <sheetData sheetId="11"/>
      <sheetData sheetId="12"/>
      <sheetData sheetId="13">
        <row r="13">
          <cell r="C13">
            <v>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st"/>
      <sheetName val="Rates"/>
      <sheetName val="Infrastructures &amp; General"/>
      <sheetName val="Abstract Surface Structure"/>
      <sheetName val="Abstract of underground Structu"/>
    </sheetNames>
    <sheetDataSet>
      <sheetData sheetId="0"/>
      <sheetData sheetId="1">
        <row r="34">
          <cell r="C34">
            <v>13940.3133975</v>
          </cell>
        </row>
        <row r="35">
          <cell r="C35">
            <v>10854.864518750001</v>
          </cell>
        </row>
        <row r="36">
          <cell r="C36">
            <v>504000.00000000006</v>
          </cell>
        </row>
        <row r="37">
          <cell r="C37">
            <v>110.88000000000002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09"/>
  <sheetViews>
    <sheetView view="pageBreakPreview" zoomScale="85" zoomScaleNormal="85" zoomScaleSheetLayoutView="85" workbookViewId="0">
      <pane ySplit="4" topLeftCell="A71" activePane="bottomLeft" state="frozen"/>
      <selection pane="bottomLeft" activeCell="B37" sqref="B37"/>
    </sheetView>
  </sheetViews>
  <sheetFormatPr defaultColWidth="6.6640625" defaultRowHeight="16.8"/>
  <cols>
    <col min="1" max="1" width="8.109375" style="1" customWidth="1"/>
    <col min="2" max="2" width="64.44140625" style="1" bestFit="1" customWidth="1"/>
    <col min="3" max="3" width="5.6640625" style="6" bestFit="1" customWidth="1"/>
    <col min="4" max="4" width="18.109375" style="7" bestFit="1" customWidth="1"/>
    <col min="5" max="5" width="13.88671875" style="6" customWidth="1"/>
    <col min="6" max="6" width="16.109375" style="5" customWidth="1"/>
    <col min="7" max="7" width="15.6640625" style="4" customWidth="1"/>
    <col min="8" max="8" width="17.109375" style="3" bestFit="1" customWidth="1"/>
    <col min="9" max="9" width="18.44140625" style="2" bestFit="1" customWidth="1"/>
    <col min="10" max="10" width="45.5546875" style="1" customWidth="1"/>
    <col min="11" max="11" width="22.109375" style="1" customWidth="1"/>
    <col min="12" max="13" width="15.44140625" style="1" bestFit="1" customWidth="1"/>
    <col min="14" max="15" width="14.88671875" style="1" bestFit="1" customWidth="1"/>
    <col min="16" max="16384" width="6.6640625" style="1"/>
  </cols>
  <sheetData>
    <row r="1" spans="1:15" ht="20.25" customHeight="1">
      <c r="A1" s="106" t="s">
        <v>121</v>
      </c>
      <c r="B1" s="106"/>
      <c r="C1" s="106"/>
      <c r="D1" s="106"/>
      <c r="E1" s="106"/>
      <c r="F1" s="106"/>
      <c r="G1" s="106"/>
    </row>
    <row r="2" spans="1:15" ht="15" customHeight="1">
      <c r="A2" s="107" t="s">
        <v>103</v>
      </c>
      <c r="B2" s="107"/>
      <c r="C2" s="107"/>
      <c r="D2" s="107"/>
      <c r="E2" s="107"/>
      <c r="F2" s="107"/>
      <c r="G2" s="107"/>
    </row>
    <row r="3" spans="1:15">
      <c r="A3" s="25"/>
      <c r="B3" s="90" t="s">
        <v>102</v>
      </c>
      <c r="C3" s="25"/>
      <c r="D3" s="89">
        <v>65000</v>
      </c>
      <c r="E3" s="88"/>
      <c r="F3" s="17"/>
      <c r="G3" s="22"/>
    </row>
    <row r="4" spans="1:15" ht="50.4">
      <c r="A4" s="87" t="s">
        <v>101</v>
      </c>
      <c r="B4" s="87" t="s">
        <v>100</v>
      </c>
      <c r="C4" s="86" t="s">
        <v>99</v>
      </c>
      <c r="D4" s="85" t="s">
        <v>98</v>
      </c>
      <c r="E4" s="84" t="s">
        <v>97</v>
      </c>
      <c r="F4" s="83" t="s">
        <v>96</v>
      </c>
      <c r="G4" s="82" t="s">
        <v>95</v>
      </c>
    </row>
    <row r="5" spans="1:15">
      <c r="A5" s="37" t="s">
        <v>94</v>
      </c>
      <c r="B5" s="37" t="s">
        <v>93</v>
      </c>
      <c r="C5" s="81"/>
      <c r="D5" s="80"/>
      <c r="E5" s="79"/>
      <c r="F5" s="78"/>
      <c r="G5" s="77"/>
    </row>
    <row r="6" spans="1:15" ht="18">
      <c r="A6" s="54" t="s">
        <v>92</v>
      </c>
      <c r="B6" s="76" t="s">
        <v>91</v>
      </c>
      <c r="C6" s="31"/>
      <c r="D6" s="75">
        <f>MROUND(1786698177.50283,1000)</f>
        <v>1786698000</v>
      </c>
      <c r="E6" s="31">
        <v>1</v>
      </c>
      <c r="F6" s="50">
        <f>D6*E6</f>
        <v>1786698000</v>
      </c>
      <c r="G6" s="22"/>
      <c r="I6" s="74"/>
    </row>
    <row r="7" spans="1:15" ht="18">
      <c r="A7" s="54" t="s">
        <v>90</v>
      </c>
      <c r="B7" s="76" t="s">
        <v>89</v>
      </c>
      <c r="C7" s="31"/>
      <c r="D7" s="75">
        <f>MROUND(2455455107.40685,1000)</f>
        <v>2455455000</v>
      </c>
      <c r="E7" s="31">
        <v>1</v>
      </c>
      <c r="F7" s="50">
        <f>D7*E7</f>
        <v>2455455000</v>
      </c>
      <c r="G7" s="22"/>
      <c r="I7" s="74"/>
    </row>
    <row r="8" spans="1:15">
      <c r="A8" s="25"/>
      <c r="B8" s="46" t="s">
        <v>88</v>
      </c>
      <c r="C8" s="31"/>
      <c r="D8" s="24">
        <f>SUM(D6:D7)</f>
        <v>4242153000</v>
      </c>
      <c r="E8" s="68"/>
      <c r="F8" s="24"/>
      <c r="G8" s="22">
        <f>D8/$D$77</f>
        <v>0.36476691960761759</v>
      </c>
    </row>
    <row r="9" spans="1:15">
      <c r="A9" s="37" t="s">
        <v>87</v>
      </c>
      <c r="B9" s="37" t="s">
        <v>86</v>
      </c>
      <c r="C9" s="34"/>
      <c r="D9" s="52"/>
      <c r="E9" s="34"/>
      <c r="F9" s="73"/>
      <c r="G9" s="32"/>
    </row>
    <row r="10" spans="1:15">
      <c r="A10" s="54" t="s">
        <v>85</v>
      </c>
      <c r="B10" s="55" t="s">
        <v>84</v>
      </c>
      <c r="C10" s="31"/>
      <c r="D10" s="50">
        <f>MROUND(1794336879,1000)</f>
        <v>1794337000</v>
      </c>
      <c r="E10" s="31">
        <v>0.05</v>
      </c>
      <c r="F10" s="72">
        <f>D10*E10</f>
        <v>89716850</v>
      </c>
      <c r="G10" s="22"/>
      <c r="I10" s="71"/>
      <c r="M10" s="69">
        <f>D10-L10</f>
        <v>1794337000</v>
      </c>
      <c r="N10" s="1">
        <f>C63*D10</f>
        <v>53830110</v>
      </c>
      <c r="O10" s="1">
        <f>C57*D10</f>
        <v>89716850</v>
      </c>
    </row>
    <row r="11" spans="1:15">
      <c r="A11" s="54" t="s">
        <v>83</v>
      </c>
      <c r="B11" s="55" t="s">
        <v>82</v>
      </c>
      <c r="C11" s="31"/>
      <c r="D11" s="50">
        <f>MROUND(1011917891.775,1000)</f>
        <v>1011918000</v>
      </c>
      <c r="E11" s="31">
        <v>0.5</v>
      </c>
      <c r="F11" s="50">
        <f>D11*E11</f>
        <v>505959000</v>
      </c>
      <c r="G11" s="22"/>
      <c r="I11" s="71"/>
      <c r="M11" s="1">
        <f>C68*M10</f>
        <v>17943370</v>
      </c>
    </row>
    <row r="12" spans="1:15">
      <c r="A12" s="54" t="s">
        <v>81</v>
      </c>
      <c r="B12" s="55" t="s">
        <v>80</v>
      </c>
      <c r="C12" s="31"/>
      <c r="D12" s="50">
        <v>346500000</v>
      </c>
      <c r="E12" s="31">
        <v>1</v>
      </c>
      <c r="F12" s="50">
        <f>D12*E12</f>
        <v>346500000</v>
      </c>
      <c r="G12" s="22"/>
      <c r="I12" s="70"/>
      <c r="J12" s="2"/>
      <c r="L12" s="69"/>
      <c r="M12" s="69">
        <f>L12+M11</f>
        <v>17943370</v>
      </c>
      <c r="N12" s="69">
        <f>M12+N10</f>
        <v>71773480</v>
      </c>
      <c r="O12" s="69">
        <f>O10+N12</f>
        <v>161490330</v>
      </c>
    </row>
    <row r="13" spans="1:15">
      <c r="A13" s="25"/>
      <c r="B13" s="46" t="s">
        <v>79</v>
      </c>
      <c r="C13" s="31"/>
      <c r="D13" s="24">
        <f>SUM(D10:D12)</f>
        <v>3152755000</v>
      </c>
      <c r="E13" s="31"/>
      <c r="F13" s="24"/>
      <c r="G13" s="22">
        <f>D13/$D$77</f>
        <v>0.27109364740675651</v>
      </c>
      <c r="J13" s="2"/>
    </row>
    <row r="14" spans="1:15">
      <c r="A14" s="25"/>
      <c r="B14" s="46"/>
      <c r="C14" s="31"/>
      <c r="D14" s="24"/>
      <c r="E14" s="31"/>
      <c r="F14" s="24"/>
      <c r="G14" s="22"/>
      <c r="I14" s="3"/>
      <c r="J14" s="2"/>
    </row>
    <row r="15" spans="1:15">
      <c r="A15" s="25"/>
      <c r="B15" s="46" t="s">
        <v>78</v>
      </c>
      <c r="C15" s="31"/>
      <c r="D15" s="24">
        <f>D13+D8</f>
        <v>7394908000</v>
      </c>
      <c r="E15" s="68"/>
      <c r="F15" s="24"/>
      <c r="G15" s="22"/>
      <c r="I15" s="3"/>
      <c r="J15" s="2"/>
    </row>
    <row r="16" spans="1:15">
      <c r="A16" s="37" t="s">
        <v>77</v>
      </c>
      <c r="B16" s="37" t="s">
        <v>76</v>
      </c>
      <c r="C16" s="34"/>
      <c r="D16" s="52"/>
      <c r="E16" s="34"/>
      <c r="F16" s="33"/>
      <c r="G16" s="32"/>
      <c r="I16" s="3"/>
      <c r="J16" s="67"/>
    </row>
    <row r="17" spans="1:12">
      <c r="A17" s="54" t="s">
        <v>75</v>
      </c>
      <c r="B17" s="55" t="s">
        <v>106</v>
      </c>
      <c r="C17" s="31"/>
      <c r="D17" s="50">
        <v>80000000</v>
      </c>
      <c r="E17" s="31">
        <v>1</v>
      </c>
      <c r="F17" s="50">
        <f>D17*E17</f>
        <v>80000000</v>
      </c>
      <c r="G17" s="66"/>
      <c r="I17" s="3"/>
      <c r="J17" s="67"/>
    </row>
    <row r="18" spans="1:12">
      <c r="A18" s="54" t="s">
        <v>73</v>
      </c>
      <c r="B18" s="55" t="s">
        <v>74</v>
      </c>
      <c r="C18" s="31"/>
      <c r="D18" s="50">
        <v>449505000</v>
      </c>
      <c r="E18" s="31">
        <v>1</v>
      </c>
      <c r="F18" s="50">
        <f t="shared" ref="F18:F21" si="0">D18*E18</f>
        <v>449505000</v>
      </c>
      <c r="G18" s="66"/>
      <c r="I18" s="3"/>
      <c r="J18" s="67"/>
    </row>
    <row r="19" spans="1:12">
      <c r="A19" s="54" t="s">
        <v>71</v>
      </c>
      <c r="B19" s="55" t="s">
        <v>107</v>
      </c>
      <c r="C19" s="25"/>
      <c r="D19" s="91">
        <v>91250000.000000015</v>
      </c>
      <c r="E19" s="31">
        <v>1</v>
      </c>
      <c r="F19" s="50">
        <f t="shared" si="0"/>
        <v>91250000.000000015</v>
      </c>
      <c r="G19" s="25"/>
      <c r="J19" s="3"/>
    </row>
    <row r="20" spans="1:12">
      <c r="A20" s="54" t="s">
        <v>104</v>
      </c>
      <c r="B20" s="55" t="s">
        <v>72</v>
      </c>
      <c r="C20" s="31"/>
      <c r="D20" s="50">
        <v>150000000</v>
      </c>
      <c r="E20" s="31">
        <v>1</v>
      </c>
      <c r="F20" s="50">
        <f t="shared" si="0"/>
        <v>150000000</v>
      </c>
      <c r="G20" s="22"/>
      <c r="J20" s="17"/>
      <c r="K20" s="16"/>
      <c r="L20" s="15"/>
    </row>
    <row r="21" spans="1:12">
      <c r="A21" s="54" t="s">
        <v>105</v>
      </c>
      <c r="B21" s="55" t="s">
        <v>70</v>
      </c>
      <c r="C21" s="31"/>
      <c r="D21" s="50">
        <v>35000000</v>
      </c>
      <c r="E21" s="31">
        <v>1</v>
      </c>
      <c r="F21" s="50">
        <f t="shared" si="0"/>
        <v>35000000</v>
      </c>
      <c r="G21" s="22"/>
      <c r="J21" s="25"/>
      <c r="K21" s="50"/>
      <c r="L21" s="65"/>
    </row>
    <row r="22" spans="1:12">
      <c r="A22" s="25"/>
      <c r="B22" s="46" t="s">
        <v>69</v>
      </c>
      <c r="C22" s="31"/>
      <c r="D22" s="24">
        <f>SUM(D17:D21)</f>
        <v>805755000</v>
      </c>
      <c r="E22" s="31"/>
      <c r="F22" s="24"/>
      <c r="G22" s="22">
        <f>D22/$D$77</f>
        <v>6.9283868193447035E-2</v>
      </c>
      <c r="J22" s="25"/>
      <c r="K22" s="50"/>
      <c r="L22" s="56"/>
    </row>
    <row r="23" spans="1:12">
      <c r="A23" s="37" t="s">
        <v>68</v>
      </c>
      <c r="B23" s="37" t="s">
        <v>67</v>
      </c>
      <c r="C23" s="34"/>
      <c r="D23" s="64"/>
      <c r="E23" s="60"/>
      <c r="F23" s="60"/>
      <c r="G23" s="32"/>
      <c r="H23" s="63"/>
      <c r="J23" s="25"/>
      <c r="K23" s="50"/>
      <c r="L23" s="56"/>
    </row>
    <row r="24" spans="1:12">
      <c r="A24" s="25"/>
      <c r="B24" s="55" t="s">
        <v>66</v>
      </c>
      <c r="C24" s="31"/>
      <c r="D24" s="50">
        <f>MROUND(123460870.85,1000)</f>
        <v>123461000</v>
      </c>
      <c r="E24" s="31">
        <v>0</v>
      </c>
      <c r="F24" s="50">
        <f>D23*E24</f>
        <v>0</v>
      </c>
      <c r="G24" s="22"/>
      <c r="H24" s="62"/>
      <c r="J24" s="25"/>
      <c r="K24" s="50"/>
      <c r="L24" s="56"/>
    </row>
    <row r="25" spans="1:12">
      <c r="A25" s="25"/>
      <c r="B25" s="46" t="s">
        <v>65</v>
      </c>
      <c r="C25" s="31"/>
      <c r="D25" s="24">
        <f>D24</f>
        <v>123461000</v>
      </c>
      <c r="E25" s="31"/>
      <c r="F25" s="50"/>
      <c r="G25" s="22">
        <f>D25/$D$77</f>
        <v>1.0615951065809289E-2</v>
      </c>
      <c r="H25" s="62"/>
      <c r="J25" s="25"/>
      <c r="K25" s="50"/>
      <c r="L25" s="56"/>
    </row>
    <row r="26" spans="1:12">
      <c r="A26" s="37" t="s">
        <v>64</v>
      </c>
      <c r="B26" s="37" t="s">
        <v>63</v>
      </c>
      <c r="C26" s="44"/>
      <c r="D26" s="60"/>
      <c r="E26" s="60"/>
      <c r="F26" s="60"/>
      <c r="G26" s="32"/>
      <c r="H26" s="62"/>
      <c r="J26" s="25"/>
      <c r="K26" s="50"/>
      <c r="L26" s="56"/>
    </row>
    <row r="27" spans="1:12">
      <c r="A27" s="25"/>
      <c r="B27" s="55" t="s">
        <v>62</v>
      </c>
      <c r="C27" s="41"/>
      <c r="D27" s="50">
        <v>165000000</v>
      </c>
      <c r="E27" s="31">
        <v>0</v>
      </c>
      <c r="F27" s="50">
        <f>D27*E27</f>
        <v>0</v>
      </c>
      <c r="G27" s="22"/>
      <c r="H27" s="62"/>
      <c r="J27" s="25"/>
      <c r="K27" s="50"/>
      <c r="L27" s="56"/>
    </row>
    <row r="28" spans="1:12">
      <c r="A28" s="25"/>
      <c r="B28" s="46" t="s">
        <v>61</v>
      </c>
      <c r="C28" s="31"/>
      <c r="D28" s="24">
        <f>D27</f>
        <v>165000000</v>
      </c>
      <c r="E28" s="31"/>
      <c r="F28" s="24"/>
      <c r="G28" s="22">
        <f>D28/$D$77</f>
        <v>1.4187734797697514E-2</v>
      </c>
      <c r="J28" s="25"/>
      <c r="K28" s="40"/>
      <c r="L28" s="56"/>
    </row>
    <row r="29" spans="1:12">
      <c r="A29" s="37" t="s">
        <v>60</v>
      </c>
      <c r="B29" s="37" t="s">
        <v>59</v>
      </c>
      <c r="C29" s="34"/>
      <c r="D29" s="35"/>
      <c r="E29" s="34"/>
      <c r="F29" s="35"/>
      <c r="G29" s="32"/>
      <c r="J29" s="25"/>
      <c r="K29" s="40"/>
      <c r="L29" s="56"/>
    </row>
    <row r="30" spans="1:12">
      <c r="A30" s="61" t="s">
        <v>58</v>
      </c>
      <c r="B30" s="55" t="s">
        <v>140</v>
      </c>
      <c r="C30" s="31"/>
      <c r="D30" s="50">
        <v>380000000</v>
      </c>
      <c r="E30" s="31">
        <v>1</v>
      </c>
      <c r="F30" s="40">
        <f>D30*E30</f>
        <v>380000000</v>
      </c>
      <c r="G30" s="22"/>
      <c r="J30" s="25"/>
      <c r="K30" s="40"/>
      <c r="L30" s="56"/>
    </row>
    <row r="31" spans="1:12">
      <c r="A31" s="61" t="s">
        <v>57</v>
      </c>
      <c r="B31" s="55" t="s">
        <v>108</v>
      </c>
      <c r="C31" s="31"/>
      <c r="D31" s="50">
        <v>50000000</v>
      </c>
      <c r="E31" s="31">
        <v>1</v>
      </c>
      <c r="F31" s="40">
        <f>D31*E31</f>
        <v>50000000</v>
      </c>
      <c r="G31" s="22"/>
      <c r="J31" s="25"/>
      <c r="K31" s="40"/>
      <c r="L31" s="56"/>
    </row>
    <row r="32" spans="1:12">
      <c r="A32" s="61" t="s">
        <v>56</v>
      </c>
      <c r="B32" s="55" t="s">
        <v>123</v>
      </c>
      <c r="C32" s="31"/>
      <c r="D32" s="50">
        <v>30000000</v>
      </c>
      <c r="E32" s="31">
        <v>1</v>
      </c>
      <c r="F32" s="40">
        <f>D32*E32</f>
        <v>30000000</v>
      </c>
      <c r="G32" s="22"/>
      <c r="J32" s="25"/>
      <c r="K32" s="40"/>
      <c r="L32" s="56"/>
    </row>
    <row r="33" spans="1:12">
      <c r="A33" s="25"/>
      <c r="B33" s="58" t="s">
        <v>55</v>
      </c>
      <c r="C33" s="31"/>
      <c r="D33" s="24">
        <f>SUM(D30:D32)</f>
        <v>460000000</v>
      </c>
      <c r="E33" s="31"/>
      <c r="F33" s="24"/>
      <c r="G33" s="22">
        <f>D33/$D$77</f>
        <v>3.9553684890550646E-2</v>
      </c>
      <c r="J33" s="25"/>
      <c r="K33" s="40"/>
      <c r="L33" s="56"/>
    </row>
    <row r="34" spans="1:12">
      <c r="A34" s="37" t="s">
        <v>54</v>
      </c>
      <c r="B34" s="37" t="s">
        <v>53</v>
      </c>
      <c r="C34" s="34"/>
      <c r="D34" s="35"/>
      <c r="E34" s="34"/>
      <c r="F34" s="35"/>
      <c r="G34" s="32"/>
      <c r="J34" s="25"/>
      <c r="K34" s="40"/>
      <c r="L34" s="56"/>
    </row>
    <row r="35" spans="1:12">
      <c r="A35" s="61" t="s">
        <v>52</v>
      </c>
      <c r="B35" s="55" t="s">
        <v>51</v>
      </c>
      <c r="C35" s="31"/>
      <c r="D35" s="50">
        <v>79000000</v>
      </c>
      <c r="E35" s="31">
        <v>1</v>
      </c>
      <c r="F35" s="40">
        <f>D35*E35</f>
        <v>79000000</v>
      </c>
      <c r="G35" s="22"/>
      <c r="J35" s="25"/>
      <c r="K35" s="40"/>
      <c r="L35" s="56"/>
    </row>
    <row r="36" spans="1:12">
      <c r="A36" s="61" t="s">
        <v>50</v>
      </c>
      <c r="B36" s="55" t="s">
        <v>49</v>
      </c>
      <c r="C36" s="31"/>
      <c r="D36" s="50">
        <v>36000000</v>
      </c>
      <c r="E36" s="31">
        <v>1</v>
      </c>
      <c r="F36" s="40">
        <f t="shared" ref="F36:F37" si="1">D36*E36</f>
        <v>36000000</v>
      </c>
      <c r="G36" s="22"/>
      <c r="J36" s="25"/>
      <c r="K36" s="40"/>
      <c r="L36" s="56"/>
    </row>
    <row r="37" spans="1:12">
      <c r="A37" s="61" t="s">
        <v>48</v>
      </c>
      <c r="B37" s="55" t="s">
        <v>47</v>
      </c>
      <c r="C37" s="31"/>
      <c r="D37" s="50">
        <v>100000000</v>
      </c>
      <c r="E37" s="31">
        <v>1</v>
      </c>
      <c r="F37" s="40">
        <f t="shared" si="1"/>
        <v>100000000</v>
      </c>
      <c r="G37" s="22"/>
      <c r="J37" s="25"/>
      <c r="K37" s="40"/>
      <c r="L37" s="56"/>
    </row>
    <row r="38" spans="1:12">
      <c r="A38" s="25"/>
      <c r="B38" s="58" t="s">
        <v>46</v>
      </c>
      <c r="C38" s="31"/>
      <c r="D38" s="24">
        <f>SUM(D35:D37)</f>
        <v>215000000</v>
      </c>
      <c r="E38" s="31"/>
      <c r="F38" s="24"/>
      <c r="G38" s="22">
        <f>D38/$D$77</f>
        <v>1.8487048372757366E-2</v>
      </c>
      <c r="J38" s="25"/>
      <c r="K38" s="40"/>
      <c r="L38" s="56"/>
    </row>
    <row r="39" spans="1:12">
      <c r="A39" s="37" t="s">
        <v>45</v>
      </c>
      <c r="B39" s="37" t="s">
        <v>44</v>
      </c>
      <c r="C39" s="34"/>
      <c r="D39" s="35"/>
      <c r="E39" s="34"/>
      <c r="F39" s="35"/>
      <c r="G39" s="32"/>
      <c r="J39" s="25"/>
      <c r="K39" s="40"/>
      <c r="L39" s="56"/>
    </row>
    <row r="40" spans="1:12">
      <c r="A40" s="55"/>
      <c r="B40" s="55" t="s">
        <v>43</v>
      </c>
      <c r="C40" s="31"/>
      <c r="D40" s="50">
        <v>100000000</v>
      </c>
      <c r="E40" s="31">
        <v>1</v>
      </c>
      <c r="F40" s="40">
        <f>D40*E40</f>
        <v>100000000</v>
      </c>
      <c r="G40" s="22"/>
      <c r="J40" s="25"/>
      <c r="K40" s="40"/>
      <c r="L40" s="56"/>
    </row>
    <row r="41" spans="1:12">
      <c r="A41" s="25"/>
      <c r="B41" s="58" t="s">
        <v>42</v>
      </c>
      <c r="C41" s="31"/>
      <c r="D41" s="24">
        <f>D40</f>
        <v>100000000</v>
      </c>
      <c r="E41" s="31"/>
      <c r="F41" s="24"/>
      <c r="G41" s="22">
        <f>D41/$D$77</f>
        <v>8.5986271501197059E-3</v>
      </c>
      <c r="J41" s="25"/>
      <c r="K41" s="40"/>
      <c r="L41" s="56"/>
    </row>
    <row r="42" spans="1:12">
      <c r="A42" s="37" t="s">
        <v>41</v>
      </c>
      <c r="B42" s="37" t="s">
        <v>40</v>
      </c>
      <c r="C42" s="34"/>
      <c r="D42" s="35"/>
      <c r="E42" s="34"/>
      <c r="F42" s="35"/>
      <c r="G42" s="32"/>
      <c r="J42" s="25"/>
      <c r="K42" s="40"/>
      <c r="L42" s="56"/>
    </row>
    <row r="43" spans="1:12">
      <c r="A43" s="25"/>
      <c r="B43" s="55" t="s">
        <v>39</v>
      </c>
      <c r="C43" s="31"/>
      <c r="D43" s="50">
        <v>200000000</v>
      </c>
      <c r="E43" s="31">
        <v>1</v>
      </c>
      <c r="F43" s="53">
        <f>D43*E43</f>
        <v>200000000</v>
      </c>
      <c r="G43" s="22"/>
      <c r="J43" s="25"/>
      <c r="K43" s="40"/>
      <c r="L43" s="56"/>
    </row>
    <row r="44" spans="1:12">
      <c r="A44" s="25"/>
      <c r="B44" s="58" t="s">
        <v>38</v>
      </c>
      <c r="C44" s="31"/>
      <c r="D44" s="24">
        <f>D43</f>
        <v>200000000</v>
      </c>
      <c r="E44" s="31"/>
      <c r="F44" s="24"/>
      <c r="G44" s="22">
        <f>D44/$D$77</f>
        <v>1.7197254300239412E-2</v>
      </c>
      <c r="J44" s="25"/>
      <c r="K44" s="40"/>
      <c r="L44" s="56"/>
    </row>
    <row r="45" spans="1:12">
      <c r="A45" s="37" t="s">
        <v>37</v>
      </c>
      <c r="B45" s="37" t="s">
        <v>36</v>
      </c>
      <c r="C45" s="34"/>
      <c r="D45" s="35"/>
      <c r="E45" s="34"/>
      <c r="F45" s="35"/>
      <c r="G45" s="32"/>
      <c r="J45" s="25"/>
      <c r="K45" s="40"/>
      <c r="L45" s="56"/>
    </row>
    <row r="46" spans="1:12">
      <c r="A46" s="25"/>
      <c r="B46" s="55" t="s">
        <v>112</v>
      </c>
      <c r="C46" s="31"/>
      <c r="D46" s="50">
        <f>ROUND(1%*D15,0)</f>
        <v>73949080</v>
      </c>
      <c r="E46" s="31">
        <v>1</v>
      </c>
      <c r="F46" s="50">
        <f>D46*E46</f>
        <v>73949080</v>
      </c>
      <c r="G46" s="22"/>
      <c r="J46" s="25"/>
      <c r="K46" s="40"/>
      <c r="L46" s="56"/>
    </row>
    <row r="47" spans="1:12">
      <c r="A47" s="25"/>
      <c r="B47" s="58" t="s">
        <v>35</v>
      </c>
      <c r="C47" s="31"/>
      <c r="D47" s="24">
        <f>D46</f>
        <v>73949080</v>
      </c>
      <c r="E47" s="31"/>
      <c r="F47" s="24"/>
      <c r="G47" s="22">
        <f>D47/$D$77</f>
        <v>6.3586056701437407E-3</v>
      </c>
      <c r="J47" s="25"/>
      <c r="K47" s="40"/>
      <c r="L47" s="56"/>
    </row>
    <row r="48" spans="1:12">
      <c r="A48" s="37" t="s">
        <v>34</v>
      </c>
      <c r="B48" s="37" t="s">
        <v>33</v>
      </c>
      <c r="C48" s="34"/>
      <c r="D48" s="60"/>
      <c r="E48" s="34"/>
      <c r="F48" s="35"/>
      <c r="G48" s="32"/>
      <c r="J48" s="25"/>
      <c r="K48" s="40"/>
      <c r="L48" s="56"/>
    </row>
    <row r="49" spans="1:12">
      <c r="A49" s="25"/>
      <c r="B49" s="55" t="s">
        <v>109</v>
      </c>
      <c r="C49" s="59">
        <v>5.0000000000000001E-3</v>
      </c>
      <c r="D49" s="53">
        <f>C49*D77</f>
        <v>58148817.395000003</v>
      </c>
      <c r="E49" s="31"/>
      <c r="F49" s="50"/>
      <c r="G49" s="22"/>
      <c r="J49" s="25"/>
      <c r="K49" s="40"/>
      <c r="L49" s="56"/>
    </row>
    <row r="50" spans="1:12">
      <c r="A50" s="25"/>
      <c r="B50" s="58" t="s">
        <v>32</v>
      </c>
      <c r="C50" s="31"/>
      <c r="D50" s="57">
        <f>D49</f>
        <v>58148817.395000003</v>
      </c>
      <c r="E50" s="31"/>
      <c r="F50" s="24"/>
      <c r="G50" s="22"/>
      <c r="J50" s="25"/>
      <c r="K50" s="40"/>
      <c r="L50" s="56"/>
    </row>
    <row r="51" spans="1:12">
      <c r="A51" s="37" t="s">
        <v>31</v>
      </c>
      <c r="B51" s="37" t="s">
        <v>30</v>
      </c>
      <c r="C51" s="34"/>
      <c r="D51" s="52"/>
      <c r="E51" s="34"/>
      <c r="F51" s="43"/>
      <c r="G51" s="32"/>
    </row>
    <row r="52" spans="1:12">
      <c r="A52" s="54" t="s">
        <v>29</v>
      </c>
      <c r="B52" s="17" t="s">
        <v>28</v>
      </c>
      <c r="C52" s="31"/>
      <c r="D52" s="53"/>
      <c r="E52" s="31"/>
      <c r="F52" s="40"/>
      <c r="G52" s="22"/>
    </row>
    <row r="53" spans="1:12">
      <c r="A53" s="54"/>
      <c r="B53" s="55" t="s">
        <v>27</v>
      </c>
      <c r="C53" s="31">
        <v>0.1</v>
      </c>
      <c r="D53" s="50">
        <f>ROUND(C53*(D6),0)</f>
        <v>178669800</v>
      </c>
      <c r="E53" s="31">
        <v>1</v>
      </c>
      <c r="F53" s="50">
        <f t="shared" ref="F53:F58" si="2">D53*E53</f>
        <v>178669800</v>
      </c>
      <c r="G53" s="22"/>
    </row>
    <row r="54" spans="1:12">
      <c r="A54" s="54"/>
      <c r="B54" s="55" t="s">
        <v>26</v>
      </c>
      <c r="C54" s="31">
        <v>0.15</v>
      </c>
      <c r="D54" s="50">
        <f>ROUND(C54*D7,0)</f>
        <v>368318250</v>
      </c>
      <c r="E54" s="31">
        <v>1</v>
      </c>
      <c r="F54" s="50">
        <f t="shared" si="2"/>
        <v>368318250</v>
      </c>
      <c r="G54" s="22"/>
    </row>
    <row r="55" spans="1:12">
      <c r="A55" s="54"/>
      <c r="B55" s="55" t="s">
        <v>25</v>
      </c>
      <c r="C55" s="31">
        <v>0.04</v>
      </c>
      <c r="D55" s="50">
        <f>ROUND(C55*D10,0)</f>
        <v>71773480</v>
      </c>
      <c r="E55" s="31">
        <f>+E10</f>
        <v>0.05</v>
      </c>
      <c r="F55" s="50">
        <f t="shared" si="2"/>
        <v>3588674</v>
      </c>
      <c r="G55" s="22"/>
    </row>
    <row r="56" spans="1:12">
      <c r="A56" s="54"/>
      <c r="B56" s="55" t="s">
        <v>24</v>
      </c>
      <c r="C56" s="31">
        <v>0.05</v>
      </c>
      <c r="D56" s="50">
        <f>ROUND(C56*D11,0)</f>
        <v>50595900</v>
      </c>
      <c r="E56" s="31">
        <f>+E11</f>
        <v>0.5</v>
      </c>
      <c r="F56" s="50">
        <f t="shared" si="2"/>
        <v>25297950</v>
      </c>
      <c r="G56" s="22"/>
    </row>
    <row r="57" spans="1:12">
      <c r="A57" s="54"/>
      <c r="B57" s="55" t="s">
        <v>23</v>
      </c>
      <c r="C57" s="31">
        <v>0.05</v>
      </c>
      <c r="D57" s="50">
        <f>ROUND(C57*D12,0)</f>
        <v>17325000</v>
      </c>
      <c r="E57" s="31">
        <f>+E12</f>
        <v>1</v>
      </c>
      <c r="F57" s="50">
        <f t="shared" si="2"/>
        <v>17325000</v>
      </c>
      <c r="G57" s="22"/>
    </row>
    <row r="58" spans="1:12">
      <c r="A58" s="54"/>
      <c r="B58" s="55" t="s">
        <v>110</v>
      </c>
      <c r="C58" s="31">
        <v>0.05</v>
      </c>
      <c r="D58" s="50">
        <f>ROUND(C58*D22,0)</f>
        <v>40287750</v>
      </c>
      <c r="E58" s="31">
        <v>1</v>
      </c>
      <c r="F58" s="50">
        <f t="shared" si="2"/>
        <v>40287750</v>
      </c>
      <c r="G58" s="22"/>
    </row>
    <row r="59" spans="1:12">
      <c r="A59" s="54"/>
      <c r="B59" s="55" t="s">
        <v>111</v>
      </c>
      <c r="C59" s="31">
        <v>0.05</v>
      </c>
      <c r="D59" s="50">
        <f>ROUND(C59*D40,0)</f>
        <v>5000000</v>
      </c>
      <c r="E59" s="31">
        <v>1</v>
      </c>
      <c r="F59" s="50">
        <f t="shared" ref="F59" si="3">D59*E59</f>
        <v>5000000</v>
      </c>
      <c r="G59" s="22"/>
    </row>
    <row r="60" spans="1:12">
      <c r="A60" s="25"/>
      <c r="B60" s="46" t="s">
        <v>22</v>
      </c>
      <c r="C60" s="31"/>
      <c r="D60" s="24">
        <f>SUM(D53:D59)</f>
        <v>731970180</v>
      </c>
      <c r="E60" s="31"/>
      <c r="F60" s="24"/>
      <c r="G60" s="22">
        <f>D60/$D$77</f>
        <v>6.2939386628260083E-2</v>
      </c>
    </row>
    <row r="61" spans="1:12">
      <c r="A61" s="54" t="s">
        <v>21</v>
      </c>
      <c r="B61" s="17" t="s">
        <v>20</v>
      </c>
      <c r="C61" s="31"/>
      <c r="D61" s="53"/>
      <c r="E61" s="31"/>
      <c r="F61" s="40"/>
      <c r="G61" s="22"/>
    </row>
    <row r="62" spans="1:12">
      <c r="A62" s="25"/>
      <c r="B62" s="51" t="s">
        <v>19</v>
      </c>
      <c r="C62" s="31">
        <v>0.05</v>
      </c>
      <c r="D62" s="50">
        <f>ROUND(C62*D8,0)</f>
        <v>212107650</v>
      </c>
      <c r="E62" s="31">
        <v>1</v>
      </c>
      <c r="F62" s="50">
        <f>D62*E62</f>
        <v>212107650</v>
      </c>
      <c r="G62" s="22"/>
    </row>
    <row r="63" spans="1:12" s="3" customFormat="1">
      <c r="A63" s="38"/>
      <c r="B63" s="51" t="s">
        <v>18</v>
      </c>
      <c r="C63" s="31">
        <v>0.03</v>
      </c>
      <c r="D63" s="50">
        <f>ROUND(C63*D10,0)</f>
        <v>53830110</v>
      </c>
      <c r="E63" s="31">
        <f>+E55</f>
        <v>0.05</v>
      </c>
      <c r="F63" s="50">
        <f>D63*E63</f>
        <v>2691505.5</v>
      </c>
      <c r="G63" s="22"/>
      <c r="I63" s="2"/>
      <c r="J63" s="1"/>
      <c r="K63" s="1"/>
    </row>
    <row r="64" spans="1:12" s="3" customFormat="1">
      <c r="A64" s="38"/>
      <c r="B64" s="51" t="s">
        <v>17</v>
      </c>
      <c r="C64" s="31">
        <v>0.03</v>
      </c>
      <c r="D64" s="50">
        <f>ROUND(C64*D11,0)</f>
        <v>30357540</v>
      </c>
      <c r="E64" s="31">
        <f>+E56</f>
        <v>0.5</v>
      </c>
      <c r="F64" s="50">
        <f>D64*E64</f>
        <v>15178770</v>
      </c>
      <c r="G64" s="22"/>
      <c r="I64" s="2"/>
      <c r="J64" s="1"/>
      <c r="K64" s="1"/>
    </row>
    <row r="65" spans="1:13" s="3" customFormat="1">
      <c r="A65" s="38"/>
      <c r="B65" s="51" t="s">
        <v>16</v>
      </c>
      <c r="C65" s="31">
        <v>0.03</v>
      </c>
      <c r="D65" s="50">
        <f>ROUND(C65*D12,0)</f>
        <v>10395000</v>
      </c>
      <c r="E65" s="31">
        <f>+E57</f>
        <v>1</v>
      </c>
      <c r="F65" s="50">
        <f>D65*E65</f>
        <v>10395000</v>
      </c>
      <c r="G65" s="22"/>
      <c r="I65" s="2"/>
      <c r="J65" s="1"/>
      <c r="K65" s="1"/>
    </row>
    <row r="66" spans="1:13" s="3" customFormat="1">
      <c r="A66" s="38"/>
      <c r="B66" s="46" t="s">
        <v>15</v>
      </c>
      <c r="C66" s="31"/>
      <c r="D66" s="24">
        <f>SUM(D62:D65)</f>
        <v>306690300</v>
      </c>
      <c r="E66" s="31"/>
      <c r="F66" s="16"/>
      <c r="G66" s="22">
        <f>D66/$D$77</f>
        <v>2.6371155402583574E-2</v>
      </c>
      <c r="I66" s="2"/>
      <c r="J66" s="1"/>
      <c r="K66" s="1"/>
    </row>
    <row r="67" spans="1:13" s="3" customFormat="1">
      <c r="A67" s="37" t="s">
        <v>14</v>
      </c>
      <c r="B67" s="37" t="s">
        <v>13</v>
      </c>
      <c r="C67" s="34"/>
      <c r="D67" s="52"/>
      <c r="E67" s="34"/>
      <c r="F67" s="33"/>
      <c r="G67" s="32"/>
      <c r="I67" s="2"/>
      <c r="J67" s="1"/>
      <c r="K67" s="1"/>
    </row>
    <row r="68" spans="1:13" s="3" customFormat="1">
      <c r="A68" s="25"/>
      <c r="B68" s="51" t="s">
        <v>12</v>
      </c>
      <c r="C68" s="31">
        <v>0.01</v>
      </c>
      <c r="D68" s="50">
        <f>ROUND((D10*(1-E10)+D11*(1-E11)+D55*(1-E55)+D56*(1-E56)+D63*(1-E63)+D64*(1-E64))*C68,0)</f>
        <v>23703793</v>
      </c>
      <c r="E68" s="31"/>
      <c r="F68" s="40"/>
      <c r="G68" s="22"/>
      <c r="I68" s="2"/>
      <c r="J68" s="1"/>
      <c r="K68" s="1"/>
    </row>
    <row r="69" spans="1:13" s="3" customFormat="1">
      <c r="A69" s="25"/>
      <c r="B69" s="46" t="s">
        <v>11</v>
      </c>
      <c r="C69" s="31"/>
      <c r="D69" s="24">
        <f>D68</f>
        <v>23703793</v>
      </c>
      <c r="E69" s="31"/>
      <c r="F69" s="49"/>
      <c r="G69" s="22">
        <f>D69/$D$77</f>
        <v>2.038200780506174E-3</v>
      </c>
      <c r="I69" s="2"/>
      <c r="J69" s="1"/>
      <c r="K69" s="1"/>
    </row>
    <row r="70" spans="1:13" s="3" customFormat="1">
      <c r="A70" s="37" t="s">
        <v>10</v>
      </c>
      <c r="B70" s="37" t="s">
        <v>9</v>
      </c>
      <c r="C70" s="36"/>
      <c r="D70" s="48"/>
      <c r="E70" s="34"/>
      <c r="F70" s="43"/>
      <c r="G70" s="32"/>
      <c r="I70" s="92"/>
      <c r="J70" s="1"/>
      <c r="K70" s="1"/>
    </row>
    <row r="71" spans="1:13" s="3" customFormat="1">
      <c r="A71" s="38"/>
      <c r="B71" s="46" t="s">
        <v>8</v>
      </c>
      <c r="C71" s="23">
        <v>0.13</v>
      </c>
      <c r="D71" s="24">
        <f>ROUND(SUM(F6:F65)*C71,0)</f>
        <v>1029326126</v>
      </c>
      <c r="E71" s="31"/>
      <c r="F71" s="40"/>
      <c r="G71" s="22">
        <f>D71/$D$77</f>
        <v>8.8507915733511369E-2</v>
      </c>
      <c r="I71" s="2"/>
      <c r="J71" s="1"/>
      <c r="K71" s="1"/>
    </row>
    <row r="72" spans="1:13" s="3" customFormat="1">
      <c r="A72" s="38"/>
      <c r="B72" s="17"/>
      <c r="C72" s="23"/>
      <c r="D72" s="16"/>
      <c r="E72" s="31"/>
      <c r="F72" s="47"/>
      <c r="G72" s="22"/>
      <c r="I72" s="2"/>
      <c r="J72" s="1"/>
      <c r="K72" s="1"/>
    </row>
    <row r="73" spans="1:13" s="3" customFormat="1">
      <c r="A73" s="38"/>
      <c r="B73" s="46" t="s">
        <v>7</v>
      </c>
      <c r="C73" s="31"/>
      <c r="D73" s="24">
        <f>D71+D69</f>
        <v>1053029919</v>
      </c>
      <c r="E73" s="31"/>
      <c r="F73" s="38"/>
      <c r="G73" s="22"/>
      <c r="I73" s="2"/>
      <c r="J73" s="1"/>
      <c r="K73" s="1"/>
    </row>
    <row r="74" spans="1:13" s="3" customFormat="1">
      <c r="A74" s="38"/>
      <c r="B74" s="42"/>
      <c r="C74" s="41"/>
      <c r="D74" s="16"/>
      <c r="E74" s="31"/>
      <c r="F74" s="40"/>
      <c r="G74" s="22"/>
      <c r="I74" s="2"/>
      <c r="J74" s="1"/>
      <c r="K74" s="1"/>
    </row>
    <row r="75" spans="1:13" s="3" customFormat="1">
      <c r="A75" s="38"/>
      <c r="B75" s="37" t="s">
        <v>6</v>
      </c>
      <c r="C75" s="44"/>
      <c r="D75" s="35">
        <f>SUM(D8,D13,D22,D25,D28,D33,D38,D41,D44,D47,D60,D66)</f>
        <v>10576733560</v>
      </c>
      <c r="E75" s="34"/>
      <c r="F75" s="43"/>
      <c r="G75" s="32"/>
      <c r="K75" s="2"/>
      <c r="L75" s="1"/>
      <c r="M75" s="1"/>
    </row>
    <row r="76" spans="1:13" s="3" customFormat="1">
      <c r="A76" s="38"/>
      <c r="B76" s="42"/>
      <c r="C76" s="41"/>
      <c r="D76" s="16"/>
      <c r="E76" s="31"/>
      <c r="F76" s="40"/>
      <c r="G76" s="22"/>
      <c r="K76" s="45"/>
      <c r="L76" s="17"/>
      <c r="M76" s="17"/>
    </row>
    <row r="77" spans="1:13" s="3" customFormat="1">
      <c r="A77" s="38"/>
      <c r="B77" s="37" t="s">
        <v>5</v>
      </c>
      <c r="C77" s="44"/>
      <c r="D77" s="35">
        <f>D75+D73</f>
        <v>11629763479</v>
      </c>
      <c r="E77" s="34"/>
      <c r="F77" s="43"/>
      <c r="G77" s="32"/>
      <c r="K77" s="26"/>
      <c r="L77" s="38"/>
      <c r="M77" s="26"/>
    </row>
    <row r="78" spans="1:13" s="3" customFormat="1">
      <c r="A78" s="38"/>
      <c r="B78" s="42"/>
      <c r="C78" s="41"/>
      <c r="D78" s="16"/>
      <c r="E78" s="31"/>
      <c r="F78" s="40"/>
      <c r="G78" s="22"/>
      <c r="K78" s="10"/>
      <c r="L78" s="26"/>
      <c r="M78" s="26"/>
    </row>
    <row r="79" spans="1:13">
      <c r="A79" s="38"/>
      <c r="B79" s="37" t="s">
        <v>4</v>
      </c>
      <c r="C79" s="36"/>
      <c r="D79" s="35">
        <f>D77/1000000</f>
        <v>11629.763478999999</v>
      </c>
      <c r="E79" s="34"/>
      <c r="F79" s="33"/>
      <c r="G79" s="32"/>
      <c r="J79" s="3"/>
      <c r="K79" s="26"/>
      <c r="L79" s="26"/>
      <c r="M79" s="26"/>
    </row>
    <row r="80" spans="1:13">
      <c r="A80" s="38"/>
      <c r="B80" s="39"/>
      <c r="C80" s="23"/>
      <c r="D80" s="24"/>
      <c r="E80" s="31"/>
      <c r="F80" s="30"/>
      <c r="G80" s="22"/>
      <c r="J80" s="3"/>
      <c r="K80" s="26"/>
      <c r="L80" s="26"/>
      <c r="M80" s="26"/>
    </row>
    <row r="81" spans="1:14">
      <c r="A81" s="38"/>
      <c r="B81" s="37" t="s">
        <v>3</v>
      </c>
      <c r="C81" s="36"/>
      <c r="D81" s="35">
        <f>D77+D87+D50</f>
        <v>12977428611.326668</v>
      </c>
      <c r="E81" s="34"/>
      <c r="F81" s="33"/>
      <c r="G81" s="32"/>
      <c r="J81" s="3"/>
      <c r="K81" s="26"/>
      <c r="L81" s="26"/>
      <c r="M81" s="26"/>
    </row>
    <row r="82" spans="1:14" ht="17.399999999999999" thickBot="1">
      <c r="A82" s="25"/>
      <c r="B82" s="17"/>
      <c r="C82" s="23"/>
      <c r="D82" s="16"/>
      <c r="E82" s="31"/>
      <c r="F82" s="30"/>
      <c r="G82" s="22"/>
      <c r="I82" s="29"/>
      <c r="J82" s="3"/>
      <c r="K82" s="10"/>
      <c r="L82" s="26"/>
      <c r="M82" s="26"/>
    </row>
    <row r="83" spans="1:14" ht="17.399999999999999" thickBot="1">
      <c r="A83" s="25"/>
      <c r="B83" s="108" t="s">
        <v>2</v>
      </c>
      <c r="C83" s="108"/>
      <c r="D83" s="108"/>
      <c r="E83" s="24">
        <f>D77*1000/D3</f>
        <v>178919438.13846153</v>
      </c>
      <c r="F83" s="23" t="s">
        <v>0</v>
      </c>
      <c r="G83" s="22"/>
      <c r="I83" s="28"/>
      <c r="J83" s="27"/>
      <c r="K83" s="26"/>
      <c r="L83" s="26"/>
      <c r="M83" s="26"/>
    </row>
    <row r="84" spans="1:14">
      <c r="A84" s="25"/>
      <c r="B84" s="108" t="s">
        <v>1</v>
      </c>
      <c r="C84" s="108"/>
      <c r="D84" s="108"/>
      <c r="E84" s="24">
        <f>D81/D3*1000</f>
        <v>199652747.86656412</v>
      </c>
      <c r="F84" s="23" t="s">
        <v>0</v>
      </c>
      <c r="G84" s="22"/>
      <c r="J84" s="3"/>
      <c r="K84" s="2"/>
    </row>
    <row r="85" spans="1:14">
      <c r="C85" s="5"/>
      <c r="D85" s="19"/>
      <c r="E85" s="1"/>
      <c r="F85" s="20"/>
      <c r="J85" s="3"/>
      <c r="K85" s="2"/>
      <c r="L85" s="21"/>
      <c r="M85" s="21"/>
    </row>
    <row r="86" spans="1:14">
      <c r="B86" s="1" t="s">
        <v>122</v>
      </c>
      <c r="C86" s="5"/>
      <c r="D86" s="18"/>
      <c r="E86" s="1"/>
      <c r="F86" s="20"/>
    </row>
    <row r="87" spans="1:14" ht="15.75" customHeight="1">
      <c r="A87" s="109"/>
      <c r="B87" s="25" t="s">
        <v>113</v>
      </c>
      <c r="C87" s="16"/>
      <c r="D87" s="16">
        <v>1289516314.9316676</v>
      </c>
      <c r="E87" s="25"/>
      <c r="F87" s="20"/>
    </row>
    <row r="88" spans="1:14">
      <c r="A88" s="109"/>
      <c r="B88" s="25" t="s">
        <v>114</v>
      </c>
      <c r="C88" s="30"/>
      <c r="D88" s="93">
        <v>0.11</v>
      </c>
      <c r="E88" s="25"/>
      <c r="F88" s="20"/>
    </row>
    <row r="89" spans="1:14">
      <c r="A89" s="109"/>
      <c r="B89" s="25" t="s">
        <v>116</v>
      </c>
      <c r="C89" s="30"/>
      <c r="D89" s="94">
        <v>3</v>
      </c>
      <c r="E89" s="25" t="s">
        <v>117</v>
      </c>
      <c r="F89" s="1"/>
    </row>
    <row r="90" spans="1:14">
      <c r="B90" s="25" t="s">
        <v>115</v>
      </c>
      <c r="C90" s="95"/>
      <c r="D90" s="96"/>
      <c r="E90" s="25"/>
      <c r="F90" s="1"/>
      <c r="H90" s="14"/>
    </row>
    <row r="91" spans="1:14">
      <c r="B91" s="25"/>
      <c r="C91" s="31" t="s">
        <v>118</v>
      </c>
      <c r="D91" s="97">
        <v>0.15</v>
      </c>
      <c r="E91" s="31"/>
      <c r="H91" s="14"/>
      <c r="J91" s="17"/>
      <c r="K91" s="16"/>
      <c r="L91" s="15"/>
    </row>
    <row r="92" spans="1:14">
      <c r="B92" s="25"/>
      <c r="C92" s="31" t="s">
        <v>119</v>
      </c>
      <c r="D92" s="97">
        <v>0.35</v>
      </c>
      <c r="E92" s="31"/>
      <c r="H92" s="14"/>
      <c r="J92" s="10"/>
      <c r="K92" s="9"/>
      <c r="L92" s="13"/>
      <c r="N92" s="9"/>
    </row>
    <row r="93" spans="1:14">
      <c r="B93" s="25"/>
      <c r="C93" s="31" t="s">
        <v>120</v>
      </c>
      <c r="D93" s="97">
        <v>0.5</v>
      </c>
      <c r="E93" s="31"/>
      <c r="H93" s="14"/>
      <c r="J93" s="10"/>
      <c r="K93" s="9"/>
      <c r="L93" s="13"/>
      <c r="N93" s="9"/>
    </row>
    <row r="94" spans="1:14">
      <c r="H94" s="14"/>
      <c r="J94" s="10"/>
      <c r="K94" s="9"/>
      <c r="L94" s="13"/>
      <c r="N94" s="9"/>
    </row>
    <row r="95" spans="1:14">
      <c r="H95" s="14"/>
      <c r="J95" s="10"/>
      <c r="K95" s="9"/>
      <c r="L95" s="13"/>
      <c r="N95" s="9"/>
    </row>
    <row r="96" spans="1:14">
      <c r="H96" s="14"/>
      <c r="J96" s="10"/>
      <c r="K96" s="9"/>
      <c r="L96" s="13"/>
      <c r="N96" s="9"/>
    </row>
    <row r="97" spans="10:14">
      <c r="J97" s="10"/>
      <c r="K97" s="9"/>
      <c r="L97" s="13"/>
      <c r="N97" s="9"/>
    </row>
    <row r="98" spans="10:14">
      <c r="J98" s="10"/>
      <c r="K98" s="9"/>
      <c r="L98" s="13"/>
      <c r="N98" s="9"/>
    </row>
    <row r="99" spans="10:14">
      <c r="J99" s="10"/>
      <c r="K99" s="11"/>
    </row>
    <row r="100" spans="10:14">
      <c r="L100" s="12"/>
    </row>
    <row r="101" spans="10:14">
      <c r="J101" s="10"/>
      <c r="K101" s="9"/>
      <c r="L101" s="12"/>
    </row>
    <row r="102" spans="10:14">
      <c r="J102" s="10"/>
      <c r="K102" s="9"/>
      <c r="L102" s="12"/>
    </row>
    <row r="103" spans="10:14">
      <c r="J103" s="10"/>
      <c r="K103" s="9"/>
    </row>
    <row r="104" spans="10:14">
      <c r="J104" s="10"/>
      <c r="K104" s="9"/>
      <c r="L104" s="12"/>
    </row>
    <row r="105" spans="10:14">
      <c r="J105" s="10"/>
      <c r="K105" s="9"/>
    </row>
    <row r="106" spans="10:14">
      <c r="J106" s="10"/>
      <c r="K106" s="11"/>
    </row>
    <row r="108" spans="10:14">
      <c r="J108" s="10"/>
      <c r="K108" s="9"/>
      <c r="L108" s="8"/>
    </row>
    <row r="109" spans="10:14">
      <c r="J109" s="10"/>
      <c r="K109" s="9"/>
      <c r="L109" s="8"/>
    </row>
  </sheetData>
  <protectedRanges>
    <protectedRange password="EE23" sqref="K109" name="Range2"/>
    <protectedRange password="C62E" sqref="K109" name="Range1"/>
  </protectedRanges>
  <mergeCells count="5">
    <mergeCell ref="A1:G1"/>
    <mergeCell ref="A2:G2"/>
    <mergeCell ref="B83:D83"/>
    <mergeCell ref="B84:D84"/>
    <mergeCell ref="A87:A89"/>
  </mergeCells>
  <phoneticPr fontId="14" type="noConversion"/>
  <printOptions horizontalCentered="1" gridLines="1" gridLinesSet="0"/>
  <pageMargins left="0.31" right="0.36" top="0.79" bottom="0.8" header="0.31" footer="0.54"/>
  <pageSetup paperSize="9" scale="69" orientation="portrait" r:id="rId1"/>
  <headerFooter alignWithMargins="0"/>
  <rowBreaks count="1" manualBreakCount="1">
    <brk id="84" max="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EC84-DAE1-41EE-9B23-7DB6208BB013}">
  <dimension ref="B2:G17"/>
  <sheetViews>
    <sheetView workbookViewId="0">
      <selection activeCell="G22" sqref="G22"/>
    </sheetView>
  </sheetViews>
  <sheetFormatPr defaultRowHeight="13.2"/>
  <cols>
    <col min="2" max="2" width="25.109375" customWidth="1"/>
    <col min="3" max="3" width="16.44140625" customWidth="1"/>
    <col min="4" max="4" width="26.33203125" customWidth="1"/>
    <col min="5" max="5" width="29.77734375" customWidth="1"/>
  </cols>
  <sheetData>
    <row r="2" spans="2:7">
      <c r="B2">
        <v>8.4</v>
      </c>
      <c r="C2">
        <v>103.11</v>
      </c>
      <c r="D2">
        <v>115.26</v>
      </c>
    </row>
    <row r="3" spans="2:7">
      <c r="B3">
        <v>4.8</v>
      </c>
      <c r="C3">
        <v>232.88</v>
      </c>
      <c r="D3">
        <v>263.67</v>
      </c>
    </row>
    <row r="4" spans="2:7">
      <c r="C4">
        <f>$B$2*C2*1000*1000</f>
        <v>866124000</v>
      </c>
      <c r="D4">
        <f>$B$2*D2*1000*1000</f>
        <v>968184000.00000012</v>
      </c>
    </row>
    <row r="5" spans="2:7">
      <c r="C5">
        <f>$B$3*C3*1000*1000</f>
        <v>1117823999.9999998</v>
      </c>
      <c r="D5">
        <f>$B$3*D3*1000*1000</f>
        <v>1265616000</v>
      </c>
    </row>
    <row r="6" spans="2:7">
      <c r="C6" s="98">
        <f>SUM(C4:C5)</f>
        <v>1983947999.9999998</v>
      </c>
      <c r="D6" s="98">
        <f>SUM(D4:D5)</f>
        <v>2233800000</v>
      </c>
    </row>
    <row r="8" spans="2:7" ht="13.8" thickBot="1"/>
    <row r="9" spans="2:7" ht="74.400000000000006" thickBot="1">
      <c r="B9" s="99" t="s">
        <v>124</v>
      </c>
      <c r="C9" s="99" t="s">
        <v>125</v>
      </c>
      <c r="D9" s="99" t="s">
        <v>126</v>
      </c>
      <c r="E9" s="99" t="s">
        <v>127</v>
      </c>
    </row>
    <row r="10" spans="2:7" ht="27.6" thickBot="1">
      <c r="B10" s="100" t="s">
        <v>128</v>
      </c>
      <c r="C10" s="100" t="s">
        <v>129</v>
      </c>
      <c r="D10" s="100">
        <v>12.5</v>
      </c>
      <c r="E10" s="100">
        <v>12.5</v>
      </c>
    </row>
    <row r="11" spans="2:7" ht="25.2" thickBot="1">
      <c r="B11" s="100" t="s">
        <v>130</v>
      </c>
      <c r="C11" s="100" t="s">
        <v>131</v>
      </c>
      <c r="D11" s="100">
        <v>564</v>
      </c>
      <c r="E11" s="100">
        <v>629</v>
      </c>
    </row>
    <row r="12" spans="2:7" ht="25.2" thickBot="1">
      <c r="B12" s="100" t="s">
        <v>132</v>
      </c>
      <c r="C12" s="100" t="s">
        <v>131</v>
      </c>
      <c r="D12" s="100" t="s">
        <v>133</v>
      </c>
      <c r="E12" s="100">
        <v>600.76</v>
      </c>
    </row>
    <row r="13" spans="2:7" ht="25.2" thickBot="1">
      <c r="B13" s="100" t="s">
        <v>134</v>
      </c>
      <c r="C13" s="100" t="s">
        <v>135</v>
      </c>
      <c r="D13" s="101">
        <v>103.11</v>
      </c>
      <c r="E13" s="101">
        <v>115.26</v>
      </c>
      <c r="F13" s="104">
        <f>(E13-D13)/D13</f>
        <v>0.11783532150130933</v>
      </c>
      <c r="G13">
        <f t="shared" ref="G13:G14" si="0">E13-D13</f>
        <v>12.150000000000006</v>
      </c>
    </row>
    <row r="14" spans="2:7" ht="25.2" thickBot="1">
      <c r="B14" s="100" t="s">
        <v>136</v>
      </c>
      <c r="C14" s="100" t="s">
        <v>135</v>
      </c>
      <c r="D14" s="101">
        <v>232.88</v>
      </c>
      <c r="E14" s="101">
        <v>263.67</v>
      </c>
      <c r="F14" s="104">
        <f>(E14-D14)/D14</f>
        <v>0.13221401580212994</v>
      </c>
      <c r="G14">
        <f t="shared" si="0"/>
        <v>30.79000000000002</v>
      </c>
    </row>
    <row r="15" spans="2:7" ht="25.2" thickBot="1">
      <c r="B15" s="100" t="s">
        <v>137</v>
      </c>
      <c r="C15" s="100" t="s">
        <v>135</v>
      </c>
      <c r="D15" s="101">
        <v>335.99</v>
      </c>
      <c r="E15" s="101">
        <v>378.93</v>
      </c>
      <c r="F15" s="105">
        <f>(E15-D15)/D15</f>
        <v>0.12780142266138872</v>
      </c>
      <c r="G15">
        <f>E15-D15</f>
        <v>42.94</v>
      </c>
    </row>
    <row r="16" spans="2:7" ht="24.6">
      <c r="B16" s="102"/>
      <c r="C16" s="110" t="s">
        <v>138</v>
      </c>
      <c r="D16" s="112">
        <v>1983948000</v>
      </c>
      <c r="E16" s="112">
        <v>2233800000</v>
      </c>
    </row>
    <row r="17" spans="2:6" ht="76.8" thickBot="1">
      <c r="B17" s="103" t="s">
        <v>139</v>
      </c>
      <c r="C17" s="111"/>
      <c r="D17" s="113"/>
      <c r="E17" s="113"/>
      <c r="F17" s="105">
        <f>(E16-D16)/D16</f>
        <v>0.1259367685040132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DDBA-49F8-45C5-BFAF-9A6B693CBA8D}">
  <sheetPr>
    <tabColor rgb="FFFF0000"/>
  </sheetPr>
  <dimension ref="A1:O109"/>
  <sheetViews>
    <sheetView tabSelected="1" view="pageBreakPreview" zoomScale="85" zoomScaleNormal="85" zoomScaleSheetLayoutView="85" workbookViewId="0">
      <pane ySplit="4" topLeftCell="A69" activePane="bottomLeft" state="frozen"/>
      <selection pane="bottomLeft" activeCell="E84" sqref="E84"/>
    </sheetView>
  </sheetViews>
  <sheetFormatPr defaultColWidth="6.6640625" defaultRowHeight="16.8"/>
  <cols>
    <col min="1" max="1" width="8.109375" style="1" customWidth="1"/>
    <col min="2" max="2" width="64.44140625" style="1" bestFit="1" customWidth="1"/>
    <col min="3" max="3" width="5.6640625" style="6" bestFit="1" customWidth="1"/>
    <col min="4" max="4" width="18.109375" style="7" bestFit="1" customWidth="1"/>
    <col min="5" max="5" width="13.88671875" style="6" customWidth="1"/>
    <col min="6" max="6" width="16.109375" style="5" customWidth="1"/>
    <col min="7" max="7" width="15.6640625" style="4" customWidth="1"/>
    <col min="8" max="8" width="17.109375" style="3" bestFit="1" customWidth="1"/>
    <col min="9" max="9" width="18.44140625" style="2" bestFit="1" customWidth="1"/>
    <col min="10" max="10" width="45.5546875" style="1" customWidth="1"/>
    <col min="11" max="11" width="22.109375" style="1" customWidth="1"/>
    <col min="12" max="13" width="15.44140625" style="1" bestFit="1" customWidth="1"/>
    <col min="14" max="15" width="14.88671875" style="1" bestFit="1" customWidth="1"/>
    <col min="16" max="16384" width="6.6640625" style="1"/>
  </cols>
  <sheetData>
    <row r="1" spans="1:15" ht="20.25" customHeight="1">
      <c r="A1" s="106" t="s">
        <v>121</v>
      </c>
      <c r="B1" s="106"/>
      <c r="C1" s="106"/>
      <c r="D1" s="106"/>
      <c r="E1" s="106"/>
      <c r="F1" s="106"/>
      <c r="G1" s="106"/>
    </row>
    <row r="2" spans="1:15" ht="15" customHeight="1">
      <c r="A2" s="107" t="s">
        <v>103</v>
      </c>
      <c r="B2" s="107"/>
      <c r="C2" s="107"/>
      <c r="D2" s="107"/>
      <c r="E2" s="107"/>
      <c r="F2" s="107"/>
      <c r="G2" s="107"/>
    </row>
    <row r="3" spans="1:15">
      <c r="A3" s="25"/>
      <c r="B3" s="90" t="s">
        <v>102</v>
      </c>
      <c r="C3" s="25"/>
      <c r="D3" s="89">
        <v>57300</v>
      </c>
      <c r="E3" s="88"/>
      <c r="F3" s="17"/>
      <c r="G3" s="22"/>
    </row>
    <row r="4" spans="1:15" ht="50.4">
      <c r="A4" s="87" t="s">
        <v>101</v>
      </c>
      <c r="B4" s="87" t="s">
        <v>100</v>
      </c>
      <c r="C4" s="86" t="s">
        <v>99</v>
      </c>
      <c r="D4" s="85" t="s">
        <v>98</v>
      </c>
      <c r="E4" s="84" t="s">
        <v>97</v>
      </c>
      <c r="F4" s="83" t="s">
        <v>96</v>
      </c>
      <c r="G4" s="82" t="s">
        <v>95</v>
      </c>
    </row>
    <row r="5" spans="1:15">
      <c r="A5" s="37" t="s">
        <v>94</v>
      </c>
      <c r="B5" s="37" t="s">
        <v>93</v>
      </c>
      <c r="C5" s="81"/>
      <c r="D5" s="80"/>
      <c r="E5" s="79"/>
      <c r="F5" s="78"/>
      <c r="G5" s="77"/>
    </row>
    <row r="6" spans="1:15" ht="18">
      <c r="A6" s="54" t="s">
        <v>92</v>
      </c>
      <c r="B6" s="76" t="s">
        <v>91</v>
      </c>
      <c r="C6" s="31"/>
      <c r="D6" s="75">
        <f>MROUND(1786698177.50283,1000)-30000000</f>
        <v>1756698000</v>
      </c>
      <c r="E6" s="31">
        <v>1</v>
      </c>
      <c r="F6" s="50">
        <f>D6*E6</f>
        <v>1756698000</v>
      </c>
      <c r="G6" s="22"/>
      <c r="I6" s="74"/>
    </row>
    <row r="7" spans="1:15" ht="18">
      <c r="A7" s="54" t="s">
        <v>90</v>
      </c>
      <c r="B7" s="76" t="s">
        <v>89</v>
      </c>
      <c r="C7" s="31"/>
      <c r="D7" s="75">
        <f>MROUND(2455455107.40685,1000)</f>
        <v>2455455000</v>
      </c>
      <c r="E7" s="31">
        <v>1</v>
      </c>
      <c r="F7" s="50">
        <f>D7*E7</f>
        <v>2455455000</v>
      </c>
      <c r="G7" s="22"/>
      <c r="I7" s="74"/>
    </row>
    <row r="8" spans="1:15">
      <c r="A8" s="25"/>
      <c r="B8" s="46" t="s">
        <v>88</v>
      </c>
      <c r="C8" s="31"/>
      <c r="D8" s="24">
        <f>SUM(D6:D7)</f>
        <v>4212153000</v>
      </c>
      <c r="E8" s="68"/>
      <c r="F8" s="24"/>
      <c r="G8" s="22">
        <f>D8/$D$77</f>
        <v>0.37088738703167634</v>
      </c>
    </row>
    <row r="9" spans="1:15">
      <c r="A9" s="37" t="s">
        <v>87</v>
      </c>
      <c r="B9" s="37" t="s">
        <v>86</v>
      </c>
      <c r="C9" s="34"/>
      <c r="D9" s="52"/>
      <c r="E9" s="34"/>
      <c r="F9" s="73"/>
      <c r="G9" s="32"/>
    </row>
    <row r="10" spans="1:15">
      <c r="A10" s="54" t="s">
        <v>85</v>
      </c>
      <c r="B10" s="55" t="s">
        <v>84</v>
      </c>
      <c r="C10" s="31"/>
      <c r="D10" s="50">
        <f>MROUND(1794336879,1000)/65*57.3</f>
        <v>1581777078.4615383</v>
      </c>
      <c r="E10" s="31">
        <v>0.05</v>
      </c>
      <c r="F10" s="72">
        <f>D10*E10</f>
        <v>79088853.923076913</v>
      </c>
      <c r="G10" s="22"/>
      <c r="I10" s="71"/>
      <c r="M10" s="69">
        <f>D10-L10</f>
        <v>1581777078.4615383</v>
      </c>
      <c r="N10" s="1">
        <f>C63*D10</f>
        <v>47453312.353846148</v>
      </c>
      <c r="O10" s="1">
        <f>C57*D10</f>
        <v>79088853.923076913</v>
      </c>
    </row>
    <row r="11" spans="1:15">
      <c r="A11" s="54" t="s">
        <v>83</v>
      </c>
      <c r="B11" s="55" t="s">
        <v>82</v>
      </c>
      <c r="C11" s="31"/>
      <c r="D11" s="50">
        <f>MROUND(1011917891.775,1000)</f>
        <v>1011918000</v>
      </c>
      <c r="E11" s="31">
        <v>0.5</v>
      </c>
      <c r="F11" s="50">
        <f>D11*E11</f>
        <v>505959000</v>
      </c>
      <c r="G11" s="22"/>
      <c r="I11" s="71"/>
      <c r="M11" s="1">
        <f>C68*M10</f>
        <v>15817770.784615383</v>
      </c>
    </row>
    <row r="12" spans="1:15">
      <c r="A12" s="54" t="s">
        <v>81</v>
      </c>
      <c r="B12" s="55" t="s">
        <v>80</v>
      </c>
      <c r="C12" s="31"/>
      <c r="D12" s="50">
        <v>346500000</v>
      </c>
      <c r="E12" s="31">
        <v>1</v>
      </c>
      <c r="F12" s="50">
        <f>D12*E12</f>
        <v>346500000</v>
      </c>
      <c r="G12" s="22"/>
      <c r="I12" s="70"/>
      <c r="J12" s="2"/>
      <c r="L12" s="69"/>
      <c r="M12" s="69">
        <f>L12+M11</f>
        <v>15817770.784615383</v>
      </c>
      <c r="N12" s="69">
        <f>M12+N10</f>
        <v>63271083.13846153</v>
      </c>
      <c r="O12" s="69">
        <f>O10+N12</f>
        <v>142359937.06153846</v>
      </c>
    </row>
    <row r="13" spans="1:15">
      <c r="A13" s="25"/>
      <c r="B13" s="46" t="s">
        <v>79</v>
      </c>
      <c r="C13" s="31"/>
      <c r="D13" s="24">
        <f>SUM(D10:D12)</f>
        <v>2940195078.4615383</v>
      </c>
      <c r="E13" s="31"/>
      <c r="F13" s="24"/>
      <c r="G13" s="22">
        <f>D13/$D$77</f>
        <v>0.25888928298995656</v>
      </c>
      <c r="J13" s="2"/>
    </row>
    <row r="14" spans="1:15">
      <c r="A14" s="25"/>
      <c r="B14" s="46"/>
      <c r="C14" s="31"/>
      <c r="D14" s="24"/>
      <c r="E14" s="31"/>
      <c r="F14" s="24"/>
      <c r="G14" s="22"/>
      <c r="I14" s="3"/>
      <c r="J14" s="2"/>
    </row>
    <row r="15" spans="1:15">
      <c r="A15" s="25"/>
      <c r="B15" s="46" t="s">
        <v>78</v>
      </c>
      <c r="C15" s="31"/>
      <c r="D15" s="24">
        <f>D13+D8</f>
        <v>7152348078.4615383</v>
      </c>
      <c r="E15" s="68"/>
      <c r="F15" s="24"/>
      <c r="G15" s="22"/>
      <c r="I15" s="3"/>
      <c r="J15" s="2"/>
    </row>
    <row r="16" spans="1:15">
      <c r="A16" s="37" t="s">
        <v>77</v>
      </c>
      <c r="B16" s="37" t="s">
        <v>76</v>
      </c>
      <c r="C16" s="34"/>
      <c r="D16" s="52"/>
      <c r="E16" s="34"/>
      <c r="F16" s="33"/>
      <c r="G16" s="32"/>
      <c r="I16" s="3"/>
      <c r="J16" s="67"/>
    </row>
    <row r="17" spans="1:12">
      <c r="A17" s="54" t="s">
        <v>75</v>
      </c>
      <c r="B17" s="55" t="s">
        <v>106</v>
      </c>
      <c r="C17" s="31"/>
      <c r="D17" s="50">
        <v>80000000</v>
      </c>
      <c r="E17" s="31">
        <v>1</v>
      </c>
      <c r="F17" s="50">
        <f>D17*E17</f>
        <v>80000000</v>
      </c>
      <c r="G17" s="66"/>
      <c r="I17" s="3"/>
      <c r="J17" s="67"/>
    </row>
    <row r="18" spans="1:12">
      <c r="A18" s="54" t="s">
        <v>73</v>
      </c>
      <c r="B18" s="55" t="s">
        <v>74</v>
      </c>
      <c r="C18" s="31"/>
      <c r="D18" s="50">
        <v>449505000</v>
      </c>
      <c r="E18" s="31">
        <v>1</v>
      </c>
      <c r="F18" s="50">
        <f t="shared" ref="F18:F21" si="0">D18*E18</f>
        <v>449505000</v>
      </c>
      <c r="G18" s="66"/>
      <c r="I18" s="3"/>
      <c r="J18" s="67"/>
    </row>
    <row r="19" spans="1:12">
      <c r="A19" s="54" t="s">
        <v>71</v>
      </c>
      <c r="B19" s="55" t="s">
        <v>107</v>
      </c>
      <c r="C19" s="25"/>
      <c r="D19" s="91">
        <v>91250000.000000015</v>
      </c>
      <c r="E19" s="31">
        <v>1</v>
      </c>
      <c r="F19" s="50">
        <f t="shared" si="0"/>
        <v>91250000.000000015</v>
      </c>
      <c r="G19" s="25"/>
      <c r="J19" s="3"/>
    </row>
    <row r="20" spans="1:12">
      <c r="A20" s="54" t="s">
        <v>104</v>
      </c>
      <c r="B20" s="55" t="s">
        <v>72</v>
      </c>
      <c r="C20" s="31"/>
      <c r="D20" s="50">
        <v>150000000</v>
      </c>
      <c r="E20" s="31">
        <v>1</v>
      </c>
      <c r="F20" s="50">
        <f t="shared" si="0"/>
        <v>150000000</v>
      </c>
      <c r="G20" s="22"/>
      <c r="J20" s="17"/>
      <c r="K20" s="16"/>
      <c r="L20" s="15"/>
    </row>
    <row r="21" spans="1:12">
      <c r="A21" s="54" t="s">
        <v>105</v>
      </c>
      <c r="B21" s="55" t="s">
        <v>70</v>
      </c>
      <c r="C21" s="31"/>
      <c r="D21" s="50">
        <v>35000000</v>
      </c>
      <c r="E21" s="31">
        <v>1</v>
      </c>
      <c r="F21" s="50">
        <f t="shared" si="0"/>
        <v>35000000</v>
      </c>
      <c r="G21" s="22"/>
      <c r="J21" s="25"/>
      <c r="K21" s="50"/>
      <c r="L21" s="65"/>
    </row>
    <row r="22" spans="1:12">
      <c r="A22" s="25"/>
      <c r="B22" s="46" t="s">
        <v>69</v>
      </c>
      <c r="C22" s="31"/>
      <c r="D22" s="24">
        <f>SUM(D17:D21)</f>
        <v>805755000</v>
      </c>
      <c r="E22" s="31"/>
      <c r="F22" s="24"/>
      <c r="G22" s="22">
        <f>D22/$D$77</f>
        <v>7.0948127130640401E-2</v>
      </c>
      <c r="J22" s="25"/>
      <c r="K22" s="50"/>
      <c r="L22" s="56"/>
    </row>
    <row r="23" spans="1:12">
      <c r="A23" s="37" t="s">
        <v>68</v>
      </c>
      <c r="B23" s="37" t="s">
        <v>67</v>
      </c>
      <c r="C23" s="34"/>
      <c r="D23" s="64"/>
      <c r="E23" s="60"/>
      <c r="F23" s="60"/>
      <c r="G23" s="32"/>
      <c r="H23" s="63"/>
      <c r="J23" s="25"/>
      <c r="K23" s="50"/>
      <c r="L23" s="56"/>
    </row>
    <row r="24" spans="1:12">
      <c r="A24" s="25"/>
      <c r="B24" s="55" t="s">
        <v>66</v>
      </c>
      <c r="C24" s="31"/>
      <c r="D24" s="50">
        <f>MROUND(123460870.85,1000)</f>
        <v>123461000</v>
      </c>
      <c r="E24" s="31">
        <v>0</v>
      </c>
      <c r="F24" s="50">
        <f>D23*E24</f>
        <v>0</v>
      </c>
      <c r="G24" s="22"/>
      <c r="H24" s="62"/>
      <c r="J24" s="25"/>
      <c r="K24" s="50"/>
      <c r="L24" s="56"/>
    </row>
    <row r="25" spans="1:12">
      <c r="A25" s="25"/>
      <c r="B25" s="46" t="s">
        <v>65</v>
      </c>
      <c r="C25" s="31"/>
      <c r="D25" s="24">
        <f>D24</f>
        <v>123461000</v>
      </c>
      <c r="E25" s="31"/>
      <c r="F25" s="50"/>
      <c r="G25" s="22">
        <f>D25/$D$77</f>
        <v>1.087095546869209E-2</v>
      </c>
      <c r="H25" s="62"/>
      <c r="J25" s="25"/>
      <c r="K25" s="50"/>
      <c r="L25" s="56"/>
    </row>
    <row r="26" spans="1:12">
      <c r="A26" s="37" t="s">
        <v>64</v>
      </c>
      <c r="B26" s="37" t="s">
        <v>63</v>
      </c>
      <c r="C26" s="44"/>
      <c r="D26" s="60"/>
      <c r="E26" s="60"/>
      <c r="F26" s="60"/>
      <c r="G26" s="32"/>
      <c r="H26" s="62"/>
      <c r="J26" s="25"/>
      <c r="K26" s="50"/>
      <c r="L26" s="56"/>
    </row>
    <row r="27" spans="1:12">
      <c r="A27" s="25"/>
      <c r="B27" s="55" t="s">
        <v>62</v>
      </c>
      <c r="C27" s="41"/>
      <c r="D27" s="50">
        <v>165000000</v>
      </c>
      <c r="E27" s="31">
        <v>0</v>
      </c>
      <c r="F27" s="50">
        <f>D27*E27</f>
        <v>0</v>
      </c>
      <c r="G27" s="22"/>
      <c r="H27" s="62"/>
      <c r="J27" s="25"/>
      <c r="K27" s="50"/>
      <c r="L27" s="56"/>
    </row>
    <row r="28" spans="1:12">
      <c r="A28" s="25"/>
      <c r="B28" s="46" t="s">
        <v>61</v>
      </c>
      <c r="C28" s="31"/>
      <c r="D28" s="24">
        <f>D27</f>
        <v>165000000</v>
      </c>
      <c r="E28" s="31"/>
      <c r="F28" s="24"/>
      <c r="G28" s="22">
        <f>D28/$D$77</f>
        <v>1.4528536560810254E-2</v>
      </c>
      <c r="J28" s="25"/>
      <c r="K28" s="40"/>
      <c r="L28" s="56"/>
    </row>
    <row r="29" spans="1:12">
      <c r="A29" s="37" t="s">
        <v>60</v>
      </c>
      <c r="B29" s="37" t="s">
        <v>59</v>
      </c>
      <c r="C29" s="34"/>
      <c r="D29" s="35"/>
      <c r="E29" s="34"/>
      <c r="F29" s="35"/>
      <c r="G29" s="32"/>
      <c r="J29" s="25"/>
      <c r="K29" s="40"/>
      <c r="L29" s="56"/>
    </row>
    <row r="30" spans="1:12">
      <c r="A30" s="61" t="s">
        <v>58</v>
      </c>
      <c r="B30" s="55" t="s">
        <v>140</v>
      </c>
      <c r="C30" s="31"/>
      <c r="D30" s="50">
        <v>380000000</v>
      </c>
      <c r="E30" s="31">
        <v>1</v>
      </c>
      <c r="F30" s="40">
        <f>D30*E30</f>
        <v>380000000</v>
      </c>
      <c r="G30" s="22"/>
      <c r="J30" s="25"/>
      <c r="K30" s="40"/>
      <c r="L30" s="56"/>
    </row>
    <row r="31" spans="1:12">
      <c r="A31" s="61" t="s">
        <v>57</v>
      </c>
      <c r="B31" s="55" t="s">
        <v>108</v>
      </c>
      <c r="C31" s="31"/>
      <c r="D31" s="50">
        <v>50000000</v>
      </c>
      <c r="E31" s="31">
        <v>1</v>
      </c>
      <c r="F31" s="40">
        <f>D31*E31</f>
        <v>50000000</v>
      </c>
      <c r="G31" s="22"/>
      <c r="J31" s="25"/>
      <c r="K31" s="40"/>
      <c r="L31" s="56"/>
    </row>
    <row r="32" spans="1:12">
      <c r="A32" s="61" t="s">
        <v>56</v>
      </c>
      <c r="B32" s="55" t="s">
        <v>123</v>
      </c>
      <c r="C32" s="31"/>
      <c r="D32" s="50">
        <v>30000000</v>
      </c>
      <c r="E32" s="31">
        <v>1</v>
      </c>
      <c r="F32" s="40">
        <f>D32*E32</f>
        <v>30000000</v>
      </c>
      <c r="G32" s="22"/>
      <c r="J32" s="25"/>
      <c r="K32" s="40"/>
      <c r="L32" s="56"/>
    </row>
    <row r="33" spans="1:12">
      <c r="A33" s="25"/>
      <c r="B33" s="58" t="s">
        <v>55</v>
      </c>
      <c r="C33" s="31"/>
      <c r="D33" s="24">
        <f>SUM(D30:D32)</f>
        <v>460000000</v>
      </c>
      <c r="E33" s="31"/>
      <c r="F33" s="24"/>
      <c r="G33" s="22">
        <f>D33/$D$77</f>
        <v>4.0503798896804347E-2</v>
      </c>
      <c r="J33" s="25"/>
      <c r="K33" s="40"/>
      <c r="L33" s="56"/>
    </row>
    <row r="34" spans="1:12">
      <c r="A34" s="37" t="s">
        <v>54</v>
      </c>
      <c r="B34" s="37" t="s">
        <v>53</v>
      </c>
      <c r="C34" s="34"/>
      <c r="D34" s="35"/>
      <c r="E34" s="34"/>
      <c r="F34" s="35"/>
      <c r="G34" s="32"/>
      <c r="J34" s="25"/>
      <c r="K34" s="40"/>
      <c r="L34" s="56"/>
    </row>
    <row r="35" spans="1:12">
      <c r="A35" s="61" t="s">
        <v>52</v>
      </c>
      <c r="B35" s="55" t="s">
        <v>51</v>
      </c>
      <c r="C35" s="31"/>
      <c r="D35" s="50">
        <v>79000000</v>
      </c>
      <c r="E35" s="31">
        <v>1</v>
      </c>
      <c r="F35" s="40">
        <f>D35*E35</f>
        <v>79000000</v>
      </c>
      <c r="G35" s="22"/>
      <c r="J35" s="25"/>
      <c r="K35" s="40"/>
      <c r="L35" s="56"/>
    </row>
    <row r="36" spans="1:12">
      <c r="A36" s="61" t="s">
        <v>50</v>
      </c>
      <c r="B36" s="55" t="s">
        <v>49</v>
      </c>
      <c r="C36" s="31"/>
      <c r="D36" s="50">
        <v>36000000</v>
      </c>
      <c r="E36" s="31">
        <v>1</v>
      </c>
      <c r="F36" s="40">
        <f t="shared" ref="F36:F37" si="1">D36*E36</f>
        <v>36000000</v>
      </c>
      <c r="G36" s="22"/>
      <c r="J36" s="25"/>
      <c r="K36" s="40"/>
      <c r="L36" s="56"/>
    </row>
    <row r="37" spans="1:12">
      <c r="A37" s="61" t="s">
        <v>48</v>
      </c>
      <c r="B37" s="55" t="s">
        <v>47</v>
      </c>
      <c r="C37" s="31"/>
      <c r="D37" s="50">
        <v>100000000</v>
      </c>
      <c r="E37" s="31">
        <v>1</v>
      </c>
      <c r="F37" s="40">
        <f t="shared" si="1"/>
        <v>100000000</v>
      </c>
      <c r="G37" s="22"/>
      <c r="J37" s="25"/>
      <c r="K37" s="40"/>
      <c r="L37" s="56"/>
    </row>
    <row r="38" spans="1:12">
      <c r="A38" s="25"/>
      <c r="B38" s="58" t="s">
        <v>46</v>
      </c>
      <c r="C38" s="31"/>
      <c r="D38" s="24">
        <f>SUM(D35:D37)</f>
        <v>215000000</v>
      </c>
      <c r="E38" s="31"/>
      <c r="F38" s="24"/>
      <c r="G38" s="22">
        <f>D38/$D$77</f>
        <v>1.8931123397419421E-2</v>
      </c>
      <c r="J38" s="25"/>
      <c r="K38" s="40"/>
      <c r="L38" s="56"/>
    </row>
    <row r="39" spans="1:12">
      <c r="A39" s="37" t="s">
        <v>45</v>
      </c>
      <c r="B39" s="37" t="s">
        <v>44</v>
      </c>
      <c r="C39" s="34"/>
      <c r="D39" s="35"/>
      <c r="E39" s="34"/>
      <c r="F39" s="35"/>
      <c r="G39" s="32"/>
      <c r="J39" s="25"/>
      <c r="K39" s="40"/>
      <c r="L39" s="56"/>
    </row>
    <row r="40" spans="1:12">
      <c r="A40" s="55"/>
      <c r="B40" s="55" t="s">
        <v>43</v>
      </c>
      <c r="C40" s="31"/>
      <c r="D40" s="50">
        <v>100000000</v>
      </c>
      <c r="E40" s="31">
        <v>1</v>
      </c>
      <c r="F40" s="40">
        <f>D40*E40</f>
        <v>100000000</v>
      </c>
      <c r="G40" s="22"/>
      <c r="J40" s="25"/>
      <c r="K40" s="40"/>
      <c r="L40" s="56"/>
    </row>
    <row r="41" spans="1:12">
      <c r="A41" s="25"/>
      <c r="B41" s="58" t="s">
        <v>42</v>
      </c>
      <c r="C41" s="31"/>
      <c r="D41" s="24">
        <f>D40</f>
        <v>100000000</v>
      </c>
      <c r="E41" s="31"/>
      <c r="F41" s="24"/>
      <c r="G41" s="22">
        <f>D41/$D$77</f>
        <v>8.8051736732183365E-3</v>
      </c>
      <c r="J41" s="25"/>
      <c r="K41" s="40"/>
      <c r="L41" s="56"/>
    </row>
    <row r="42" spans="1:12">
      <c r="A42" s="37" t="s">
        <v>41</v>
      </c>
      <c r="B42" s="37" t="s">
        <v>40</v>
      </c>
      <c r="C42" s="34"/>
      <c r="D42" s="35"/>
      <c r="E42" s="34"/>
      <c r="F42" s="35"/>
      <c r="G42" s="32"/>
      <c r="J42" s="25"/>
      <c r="K42" s="40"/>
      <c r="L42" s="56"/>
    </row>
    <row r="43" spans="1:12">
      <c r="A43" s="25"/>
      <c r="B43" s="55" t="s">
        <v>39</v>
      </c>
      <c r="C43" s="31"/>
      <c r="D43" s="50">
        <v>200000000</v>
      </c>
      <c r="E43" s="31">
        <v>1</v>
      </c>
      <c r="F43" s="53">
        <f>D43*E43</f>
        <v>200000000</v>
      </c>
      <c r="G43" s="22"/>
      <c r="J43" s="25"/>
      <c r="K43" s="40"/>
      <c r="L43" s="56"/>
    </row>
    <row r="44" spans="1:12">
      <c r="A44" s="25"/>
      <c r="B44" s="58" t="s">
        <v>38</v>
      </c>
      <c r="C44" s="31"/>
      <c r="D44" s="24">
        <f>D43</f>
        <v>200000000</v>
      </c>
      <c r="E44" s="31"/>
      <c r="F44" s="24"/>
      <c r="G44" s="22">
        <f>D44/$D$77</f>
        <v>1.7610347346436673E-2</v>
      </c>
      <c r="J44" s="25"/>
      <c r="K44" s="40"/>
      <c r="L44" s="56"/>
    </row>
    <row r="45" spans="1:12">
      <c r="A45" s="37" t="s">
        <v>37</v>
      </c>
      <c r="B45" s="37" t="s">
        <v>36</v>
      </c>
      <c r="C45" s="34"/>
      <c r="D45" s="35"/>
      <c r="E45" s="34"/>
      <c r="F45" s="35"/>
      <c r="G45" s="32"/>
      <c r="J45" s="25"/>
      <c r="K45" s="40"/>
      <c r="L45" s="56"/>
    </row>
    <row r="46" spans="1:12">
      <c r="A46" s="25"/>
      <c r="B46" s="55" t="s">
        <v>112</v>
      </c>
      <c r="C46" s="31"/>
      <c r="D46" s="50">
        <f>ROUND(1%*D15,0)</f>
        <v>71523481</v>
      </c>
      <c r="E46" s="31">
        <v>1</v>
      </c>
      <c r="F46" s="50">
        <f>D46*E46</f>
        <v>71523481</v>
      </c>
      <c r="G46" s="22"/>
      <c r="J46" s="25"/>
      <c r="K46" s="40"/>
      <c r="L46" s="56"/>
    </row>
    <row r="47" spans="1:12">
      <c r="A47" s="25"/>
      <c r="B47" s="58" t="s">
        <v>35</v>
      </c>
      <c r="C47" s="31"/>
      <c r="D47" s="24">
        <f>D46</f>
        <v>71523481</v>
      </c>
      <c r="E47" s="31"/>
      <c r="F47" s="24"/>
      <c r="G47" s="22">
        <f>D47/$D$77</f>
        <v>6.2977667191813184E-3</v>
      </c>
      <c r="J47" s="25"/>
      <c r="K47" s="40"/>
      <c r="L47" s="56"/>
    </row>
    <row r="48" spans="1:12">
      <c r="A48" s="37" t="s">
        <v>34</v>
      </c>
      <c r="B48" s="37" t="s">
        <v>33</v>
      </c>
      <c r="C48" s="34"/>
      <c r="D48" s="60"/>
      <c r="E48" s="34"/>
      <c r="F48" s="35"/>
      <c r="G48" s="32"/>
      <c r="J48" s="25"/>
      <c r="K48" s="40"/>
      <c r="L48" s="56"/>
    </row>
    <row r="49" spans="1:12">
      <c r="A49" s="25"/>
      <c r="B49" s="55" t="s">
        <v>109</v>
      </c>
      <c r="C49" s="59">
        <v>5.0000000000000001E-3</v>
      </c>
      <c r="D49" s="53">
        <f>56784.7970473075*1000</f>
        <v>56784797.047307499</v>
      </c>
      <c r="E49" s="31"/>
      <c r="F49" s="50"/>
      <c r="G49" s="22"/>
      <c r="J49" s="25"/>
      <c r="K49" s="40"/>
      <c r="L49" s="56"/>
    </row>
    <row r="50" spans="1:12">
      <c r="A50" s="25"/>
      <c r="B50" s="58" t="s">
        <v>32</v>
      </c>
      <c r="C50" s="31"/>
      <c r="D50" s="57">
        <f>D49</f>
        <v>56784797.047307499</v>
      </c>
      <c r="E50" s="31"/>
      <c r="F50" s="24"/>
      <c r="G50" s="22"/>
      <c r="J50" s="25"/>
      <c r="K50" s="40"/>
      <c r="L50" s="56"/>
    </row>
    <row r="51" spans="1:12">
      <c r="A51" s="37" t="s">
        <v>31</v>
      </c>
      <c r="B51" s="37" t="s">
        <v>30</v>
      </c>
      <c r="C51" s="34"/>
      <c r="D51" s="52"/>
      <c r="E51" s="34"/>
      <c r="F51" s="43"/>
      <c r="G51" s="32"/>
    </row>
    <row r="52" spans="1:12">
      <c r="A52" s="54" t="s">
        <v>29</v>
      </c>
      <c r="B52" s="17" t="s">
        <v>28</v>
      </c>
      <c r="C52" s="31"/>
      <c r="D52" s="53"/>
      <c r="E52" s="31"/>
      <c r="F52" s="40"/>
      <c r="G52" s="22"/>
    </row>
    <row r="53" spans="1:12">
      <c r="A53" s="54"/>
      <c r="B53" s="55" t="s">
        <v>27</v>
      </c>
      <c r="C53" s="31">
        <v>0.1</v>
      </c>
      <c r="D53" s="50">
        <f>ROUND(C53*(D6),0)</f>
        <v>175669800</v>
      </c>
      <c r="E53" s="31">
        <v>1</v>
      </c>
      <c r="F53" s="50">
        <f t="shared" ref="F53:F59" si="2">D53*E53</f>
        <v>175669800</v>
      </c>
      <c r="G53" s="22"/>
    </row>
    <row r="54" spans="1:12">
      <c r="A54" s="54"/>
      <c r="B54" s="55" t="s">
        <v>26</v>
      </c>
      <c r="C54" s="31">
        <v>0.15</v>
      </c>
      <c r="D54" s="50">
        <f>ROUND(C54*D7,0)</f>
        <v>368318250</v>
      </c>
      <c r="E54" s="31">
        <v>1</v>
      </c>
      <c r="F54" s="50">
        <f t="shared" si="2"/>
        <v>368318250</v>
      </c>
      <c r="G54" s="22"/>
    </row>
    <row r="55" spans="1:12">
      <c r="A55" s="54"/>
      <c r="B55" s="55" t="s">
        <v>25</v>
      </c>
      <c r="C55" s="31">
        <v>0.04</v>
      </c>
      <c r="D55" s="50">
        <f>ROUND(C55*D10,0)</f>
        <v>63271083</v>
      </c>
      <c r="E55" s="31">
        <f>+E10</f>
        <v>0.05</v>
      </c>
      <c r="F55" s="50">
        <f t="shared" si="2"/>
        <v>3163554.1500000004</v>
      </c>
      <c r="G55" s="22"/>
    </row>
    <row r="56" spans="1:12">
      <c r="A56" s="54"/>
      <c r="B56" s="55" t="s">
        <v>24</v>
      </c>
      <c r="C56" s="31">
        <v>0.05</v>
      </c>
      <c r="D56" s="50">
        <f>ROUND(C56*D11,0)</f>
        <v>50595900</v>
      </c>
      <c r="E56" s="31">
        <f>+E11</f>
        <v>0.5</v>
      </c>
      <c r="F56" s="50">
        <f t="shared" si="2"/>
        <v>25297950</v>
      </c>
      <c r="G56" s="22"/>
    </row>
    <row r="57" spans="1:12">
      <c r="A57" s="54"/>
      <c r="B57" s="55" t="s">
        <v>23</v>
      </c>
      <c r="C57" s="31">
        <v>0.05</v>
      </c>
      <c r="D57" s="50">
        <f>ROUND(C57*D12,0)</f>
        <v>17325000</v>
      </c>
      <c r="E57" s="31">
        <f>+E12</f>
        <v>1</v>
      </c>
      <c r="F57" s="50">
        <f t="shared" si="2"/>
        <v>17325000</v>
      </c>
      <c r="G57" s="22"/>
    </row>
    <row r="58" spans="1:12">
      <c r="A58" s="54"/>
      <c r="B58" s="55" t="s">
        <v>110</v>
      </c>
      <c r="C58" s="31">
        <v>0.05</v>
      </c>
      <c r="D58" s="50">
        <f>ROUND(C58*D22,0)</f>
        <v>40287750</v>
      </c>
      <c r="E58" s="31">
        <v>1</v>
      </c>
      <c r="F58" s="50">
        <f t="shared" si="2"/>
        <v>40287750</v>
      </c>
      <c r="G58" s="22"/>
    </row>
    <row r="59" spans="1:12">
      <c r="A59" s="54"/>
      <c r="B59" s="55" t="s">
        <v>111</v>
      </c>
      <c r="C59" s="31">
        <v>0.05</v>
      </c>
      <c r="D59" s="50">
        <f>ROUND(C59*D40,0)</f>
        <v>5000000</v>
      </c>
      <c r="E59" s="31">
        <v>1</v>
      </c>
      <c r="F59" s="50">
        <f t="shared" si="2"/>
        <v>5000000</v>
      </c>
      <c r="G59" s="22"/>
    </row>
    <row r="60" spans="1:12">
      <c r="A60" s="25"/>
      <c r="B60" s="46" t="s">
        <v>22</v>
      </c>
      <c r="C60" s="31"/>
      <c r="D60" s="24">
        <f>SUM(D53:D59)</f>
        <v>720467783</v>
      </c>
      <c r="E60" s="31"/>
      <c r="F60" s="24"/>
      <c r="G60" s="22">
        <f>D60/$D$77</f>
        <v>6.3438439552735815E-2</v>
      </c>
    </row>
    <row r="61" spans="1:12">
      <c r="A61" s="54" t="s">
        <v>21</v>
      </c>
      <c r="B61" s="17" t="s">
        <v>20</v>
      </c>
      <c r="C61" s="31"/>
      <c r="D61" s="53"/>
      <c r="E61" s="31"/>
      <c r="F61" s="40"/>
      <c r="G61" s="22"/>
    </row>
    <row r="62" spans="1:12">
      <c r="A62" s="25"/>
      <c r="B62" s="51" t="s">
        <v>19</v>
      </c>
      <c r="C62" s="31">
        <v>0.05</v>
      </c>
      <c r="D62" s="50">
        <f>ROUND(C62*D8,0)</f>
        <v>210607650</v>
      </c>
      <c r="E62" s="31">
        <v>1</v>
      </c>
      <c r="F62" s="50">
        <f>D62*E62</f>
        <v>210607650</v>
      </c>
      <c r="G62" s="22"/>
    </row>
    <row r="63" spans="1:12" s="3" customFormat="1">
      <c r="A63" s="38"/>
      <c r="B63" s="51" t="s">
        <v>18</v>
      </c>
      <c r="C63" s="31">
        <v>0.03</v>
      </c>
      <c r="D63" s="50">
        <f>ROUND(C63*D10,0)</f>
        <v>47453312</v>
      </c>
      <c r="E63" s="31">
        <f>+E55</f>
        <v>0.05</v>
      </c>
      <c r="F63" s="50">
        <f>D63*E63</f>
        <v>2372665.6</v>
      </c>
      <c r="G63" s="22"/>
      <c r="I63" s="2"/>
      <c r="J63" s="1"/>
      <c r="K63" s="1"/>
    </row>
    <row r="64" spans="1:12" s="3" customFormat="1">
      <c r="A64" s="38"/>
      <c r="B64" s="51" t="s">
        <v>17</v>
      </c>
      <c r="C64" s="31">
        <v>0.03</v>
      </c>
      <c r="D64" s="50">
        <f>ROUND(C64*D11,0)</f>
        <v>30357540</v>
      </c>
      <c r="E64" s="31">
        <f>+E56</f>
        <v>0.5</v>
      </c>
      <c r="F64" s="50">
        <f>D64*E64</f>
        <v>15178770</v>
      </c>
      <c r="G64" s="22"/>
      <c r="I64" s="2"/>
      <c r="J64" s="1"/>
      <c r="K64" s="1"/>
    </row>
    <row r="65" spans="1:13" s="3" customFormat="1">
      <c r="A65" s="38"/>
      <c r="B65" s="51" t="s">
        <v>16</v>
      </c>
      <c r="C65" s="31">
        <v>0.03</v>
      </c>
      <c r="D65" s="50">
        <f>ROUND(C65*D12,0)</f>
        <v>10395000</v>
      </c>
      <c r="E65" s="31">
        <f>+E57</f>
        <v>1</v>
      </c>
      <c r="F65" s="50">
        <f>D65*E65</f>
        <v>10395000</v>
      </c>
      <c r="G65" s="22"/>
      <c r="I65" s="2"/>
      <c r="J65" s="1"/>
      <c r="K65" s="1"/>
    </row>
    <row r="66" spans="1:13" s="3" customFormat="1">
      <c r="A66" s="38"/>
      <c r="B66" s="46" t="s">
        <v>15</v>
      </c>
      <c r="C66" s="31"/>
      <c r="D66" s="24">
        <f>SUM(D62:D65)</f>
        <v>298813502</v>
      </c>
      <c r="E66" s="31"/>
      <c r="F66" s="16"/>
      <c r="G66" s="22">
        <f>D66/$D$77</f>
        <v>2.6311047810125748E-2</v>
      </c>
      <c r="I66" s="2"/>
      <c r="J66" s="1"/>
      <c r="K66" s="1"/>
    </row>
    <row r="67" spans="1:13" s="3" customFormat="1">
      <c r="A67" s="37" t="s">
        <v>14</v>
      </c>
      <c r="B67" s="37" t="s">
        <v>13</v>
      </c>
      <c r="C67" s="34"/>
      <c r="D67" s="52"/>
      <c r="E67" s="34"/>
      <c r="F67" s="33"/>
      <c r="G67" s="32"/>
      <c r="I67" s="2"/>
      <c r="J67" s="1"/>
      <c r="K67" s="1"/>
    </row>
    <row r="68" spans="1:13" s="3" customFormat="1">
      <c r="A68" s="25"/>
      <c r="B68" s="51" t="s">
        <v>12</v>
      </c>
      <c r="C68" s="31">
        <v>0.01</v>
      </c>
      <c r="D68" s="50">
        <f>ROUND((D10*(1-E10)+D11*(1-E11)+D55*(1-E55)+D56*(1-E56)+D63*(1-E63)+D64*(1-E64))*C68,0)</f>
        <v>21543121</v>
      </c>
      <c r="E68" s="31"/>
      <c r="F68" s="40"/>
      <c r="G68" s="22"/>
      <c r="I68" s="2"/>
      <c r="J68" s="1"/>
      <c r="K68" s="1"/>
    </row>
    <row r="69" spans="1:13" s="3" customFormat="1">
      <c r="A69" s="25"/>
      <c r="B69" s="46" t="s">
        <v>11</v>
      </c>
      <c r="C69" s="31"/>
      <c r="D69" s="24">
        <f>D68</f>
        <v>21543121</v>
      </c>
      <c r="E69" s="31"/>
      <c r="F69" s="49"/>
      <c r="G69" s="22">
        <f>D69/$D$77</f>
        <v>1.8969092186815707E-3</v>
      </c>
      <c r="I69" s="2"/>
      <c r="J69" s="1"/>
      <c r="K69" s="1"/>
    </row>
    <row r="70" spans="1:13" s="3" customFormat="1">
      <c r="A70" s="37" t="s">
        <v>10</v>
      </c>
      <c r="B70" s="37" t="s">
        <v>9</v>
      </c>
      <c r="C70" s="36"/>
      <c r="D70" s="48"/>
      <c r="E70" s="34"/>
      <c r="F70" s="43"/>
      <c r="G70" s="32"/>
      <c r="I70" s="92"/>
      <c r="J70" s="1"/>
      <c r="K70" s="1"/>
    </row>
    <row r="71" spans="1:13" s="3" customFormat="1">
      <c r="A71" s="38"/>
      <c r="B71" s="46" t="s">
        <v>8</v>
      </c>
      <c r="C71" s="23">
        <v>0.13</v>
      </c>
      <c r="D71" s="24">
        <f>ROUND(SUM(F6:F65)*C71,0)</f>
        <v>1023047444</v>
      </c>
      <c r="E71" s="31"/>
      <c r="F71" s="40"/>
      <c r="G71" s="22">
        <f>D71/$D$77</f>
        <v>9.0081104203621101E-2</v>
      </c>
      <c r="I71" s="2"/>
      <c r="J71" s="1"/>
      <c r="K71" s="1"/>
    </row>
    <row r="72" spans="1:13" s="3" customFormat="1">
      <c r="A72" s="38"/>
      <c r="B72" s="17"/>
      <c r="C72" s="23"/>
      <c r="D72" s="16"/>
      <c r="E72" s="31"/>
      <c r="F72" s="47"/>
      <c r="G72" s="22"/>
      <c r="I72" s="2"/>
      <c r="J72" s="1"/>
      <c r="K72" s="1"/>
    </row>
    <row r="73" spans="1:13" s="3" customFormat="1">
      <c r="A73" s="38"/>
      <c r="B73" s="46" t="s">
        <v>7</v>
      </c>
      <c r="C73" s="31"/>
      <c r="D73" s="24">
        <f>D71+D69</f>
        <v>1044590565</v>
      </c>
      <c r="E73" s="31"/>
      <c r="F73" s="38"/>
      <c r="G73" s="22"/>
      <c r="I73" s="2"/>
      <c r="J73" s="1"/>
      <c r="K73" s="1"/>
    </row>
    <row r="74" spans="1:13" s="3" customFormat="1">
      <c r="A74" s="38"/>
      <c r="B74" s="42"/>
      <c r="C74" s="41"/>
      <c r="D74" s="16"/>
      <c r="E74" s="31"/>
      <c r="F74" s="40"/>
      <c r="G74" s="22"/>
      <c r="I74" s="2"/>
      <c r="J74" s="1"/>
      <c r="K74" s="1"/>
    </row>
    <row r="75" spans="1:13" s="3" customFormat="1">
      <c r="A75" s="38"/>
      <c r="B75" s="37" t="s">
        <v>6</v>
      </c>
      <c r="C75" s="44"/>
      <c r="D75" s="35">
        <f>SUM(D8,D13,D22,D25,D28,D33,D38,D41,D44,D47,D60,D66)</f>
        <v>10312368844.461538</v>
      </c>
      <c r="E75" s="34"/>
      <c r="F75" s="43"/>
      <c r="G75" s="32"/>
      <c r="K75" s="2"/>
      <c r="L75" s="1"/>
      <c r="M75" s="1"/>
    </row>
    <row r="76" spans="1:13" s="3" customFormat="1">
      <c r="A76" s="38"/>
      <c r="B76" s="42"/>
      <c r="C76" s="41"/>
      <c r="D76" s="16"/>
      <c r="E76" s="31"/>
      <c r="F76" s="40"/>
      <c r="G76" s="22"/>
      <c r="K76" s="45"/>
      <c r="L76" s="17"/>
      <c r="M76" s="17"/>
    </row>
    <row r="77" spans="1:13" s="3" customFormat="1">
      <c r="A77" s="38"/>
      <c r="B77" s="37" t="s">
        <v>5</v>
      </c>
      <c r="C77" s="44"/>
      <c r="D77" s="35">
        <f>D75+D73</f>
        <v>11356959409.461538</v>
      </c>
      <c r="E77" s="34"/>
      <c r="F77" s="43"/>
      <c r="G77" s="32"/>
      <c r="K77" s="26"/>
      <c r="L77" s="38"/>
      <c r="M77" s="26"/>
    </row>
    <row r="78" spans="1:13" s="3" customFormat="1">
      <c r="A78" s="38"/>
      <c r="B78" s="42"/>
      <c r="C78" s="41"/>
      <c r="D78" s="16"/>
      <c r="E78" s="31"/>
      <c r="F78" s="40"/>
      <c r="G78" s="22"/>
      <c r="K78" s="10"/>
      <c r="L78" s="26"/>
      <c r="M78" s="26"/>
    </row>
    <row r="79" spans="1:13">
      <c r="A79" s="38"/>
      <c r="B79" s="37" t="s">
        <v>4</v>
      </c>
      <c r="C79" s="36"/>
      <c r="D79" s="35">
        <f>D77/1000000</f>
        <v>11356.959409461539</v>
      </c>
      <c r="E79" s="34"/>
      <c r="F79" s="33"/>
      <c r="G79" s="32"/>
      <c r="J79" s="3"/>
      <c r="K79" s="26"/>
      <c r="L79" s="26"/>
      <c r="M79" s="26"/>
    </row>
    <row r="80" spans="1:13">
      <c r="A80" s="38"/>
      <c r="B80" s="39"/>
      <c r="C80" s="23"/>
      <c r="D80" s="24"/>
      <c r="E80" s="31"/>
      <c r="F80" s="30"/>
      <c r="G80" s="22"/>
      <c r="J80" s="3"/>
      <c r="K80" s="26"/>
      <c r="L80" s="26"/>
      <c r="M80" s="26"/>
    </row>
    <row r="81" spans="1:14">
      <c r="A81" s="38"/>
      <c r="B81" s="37" t="s">
        <v>3</v>
      </c>
      <c r="C81" s="36"/>
      <c r="D81" s="35">
        <f>D77+D87+D50</f>
        <v>12673011815.257893</v>
      </c>
      <c r="E81" s="34"/>
      <c r="F81" s="33"/>
      <c r="G81" s="32"/>
      <c r="J81" s="3"/>
      <c r="K81" s="26"/>
      <c r="L81" s="26"/>
      <c r="M81" s="26"/>
    </row>
    <row r="82" spans="1:14" ht="17.399999999999999" thickBot="1">
      <c r="A82" s="25"/>
      <c r="B82" s="17"/>
      <c r="C82" s="23"/>
      <c r="D82" s="16"/>
      <c r="E82" s="31"/>
      <c r="F82" s="30"/>
      <c r="G82" s="22"/>
      <c r="I82" s="29"/>
      <c r="J82" s="3"/>
      <c r="K82" s="10"/>
      <c r="L82" s="26"/>
      <c r="M82" s="26"/>
    </row>
    <row r="83" spans="1:14" ht="17.399999999999999" thickBot="1">
      <c r="A83" s="25"/>
      <c r="B83" s="108" t="s">
        <v>2</v>
      </c>
      <c r="C83" s="108"/>
      <c r="D83" s="108"/>
      <c r="E83" s="24">
        <f>D77*1000/D3</f>
        <v>198201734.89461672</v>
      </c>
      <c r="F83" s="23" t="s">
        <v>0</v>
      </c>
      <c r="G83" s="22"/>
      <c r="I83" s="28"/>
      <c r="J83" s="27"/>
      <c r="K83" s="26"/>
      <c r="L83" s="26"/>
      <c r="M83" s="26"/>
    </row>
    <row r="84" spans="1:14">
      <c r="A84" s="25"/>
      <c r="B84" s="108" t="s">
        <v>1</v>
      </c>
      <c r="C84" s="108"/>
      <c r="D84" s="108"/>
      <c r="E84" s="24">
        <f>D81/D3*1000</f>
        <v>221169490.66767702</v>
      </c>
      <c r="F84" s="23" t="s">
        <v>0</v>
      </c>
      <c r="G84" s="22"/>
      <c r="J84" s="3"/>
      <c r="K84" s="2"/>
    </row>
    <row r="85" spans="1:14">
      <c r="C85" s="5"/>
      <c r="D85" s="19"/>
      <c r="E85" s="1"/>
      <c r="F85" s="20"/>
      <c r="J85" s="3"/>
      <c r="K85" s="2"/>
      <c r="L85" s="21"/>
      <c r="M85" s="21"/>
    </row>
    <row r="86" spans="1:14">
      <c r="B86" s="1" t="s">
        <v>122</v>
      </c>
      <c r="C86" s="5"/>
      <c r="D86" s="18"/>
      <c r="E86" s="1"/>
      <c r="F86" s="20"/>
    </row>
    <row r="87" spans="1:14" ht="15.75" customHeight="1">
      <c r="A87" s="109"/>
      <c r="B87" s="25" t="s">
        <v>113</v>
      </c>
      <c r="C87" s="16"/>
      <c r="D87" s="16">
        <v>1259267608.7490468</v>
      </c>
      <c r="E87" s="25"/>
      <c r="F87" s="20"/>
    </row>
    <row r="88" spans="1:14">
      <c r="A88" s="109"/>
      <c r="B88" s="25" t="s">
        <v>114</v>
      </c>
      <c r="C88" s="30"/>
      <c r="D88" s="93">
        <v>0.11</v>
      </c>
      <c r="E88" s="25"/>
      <c r="F88" s="20"/>
    </row>
    <row r="89" spans="1:14">
      <c r="A89" s="109"/>
      <c r="B89" s="25" t="s">
        <v>116</v>
      </c>
      <c r="C89" s="30"/>
      <c r="D89" s="94">
        <v>3</v>
      </c>
      <c r="E89" s="25" t="s">
        <v>117</v>
      </c>
      <c r="F89" s="1"/>
    </row>
    <row r="90" spans="1:14">
      <c r="B90" s="25" t="s">
        <v>115</v>
      </c>
      <c r="C90" s="95"/>
      <c r="D90" s="96"/>
      <c r="E90" s="25"/>
      <c r="F90" s="1"/>
      <c r="H90" s="14"/>
    </row>
    <row r="91" spans="1:14">
      <c r="B91" s="25"/>
      <c r="C91" s="31" t="s">
        <v>118</v>
      </c>
      <c r="D91" s="97">
        <v>0.15</v>
      </c>
      <c r="E91" s="31"/>
      <c r="H91" s="14"/>
      <c r="J91" s="17"/>
      <c r="K91" s="16"/>
      <c r="L91" s="15"/>
    </row>
    <row r="92" spans="1:14">
      <c r="B92" s="25"/>
      <c r="C92" s="31" t="s">
        <v>119</v>
      </c>
      <c r="D92" s="97">
        <v>0.35</v>
      </c>
      <c r="E92" s="31"/>
      <c r="H92" s="14"/>
      <c r="J92" s="10"/>
      <c r="K92" s="9"/>
      <c r="L92" s="13"/>
      <c r="N92" s="9"/>
    </row>
    <row r="93" spans="1:14">
      <c r="B93" s="25"/>
      <c r="C93" s="31" t="s">
        <v>120</v>
      </c>
      <c r="D93" s="97">
        <v>0.5</v>
      </c>
      <c r="E93" s="31"/>
      <c r="H93" s="14"/>
      <c r="J93" s="10"/>
      <c r="K93" s="9"/>
      <c r="L93" s="13"/>
      <c r="N93" s="9"/>
    </row>
    <row r="94" spans="1:14">
      <c r="H94" s="14"/>
      <c r="J94" s="10"/>
      <c r="K94" s="9"/>
      <c r="L94" s="13"/>
      <c r="N94" s="9"/>
    </row>
    <row r="95" spans="1:14">
      <c r="H95" s="14"/>
      <c r="J95" s="10"/>
      <c r="K95" s="9"/>
      <c r="L95" s="13"/>
      <c r="N95" s="9"/>
    </row>
    <row r="96" spans="1:14">
      <c r="H96" s="14"/>
      <c r="J96" s="10"/>
      <c r="K96" s="9"/>
      <c r="L96" s="13"/>
      <c r="N96" s="9"/>
    </row>
    <row r="97" spans="10:14">
      <c r="J97" s="10"/>
      <c r="K97" s="9"/>
      <c r="L97" s="13"/>
      <c r="N97" s="9"/>
    </row>
    <row r="98" spans="10:14">
      <c r="J98" s="10"/>
      <c r="K98" s="9"/>
      <c r="L98" s="13"/>
      <c r="N98" s="9"/>
    </row>
    <row r="99" spans="10:14">
      <c r="J99" s="10"/>
      <c r="K99" s="11"/>
    </row>
    <row r="100" spans="10:14">
      <c r="L100" s="12"/>
    </row>
    <row r="101" spans="10:14">
      <c r="J101" s="10"/>
      <c r="K101" s="9"/>
      <c r="L101" s="12"/>
    </row>
    <row r="102" spans="10:14">
      <c r="J102" s="10"/>
      <c r="K102" s="9"/>
      <c r="L102" s="12"/>
    </row>
    <row r="103" spans="10:14">
      <c r="J103" s="10"/>
      <c r="K103" s="9"/>
    </row>
    <row r="104" spans="10:14">
      <c r="J104" s="10"/>
      <c r="K104" s="9"/>
      <c r="L104" s="12"/>
    </row>
    <row r="105" spans="10:14">
      <c r="J105" s="10"/>
      <c r="K105" s="9"/>
    </row>
    <row r="106" spans="10:14">
      <c r="J106" s="10"/>
      <c r="K106" s="11"/>
    </row>
    <row r="108" spans="10:14">
      <c r="J108" s="10"/>
      <c r="K108" s="9"/>
      <c r="L108" s="8"/>
    </row>
    <row r="109" spans="10:14">
      <c r="J109" s="10"/>
      <c r="K109" s="9"/>
      <c r="L109" s="8"/>
    </row>
  </sheetData>
  <protectedRanges>
    <protectedRange password="EE23" sqref="K109" name="Range2"/>
    <protectedRange password="C62E" sqref="K109" name="Range1"/>
  </protectedRanges>
  <mergeCells count="5">
    <mergeCell ref="A1:G1"/>
    <mergeCell ref="A2:G2"/>
    <mergeCell ref="B83:D83"/>
    <mergeCell ref="B84:D84"/>
    <mergeCell ref="A87:A89"/>
  </mergeCells>
  <printOptions horizontalCentered="1" gridLines="1" gridLinesSet="0"/>
  <pageMargins left="0.31" right="0.36" top="0.79" bottom="0.8" header="0.31" footer="0.54"/>
  <pageSetup paperSize="9" scale="69" orientation="portrait" r:id="rId1"/>
  <headerFooter alignWithMargins="0"/>
  <rowBreaks count="1" manualBreakCount="1">
    <brk id="84" max="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 NRS</vt:lpstr>
      <vt:lpstr>Sheet1</vt:lpstr>
      <vt:lpstr>Project Cost NRS -57mW</vt:lpstr>
      <vt:lpstr>'Project Cost NRS'!Print_Area</vt:lpstr>
      <vt:lpstr>'Project Cost NRS -57mW'!Print_Area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Pravash Mool</dc:creator>
  <cp:lastModifiedBy>Pravash Mool</cp:lastModifiedBy>
  <dcterms:created xsi:type="dcterms:W3CDTF">2023-01-11T03:45:06Z</dcterms:created>
  <dcterms:modified xsi:type="dcterms:W3CDTF">2023-01-12T10:33:42Z</dcterms:modified>
</cp:coreProperties>
</file>