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P:\Customer Support\Tools\O2 Readings Calcluator\"/>
    </mc:Choice>
  </mc:AlternateContent>
  <xr:revisionPtr revIDLastSave="0" documentId="13_ncr:1_{8F63CD6C-6A7D-4F55-943D-5BDAB6EB3D16}"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calcPr calcId="181029"/>
  <customWorkbookViews>
    <customWorkbookView name="Test" guid="{D712D032-D9E1-41F6-9616-C2921D49F598}" includePrintSettings="0" includeHiddenRowCol="0"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1" l="1"/>
  <c r="E59" i="1"/>
  <c r="C57" i="1"/>
  <c r="C52" i="1"/>
  <c r="B62" i="1"/>
  <c r="B61" i="1"/>
  <c r="B51" i="1"/>
  <c r="B58" i="1"/>
  <c r="B57" i="1"/>
  <c r="B56" i="1"/>
  <c r="B52" i="1"/>
  <c r="B53" i="1"/>
  <c r="C54" i="1"/>
  <c r="D55" i="1"/>
  <c r="C55" i="1"/>
  <c r="D54" i="1"/>
  <c r="D59" i="1"/>
  <c r="D60" i="1"/>
  <c r="C60" i="1"/>
  <c r="C59" i="1"/>
  <c r="O12" i="1"/>
  <c r="F12" i="1"/>
  <c r="F17" i="1" s="1"/>
  <c r="M12" i="1"/>
  <c r="M10" i="1"/>
  <c r="O10" i="1"/>
  <c r="N6" i="1"/>
  <c r="B54" i="1" l="1"/>
  <c r="B59" i="1"/>
  <c r="A1" i="2"/>
  <c r="M8" i="1" l="1"/>
  <c r="O8" i="1"/>
  <c r="N5" i="1" l="1"/>
  <c r="N4" i="1"/>
  <c r="O6" i="1"/>
  <c r="O5" i="1"/>
  <c r="O4" i="1"/>
  <c r="M14" i="1" l="1"/>
  <c r="F18" i="1"/>
  <c r="F20" i="1" s="1"/>
  <c r="F25" i="1" l="1"/>
</calcChain>
</file>

<file path=xl/sharedStrings.xml><?xml version="1.0" encoding="utf-8"?>
<sst xmlns="http://schemas.openxmlformats.org/spreadsheetml/2006/main" count="64" uniqueCount="58">
  <si>
    <t>Sensor Model: SO-</t>
  </si>
  <si>
    <t>Calibration Factor (Multiplier)</t>
  </si>
  <si>
    <t>Calibration mV Reading</t>
  </si>
  <si>
    <t>Sample mV Reading</t>
  </si>
  <si>
    <t>Calibration Offset</t>
  </si>
  <si>
    <t>Sample Air Temperature</t>
  </si>
  <si>
    <t>Calibration Air Temperature</t>
  </si>
  <si>
    <t>Cal. Vapor Pressure</t>
  </si>
  <si>
    <t>Sample Vapor Pressure</t>
  </si>
  <si>
    <t>Cal. Sat. Pressure</t>
  </si>
  <si>
    <t>Samp. Sat Pressure</t>
  </si>
  <si>
    <t>Calibration Elevation</t>
  </si>
  <si>
    <t>Sample Elevation</t>
  </si>
  <si>
    <t>Calibration Temperature Coefficient</t>
  </si>
  <si>
    <t>C1</t>
  </si>
  <si>
    <t>C2</t>
  </si>
  <si>
    <t>C3</t>
  </si>
  <si>
    <t>Cal. Barr. Pressure</t>
  </si>
  <si>
    <t>Samp. Barr. Pressure</t>
  </si>
  <si>
    <t>CF = Correction Factor</t>
  </si>
  <si>
    <t>CO = Calibration Offset</t>
  </si>
  <si>
    <t>E = Elevation</t>
  </si>
  <si>
    <t>C1 = Temperature Constant 1</t>
  </si>
  <si>
    <t>C2 = Temperature Constant 2</t>
  </si>
  <si>
    <t>C3 = Temperature Constant 3</t>
  </si>
  <si>
    <t>RH = Relative Humidity</t>
  </si>
  <si>
    <t>eS = Saturation Vapro Pressure</t>
  </si>
  <si>
    <r>
      <t>mV</t>
    </r>
    <r>
      <rPr>
        <vertAlign val="subscript"/>
        <sz val="11"/>
        <color theme="1"/>
        <rFont val="Calibri"/>
        <family val="2"/>
        <scheme val="minor"/>
      </rPr>
      <t>c</t>
    </r>
    <r>
      <rPr>
        <sz val="11"/>
        <color theme="1"/>
        <rFont val="Calibri"/>
        <family val="2"/>
        <scheme val="minor"/>
      </rPr>
      <t xml:space="preserve"> = mV at calibration</t>
    </r>
  </si>
  <si>
    <r>
      <t>mV</t>
    </r>
    <r>
      <rPr>
        <vertAlign val="subscript"/>
        <sz val="11"/>
        <color theme="1"/>
        <rFont val="Calibri"/>
        <family val="2"/>
        <scheme val="minor"/>
      </rPr>
      <t>0</t>
    </r>
    <r>
      <rPr>
        <sz val="11"/>
        <color theme="1"/>
        <rFont val="Calibri"/>
        <family val="2"/>
        <scheme val="minor"/>
      </rPr>
      <t xml:space="preserve"> = mV at zero</t>
    </r>
  </si>
  <si>
    <r>
      <t>P</t>
    </r>
    <r>
      <rPr>
        <vertAlign val="subscript"/>
        <sz val="11"/>
        <color theme="1"/>
        <rFont val="Calibri"/>
        <family val="2"/>
        <scheme val="minor"/>
      </rPr>
      <t>B</t>
    </r>
    <r>
      <rPr>
        <sz val="11"/>
        <color theme="1"/>
        <rFont val="Calibri"/>
        <family val="2"/>
        <scheme val="minor"/>
      </rPr>
      <t xml:space="preserve"> = Barrometric Pressure (kPa)</t>
    </r>
  </si>
  <si>
    <r>
      <t>O</t>
    </r>
    <r>
      <rPr>
        <vertAlign val="subscript"/>
        <sz val="11"/>
        <color theme="1"/>
        <rFont val="Calibri"/>
        <family val="2"/>
        <scheme val="minor"/>
      </rPr>
      <t>2</t>
    </r>
    <r>
      <rPr>
        <sz val="11"/>
        <color theme="1"/>
        <rFont val="Calibri"/>
        <family val="2"/>
        <scheme val="minor"/>
      </rPr>
      <t xml:space="preserve"> = Final O2 Reading</t>
    </r>
  </si>
  <si>
    <r>
      <t>O</t>
    </r>
    <r>
      <rPr>
        <vertAlign val="subscript"/>
        <sz val="11"/>
        <color theme="1"/>
        <rFont val="Calibri"/>
        <family val="2"/>
        <scheme val="minor"/>
      </rPr>
      <t>2m</t>
    </r>
    <r>
      <rPr>
        <sz val="11"/>
        <color theme="1"/>
        <rFont val="Calibri"/>
        <family val="2"/>
        <scheme val="minor"/>
      </rPr>
      <t xml:space="preserve"> = Uncorrected O2 Reading</t>
    </r>
  </si>
  <si>
    <r>
      <t>P</t>
    </r>
    <r>
      <rPr>
        <vertAlign val="subscript"/>
        <sz val="11"/>
        <color theme="1"/>
        <rFont val="Calibri"/>
        <family val="2"/>
        <scheme val="minor"/>
      </rPr>
      <t>BC</t>
    </r>
    <r>
      <rPr>
        <sz val="11"/>
        <color theme="1"/>
        <rFont val="Calibri"/>
        <family val="2"/>
        <scheme val="minor"/>
      </rPr>
      <t xml:space="preserve"> = Barrometric Pressure (Calibration) [kPa]</t>
    </r>
  </si>
  <si>
    <r>
      <t>P</t>
    </r>
    <r>
      <rPr>
        <vertAlign val="subscript"/>
        <sz val="11"/>
        <color theme="1"/>
        <rFont val="Calibri"/>
        <family val="2"/>
        <scheme val="minor"/>
      </rPr>
      <t>BM</t>
    </r>
    <r>
      <rPr>
        <sz val="11"/>
        <color theme="1"/>
        <rFont val="Calibri"/>
        <family val="2"/>
        <scheme val="minor"/>
      </rPr>
      <t xml:space="preserve"> = Barrometric Pressure (Sample) [kPa]</t>
    </r>
  </si>
  <si>
    <r>
      <t>T</t>
    </r>
    <r>
      <rPr>
        <vertAlign val="subscript"/>
        <sz val="11"/>
        <color theme="1"/>
        <rFont val="Calibri"/>
        <family val="2"/>
        <scheme val="minor"/>
      </rPr>
      <t>S</t>
    </r>
    <r>
      <rPr>
        <sz val="11"/>
        <color theme="1"/>
        <rFont val="Calibri"/>
        <family val="2"/>
        <scheme val="minor"/>
      </rPr>
      <t xml:space="preserve"> = Air Temperature (Sample)</t>
    </r>
  </si>
  <si>
    <r>
      <t>T</t>
    </r>
    <r>
      <rPr>
        <vertAlign val="subscript"/>
        <sz val="11"/>
        <color theme="1"/>
        <rFont val="Calibri"/>
        <family val="2"/>
        <scheme val="minor"/>
      </rPr>
      <t>C</t>
    </r>
    <r>
      <rPr>
        <sz val="11"/>
        <color theme="1"/>
        <rFont val="Calibri"/>
        <family val="2"/>
        <scheme val="minor"/>
      </rPr>
      <t xml:space="preserve"> = Air Temperature (Calibration)</t>
    </r>
  </si>
  <si>
    <r>
      <t>e</t>
    </r>
    <r>
      <rPr>
        <vertAlign val="subscript"/>
        <sz val="11"/>
        <color theme="1"/>
        <rFont val="Calibri"/>
        <family val="2"/>
        <scheme val="minor"/>
      </rPr>
      <t>AM</t>
    </r>
    <r>
      <rPr>
        <sz val="11"/>
        <color theme="1"/>
        <rFont val="Calibri"/>
        <family val="2"/>
        <scheme val="minor"/>
      </rPr>
      <t xml:space="preserve"> = Vapor Pressure (Sample)</t>
    </r>
  </si>
  <si>
    <r>
      <t>e</t>
    </r>
    <r>
      <rPr>
        <vertAlign val="subscript"/>
        <sz val="11"/>
        <color theme="1"/>
        <rFont val="Calibri"/>
        <family val="2"/>
        <scheme val="minor"/>
      </rPr>
      <t>AC</t>
    </r>
    <r>
      <rPr>
        <sz val="11"/>
        <color theme="1"/>
        <rFont val="Calibri"/>
        <family val="2"/>
        <scheme val="minor"/>
      </rPr>
      <t xml:space="preserve"> = Vapor Pressure (Calibration)</t>
    </r>
  </si>
  <si>
    <r>
      <t>e</t>
    </r>
    <r>
      <rPr>
        <vertAlign val="subscript"/>
        <sz val="11"/>
        <color theme="1"/>
        <rFont val="Calibri"/>
        <family val="2"/>
        <scheme val="minor"/>
      </rPr>
      <t>A</t>
    </r>
    <r>
      <rPr>
        <sz val="11"/>
        <color theme="1"/>
        <rFont val="Calibri"/>
        <family val="2"/>
        <scheme val="minor"/>
      </rPr>
      <t xml:space="preserve"> = Vapor Pressure</t>
    </r>
  </si>
  <si>
    <r>
      <t>T</t>
    </r>
    <r>
      <rPr>
        <vertAlign val="subscript"/>
        <sz val="11"/>
        <color theme="1"/>
        <rFont val="Calibri"/>
        <family val="2"/>
        <scheme val="minor"/>
      </rPr>
      <t>A</t>
    </r>
    <r>
      <rPr>
        <sz val="11"/>
        <color theme="1"/>
        <rFont val="Calibri"/>
        <family val="2"/>
        <scheme val="minor"/>
      </rPr>
      <t xml:space="preserve"> = Air Temperature</t>
    </r>
  </si>
  <si>
    <t>Calibration Pressure</t>
  </si>
  <si>
    <t>Sample Pressure</t>
  </si>
  <si>
    <t>kPa</t>
  </si>
  <si>
    <t>%</t>
  </si>
  <si>
    <t>mV</t>
  </si>
  <si>
    <t>Sample Info</t>
  </si>
  <si>
    <t>Calibration Info</t>
  </si>
  <si>
    <t>Offset</t>
  </si>
  <si>
    <t>Output and Correction Options</t>
  </si>
  <si>
    <t>Sample Humidity</t>
  </si>
  <si>
    <t>Calibration Humidity</t>
  </si>
  <si>
    <t>Formulas for SO-110, 120, 210, 220 and Calculations</t>
  </si>
  <si>
    <t>Final Sample Oxygen Reading [%]</t>
  </si>
  <si>
    <t>Uncorrected Oxygen Reading [%]</t>
  </si>
  <si>
    <t>Yellow Cells = Requested Information</t>
  </si>
  <si>
    <t>Units</t>
  </si>
  <si>
    <t>SO-110, 120 Constants</t>
  </si>
  <si>
    <t>SO-210, 220 Constants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</si>
</sst>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
  </numFmts>
  <fonts count="7" x14ac:knownFonts="1">
    <font>
      <sz val="11"/>
      <color theme="1"/>
      <name val="Calibri"/>
      <family val="2"/>
      <scheme val="minor"/>
    </font>
    <font>
      <sz val="8"/>
      <color rgb="FF000000"/>
      <name val="Segoe UI"/>
      <family val="2"/>
    </font>
    <font>
      <vertAlign val="subscript"/>
      <sz val="11"/>
      <color theme="1"/>
      <name val="Calibri"/>
      <family val="2"/>
      <scheme val="minor"/>
    </font>
    <font>
      <sz val="11"/>
      <color theme="9" tint="0.3999755851924192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4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29">
    <xf numFmtId="0" fontId="0" fillId="0" borderId="0" xfId="0"/>
    <xf numFmtId="0" fontId="0" fillId="2" borderId="7" xfId="0" applyFill="1" applyBorder="1"/>
    <xf numFmtId="0" fontId="0" fillId="4" borderId="0" xfId="0" applyFill="1"/>
    <xf numFmtId="0" fontId="3" fillId="4" borderId="0" xfId="0" applyFont="1" applyFill="1" applyProtection="1">
      <protection locked="0" hidden="1"/>
    </xf>
    <xf numFmtId="0" fontId="3" fillId="4" borderId="0" xfId="0" applyFont="1" applyFill="1"/>
    <xf numFmtId="0" fontId="0" fillId="5" borderId="0" xfId="0" applyFill="1" applyBorder="1" applyAlignment="1"/>
    <xf numFmtId="0" fontId="0" fillId="5" borderId="0" xfId="0" applyFill="1" applyBorder="1"/>
    <xf numFmtId="0" fontId="0" fillId="6" borderId="4" xfId="0" applyFill="1" applyBorder="1" applyAlignment="1">
      <alignment horizontal="center"/>
    </xf>
    <xf numFmtId="0" fontId="0" fillId="2" borderId="6" xfId="0" applyFill="1" applyBorder="1" applyAlignment="1">
      <alignment horizontal="right"/>
    </xf>
    <xf numFmtId="0" fontId="0" fillId="2" borderId="2" xfId="0" applyFill="1" applyBorder="1" applyAlignment="1">
      <alignment horizontal="left"/>
    </xf>
    <xf numFmtId="0" fontId="0" fillId="2" borderId="2" xfId="0" applyFill="1" applyBorder="1"/>
    <xf numFmtId="0" fontId="0" fillId="6" borderId="3" xfId="0" applyFill="1" applyBorder="1"/>
    <xf numFmtId="0" fontId="0" fillId="6" borderId="5" xfId="0" applyFill="1" applyBorder="1"/>
    <xf numFmtId="0" fontId="0" fillId="6" borderId="2" xfId="0" applyFill="1" applyBorder="1" applyAlignment="1">
      <alignment horizontal="center"/>
    </xf>
    <xf numFmtId="0" fontId="0" fillId="5" borderId="0" xfId="0" applyFill="1" applyBorder="1" applyAlignment="1">
      <alignment horizontal="right"/>
    </xf>
    <xf numFmtId="0" fontId="0" fillId="8" borderId="2" xfId="0" applyFill="1" applyBorder="1" applyAlignment="1" applyProtection="1">
      <alignment horizontal="center"/>
      <protection locked="0"/>
    </xf>
    <xf numFmtId="0" fontId="4" fillId="4" borderId="0" xfId="0" applyFont="1" applyFill="1"/>
    <xf numFmtId="0" fontId="0" fillId="6" borderId="13" xfId="0" applyFill="1" applyBorder="1" applyAlignment="1"/>
    <xf numFmtId="0" fontId="0" fillId="6" borderId="22" xfId="0" applyFill="1" applyBorder="1" applyAlignment="1"/>
    <xf numFmtId="0" fontId="0" fillId="6" borderId="9" xfId="0" applyFill="1" applyBorder="1" applyAlignment="1">
      <alignment horizontal="center"/>
    </xf>
    <xf numFmtId="0" fontId="0" fillId="5" borderId="36" xfId="0" applyFill="1" applyBorder="1"/>
    <xf numFmtId="0" fontId="0" fillId="5" borderId="33" xfId="0" applyFill="1" applyBorder="1"/>
    <xf numFmtId="0" fontId="0" fillId="5" borderId="37" xfId="0" applyFill="1" applyBorder="1" applyAlignment="1">
      <alignment horizontal="right"/>
    </xf>
    <xf numFmtId="0" fontId="0" fillId="5" borderId="37" xfId="0" applyFill="1" applyBorder="1"/>
    <xf numFmtId="0" fontId="0" fillId="2" borderId="32" xfId="0" applyFill="1" applyBorder="1" applyAlignment="1">
      <alignment horizontal="right"/>
    </xf>
    <xf numFmtId="0" fontId="0" fillId="2" borderId="29" xfId="0" applyFill="1" applyBorder="1" applyAlignment="1">
      <alignment horizontal="left"/>
    </xf>
    <xf numFmtId="0" fontId="0" fillId="2" borderId="29" xfId="0" applyFill="1" applyBorder="1"/>
    <xf numFmtId="0" fontId="0" fillId="2" borderId="30" xfId="0" applyFill="1" applyBorder="1"/>
    <xf numFmtId="0" fontId="6" fillId="4" borderId="0" xfId="0" applyFont="1" applyFill="1"/>
    <xf numFmtId="0" fontId="0" fillId="7" borderId="39" xfId="0" applyFill="1" applyBorder="1" applyAlignment="1">
      <alignment horizontal="center"/>
    </xf>
    <xf numFmtId="0" fontId="4" fillId="4" borderId="0" xfId="0" applyFont="1" applyFill="1" applyBorder="1"/>
    <xf numFmtId="0" fontId="4" fillId="4" borderId="0" xfId="0" applyFont="1" applyFill="1" applyProtection="1">
      <protection locked="0" hidden="1"/>
    </xf>
    <xf numFmtId="0" fontId="3" fillId="4" borderId="0" xfId="0" applyFont="1" applyFill="1" applyAlignment="1" applyProtection="1">
      <protection locked="0" hidden="1"/>
    </xf>
    <xf numFmtId="0" fontId="3" fillId="4" borderId="0" xfId="0" applyFont="1" applyFill="1" applyAlignment="1"/>
    <xf numFmtId="0" fontId="0" fillId="6" borderId="15" xfId="0" applyFill="1" applyBorder="1" applyAlignment="1">
      <alignment horizontal="center"/>
    </xf>
    <xf numFmtId="0" fontId="0" fillId="6" borderId="17" xfId="0" applyFill="1" applyBorder="1" applyAlignment="1">
      <alignment horizontal="center"/>
    </xf>
    <xf numFmtId="0" fontId="0" fillId="6" borderId="27" xfId="0" applyFill="1" applyBorder="1" applyAlignment="1">
      <alignment horizontal="center"/>
    </xf>
    <xf numFmtId="0" fontId="0" fillId="6" borderId="42" xfId="0" applyFill="1" applyBorder="1" applyAlignment="1">
      <alignment horizontal="center"/>
    </xf>
    <xf numFmtId="0" fontId="0" fillId="6" borderId="16" xfId="0" applyFill="1" applyBorder="1" applyAlignment="1">
      <alignment horizontal="center"/>
    </xf>
    <xf numFmtId="0" fontId="0" fillId="7" borderId="3" xfId="0" applyFont="1" applyFill="1" applyBorder="1" applyAlignment="1" applyProtection="1">
      <alignment horizontal="center" vertical="center" textRotation="180"/>
      <protection hidden="1"/>
    </xf>
    <xf numFmtId="0" fontId="0" fillId="7" borderId="6" xfId="0" applyFont="1" applyFill="1" applyBorder="1" applyAlignment="1" applyProtection="1">
      <alignment horizontal="center" vertical="center" textRotation="180"/>
      <protection hidden="1"/>
    </xf>
    <xf numFmtId="0" fontId="0" fillId="7" borderId="8" xfId="0" applyFont="1" applyFill="1" applyBorder="1" applyAlignment="1" applyProtection="1">
      <alignment horizontal="center" vertical="center" textRotation="180"/>
      <protection hidden="1"/>
    </xf>
    <xf numFmtId="0" fontId="0" fillId="7" borderId="33" xfId="0" applyFill="1" applyBorder="1" applyAlignment="1">
      <alignment horizontal="center"/>
    </xf>
    <xf numFmtId="0" fontId="0" fillId="7" borderId="31" xfId="0" applyFill="1" applyBorder="1" applyAlignment="1">
      <alignment horizontal="center"/>
    </xf>
    <xf numFmtId="0" fontId="0" fillId="7" borderId="35" xfId="0" applyFill="1" applyBorder="1" applyAlignment="1">
      <alignment horizontal="center"/>
    </xf>
    <xf numFmtId="0" fontId="0" fillId="0" borderId="2"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7" xfId="0" applyBorder="1" applyAlignment="1" applyProtection="1">
      <alignment horizontal="center"/>
      <protection locked="0"/>
    </xf>
    <xf numFmtId="0" fontId="3" fillId="7" borderId="6" xfId="0" applyFont="1" applyFill="1" applyBorder="1" applyAlignment="1" applyProtection="1">
      <alignment horizontal="center" vertical="center" textRotation="180"/>
      <protection hidden="1"/>
    </xf>
    <xf numFmtId="0" fontId="3" fillId="7" borderId="8" xfId="0" applyFont="1" applyFill="1" applyBorder="1" applyAlignment="1" applyProtection="1">
      <alignment horizontal="center" vertical="center" textRotation="180"/>
      <protection hidden="1"/>
    </xf>
    <xf numFmtId="0" fontId="0" fillId="7" borderId="3" xfId="0" applyFont="1" applyFill="1" applyBorder="1" applyAlignment="1">
      <alignment horizontal="center" vertical="center" textRotation="180"/>
    </xf>
    <xf numFmtId="0" fontId="0" fillId="7" borderId="6" xfId="0" applyFont="1" applyFill="1" applyBorder="1" applyAlignment="1">
      <alignment horizontal="center" vertical="center" textRotation="180"/>
    </xf>
    <xf numFmtId="0" fontId="0" fillId="7" borderId="8" xfId="0" applyFont="1" applyFill="1" applyBorder="1" applyAlignment="1">
      <alignment horizontal="center" vertical="center" textRotation="180"/>
    </xf>
    <xf numFmtId="0" fontId="0" fillId="6" borderId="16" xfId="0" applyFill="1" applyBorder="1" applyAlignment="1">
      <alignment horizontal="right"/>
    </xf>
    <xf numFmtId="0" fontId="0" fillId="6" borderId="17" xfId="0" applyFill="1" applyBorder="1" applyAlignment="1">
      <alignment horizontal="right"/>
    </xf>
    <xf numFmtId="0" fontId="0" fillId="6" borderId="14" xfId="0" applyFill="1" applyBorder="1" applyAlignment="1">
      <alignment horizontal="right"/>
    </xf>
    <xf numFmtId="0" fontId="0" fillId="6" borderId="13" xfId="0" applyFill="1" applyBorder="1" applyAlignment="1">
      <alignment horizontal="right"/>
    </xf>
    <xf numFmtId="0" fontId="0" fillId="0" borderId="9" xfId="0" applyBorder="1" applyAlignment="1" applyProtection="1">
      <alignment horizontal="center"/>
      <protection locked="0"/>
    </xf>
    <xf numFmtId="0" fontId="0" fillId="0" borderId="34" xfId="0" applyBorder="1" applyAlignment="1" applyProtection="1">
      <alignment horizontal="center"/>
      <protection locked="0"/>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2" borderId="6" xfId="0" applyFill="1" applyBorder="1" applyAlignment="1">
      <alignment horizontal="center"/>
    </xf>
    <xf numFmtId="0" fontId="0" fillId="2" borderId="2" xfId="0" applyFill="1" applyBorder="1" applyAlignment="1">
      <alignment horizontal="center"/>
    </xf>
    <xf numFmtId="0" fontId="0" fillId="2" borderId="7"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11" xfId="0" applyFill="1" applyBorder="1" applyAlignment="1">
      <alignment horizontal="right"/>
    </xf>
    <xf numFmtId="0" fontId="0" fillId="3" borderId="22" xfId="0" applyFill="1" applyBorder="1" applyAlignment="1">
      <alignment horizontal="right"/>
    </xf>
    <xf numFmtId="0" fontId="0" fillId="3" borderId="14" xfId="0" applyFill="1" applyBorder="1" applyAlignment="1">
      <alignment horizontal="right"/>
    </xf>
    <xf numFmtId="0" fontId="0" fillId="3" borderId="13" xfId="0" applyFill="1" applyBorder="1" applyAlignment="1">
      <alignment horizontal="right"/>
    </xf>
    <xf numFmtId="0" fontId="0" fillId="6" borderId="18"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11" xfId="0" applyBorder="1" applyAlignment="1">
      <alignment horizontal="center"/>
    </xf>
    <xf numFmtId="0" fontId="0" fillId="7" borderId="46" xfId="0" applyFont="1" applyFill="1" applyBorder="1" applyAlignment="1" applyProtection="1">
      <alignment horizontal="center" vertical="center" textRotation="180"/>
      <protection hidden="1"/>
    </xf>
    <xf numFmtId="0" fontId="0" fillId="7" borderId="48" xfId="0" applyFont="1" applyFill="1" applyBorder="1" applyAlignment="1" applyProtection="1">
      <alignment horizontal="center" vertical="center" textRotation="180"/>
      <protection hidden="1"/>
    </xf>
    <xf numFmtId="0" fontId="0" fillId="2" borderId="25" xfId="0" applyFill="1" applyBorder="1" applyAlignment="1">
      <alignment horizontal="center"/>
    </xf>
    <xf numFmtId="0" fontId="0" fillId="2" borderId="0" xfId="0" applyFill="1" applyBorder="1" applyAlignment="1">
      <alignment horizontal="center"/>
    </xf>
    <xf numFmtId="0" fontId="0" fillId="2" borderId="47" xfId="0" applyFill="1"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41" xfId="0" applyFill="1" applyBorder="1" applyAlignment="1">
      <alignment horizontal="center"/>
    </xf>
    <xf numFmtId="0" fontId="0" fillId="6" borderId="37" xfId="0" applyFill="1" applyBorder="1" applyAlignment="1">
      <alignment horizontal="center"/>
    </xf>
    <xf numFmtId="0" fontId="0" fillId="6" borderId="38" xfId="0" applyFill="1" applyBorder="1" applyAlignment="1">
      <alignment horizontal="center"/>
    </xf>
    <xf numFmtId="0" fontId="0" fillId="6" borderId="1" xfId="0" applyFill="1" applyBorder="1" applyAlignment="1">
      <alignment horizontal="center"/>
    </xf>
    <xf numFmtId="0" fontId="0" fillId="6" borderId="41" xfId="0" applyFill="1" applyBorder="1" applyAlignment="1">
      <alignment horizontal="center"/>
    </xf>
    <xf numFmtId="0" fontId="0" fillId="0" borderId="39" xfId="0" applyBorder="1" applyAlignment="1" applyProtection="1">
      <alignment horizontal="center"/>
      <protection locked="0"/>
    </xf>
    <xf numFmtId="0" fontId="0" fillId="0" borderId="40" xfId="0" applyBorder="1" applyAlignment="1" applyProtection="1">
      <alignment horizontal="center"/>
      <protection locked="0"/>
    </xf>
    <xf numFmtId="0" fontId="0" fillId="0" borderId="2"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40" xfId="0" applyBorder="1" applyAlignment="1">
      <alignment horizontal="center" vertical="center"/>
    </xf>
    <xf numFmtId="0" fontId="0" fillId="0" borderId="37" xfId="0" applyBorder="1" applyAlignment="1">
      <alignment horizontal="center" vertical="center"/>
    </xf>
    <xf numFmtId="0" fontId="0" fillId="0" borderId="25" xfId="0" applyBorder="1" applyAlignment="1">
      <alignment horizontal="center" vertical="center"/>
    </xf>
    <xf numFmtId="0" fontId="0" fillId="0" borderId="0" xfId="0" applyBorder="1" applyAlignment="1">
      <alignment horizontal="center" vertical="center"/>
    </xf>
    <xf numFmtId="0" fontId="5" fillId="6" borderId="37" xfId="0" applyFont="1" applyFill="1" applyBorder="1" applyAlignment="1">
      <alignment horizontal="right"/>
    </xf>
    <xf numFmtId="0" fontId="5" fillId="6" borderId="38" xfId="0" applyFont="1" applyFill="1" applyBorder="1" applyAlignment="1">
      <alignment horizontal="right"/>
    </xf>
    <xf numFmtId="0" fontId="0" fillId="6" borderId="11" xfId="0" applyFill="1" applyBorder="1" applyAlignment="1">
      <alignment horizontal="right"/>
    </xf>
    <xf numFmtId="0" fontId="0" fillId="6" borderId="22" xfId="0" applyFill="1" applyBorder="1" applyAlignment="1">
      <alignment horizontal="right"/>
    </xf>
    <xf numFmtId="0" fontId="0" fillId="4" borderId="0" xfId="0" applyFill="1" applyAlignment="1">
      <alignment horizontal="center"/>
    </xf>
    <xf numFmtId="0" fontId="0" fillId="8" borderId="43" xfId="0" applyFill="1" applyBorder="1" applyAlignment="1">
      <alignment horizontal="center"/>
    </xf>
    <xf numFmtId="0" fontId="0" fillId="8" borderId="44" xfId="0" applyFill="1" applyBorder="1" applyAlignment="1">
      <alignment horizontal="center"/>
    </xf>
    <xf numFmtId="0" fontId="0" fillId="8" borderId="45" xfId="0" applyFill="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0" xfId="0" applyFill="1"/>
    <xf numFmtId="172" fontId="0" fillId="0" borderId="2" xfId="0" applyNumberFormat="1" applyBorder="1" applyAlignment="1">
      <alignment horizontal="center"/>
    </xf>
    <xf numFmtId="172" fontId="0" fillId="0" borderId="28" xfId="0" applyNumberFormat="1" applyBorder="1" applyAlignment="1">
      <alignment horizontal="center"/>
    </xf>
    <xf numFmtId="172" fontId="0" fillId="0" borderId="24" xfId="0" applyNumberFormat="1" applyBorder="1" applyAlignment="1">
      <alignment horizontal="center"/>
    </xf>
    <xf numFmtId="172" fontId="0" fillId="0" borderId="20" xfId="0" applyNumberFormat="1" applyBorder="1" applyAlignment="1">
      <alignment horizontal="center"/>
    </xf>
    <xf numFmtId="172" fontId="0" fillId="0" borderId="34" xfId="0" applyNumberFormat="1" applyBorder="1" applyAlignment="1">
      <alignment horizontal="center"/>
    </xf>
    <xf numFmtId="172" fontId="0" fillId="0" borderId="11" xfId="0" applyNumberFormat="1" applyBorder="1" applyAlignment="1">
      <alignment horizontal="center"/>
    </xf>
    <xf numFmtId="172" fontId="0" fillId="0" borderId="22" xfId="0" applyNumberFormat="1" applyBorder="1" applyAlignment="1">
      <alignment horizontal="center"/>
    </xf>
    <xf numFmtId="172" fontId="0" fillId="9" borderId="10" xfId="0" applyNumberFormat="1" applyFill="1" applyBorder="1" applyAlignment="1">
      <alignment horizontal="center"/>
    </xf>
    <xf numFmtId="172" fontId="0" fillId="9" borderId="22" xfId="0" applyNumberFormat="1" applyFill="1" applyBorder="1" applyAlignment="1">
      <alignment horizontal="center"/>
    </xf>
    <xf numFmtId="172" fontId="0" fillId="9" borderId="34" xfId="0" applyNumberFormat="1" applyFill="1" applyBorder="1" applyAlignment="1">
      <alignment horizontal="center"/>
    </xf>
    <xf numFmtId="172" fontId="0" fillId="9" borderId="12" xfId="0" applyNumberFormat="1" applyFill="1" applyBorder="1" applyAlignment="1">
      <alignment horizontal="center"/>
    </xf>
    <xf numFmtId="172" fontId="0" fillId="7" borderId="10" xfId="0" applyNumberFormat="1" applyFill="1" applyBorder="1" applyAlignment="1">
      <alignment horizontal="center"/>
    </xf>
    <xf numFmtId="172" fontId="0" fillId="7" borderId="22" xfId="0" applyNumberFormat="1" applyFill="1" applyBorder="1" applyAlignment="1">
      <alignment horizontal="center"/>
    </xf>
    <xf numFmtId="172" fontId="0" fillId="7" borderId="34" xfId="0" applyNumberFormat="1" applyFill="1" applyBorder="1" applyAlignment="1">
      <alignment horizontal="center"/>
    </xf>
    <xf numFmtId="172" fontId="0" fillId="7" borderId="12" xfId="0" applyNumberFormat="1" applyFill="1" applyBorder="1" applyAlignment="1">
      <alignment horizontal="center"/>
    </xf>
    <xf numFmtId="172" fontId="0" fillId="7" borderId="11" xfId="0" applyNumberFormat="1" applyFill="1" applyBorder="1" applyAlignment="1">
      <alignment horizontal="center"/>
    </xf>
  </cellXfs>
  <cellStyles count="1">
    <cellStyle name="Normal" xfId="0" builtinId="0"/>
  </cellStyles>
  <dxfs count="27">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rgb="FFFFFF00"/>
        </patternFill>
      </fill>
    </dxf>
    <dxf>
      <fill>
        <patternFill patternType="solid">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fmlaLink="$A$61"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GBox"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CheckBox" checked="Checked" fmlaLink="$A$71" lockText="1" noThreeD="1"/>
</file>

<file path=xl/ctrlProps/ctrlProp4.xml><?xml version="1.0" encoding="utf-8"?>
<formControlPr xmlns="http://schemas.microsoft.com/office/spreadsheetml/2009/9/main" objectType="CheckBox" checked="Checked" fmlaLink="$A$73" lockText="1" noThreeD="1"/>
</file>

<file path=xl/ctrlProps/ctrlProp5.xml><?xml version="1.0" encoding="utf-8"?>
<formControlPr xmlns="http://schemas.microsoft.com/office/spreadsheetml/2009/9/main" objectType="CheckBox" checked="Checked" fmlaLink="$A$72" lockText="1" noThreeD="1"/>
</file>

<file path=xl/ctrlProps/ctrlProp6.xml><?xml version="1.0" encoding="utf-8"?>
<formControlPr xmlns="http://schemas.microsoft.com/office/spreadsheetml/2009/9/main" objectType="Radio" checked="Checked" firstButton="1" fmlaLink="$A$54"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checked="Checked" firstButton="1" fmlaLink="$A$59" lockText="1" noThreeD="1"/>
</file>

<file path=xl/drawings/drawing1.xml><?xml version="1.0" encoding="utf-8"?>
<xdr:wsDr xmlns:xdr="http://schemas.openxmlformats.org/drawingml/2006/spreadsheetDrawing" xmlns:a="http://schemas.openxmlformats.org/drawingml/2006/main">
  <xdr:oneCellAnchor>
    <xdr:from>
      <xdr:col>2</xdr:col>
      <xdr:colOff>161925</xdr:colOff>
      <xdr:row>26</xdr:row>
      <xdr:rowOff>147637</xdr:rowOff>
    </xdr:from>
    <xdr:ext cx="1174489" cy="35022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95425" y="5214937"/>
              <a:ext cx="1174489" cy="350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sz="1100" b="0" i="0">
                        <a:latin typeface="Cambria Math" panose="02040503050406030204" pitchFamily="18" charset="0"/>
                      </a:rPr>
                      <m:t>CF</m:t>
                    </m:r>
                    <m:r>
                      <a:rPr lang="en-US" sz="1100" b="0" i="0">
                        <a:latin typeface="Cambria Math" panose="02040503050406030204" pitchFamily="18" charset="0"/>
                      </a:rPr>
                      <m:t>=</m:t>
                    </m:r>
                    <m:f>
                      <m:fPr>
                        <m:ctrlPr>
                          <a:rPr lang="en-US" sz="1100" i="1">
                            <a:latin typeface="Cambria Math" panose="02040503050406030204" pitchFamily="18" charset="0"/>
                          </a:rPr>
                        </m:ctrlPr>
                      </m:fPr>
                      <m:num>
                        <m:r>
                          <a:rPr lang="en-US" sz="1100">
                            <a:latin typeface="Cambria Math" panose="02040503050406030204" pitchFamily="18" charset="0"/>
                          </a:rPr>
                          <m:t>20.95</m:t>
                        </m:r>
                      </m:num>
                      <m:den>
                        <m:d>
                          <m:dPr>
                            <m:ctrlPr>
                              <a:rPr lang="en-US" sz="1100" i="1">
                                <a:latin typeface="Cambria Math" panose="02040503050406030204" pitchFamily="18" charset="0"/>
                              </a:rPr>
                            </m:ctrlPr>
                          </m:dPr>
                          <m:e>
                            <m:r>
                              <a:rPr lang="en-US" sz="1100" i="1">
                                <a:latin typeface="Cambria Math" panose="02040503050406030204" pitchFamily="18" charset="0"/>
                              </a:rPr>
                              <m:t>𝑚</m:t>
                            </m:r>
                            <m:sSub>
                              <m:sSubPr>
                                <m:ctrlPr>
                                  <a:rPr lang="en-US" sz="1100" i="1">
                                    <a:latin typeface="Cambria Math" panose="02040503050406030204" pitchFamily="18" charset="0"/>
                                  </a:rPr>
                                </m:ctrlPr>
                              </m:sSubPr>
                              <m:e>
                                <m:r>
                                  <a:rPr lang="en-US" sz="1100" i="1">
                                    <a:latin typeface="Cambria Math" panose="02040503050406030204" pitchFamily="18" charset="0"/>
                                  </a:rPr>
                                  <m:t>𝑉</m:t>
                                </m:r>
                              </m:e>
                              <m:sub>
                                <m:r>
                                  <a:rPr lang="en-US" sz="1100" i="1">
                                    <a:latin typeface="Cambria Math" panose="02040503050406030204" pitchFamily="18" charset="0"/>
                                  </a:rPr>
                                  <m:t>𝐶</m:t>
                                </m:r>
                              </m:sub>
                            </m:sSub>
                            <m:r>
                              <a:rPr lang="en-US" sz="1100" i="0">
                                <a:latin typeface="Cambria Math" panose="02040503050406030204" pitchFamily="18" charset="0"/>
                              </a:rPr>
                              <m:t>−</m:t>
                            </m:r>
                            <m:r>
                              <a:rPr lang="en-US" sz="1100" i="1">
                                <a:latin typeface="Cambria Math" panose="02040503050406030204" pitchFamily="18" charset="0"/>
                              </a:rPr>
                              <m:t>𝑚</m:t>
                            </m:r>
                            <m:sSub>
                              <m:sSubPr>
                                <m:ctrlPr>
                                  <a:rPr lang="en-US" sz="1100" i="1">
                                    <a:latin typeface="Cambria Math" panose="02040503050406030204" pitchFamily="18" charset="0"/>
                                  </a:rPr>
                                </m:ctrlPr>
                              </m:sSubPr>
                              <m:e>
                                <m:r>
                                  <a:rPr lang="en-US" sz="1100" i="1">
                                    <a:latin typeface="Cambria Math" panose="02040503050406030204" pitchFamily="18" charset="0"/>
                                  </a:rPr>
                                  <m:t>𝑉</m:t>
                                </m:r>
                              </m:e>
                              <m:sub>
                                <m:r>
                                  <a:rPr lang="en-US" sz="1100" i="0">
                                    <a:latin typeface="Cambria Math" panose="02040503050406030204" pitchFamily="18" charset="0"/>
                                  </a:rPr>
                                  <m:t>0</m:t>
                                </m:r>
                              </m:sub>
                            </m:sSub>
                          </m:e>
                        </m:d>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95425" y="5214937"/>
              <a:ext cx="1174489" cy="350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CF=</a:t>
              </a:r>
              <a:r>
                <a:rPr lang="en-US" sz="1100" i="0">
                  <a:latin typeface="Cambria Math" panose="02040503050406030204" pitchFamily="18" charset="0"/>
                </a:rPr>
                <a:t>20.95/((𝑚𝑉_𝐶−𝑚𝑉_0 ) )</a:t>
              </a:r>
              <a:endParaRPr lang="en-US" sz="1100"/>
            </a:p>
          </xdr:txBody>
        </xdr:sp>
      </mc:Fallback>
    </mc:AlternateContent>
    <xdr:clientData/>
  </xdr:oneCellAnchor>
  <xdr:oneCellAnchor>
    <xdr:from>
      <xdr:col>1</xdr:col>
      <xdr:colOff>219075</xdr:colOff>
      <xdr:row>33</xdr:row>
      <xdr:rowOff>33337</xdr:rowOff>
    </xdr:from>
    <xdr:ext cx="1044388" cy="38036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42975" y="6586537"/>
              <a:ext cx="1044388"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rPr>
                          <m:t>𝑂</m:t>
                        </m:r>
                      </m:e>
                      <m:sub>
                        <m:r>
                          <a:rPr lang="en-US" sz="1100" i="0">
                            <a:latin typeface="Cambria Math" panose="02040503050406030204" pitchFamily="18" charset="0"/>
                          </a:rPr>
                          <m:t>2</m:t>
                        </m:r>
                      </m:sub>
                    </m:sSub>
                    <m:r>
                      <a:rPr lang="en-US" sz="1100" i="0">
                        <a:latin typeface="Cambria Math" panose="02040503050406030204" pitchFamily="18" charset="0"/>
                      </a:rPr>
                      <m:t>=</m:t>
                    </m:r>
                    <m:sSub>
                      <m:sSubPr>
                        <m:ctrlPr>
                          <a:rPr lang="en-US" sz="1100" i="1">
                            <a:latin typeface="Cambria Math" panose="02040503050406030204" pitchFamily="18" charset="0"/>
                          </a:rPr>
                        </m:ctrlPr>
                      </m:sSubPr>
                      <m:e>
                        <m:r>
                          <a:rPr lang="en-US" sz="1100" i="1">
                            <a:latin typeface="Cambria Math" panose="02040503050406030204" pitchFamily="18" charset="0"/>
                          </a:rPr>
                          <m:t>𝑂</m:t>
                        </m:r>
                      </m:e>
                      <m:sub>
                        <m:r>
                          <a:rPr lang="en-US" sz="1100" i="0">
                            <a:latin typeface="Cambria Math" panose="02040503050406030204" pitchFamily="18" charset="0"/>
                          </a:rPr>
                          <m:t>2</m:t>
                        </m:r>
                        <m:r>
                          <a:rPr lang="en-US" sz="1100" b="0" i="1">
                            <a:latin typeface="Cambria Math" panose="02040503050406030204" pitchFamily="18" charset="0"/>
                          </a:rPr>
                          <m:t>𝑀</m:t>
                        </m:r>
                      </m:sub>
                    </m:sSub>
                    <m:d>
                      <m:dPr>
                        <m:ctrlPr>
                          <a:rPr lang="en-US" sz="1100" i="1">
                            <a:latin typeface="Cambria Math" panose="02040503050406030204" pitchFamily="18" charset="0"/>
                          </a:rPr>
                        </m:ctrlPr>
                      </m:dPr>
                      <m:e>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num>
                          <m:den>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𝐵𝑀</m:t>
                                </m:r>
                              </m:sub>
                            </m:sSub>
                          </m:den>
                        </m:f>
                      </m:e>
                    </m:d>
                  </m:oMath>
                </m:oMathPara>
              </a14:m>
              <a:endParaRPr lang="en-US"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42975" y="6586537"/>
              <a:ext cx="1044388"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𝑂_2=𝑂_2</a:t>
              </a:r>
              <a:r>
                <a:rPr lang="en-US" sz="1100" b="0" i="0">
                  <a:latin typeface="Cambria Math" panose="02040503050406030204" pitchFamily="18" charset="0"/>
                </a:rPr>
                <a:t>𝑀 </a:t>
              </a:r>
              <a:r>
                <a:rPr lang="en-US" sz="1100" i="0">
                  <a:latin typeface="Cambria Math" panose="02040503050406030204" pitchFamily="18" charset="0"/>
                </a:rPr>
                <a:t>(</a:t>
              </a:r>
              <a:r>
                <a:rPr lang="en-US" sz="1100" b="0" i="0">
                  <a:latin typeface="Cambria Math" panose="02040503050406030204" pitchFamily="18" charset="0"/>
                </a:rPr>
                <a:t>𝑃_𝐵𝐶/𝑃_𝐵𝑀 )</a:t>
              </a:r>
              <a:endParaRPr lang="en-US" sz="11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9525</xdr:colOff>
          <xdr:row>11</xdr:row>
          <xdr:rowOff>9525</xdr:rowOff>
        </xdr:from>
        <xdr:to>
          <xdr:col>3</xdr:col>
          <xdr:colOff>619125</xdr:colOff>
          <xdr:row>12</xdr:row>
          <xdr:rowOff>161925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Standard Zero Offset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28575</xdr:rowOff>
        </xdr:from>
        <xdr:to>
          <xdr:col>3</xdr:col>
          <xdr:colOff>609600</xdr:colOff>
          <xdr:row>14</xdr:row>
          <xdr:rowOff>171450</xdr:rowOff>
        </xdr:to>
        <xdr:sp macro="" textlink="">
          <xdr:nvSpPr>
            <xdr:cNvPr id="1030" name="Option 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Custom Zero Offset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20</xdr:row>
          <xdr:rowOff>47625</xdr:rowOff>
        </xdr:from>
        <xdr:to>
          <xdr:col>3</xdr:col>
          <xdr:colOff>619125</xdr:colOff>
          <xdr:row>21</xdr:row>
          <xdr:rowOff>142875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Pressure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47625</xdr:rowOff>
        </xdr:from>
        <xdr:to>
          <xdr:col>7</xdr:col>
          <xdr:colOff>628650</xdr:colOff>
          <xdr:row>21</xdr:row>
          <xdr:rowOff>142875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993300" mc:Ignorable="a14" a14:legacySpreadsheetColorIndex="6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Humidity</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22</xdr:row>
          <xdr:rowOff>57150</xdr:rowOff>
        </xdr:from>
        <xdr:to>
          <xdr:col>3</xdr:col>
          <xdr:colOff>619125</xdr:colOff>
          <xdr:row>23</xdr:row>
          <xdr:rowOff>152400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Correct for Temperature</a:t>
              </a:r>
            </a:p>
          </xdr:txBody>
        </xdr:sp>
        <xdr:clientData fLocksWithSheet="0"/>
      </xdr:twoCellAnchor>
    </mc:Choice>
    <mc:Fallback/>
  </mc:AlternateContent>
  <xdr:oneCellAnchor>
    <xdr:from>
      <xdr:col>5</xdr:col>
      <xdr:colOff>323850</xdr:colOff>
      <xdr:row>27</xdr:row>
      <xdr:rowOff>28575</xdr:rowOff>
    </xdr:from>
    <xdr:ext cx="99360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314700" y="5324475"/>
              <a:ext cx="9936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𝐶𝑂</m:t>
                    </m:r>
                    <m:r>
                      <a:rPr lang="en-US" sz="1100" b="0" i="1">
                        <a:latin typeface="Cambria Math" panose="02040503050406030204" pitchFamily="18" charset="0"/>
                      </a:rPr>
                      <m:t>=</m:t>
                    </m:r>
                    <m:r>
                      <a:rPr lang="en-US" sz="1100" b="0" i="1">
                        <a:latin typeface="Cambria Math" panose="02040503050406030204" pitchFamily="18" charset="0"/>
                      </a:rPr>
                      <m:t>𝐶𝐹</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𝑚𝑉</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314700" y="5324475"/>
              <a:ext cx="9936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𝐶𝑂=𝐶𝐹∗〖𝑚𝑉〗_0</a:t>
              </a:r>
              <a:endParaRPr lang="en-US" sz="1100"/>
            </a:p>
          </xdr:txBody>
        </xdr:sp>
      </mc:Fallback>
    </mc:AlternateContent>
    <xdr:clientData/>
  </xdr:oneCellAnchor>
  <xdr:oneCellAnchor>
    <xdr:from>
      <xdr:col>1</xdr:col>
      <xdr:colOff>542925</xdr:colOff>
      <xdr:row>30</xdr:row>
      <xdr:rowOff>0</xdr:rowOff>
    </xdr:from>
    <xdr:ext cx="3427798" cy="39504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66825" y="5905500"/>
              <a:ext cx="3427798" cy="395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=101.325−101.325</m:t>
                    </m:r>
                    <m:d>
                      <m:dPr>
                        <m:begChr m:val="["/>
                        <m:endChr m:val="]"/>
                        <m:ctrlPr>
                          <a:rPr lang="en-US" sz="1100" b="0" i="1">
                            <a:latin typeface="Cambria Math" panose="02040503050406030204" pitchFamily="18" charset="0"/>
                          </a:rPr>
                        </m:ctrlPr>
                      </m:dPr>
                      <m:e>
                        <m:r>
                          <a:rPr lang="en-US" sz="1100" b="0" i="1">
                            <a:latin typeface="Cambria Math" panose="02040503050406030204" pitchFamily="18" charset="0"/>
                          </a:rPr>
                          <m:t>1−</m:t>
                        </m:r>
                        <m:sSup>
                          <m:sSupPr>
                            <m:ctrlPr>
                              <a:rPr lang="en-US" sz="1100" b="0" i="1">
                                <a:latin typeface="Cambria Math" panose="02040503050406030204" pitchFamily="18" charset="0"/>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𝐸</m:t>
                                    </m:r>
                                  </m:num>
                                  <m:den>
                                    <m:r>
                                      <a:rPr lang="en-US" sz="1100" b="0" i="1">
                                        <a:solidFill>
                                          <a:schemeClr val="tx1"/>
                                        </a:solidFill>
                                        <a:effectLst/>
                                        <a:latin typeface="Cambria Math" panose="02040503050406030204" pitchFamily="18" charset="0"/>
                                        <a:ea typeface="+mn-ea"/>
                                        <a:cs typeface="+mn-cs"/>
                                      </a:rPr>
                                      <m:t>44307.69231</m:t>
                                    </m:r>
                                  </m:den>
                                </m:f>
                              </m:e>
                            </m:d>
                          </m:e>
                          <m:sup>
                            <m:r>
                              <a:rPr lang="en-US" sz="1100" b="0" i="1">
                                <a:latin typeface="Cambria Math" panose="02040503050406030204" pitchFamily="18" charset="0"/>
                              </a:rPr>
                              <m:t>5.2328</m:t>
                            </m:r>
                          </m:sup>
                        </m:sSup>
                      </m:e>
                    </m:d>
                  </m:oMath>
                </m:oMathPara>
              </a14:m>
              <a:endParaRPr lang="en-US"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66825" y="5905500"/>
              <a:ext cx="3427798" cy="395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𝑃_𝐵=101.325−101.325[1−</a:t>
              </a:r>
              <a:r>
                <a:rPr lang="en-US" sz="1100" b="0" i="0">
                  <a:solidFill>
                    <a:schemeClr val="tx1"/>
                  </a:solidFill>
                  <a:effectLst/>
                  <a:latin typeface="Cambria Math" panose="02040503050406030204" pitchFamily="18" charset="0"/>
                  <a:ea typeface="+mn-ea"/>
                  <a:cs typeface="+mn-cs"/>
                </a:rPr>
                <a:t>(1−𝐸/44307.69231)^</a:t>
              </a:r>
              <a:r>
                <a:rPr lang="en-US" sz="1100" b="0" i="0">
                  <a:latin typeface="Cambria Math" panose="02040503050406030204" pitchFamily="18" charset="0"/>
                </a:rPr>
                <a:t>5.2328 ]</a:t>
              </a:r>
              <a:endParaRPr lang="en-US" sz="1100"/>
            </a:p>
          </xdr:txBody>
        </xdr:sp>
      </mc:Fallback>
    </mc:AlternateContent>
    <xdr:clientData/>
  </xdr:oneCellAnchor>
  <xdr:oneCellAnchor>
    <xdr:from>
      <xdr:col>3</xdr:col>
      <xdr:colOff>904875</xdr:colOff>
      <xdr:row>33</xdr:row>
      <xdr:rowOff>123825</xdr:rowOff>
    </xdr:from>
    <xdr:ext cx="2460802" cy="18601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847975" y="6677025"/>
              <a:ext cx="2460802" cy="186013"/>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r>
                          <a:rPr lang="en-US" sz="1100" b="0" i="1">
                            <a:latin typeface="Cambria Math" panose="02040503050406030204" pitchFamily="18" charset="0"/>
                          </a:rPr>
                          <m:t>𝑀</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3</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e>
                      <m:sup>
                        <m:r>
                          <a:rPr lang="en-US" sz="1100" b="0" i="1">
                            <a:latin typeface="Cambria Math" panose="02040503050406030204" pitchFamily="18" charset="0"/>
                          </a:rPr>
                          <m:t>3</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2</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e>
                      <m:sup>
                        <m:r>
                          <a:rPr lang="en-US" sz="1100" b="0" i="1">
                            <a:latin typeface="Cambria Math" panose="02040503050406030204" pitchFamily="18" charset="0"/>
                          </a:rPr>
                          <m:t>2</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𝑆</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847975" y="6677025"/>
              <a:ext cx="2460802" cy="186013"/>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𝑂_2=𝑂_2𝑀+𝐶_3 〖𝑇_𝑆〗^3+𝐶_2 〖𝑇_𝑆〗^2+𝐶_1 𝑇_𝑆+𝐶_0</a:t>
              </a:r>
              <a:endParaRPr lang="en-US" sz="1100"/>
            </a:p>
          </xdr:txBody>
        </xdr:sp>
      </mc:Fallback>
    </mc:AlternateContent>
    <xdr:clientData/>
  </xdr:oneCellAnchor>
  <xdr:oneCellAnchor>
    <xdr:from>
      <xdr:col>1</xdr:col>
      <xdr:colOff>323850</xdr:colOff>
      <xdr:row>36</xdr:row>
      <xdr:rowOff>104775</xdr:rowOff>
    </xdr:from>
    <xdr:ext cx="1891928" cy="18601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047750" y="7267575"/>
              <a:ext cx="1891928" cy="186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3</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e>
                      <m:sup>
                        <m:r>
                          <a:rPr lang="en-US" sz="1100" b="0" i="1">
                            <a:latin typeface="Cambria Math" panose="02040503050406030204" pitchFamily="18" charset="0"/>
                          </a:rPr>
                          <m:t>3</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2</m:t>
                        </m:r>
                      </m:sub>
                    </m:sSub>
                    <m:sSup>
                      <m:sSupPr>
                        <m:ctrlPr>
                          <a:rPr lang="en-US" sz="1100" b="0" i="1">
                            <a:latin typeface="Cambria Math" panose="02040503050406030204" pitchFamily="18" charset="0"/>
                          </a:rPr>
                        </m:ctrlPr>
                      </m:sSupPr>
                      <m:e>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e>
                      <m:sup>
                        <m:r>
                          <a:rPr lang="en-US" sz="1100" b="0" i="1">
                            <a:latin typeface="Cambria Math" panose="02040503050406030204" pitchFamily="18" charset="0"/>
                          </a:rPr>
                          <m:t>2</m:t>
                        </m:r>
                      </m:sup>
                    </m:sSup>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1</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047750" y="7267575"/>
              <a:ext cx="1891928" cy="186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𝐶_0=−(𝐶_3 〖𝑇_𝐶〗^3+𝐶_2 〖𝑇_𝐶〗^2+𝐶_1 𝑇_𝐶)</a:t>
              </a:r>
              <a:endParaRPr lang="en-US" sz="1100"/>
            </a:p>
          </xdr:txBody>
        </xdr:sp>
      </mc:Fallback>
    </mc:AlternateContent>
    <xdr:clientData/>
  </xdr:oneCellAnchor>
  <xdr:oneCellAnchor>
    <xdr:from>
      <xdr:col>5</xdr:col>
      <xdr:colOff>171450</xdr:colOff>
      <xdr:row>36</xdr:row>
      <xdr:rowOff>9525</xdr:rowOff>
    </xdr:from>
    <xdr:ext cx="1897314" cy="38036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62300" y="7172325"/>
              <a:ext cx="189731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𝑂</m:t>
                        </m:r>
                      </m:e>
                      <m:sub>
                        <m:r>
                          <a:rPr lang="en-US" sz="1100" b="0" i="1">
                            <a:latin typeface="Cambria Math" panose="02040503050406030204" pitchFamily="18" charset="0"/>
                          </a:rPr>
                          <m:t>2</m:t>
                        </m:r>
                        <m:r>
                          <a:rPr lang="en-US" sz="1100" b="0" i="1">
                            <a:latin typeface="Cambria Math" panose="02040503050406030204" pitchFamily="18" charset="0"/>
                          </a:rPr>
                          <m:t>𝑀</m:t>
                        </m:r>
                      </m:sub>
                    </m:sSub>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r>
                              <a:rPr lang="en-US" sz="1100" b="0" i="1">
                                <a:latin typeface="Cambria Math" panose="02040503050406030204" pitchFamily="18" charset="0"/>
                              </a:rPr>
                              <m:t>+</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𝐴𝑀</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𝐴𝐶</m:t>
                                    </m:r>
                                  </m:sub>
                                </m:sSub>
                              </m:e>
                            </m:d>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𝐵𝐶</m:t>
                                </m:r>
                              </m:sub>
                            </m:sSub>
                          </m:den>
                        </m:f>
                      </m:e>
                    </m:d>
                  </m:oMath>
                </m:oMathPara>
              </a14:m>
              <a:endParaRPr lang="en-US"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62300" y="7172325"/>
              <a:ext cx="189731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𝑂_2=𝑂_2𝑀 ((𝑃_𝐵𝐶+(𝑒_𝐴𝑀−𝑒_𝐴𝐶 ))/𝑃_𝐵𝐶 )</a:t>
              </a:r>
              <a:endParaRPr lang="en-US" sz="1100"/>
            </a:p>
          </xdr:txBody>
        </xdr:sp>
      </mc:Fallback>
    </mc:AlternateContent>
    <xdr:clientData/>
  </xdr:oneCellAnchor>
  <xdr:oneCellAnchor>
    <xdr:from>
      <xdr:col>2</xdr:col>
      <xdr:colOff>47625</xdr:colOff>
      <xdr:row>39</xdr:row>
      <xdr:rowOff>152400</xdr:rowOff>
    </xdr:from>
    <xdr:ext cx="873380" cy="3204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381125" y="7934325"/>
              <a:ext cx="873380"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𝑆</m:t>
                        </m:r>
                      </m:sub>
                    </m:sSub>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𝑅𝐻</m:t>
                            </m:r>
                          </m:num>
                          <m:den>
                            <m:r>
                              <a:rPr lang="en-US" sz="1100" b="0" i="1">
                                <a:latin typeface="Cambria Math" panose="02040503050406030204" pitchFamily="18" charset="0"/>
                              </a:rPr>
                              <m:t>100</m:t>
                            </m:r>
                          </m:den>
                        </m:f>
                      </m:e>
                    </m:d>
                  </m:oMath>
                </m:oMathPara>
              </a14:m>
              <a:endParaRPr lang="en-US"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381125" y="7934325"/>
              <a:ext cx="873380" cy="32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𝑒_𝐴=𝑒_𝑆 (𝑅𝐻/100)</a:t>
              </a:r>
              <a:endParaRPr lang="en-US" sz="1100"/>
            </a:p>
          </xdr:txBody>
        </xdr:sp>
      </mc:Fallback>
    </mc:AlternateContent>
    <xdr:clientData/>
  </xdr:oneCellAnchor>
  <xdr:oneCellAnchor>
    <xdr:from>
      <xdr:col>3</xdr:col>
      <xdr:colOff>495300</xdr:colOff>
      <xdr:row>39</xdr:row>
      <xdr:rowOff>38100</xdr:rowOff>
    </xdr:from>
    <xdr:ext cx="2488310" cy="45942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438400" y="7820025"/>
              <a:ext cx="2488310" cy="459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𝑆</m:t>
                        </m:r>
                      </m:sub>
                    </m:sSub>
                    <m:r>
                      <a:rPr lang="en-US" sz="1100" b="0" i="1">
                        <a:latin typeface="Cambria Math" panose="02040503050406030204" pitchFamily="18" charset="0"/>
                      </a:rPr>
                      <m:t>=0.61121</m:t>
                    </m:r>
                    <m:r>
                      <a:rPr lang="en-US" sz="1100" b="0" i="1">
                        <a:latin typeface="Cambria Math" panose="02040503050406030204" pitchFamily="18" charset="0"/>
                      </a:rPr>
                      <m:t>𝑒𝑥𝑝</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18.678−</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num>
                                  <m:den>
                                    <m:r>
                                      <a:rPr lang="en-US" sz="1100" b="0" i="1">
                                        <a:latin typeface="Cambria Math" panose="02040503050406030204" pitchFamily="18" charset="0"/>
                                      </a:rPr>
                                      <m:t>234.5</m:t>
                                    </m:r>
                                  </m:den>
                                </m:f>
                              </m:e>
                            </m:d>
                          </m:num>
                          <m:den>
                            <m:r>
                              <a:rPr lang="en-US" sz="1100" b="0" i="1">
                                <a:latin typeface="Cambria Math" panose="02040503050406030204" pitchFamily="18" charset="0"/>
                              </a:rPr>
                              <m:t>257.14+</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𝐴</m:t>
                                </m:r>
                              </m:sub>
                            </m:sSub>
                          </m:den>
                        </m:f>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438400" y="7820025"/>
              <a:ext cx="2488310" cy="459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𝑒_𝑆=0.61121𝑒𝑥𝑝((𝑇_𝐴 (18.678−𝑇_𝐴/234.5))/(257.14+𝑇_𝐴 ))</a:t>
              </a:r>
              <a:endParaRPr lang="en-US" sz="11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0</xdr:colOff>
          <xdr:row>3</xdr:row>
          <xdr:rowOff>171450</xdr:rowOff>
        </xdr:from>
        <xdr:to>
          <xdr:col>1</xdr:col>
          <xdr:colOff>609600</xdr:colOff>
          <xdr:row>5</xdr:row>
          <xdr:rowOff>9525</xdr:rowOff>
        </xdr:to>
        <xdr:sp macro="" textlink="">
          <xdr:nvSpPr>
            <xdr:cNvPr id="1042" name="Option 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4</xdr:col>
          <xdr:colOff>257175</xdr:colOff>
          <xdr:row>16</xdr:row>
          <xdr:rowOff>0</xdr:rowOff>
        </xdr:to>
        <xdr:sp macro="" textlink="">
          <xdr:nvSpPr>
            <xdr:cNvPr id="1044" name="Group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171450</xdr:rowOff>
        </xdr:from>
        <xdr:to>
          <xdr:col>2</xdr:col>
          <xdr:colOff>0</xdr:colOff>
          <xdr:row>6</xdr:row>
          <xdr:rowOff>0</xdr:rowOff>
        </xdr:to>
        <xdr:sp macro="" textlink="">
          <xdr:nvSpPr>
            <xdr:cNvPr id="1046" name="Option 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171450</xdr:rowOff>
        </xdr:from>
        <xdr:to>
          <xdr:col>1</xdr:col>
          <xdr:colOff>609600</xdr:colOff>
          <xdr:row>10</xdr:row>
          <xdr:rowOff>0</xdr:rowOff>
        </xdr:to>
        <xdr:sp macro="" textlink="">
          <xdr:nvSpPr>
            <xdr:cNvPr id="1047" name="Option 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171450</xdr:rowOff>
        </xdr:from>
        <xdr:to>
          <xdr:col>2</xdr:col>
          <xdr:colOff>0</xdr:colOff>
          <xdr:row>10</xdr:row>
          <xdr:rowOff>190500</xdr:rowOff>
        </xdr:to>
        <xdr:sp macro="" textlink="">
          <xdr:nvSpPr>
            <xdr:cNvPr id="1048" name="Option 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485775</xdr:colOff>
          <xdr:row>3</xdr:row>
          <xdr:rowOff>0</xdr:rowOff>
        </xdr:from>
        <xdr:to>
          <xdr:col>4</xdr:col>
          <xdr:colOff>0</xdr:colOff>
          <xdr:row>7</xdr:row>
          <xdr:rowOff>0</xdr:rowOff>
        </xdr:to>
        <xdr:sp macro="" textlink="">
          <xdr:nvSpPr>
            <xdr:cNvPr id="1055" name="Group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75"/>
  <sheetViews>
    <sheetView tabSelected="1" zoomScaleNormal="100" workbookViewId="0">
      <selection activeCell="F2" sqref="F2:I2"/>
    </sheetView>
  </sheetViews>
  <sheetFormatPr defaultRowHeight="15" x14ac:dyDescent="0.25"/>
  <cols>
    <col min="1" max="1" width="7.28515625" style="2" customWidth="1"/>
    <col min="2" max="3" width="9.28515625" style="2" bestFit="1" customWidth="1"/>
    <col min="4" max="4" width="15.7109375" style="2" customWidth="1"/>
    <col min="5" max="5" width="6.140625" style="2" bestFit="1" customWidth="1"/>
    <col min="6" max="7" width="9.140625" style="2"/>
    <col min="8" max="8" width="13.85546875" style="2" customWidth="1"/>
    <col min="9" max="9" width="2.7109375" style="2" bestFit="1" customWidth="1"/>
    <col min="10" max="10" width="8" style="2" customWidth="1"/>
    <col min="11" max="11" width="3.140625" style="2" customWidth="1"/>
    <col min="12" max="12" width="14.85546875" style="2" customWidth="1"/>
    <col min="13" max="13" width="3.140625" style="2" bestFit="1" customWidth="1"/>
    <col min="14" max="15" width="21.85546875" style="2" bestFit="1" customWidth="1"/>
    <col min="16" max="16" width="3.140625" style="2" bestFit="1" customWidth="1"/>
    <col min="17" max="17" width="20.5703125" style="2" bestFit="1" customWidth="1"/>
    <col min="18" max="18" width="21.85546875" style="2" bestFit="1" customWidth="1"/>
    <col min="19" max="16384" width="9.140625" style="2"/>
  </cols>
  <sheetData>
    <row r="1" spans="1:25" ht="15.75" thickBot="1" x14ac:dyDescent="0.3">
      <c r="A1" s="20"/>
      <c r="B1" s="102" t="s">
        <v>0</v>
      </c>
      <c r="C1" s="102"/>
      <c r="D1" s="103"/>
      <c r="E1" s="29" t="s">
        <v>55</v>
      </c>
      <c r="F1" s="92"/>
      <c r="G1" s="92"/>
      <c r="H1" s="92"/>
      <c r="I1" s="93"/>
      <c r="J1" s="21"/>
      <c r="M1" s="107" t="s">
        <v>54</v>
      </c>
      <c r="N1" s="108"/>
      <c r="O1" s="108"/>
      <c r="P1" s="109"/>
      <c r="Q1" s="16"/>
      <c r="R1" s="106"/>
      <c r="S1" s="106"/>
      <c r="T1" s="106"/>
      <c r="U1" s="106"/>
      <c r="V1" s="106"/>
      <c r="W1" s="106"/>
      <c r="X1" s="106"/>
      <c r="Y1" s="16"/>
    </row>
    <row r="2" spans="1:25" ht="15.75" thickBot="1" x14ac:dyDescent="0.3">
      <c r="A2" s="51" t="s">
        <v>46</v>
      </c>
      <c r="B2" s="54" t="s">
        <v>2</v>
      </c>
      <c r="C2" s="54"/>
      <c r="D2" s="55"/>
      <c r="E2" s="7" t="s">
        <v>44</v>
      </c>
      <c r="F2" s="47"/>
      <c r="G2" s="47"/>
      <c r="H2" s="47"/>
      <c r="I2" s="48"/>
      <c r="J2" s="42"/>
      <c r="Q2" s="16"/>
      <c r="S2" s="106"/>
      <c r="T2" s="106"/>
      <c r="U2" s="106"/>
      <c r="V2" s="106"/>
      <c r="W2" s="106"/>
      <c r="X2" s="106"/>
      <c r="Y2" s="16"/>
    </row>
    <row r="3" spans="1:25" x14ac:dyDescent="0.25">
      <c r="A3" s="52"/>
      <c r="B3" s="56" t="s">
        <v>6</v>
      </c>
      <c r="C3" s="56"/>
      <c r="D3" s="57"/>
      <c r="E3" s="15"/>
      <c r="F3" s="45"/>
      <c r="G3" s="45"/>
      <c r="H3" s="45"/>
      <c r="I3" s="46"/>
      <c r="J3" s="43"/>
      <c r="M3" s="11"/>
      <c r="N3" s="7" t="s">
        <v>56</v>
      </c>
      <c r="O3" s="7" t="s">
        <v>57</v>
      </c>
      <c r="P3" s="12"/>
      <c r="Q3" s="16"/>
      <c r="S3" s="106"/>
      <c r="T3" s="106"/>
      <c r="U3" s="106"/>
      <c r="V3" s="106"/>
      <c r="W3" s="106"/>
      <c r="X3" s="106"/>
      <c r="Y3" s="16"/>
    </row>
    <row r="4" spans="1:25" x14ac:dyDescent="0.25">
      <c r="A4" s="52"/>
      <c r="B4" s="56" t="s">
        <v>50</v>
      </c>
      <c r="C4" s="56"/>
      <c r="D4" s="57"/>
      <c r="E4" s="13" t="s">
        <v>43</v>
      </c>
      <c r="F4" s="45"/>
      <c r="G4" s="45"/>
      <c r="H4" s="45"/>
      <c r="I4" s="46"/>
      <c r="J4" s="43"/>
      <c r="M4" s="8" t="s">
        <v>14</v>
      </c>
      <c r="N4" s="9">
        <f>-6.949*10^-2</f>
        <v>-6.9489999999999996E-2</v>
      </c>
      <c r="O4" s="10">
        <f>-3.61*10^-2</f>
        <v>-3.61E-2</v>
      </c>
      <c r="P4" s="1" t="s">
        <v>16</v>
      </c>
      <c r="Q4" s="16"/>
      <c r="W4" s="16"/>
      <c r="X4" s="16"/>
      <c r="Y4" s="16"/>
    </row>
    <row r="5" spans="1:25" x14ac:dyDescent="0.25">
      <c r="A5" s="52"/>
      <c r="B5" s="17"/>
      <c r="C5" s="56" t="s">
        <v>11</v>
      </c>
      <c r="D5" s="57"/>
      <c r="E5" s="15"/>
      <c r="F5" s="45"/>
      <c r="G5" s="45"/>
      <c r="H5" s="45"/>
      <c r="I5" s="46"/>
      <c r="J5" s="43"/>
      <c r="M5" s="8" t="s">
        <v>15</v>
      </c>
      <c r="N5" s="9">
        <f>1.422*10^-3</f>
        <v>1.4219999999999999E-3</v>
      </c>
      <c r="O5" s="10">
        <f>1.896*10^-3</f>
        <v>1.8959999999999999E-3</v>
      </c>
      <c r="P5" s="1" t="s">
        <v>15</v>
      </c>
      <c r="Q5" s="16"/>
      <c r="W5" s="16"/>
      <c r="X5" s="16"/>
      <c r="Y5" s="16"/>
    </row>
    <row r="6" spans="1:25" ht="15.75" thickBot="1" x14ac:dyDescent="0.3">
      <c r="A6" s="53"/>
      <c r="B6" s="18"/>
      <c r="C6" s="104" t="s">
        <v>40</v>
      </c>
      <c r="D6" s="105"/>
      <c r="E6" s="19" t="s">
        <v>42</v>
      </c>
      <c r="F6" s="58"/>
      <c r="G6" s="58"/>
      <c r="H6" s="58"/>
      <c r="I6" s="59"/>
      <c r="J6" s="44"/>
      <c r="M6" s="24" t="s">
        <v>16</v>
      </c>
      <c r="N6" s="25">
        <f>-8.213*10^-7</f>
        <v>-8.2129999999999987E-7</v>
      </c>
      <c r="O6" s="26">
        <f>-4.333*10^-6</f>
        <v>-4.3329999999999998E-6</v>
      </c>
      <c r="P6" s="27" t="s">
        <v>14</v>
      </c>
      <c r="Q6" s="16"/>
      <c r="W6" s="16"/>
      <c r="X6" s="16"/>
      <c r="Y6" s="16"/>
    </row>
    <row r="7" spans="1:25" x14ac:dyDescent="0.25">
      <c r="A7" s="39" t="s">
        <v>45</v>
      </c>
      <c r="B7" s="54" t="s">
        <v>3</v>
      </c>
      <c r="C7" s="54"/>
      <c r="D7" s="55"/>
      <c r="E7" s="7" t="s">
        <v>44</v>
      </c>
      <c r="F7" s="47"/>
      <c r="G7" s="47"/>
      <c r="H7" s="47"/>
      <c r="I7" s="48"/>
      <c r="J7" s="42"/>
      <c r="M7" s="34" t="s">
        <v>7</v>
      </c>
      <c r="N7" s="35"/>
      <c r="O7" s="36" t="s">
        <v>8</v>
      </c>
      <c r="P7" s="37"/>
      <c r="Q7" s="16"/>
      <c r="W7" s="16"/>
      <c r="X7" s="16"/>
      <c r="Y7" s="16"/>
    </row>
    <row r="8" spans="1:25" ht="15.75" thickBot="1" x14ac:dyDescent="0.3">
      <c r="A8" s="49"/>
      <c r="B8" s="56" t="s">
        <v>5</v>
      </c>
      <c r="C8" s="56"/>
      <c r="D8" s="57"/>
      <c r="E8" s="15"/>
      <c r="F8" s="45"/>
      <c r="G8" s="45"/>
      <c r="H8" s="45"/>
      <c r="I8" s="46"/>
      <c r="J8" s="43"/>
      <c r="M8" s="120">
        <f>M10*(F4/100)</f>
        <v>0</v>
      </c>
      <c r="N8" s="121"/>
      <c r="O8" s="122">
        <f>O10*(F9/100)</f>
        <v>0</v>
      </c>
      <c r="P8" s="123"/>
      <c r="Q8" s="16"/>
      <c r="W8" s="16"/>
      <c r="X8" s="16"/>
      <c r="Y8" s="16"/>
    </row>
    <row r="9" spans="1:25" x14ac:dyDescent="0.25">
      <c r="A9" s="49"/>
      <c r="B9" s="56" t="s">
        <v>49</v>
      </c>
      <c r="C9" s="56"/>
      <c r="D9" s="57"/>
      <c r="E9" s="13" t="s">
        <v>43</v>
      </c>
      <c r="F9" s="45"/>
      <c r="G9" s="45"/>
      <c r="H9" s="45"/>
      <c r="I9" s="46"/>
      <c r="J9" s="43"/>
      <c r="M9" s="34" t="s">
        <v>9</v>
      </c>
      <c r="N9" s="35"/>
      <c r="O9" s="36" t="s">
        <v>10</v>
      </c>
      <c r="P9" s="37"/>
      <c r="Q9" s="16"/>
      <c r="W9" s="16"/>
      <c r="X9" s="16"/>
      <c r="Y9" s="16"/>
    </row>
    <row r="10" spans="1:25" ht="15.75" thickBot="1" x14ac:dyDescent="0.3">
      <c r="A10" s="49"/>
      <c r="B10" s="17"/>
      <c r="C10" s="56" t="s">
        <v>12</v>
      </c>
      <c r="D10" s="57"/>
      <c r="E10" s="15"/>
      <c r="F10" s="45"/>
      <c r="G10" s="45"/>
      <c r="H10" s="45"/>
      <c r="I10" s="46"/>
      <c r="J10" s="43"/>
      <c r="M10" s="124">
        <f>0.61121*EXP(((IF(E3="C",F3,((F3-32)/1.8)))*(18.678-((IF(E3="C",F3,((F3-32)/1.8)))/234.5)))/(257.14+(IF(E3="C",F3,((F3-32)/1.8)))))</f>
        <v>0.15180062051357021</v>
      </c>
      <c r="N10" s="125"/>
      <c r="O10" s="126">
        <f>0.61121*EXP(((IF(E8="C",F8,((F8-32)/1.8)))*(18.678-((IF(E8="C",F8,((F8-32)/1.8)))/234.5)))/(257.14+(IF(E8="C",F8,((F8-32)/1.8)))))</f>
        <v>0.15180062051357021</v>
      </c>
      <c r="P10" s="127"/>
      <c r="Q10" s="16"/>
      <c r="W10" s="16"/>
      <c r="X10" s="16"/>
      <c r="Y10" s="16"/>
    </row>
    <row r="11" spans="1:25" ht="15.75" thickBot="1" x14ac:dyDescent="0.3">
      <c r="A11" s="50"/>
      <c r="B11" s="18"/>
      <c r="C11" s="104" t="s">
        <v>41</v>
      </c>
      <c r="D11" s="105"/>
      <c r="E11" s="19" t="s">
        <v>42</v>
      </c>
      <c r="F11" s="58"/>
      <c r="G11" s="58"/>
      <c r="H11" s="58"/>
      <c r="I11" s="59"/>
      <c r="J11" s="44"/>
      <c r="M11" s="34" t="s">
        <v>17</v>
      </c>
      <c r="N11" s="35"/>
      <c r="O11" s="36" t="s">
        <v>18</v>
      </c>
      <c r="P11" s="37"/>
      <c r="Q11" s="16"/>
      <c r="W11" s="16"/>
      <c r="X11" s="16"/>
      <c r="Y11" s="16"/>
    </row>
    <row r="12" spans="1:25" ht="15.75" thickBot="1" x14ac:dyDescent="0.3">
      <c r="A12" s="39" t="s">
        <v>47</v>
      </c>
      <c r="B12" s="88"/>
      <c r="C12" s="88"/>
      <c r="D12" s="88"/>
      <c r="E12" s="89"/>
      <c r="F12" s="98">
        <f>IF(OR(F1 = 110, F1 = 120),3,0.3)</f>
        <v>0.3</v>
      </c>
      <c r="G12" s="99"/>
      <c r="H12" s="99"/>
      <c r="I12" s="99"/>
      <c r="J12" s="42"/>
      <c r="M12" s="124">
        <f>IF(OR(A54=2),F6,(101.325-(101.325*(1-(1-(IF(E5="Ft",(F5/3.2808399),F5)/44307.69231))^5.25328))))</f>
        <v>101.325</v>
      </c>
      <c r="N12" s="125"/>
      <c r="O12" s="126">
        <f>IF(OR(A59=2),F11,(101.325-(101.325*(1-(1-(IF(E10="Ft",(F10/3.2808399),F10)/44307.69231))^5.25328))))</f>
        <v>101.325</v>
      </c>
      <c r="P12" s="127"/>
      <c r="Q12" s="16"/>
      <c r="W12" s="16"/>
      <c r="X12" s="16"/>
      <c r="Y12" s="16"/>
    </row>
    <row r="13" spans="1:25" x14ac:dyDescent="0.25">
      <c r="A13" s="40"/>
      <c r="B13" s="75"/>
      <c r="C13" s="75"/>
      <c r="D13" s="75"/>
      <c r="E13" s="76"/>
      <c r="F13" s="100"/>
      <c r="G13" s="101"/>
      <c r="H13" s="101"/>
      <c r="I13" s="101"/>
      <c r="J13" s="43"/>
      <c r="M13" s="34" t="s">
        <v>13</v>
      </c>
      <c r="N13" s="38"/>
      <c r="O13" s="38"/>
      <c r="P13" s="37"/>
      <c r="Q13" s="16"/>
      <c r="W13" s="16"/>
      <c r="X13" s="16"/>
      <c r="Y13" s="16"/>
    </row>
    <row r="14" spans="1:25" ht="15.75" thickBot="1" x14ac:dyDescent="0.3">
      <c r="A14" s="40"/>
      <c r="B14" s="73"/>
      <c r="C14" s="73"/>
      <c r="D14" s="73"/>
      <c r="E14" s="74"/>
      <c r="F14" s="94"/>
      <c r="G14" s="94"/>
      <c r="H14" s="94"/>
      <c r="I14" s="95"/>
      <c r="J14" s="43"/>
      <c r="M14" s="124">
        <f>-1*((IF(OR(F1=110, F1=120),N6,O6)*((IF(E3="C",F3,(((F3-32)/1.8))))^3))+(IF(OR(F1=110, F1=120),N5,O5)*(IF(E3="C",F3,(((F3-32)/1.8)))^2))+((IF(OR(F1=110, F1=120),N4,O4))*(IF(E3="C",F3,((F3-32)/1.8)))))</f>
        <v>-1.2653530425240054</v>
      </c>
      <c r="N14" s="128"/>
      <c r="O14" s="128"/>
      <c r="P14" s="127"/>
      <c r="Q14" s="16"/>
      <c r="W14" s="16"/>
      <c r="X14" s="16"/>
      <c r="Y14" s="16"/>
    </row>
    <row r="15" spans="1:25" ht="15.75" thickBot="1" x14ac:dyDescent="0.3">
      <c r="A15" s="41"/>
      <c r="B15" s="90"/>
      <c r="C15" s="90"/>
      <c r="D15" s="90"/>
      <c r="E15" s="91"/>
      <c r="F15" s="96"/>
      <c r="G15" s="96"/>
      <c r="H15" s="96"/>
      <c r="I15" s="97"/>
      <c r="J15" s="44"/>
      <c r="M15" s="112"/>
      <c r="N15" s="112"/>
      <c r="O15" s="112"/>
      <c r="P15" s="112"/>
      <c r="Q15" s="16"/>
      <c r="W15" s="16"/>
      <c r="X15" s="16"/>
      <c r="Y15" s="16"/>
    </row>
    <row r="16" spans="1:25" ht="15.75" thickBot="1" x14ac:dyDescent="0.3">
      <c r="A16" s="39" t="s">
        <v>48</v>
      </c>
      <c r="B16" s="22"/>
      <c r="C16" s="22"/>
      <c r="D16" s="22"/>
      <c r="E16" s="22"/>
      <c r="F16" s="23"/>
      <c r="G16" s="23"/>
      <c r="H16" s="23"/>
      <c r="I16" s="23"/>
      <c r="J16" s="42"/>
      <c r="M16" s="112"/>
      <c r="N16" s="112"/>
      <c r="O16" s="112"/>
      <c r="P16" s="112"/>
      <c r="Q16" s="16"/>
      <c r="W16" s="16"/>
      <c r="X16" s="16"/>
      <c r="Y16" s="16"/>
    </row>
    <row r="17" spans="1:25" x14ac:dyDescent="0.25">
      <c r="A17" s="40"/>
      <c r="B17" s="71" t="s">
        <v>1</v>
      </c>
      <c r="C17" s="71"/>
      <c r="D17" s="71"/>
      <c r="E17" s="72"/>
      <c r="F17" s="113">
        <f>IF(A61=1,20.95/(F2-F12),20.95/(F2-F14))</f>
        <v>-69.833333333333329</v>
      </c>
      <c r="G17" s="113"/>
      <c r="H17" s="113"/>
      <c r="I17" s="114"/>
      <c r="J17" s="43"/>
      <c r="M17" s="60" t="s">
        <v>19</v>
      </c>
      <c r="N17" s="61"/>
      <c r="O17" s="61"/>
      <c r="P17" s="62"/>
      <c r="Q17" s="16"/>
      <c r="W17" s="16"/>
      <c r="X17" s="16"/>
      <c r="Y17" s="16"/>
    </row>
    <row r="18" spans="1:25" ht="18" x14ac:dyDescent="0.35">
      <c r="A18" s="40"/>
      <c r="B18" s="71" t="s">
        <v>4</v>
      </c>
      <c r="C18" s="71"/>
      <c r="D18" s="71"/>
      <c r="E18" s="72"/>
      <c r="F18" s="113">
        <f>F17*IF(OR(A61=1),F12,F14)*-1</f>
        <v>20.95</v>
      </c>
      <c r="G18" s="113"/>
      <c r="H18" s="113"/>
      <c r="I18" s="114"/>
      <c r="J18" s="43"/>
      <c r="M18" s="63" t="s">
        <v>27</v>
      </c>
      <c r="N18" s="64"/>
      <c r="O18" s="64"/>
      <c r="P18" s="65"/>
      <c r="Q18" s="16"/>
      <c r="W18" s="16"/>
      <c r="X18" s="16"/>
      <c r="Y18" s="16"/>
    </row>
    <row r="19" spans="1:25" ht="18" x14ac:dyDescent="0.35">
      <c r="A19" s="40"/>
      <c r="B19" s="14"/>
      <c r="C19" s="14"/>
      <c r="D19" s="14"/>
      <c r="E19" s="14"/>
      <c r="F19" s="6"/>
      <c r="G19" s="6"/>
      <c r="H19" s="6"/>
      <c r="I19" s="6"/>
      <c r="J19" s="43"/>
      <c r="M19" s="66" t="s">
        <v>28</v>
      </c>
      <c r="N19" s="67"/>
      <c r="O19" s="67"/>
      <c r="P19" s="68"/>
      <c r="Q19" s="16"/>
      <c r="W19" s="16"/>
      <c r="X19" s="16"/>
      <c r="Y19" s="16"/>
    </row>
    <row r="20" spans="1:25" x14ac:dyDescent="0.25">
      <c r="A20" s="40"/>
      <c r="B20" s="71" t="s">
        <v>53</v>
      </c>
      <c r="C20" s="71"/>
      <c r="D20" s="71"/>
      <c r="E20" s="72"/>
      <c r="F20" s="115">
        <f>F7*F17+F18</f>
        <v>20.95</v>
      </c>
      <c r="G20" s="116"/>
      <c r="H20" s="116"/>
      <c r="I20" s="116"/>
      <c r="J20" s="43"/>
      <c r="M20" s="63" t="s">
        <v>20</v>
      </c>
      <c r="N20" s="64"/>
      <c r="O20" s="64"/>
      <c r="P20" s="65"/>
      <c r="Q20" s="16"/>
      <c r="W20" s="16"/>
      <c r="X20" s="16"/>
      <c r="Y20" s="16"/>
    </row>
    <row r="21" spans="1:25" ht="18" x14ac:dyDescent="0.35">
      <c r="A21" s="40"/>
      <c r="B21" s="73"/>
      <c r="C21" s="73"/>
      <c r="D21" s="73"/>
      <c r="E21" s="74"/>
      <c r="F21" s="77"/>
      <c r="G21" s="73"/>
      <c r="H21" s="73"/>
      <c r="I21" s="73"/>
      <c r="J21" s="43"/>
      <c r="M21" s="66" t="s">
        <v>29</v>
      </c>
      <c r="N21" s="67"/>
      <c r="O21" s="67"/>
      <c r="P21" s="68"/>
      <c r="Q21" s="16"/>
      <c r="W21" s="16"/>
      <c r="X21" s="16"/>
      <c r="Y21" s="16"/>
    </row>
    <row r="22" spans="1:25" x14ac:dyDescent="0.25">
      <c r="A22" s="40"/>
      <c r="B22" s="75"/>
      <c r="C22" s="75"/>
      <c r="D22" s="75"/>
      <c r="E22" s="76"/>
      <c r="F22" s="78"/>
      <c r="G22" s="75"/>
      <c r="H22" s="75"/>
      <c r="I22" s="75"/>
      <c r="J22" s="43"/>
      <c r="M22" s="63" t="s">
        <v>21</v>
      </c>
      <c r="N22" s="64"/>
      <c r="O22" s="64"/>
      <c r="P22" s="65"/>
      <c r="Q22" s="16"/>
      <c r="W22" s="16"/>
      <c r="X22" s="16"/>
      <c r="Y22" s="16"/>
    </row>
    <row r="23" spans="1:25" ht="18" x14ac:dyDescent="0.35">
      <c r="A23" s="40"/>
      <c r="B23" s="73"/>
      <c r="C23" s="73"/>
      <c r="D23" s="73"/>
      <c r="E23" s="74"/>
      <c r="F23" s="5"/>
      <c r="G23" s="5"/>
      <c r="H23" s="6"/>
      <c r="I23" s="6"/>
      <c r="J23" s="43"/>
      <c r="M23" s="66" t="s">
        <v>30</v>
      </c>
      <c r="N23" s="67"/>
      <c r="O23" s="67"/>
      <c r="P23" s="68"/>
      <c r="Q23" s="16"/>
      <c r="W23" s="16"/>
      <c r="X23" s="16"/>
      <c r="Y23" s="16"/>
    </row>
    <row r="24" spans="1:25" ht="18" x14ac:dyDescent="0.35">
      <c r="A24" s="40"/>
      <c r="B24" s="75"/>
      <c r="C24" s="75"/>
      <c r="D24" s="75"/>
      <c r="E24" s="76"/>
      <c r="F24" s="6"/>
      <c r="G24" s="6"/>
      <c r="H24" s="6"/>
      <c r="I24" s="6"/>
      <c r="J24" s="43"/>
      <c r="M24" s="63" t="s">
        <v>31</v>
      </c>
      <c r="N24" s="64"/>
      <c r="O24" s="64"/>
      <c r="P24" s="65"/>
      <c r="Q24" s="16"/>
      <c r="W24" s="16"/>
      <c r="X24" s="16"/>
      <c r="Y24" s="16"/>
    </row>
    <row r="25" spans="1:25" ht="18.75" thickBot="1" x14ac:dyDescent="0.4">
      <c r="A25" s="41"/>
      <c r="B25" s="69" t="s">
        <v>52</v>
      </c>
      <c r="C25" s="69"/>
      <c r="D25" s="69"/>
      <c r="E25" s="70"/>
      <c r="F25" s="117">
        <f>F20*((IF(A71=TRUE,(M12/O12),1)))*(IF(A73=TRUE,((M12+(O8-M8))/M12),1))+(IF(A72=TRUE,(((((IF(OR(F1=110,F1=120),N6,O6))*((IF(E8="C",F8,(((F8-32)/1.8))))^3))+((IF(OR(F1=110,F1=120),N5,O5))*((IF(E8="C",F8,((F8-32)/1.8)))^2))+((IF(OR(F1=110,F1=120),N4,O4))*(IF(E8="C",F8,((F8-32)/1.8))))+M14))),0))</f>
        <v>20.95</v>
      </c>
      <c r="G25" s="118"/>
      <c r="H25" s="118"/>
      <c r="I25" s="119"/>
      <c r="J25" s="44"/>
      <c r="M25" s="66" t="s">
        <v>32</v>
      </c>
      <c r="N25" s="67"/>
      <c r="O25" s="67"/>
      <c r="P25" s="68"/>
      <c r="Q25" s="16"/>
      <c r="R25" s="16"/>
      <c r="S25" s="16"/>
      <c r="T25" s="16"/>
      <c r="U25" s="16"/>
      <c r="V25" s="16"/>
      <c r="W25" s="16"/>
      <c r="X25" s="16"/>
      <c r="Y25" s="16"/>
    </row>
    <row r="26" spans="1:25" ht="18" customHeight="1" x14ac:dyDescent="0.35">
      <c r="A26" s="80" t="s">
        <v>51</v>
      </c>
      <c r="B26" s="82"/>
      <c r="C26" s="83"/>
      <c r="D26" s="83"/>
      <c r="E26" s="83"/>
      <c r="F26" s="83"/>
      <c r="G26" s="83"/>
      <c r="H26" s="83"/>
      <c r="I26" s="84"/>
      <c r="J26" s="43"/>
      <c r="M26" s="63" t="s">
        <v>33</v>
      </c>
      <c r="N26" s="64"/>
      <c r="O26" s="64"/>
      <c r="P26" s="65"/>
      <c r="Q26" s="16"/>
      <c r="R26" s="16"/>
      <c r="S26" s="16"/>
      <c r="T26" s="16"/>
      <c r="U26" s="16"/>
      <c r="V26" s="16"/>
      <c r="W26" s="16"/>
      <c r="X26" s="16"/>
      <c r="Y26" s="16"/>
    </row>
    <row r="27" spans="1:25" ht="18" x14ac:dyDescent="0.35">
      <c r="A27" s="80"/>
      <c r="B27" s="82"/>
      <c r="C27" s="83"/>
      <c r="D27" s="83"/>
      <c r="E27" s="83"/>
      <c r="F27" s="83"/>
      <c r="G27" s="83"/>
      <c r="H27" s="83"/>
      <c r="I27" s="84"/>
      <c r="J27" s="43"/>
      <c r="M27" s="66" t="s">
        <v>34</v>
      </c>
      <c r="N27" s="67"/>
      <c r="O27" s="67"/>
      <c r="P27" s="68"/>
      <c r="Q27" s="16"/>
      <c r="R27" s="16"/>
      <c r="S27" s="16"/>
      <c r="T27" s="16"/>
      <c r="U27" s="16"/>
      <c r="V27" s="16"/>
      <c r="W27" s="16"/>
      <c r="X27" s="16"/>
      <c r="Y27" s="16"/>
    </row>
    <row r="28" spans="1:25" ht="18" x14ac:dyDescent="0.35">
      <c r="A28" s="80"/>
      <c r="B28" s="82"/>
      <c r="C28" s="83"/>
      <c r="D28" s="83"/>
      <c r="E28" s="83"/>
      <c r="F28" s="83"/>
      <c r="G28" s="83"/>
      <c r="H28" s="83"/>
      <c r="I28" s="84"/>
      <c r="J28" s="43"/>
      <c r="M28" s="63" t="s">
        <v>35</v>
      </c>
      <c r="N28" s="64"/>
      <c r="O28" s="64"/>
      <c r="P28" s="65"/>
      <c r="Q28" s="16"/>
      <c r="R28" s="16"/>
      <c r="S28" s="16"/>
      <c r="T28" s="16"/>
      <c r="U28" s="16"/>
      <c r="V28" s="16"/>
      <c r="W28" s="16"/>
      <c r="X28" s="16"/>
      <c r="Y28" s="16"/>
    </row>
    <row r="29" spans="1:25" x14ac:dyDescent="0.25">
      <c r="A29" s="80"/>
      <c r="B29" s="82"/>
      <c r="C29" s="83"/>
      <c r="D29" s="83"/>
      <c r="E29" s="83"/>
      <c r="F29" s="83"/>
      <c r="G29" s="83"/>
      <c r="H29" s="83"/>
      <c r="I29" s="84"/>
      <c r="J29" s="43"/>
      <c r="M29" s="66" t="s">
        <v>22</v>
      </c>
      <c r="N29" s="67"/>
      <c r="O29" s="67"/>
      <c r="P29" s="68"/>
      <c r="Q29" s="16"/>
      <c r="R29" s="16"/>
      <c r="S29" s="16"/>
      <c r="T29" s="16"/>
      <c r="U29" s="16"/>
      <c r="V29" s="16"/>
      <c r="W29" s="16"/>
      <c r="X29" s="16"/>
      <c r="Y29" s="16"/>
    </row>
    <row r="30" spans="1:25" x14ac:dyDescent="0.25">
      <c r="A30" s="80"/>
      <c r="B30" s="82"/>
      <c r="C30" s="83"/>
      <c r="D30" s="83"/>
      <c r="E30" s="83"/>
      <c r="F30" s="83"/>
      <c r="G30" s="83"/>
      <c r="H30" s="83"/>
      <c r="I30" s="84"/>
      <c r="J30" s="43"/>
      <c r="M30" s="63" t="s">
        <v>23</v>
      </c>
      <c r="N30" s="64"/>
      <c r="O30" s="64"/>
      <c r="P30" s="65"/>
      <c r="Q30" s="16"/>
      <c r="R30" s="16"/>
      <c r="S30" s="16"/>
      <c r="T30" s="16"/>
      <c r="U30" s="16"/>
      <c r="V30" s="16"/>
      <c r="W30" s="16"/>
      <c r="X30" s="16"/>
      <c r="Y30" s="16"/>
    </row>
    <row r="31" spans="1:25" x14ac:dyDescent="0.25">
      <c r="A31" s="80"/>
      <c r="B31" s="82"/>
      <c r="C31" s="83"/>
      <c r="D31" s="83"/>
      <c r="E31" s="83"/>
      <c r="F31" s="83"/>
      <c r="G31" s="83"/>
      <c r="H31" s="83"/>
      <c r="I31" s="84"/>
      <c r="J31" s="43"/>
      <c r="M31" s="66" t="s">
        <v>24</v>
      </c>
      <c r="N31" s="67"/>
      <c r="O31" s="67"/>
      <c r="P31" s="68"/>
      <c r="Q31" s="16"/>
      <c r="R31" s="16"/>
      <c r="S31" s="16"/>
      <c r="T31" s="16"/>
      <c r="U31" s="16"/>
      <c r="V31" s="16"/>
      <c r="W31" s="16"/>
      <c r="X31" s="16"/>
      <c r="Y31" s="16"/>
    </row>
    <row r="32" spans="1:25" ht="18" x14ac:dyDescent="0.35">
      <c r="A32" s="80"/>
      <c r="B32" s="82"/>
      <c r="C32" s="83"/>
      <c r="D32" s="83"/>
      <c r="E32" s="83"/>
      <c r="F32" s="83"/>
      <c r="G32" s="83"/>
      <c r="H32" s="83"/>
      <c r="I32" s="84"/>
      <c r="J32" s="43"/>
      <c r="M32" s="63" t="s">
        <v>36</v>
      </c>
      <c r="N32" s="64"/>
      <c r="O32" s="64"/>
      <c r="P32" s="65"/>
      <c r="Q32" s="16"/>
      <c r="R32" s="16"/>
      <c r="S32" s="16"/>
      <c r="T32" s="16"/>
      <c r="U32" s="16"/>
      <c r="V32" s="16"/>
      <c r="W32" s="16"/>
      <c r="X32" s="16"/>
      <c r="Y32" s="16"/>
    </row>
    <row r="33" spans="1:25" ht="18" x14ac:dyDescent="0.35">
      <c r="A33" s="80"/>
      <c r="B33" s="82"/>
      <c r="C33" s="83"/>
      <c r="D33" s="83"/>
      <c r="E33" s="83"/>
      <c r="F33" s="83"/>
      <c r="G33" s="83"/>
      <c r="H33" s="83"/>
      <c r="I33" s="84"/>
      <c r="J33" s="43"/>
      <c r="M33" s="66" t="s">
        <v>37</v>
      </c>
      <c r="N33" s="67"/>
      <c r="O33" s="67"/>
      <c r="P33" s="68"/>
      <c r="Q33" s="16"/>
      <c r="R33" s="16"/>
      <c r="S33" s="16"/>
      <c r="T33" s="16"/>
      <c r="U33" s="16"/>
      <c r="V33" s="16"/>
      <c r="W33" s="16"/>
      <c r="X33" s="16"/>
      <c r="Y33" s="16"/>
    </row>
    <row r="34" spans="1:25" ht="18" x14ac:dyDescent="0.35">
      <c r="A34" s="80"/>
      <c r="B34" s="82"/>
      <c r="C34" s="83"/>
      <c r="D34" s="83"/>
      <c r="E34" s="83"/>
      <c r="F34" s="83"/>
      <c r="G34" s="83"/>
      <c r="H34" s="83"/>
      <c r="I34" s="84"/>
      <c r="J34" s="43"/>
      <c r="M34" s="63" t="s">
        <v>38</v>
      </c>
      <c r="N34" s="64"/>
      <c r="O34" s="64"/>
      <c r="P34" s="65"/>
      <c r="Q34" s="16"/>
      <c r="R34" s="16"/>
      <c r="S34" s="16"/>
      <c r="T34" s="16"/>
      <c r="U34" s="16"/>
      <c r="V34" s="16"/>
      <c r="W34" s="16"/>
      <c r="X34" s="16"/>
    </row>
    <row r="35" spans="1:25" x14ac:dyDescent="0.25">
      <c r="A35" s="80"/>
      <c r="B35" s="82"/>
      <c r="C35" s="83"/>
      <c r="D35" s="83"/>
      <c r="E35" s="83"/>
      <c r="F35" s="83"/>
      <c r="G35" s="83"/>
      <c r="H35" s="83"/>
      <c r="I35" s="84"/>
      <c r="J35" s="43"/>
      <c r="M35" s="66" t="s">
        <v>26</v>
      </c>
      <c r="N35" s="67"/>
      <c r="O35" s="67"/>
      <c r="P35" s="68"/>
    </row>
    <row r="36" spans="1:25" x14ac:dyDescent="0.25">
      <c r="A36" s="80"/>
      <c r="B36" s="82"/>
      <c r="C36" s="83"/>
      <c r="D36" s="83"/>
      <c r="E36" s="83"/>
      <c r="F36" s="83"/>
      <c r="G36" s="83"/>
      <c r="H36" s="83"/>
      <c r="I36" s="84"/>
      <c r="J36" s="43"/>
      <c r="M36" s="63" t="s">
        <v>25</v>
      </c>
      <c r="N36" s="64"/>
      <c r="O36" s="64"/>
      <c r="P36" s="65"/>
    </row>
    <row r="37" spans="1:25" ht="18.75" thickBot="1" x14ac:dyDescent="0.4">
      <c r="A37" s="80"/>
      <c r="B37" s="82"/>
      <c r="C37" s="83"/>
      <c r="D37" s="83"/>
      <c r="E37" s="83"/>
      <c r="F37" s="83"/>
      <c r="G37" s="83"/>
      <c r="H37" s="83"/>
      <c r="I37" s="84"/>
      <c r="J37" s="43"/>
      <c r="M37" s="110" t="s">
        <v>39</v>
      </c>
      <c r="N37" s="79"/>
      <c r="O37" s="79"/>
      <c r="P37" s="111"/>
    </row>
    <row r="38" spans="1:25" x14ac:dyDescent="0.25">
      <c r="A38" s="80"/>
      <c r="B38" s="82"/>
      <c r="C38" s="83"/>
      <c r="D38" s="83"/>
      <c r="E38" s="83"/>
      <c r="F38" s="83"/>
      <c r="G38" s="83"/>
      <c r="H38" s="83"/>
      <c r="I38" s="84"/>
      <c r="J38" s="43"/>
    </row>
    <row r="39" spans="1:25" x14ac:dyDescent="0.25">
      <c r="A39" s="80"/>
      <c r="B39" s="82"/>
      <c r="C39" s="83"/>
      <c r="D39" s="83"/>
      <c r="E39" s="83"/>
      <c r="F39" s="83"/>
      <c r="G39" s="83"/>
      <c r="H39" s="83"/>
      <c r="I39" s="84"/>
      <c r="J39" s="43"/>
    </row>
    <row r="40" spans="1:25" x14ac:dyDescent="0.25">
      <c r="A40" s="80"/>
      <c r="B40" s="82"/>
      <c r="C40" s="83"/>
      <c r="D40" s="83"/>
      <c r="E40" s="83"/>
      <c r="F40" s="83"/>
      <c r="G40" s="83"/>
      <c r="H40" s="83"/>
      <c r="I40" s="84"/>
      <c r="J40" s="43"/>
    </row>
    <row r="41" spans="1:25" x14ac:dyDescent="0.25">
      <c r="A41" s="80"/>
      <c r="B41" s="82"/>
      <c r="C41" s="83"/>
      <c r="D41" s="83"/>
      <c r="E41" s="83"/>
      <c r="F41" s="83"/>
      <c r="G41" s="83"/>
      <c r="H41" s="83"/>
      <c r="I41" s="84"/>
      <c r="J41" s="43"/>
    </row>
    <row r="42" spans="1:25" x14ac:dyDescent="0.25">
      <c r="A42" s="80"/>
      <c r="B42" s="82"/>
      <c r="C42" s="83"/>
      <c r="D42" s="83"/>
      <c r="E42" s="83"/>
      <c r="F42" s="83"/>
      <c r="G42" s="83"/>
      <c r="H42" s="83"/>
      <c r="I42" s="84"/>
      <c r="J42" s="43"/>
    </row>
    <row r="43" spans="1:25" ht="15.75" thickBot="1" x14ac:dyDescent="0.3">
      <c r="A43" s="81"/>
      <c r="B43" s="85"/>
      <c r="C43" s="86"/>
      <c r="D43" s="86"/>
      <c r="E43" s="86"/>
      <c r="F43" s="86"/>
      <c r="G43" s="86"/>
      <c r="H43" s="86"/>
      <c r="I43" s="87"/>
      <c r="J43" s="44"/>
    </row>
    <row r="44" spans="1:25" x14ac:dyDescent="0.25">
      <c r="A44" s="16"/>
      <c r="B44" s="30"/>
      <c r="C44" s="30"/>
      <c r="D44" s="30"/>
      <c r="E44" s="30"/>
      <c r="F44" s="30"/>
      <c r="G44" s="30"/>
      <c r="H44" s="30"/>
      <c r="I44" s="30"/>
      <c r="J44" s="30"/>
      <c r="K44" s="28"/>
    </row>
    <row r="45" spans="1:25" x14ac:dyDescent="0.25">
      <c r="A45" s="16"/>
      <c r="B45" s="30"/>
      <c r="C45" s="30"/>
      <c r="D45" s="30"/>
      <c r="E45" s="30"/>
      <c r="F45" s="30"/>
      <c r="G45" s="30"/>
      <c r="H45" s="30"/>
      <c r="I45" s="30"/>
      <c r="J45" s="30"/>
      <c r="K45" s="28"/>
    </row>
    <row r="46" spans="1:25" x14ac:dyDescent="0.25">
      <c r="A46" s="16"/>
      <c r="B46" s="30"/>
      <c r="C46" s="30"/>
      <c r="D46" s="30"/>
      <c r="E46" s="30"/>
      <c r="F46" s="30"/>
      <c r="G46" s="30"/>
      <c r="H46" s="30"/>
      <c r="I46" s="30"/>
      <c r="J46" s="30"/>
      <c r="K46" s="28"/>
    </row>
    <row r="47" spans="1:25" x14ac:dyDescent="0.25">
      <c r="A47" s="16"/>
      <c r="B47" s="30"/>
      <c r="C47" s="30"/>
      <c r="D47" s="30"/>
      <c r="E47" s="30"/>
      <c r="F47" s="30"/>
      <c r="G47" s="30"/>
      <c r="H47" s="30"/>
      <c r="I47" s="30"/>
      <c r="J47" s="30"/>
      <c r="K47" s="28"/>
    </row>
    <row r="48" spans="1:25" x14ac:dyDescent="0.25">
      <c r="A48" s="16"/>
      <c r="B48" s="16"/>
      <c r="C48" s="16"/>
      <c r="D48" s="16"/>
      <c r="E48" s="16"/>
      <c r="F48" s="16"/>
      <c r="G48" s="16"/>
      <c r="H48" s="16"/>
      <c r="I48" s="16"/>
      <c r="J48" s="16"/>
      <c r="K48" s="28"/>
    </row>
    <row r="49" spans="1:11" x14ac:dyDescent="0.25">
      <c r="A49" s="4"/>
      <c r="B49" s="4"/>
      <c r="C49" s="4"/>
      <c r="D49" s="4"/>
      <c r="E49" s="4"/>
      <c r="F49" s="4"/>
      <c r="G49" s="4"/>
      <c r="H49" s="16"/>
      <c r="I49" s="16"/>
      <c r="J49" s="16"/>
      <c r="K49" s="28"/>
    </row>
    <row r="50" spans="1:11" x14ac:dyDescent="0.25">
      <c r="A50" s="3"/>
      <c r="B50" s="3"/>
      <c r="C50" s="3"/>
      <c r="D50" s="3"/>
      <c r="E50" s="4"/>
      <c r="F50" s="4"/>
      <c r="G50" s="4"/>
      <c r="H50" s="16"/>
      <c r="I50" s="16"/>
      <c r="J50" s="16"/>
      <c r="K50" s="28"/>
    </row>
    <row r="51" spans="1:11" x14ac:dyDescent="0.25">
      <c r="A51" s="3"/>
      <c r="B51" s="3" t="b">
        <f>OR(COUNT(F2)=1)</f>
        <v>0</v>
      </c>
      <c r="C51" s="3"/>
      <c r="D51" s="3"/>
      <c r="E51" s="4"/>
      <c r="F51" s="4"/>
      <c r="G51" s="4"/>
      <c r="H51" s="16"/>
      <c r="I51" s="16"/>
      <c r="J51" s="16"/>
      <c r="K51" s="28"/>
    </row>
    <row r="52" spans="1:11" x14ac:dyDescent="0.25">
      <c r="A52" s="3"/>
      <c r="B52" s="3" t="b">
        <f>OR(COUNT(F3)=1)</f>
        <v>0</v>
      </c>
      <c r="C52" s="3" t="b">
        <f>OR(E3="C",E3="F")</f>
        <v>0</v>
      </c>
      <c r="D52" s="3"/>
      <c r="E52" s="4"/>
      <c r="F52" s="4"/>
      <c r="G52" s="4"/>
      <c r="H52" s="16"/>
      <c r="I52" s="16"/>
      <c r="J52" s="16"/>
      <c r="K52" s="28"/>
    </row>
    <row r="53" spans="1:11" x14ac:dyDescent="0.25">
      <c r="A53" s="3"/>
      <c r="B53" s="3" t="b">
        <f>OR(COUNT(F4)=1)</f>
        <v>0</v>
      </c>
      <c r="C53" s="3"/>
      <c r="D53" s="3"/>
      <c r="E53" s="4"/>
      <c r="F53" s="4"/>
      <c r="G53" s="4"/>
      <c r="H53" s="16"/>
      <c r="I53" s="16"/>
      <c r="J53" s="16"/>
      <c r="K53" s="28"/>
    </row>
    <row r="54" spans="1:11" x14ac:dyDescent="0.25">
      <c r="A54" s="3">
        <v>1</v>
      </c>
      <c r="B54" s="3" t="b">
        <f>OR(AND(C54=TRUE,D54=TRUE),AND(C55=TRUE,D55=TRUE))</f>
        <v>0</v>
      </c>
      <c r="C54" s="3" t="b">
        <f>AND(COUNT(F5)=1)</f>
        <v>0</v>
      </c>
      <c r="D54" s="32" t="b">
        <f>AND(A54=1)</f>
        <v>1</v>
      </c>
      <c r="E54" s="4" t="b">
        <f>OR(E5="M",E5="Ft")</f>
        <v>0</v>
      </c>
      <c r="F54" s="4"/>
      <c r="G54" s="4"/>
      <c r="H54" s="16"/>
      <c r="I54" s="16"/>
      <c r="J54" s="16"/>
      <c r="K54" s="28"/>
    </row>
    <row r="55" spans="1:11" x14ac:dyDescent="0.25">
      <c r="A55" s="3"/>
      <c r="B55" s="3"/>
      <c r="C55" s="3" t="b">
        <f>AND(COUNT(F6)=1)</f>
        <v>0</v>
      </c>
      <c r="D55" s="3" t="b">
        <f>AND(A54=2)</f>
        <v>0</v>
      </c>
      <c r="E55" s="4"/>
      <c r="F55" s="4"/>
      <c r="G55" s="4"/>
      <c r="H55" s="16"/>
      <c r="I55" s="16"/>
      <c r="J55" s="16"/>
      <c r="K55" s="28"/>
    </row>
    <row r="56" spans="1:11" x14ac:dyDescent="0.25">
      <c r="A56" s="3"/>
      <c r="B56" s="3" t="b">
        <f>OR(COUNT(F7)=1)</f>
        <v>0</v>
      </c>
      <c r="C56" s="3"/>
      <c r="D56" s="3"/>
      <c r="E56" s="4"/>
      <c r="F56" s="4"/>
      <c r="G56" s="4"/>
      <c r="H56" s="16"/>
      <c r="I56" s="16"/>
      <c r="J56" s="16"/>
      <c r="K56" s="28"/>
    </row>
    <row r="57" spans="1:11" x14ac:dyDescent="0.25">
      <c r="A57" s="3"/>
      <c r="B57" s="3" t="b">
        <f>OR(COUNT(F8)=1)</f>
        <v>0</v>
      </c>
      <c r="C57" s="3" t="b">
        <f>OR(E8="C",E8="F")</f>
        <v>0</v>
      </c>
      <c r="D57" s="3"/>
      <c r="E57" s="4"/>
      <c r="F57" s="4"/>
      <c r="G57" s="4"/>
      <c r="H57" s="16"/>
      <c r="I57" s="16"/>
      <c r="J57" s="16"/>
      <c r="K57" s="28"/>
    </row>
    <row r="58" spans="1:11" x14ac:dyDescent="0.25">
      <c r="A58" s="3"/>
      <c r="B58" s="3" t="b">
        <f>OR(COUNT(F9)=1)</f>
        <v>0</v>
      </c>
      <c r="C58" s="3"/>
      <c r="D58" s="3"/>
      <c r="E58" s="4"/>
      <c r="F58" s="4"/>
      <c r="G58" s="4"/>
      <c r="H58" s="16"/>
      <c r="I58" s="16"/>
      <c r="J58" s="16"/>
      <c r="K58" s="28"/>
    </row>
    <row r="59" spans="1:11" x14ac:dyDescent="0.25">
      <c r="A59" s="3">
        <v>1</v>
      </c>
      <c r="B59" s="3" t="b">
        <f>OR(AND(C59=TRUE,D59=TRUE),AND(C60=TRUE,D60=TRUE))</f>
        <v>0</v>
      </c>
      <c r="C59" s="3" t="b">
        <f>AND(COUNT(F10)=1)</f>
        <v>0</v>
      </c>
      <c r="D59" s="32" t="b">
        <f>AND(A59=1)</f>
        <v>1</v>
      </c>
      <c r="E59" s="33" t="b">
        <f>OR(E10="M",E10="Ft")</f>
        <v>0</v>
      </c>
      <c r="F59" s="4"/>
      <c r="G59" s="4"/>
      <c r="H59" s="16"/>
      <c r="I59" s="16"/>
      <c r="J59" s="16"/>
      <c r="K59" s="28"/>
    </row>
    <row r="60" spans="1:11" x14ac:dyDescent="0.25">
      <c r="A60" s="3"/>
      <c r="B60" s="3"/>
      <c r="C60" s="3" t="b">
        <f>AND(COUNT(F11)=1)</f>
        <v>0</v>
      </c>
      <c r="D60" s="3" t="b">
        <f>AND(A59=2)</f>
        <v>0</v>
      </c>
      <c r="E60" s="4"/>
      <c r="F60" s="4"/>
      <c r="G60" s="4"/>
      <c r="H60" s="16"/>
      <c r="I60" s="16"/>
      <c r="J60" s="16"/>
      <c r="K60" s="28"/>
    </row>
    <row r="61" spans="1:11" x14ac:dyDescent="0.25">
      <c r="A61" s="3">
        <v>1</v>
      </c>
      <c r="B61" s="3" t="b">
        <f>OR(AND(COUNT(F14)=1,A61=2),A61=1)</f>
        <v>1</v>
      </c>
      <c r="C61" s="3"/>
      <c r="D61" s="3"/>
      <c r="E61" s="33"/>
      <c r="F61" s="4"/>
      <c r="G61" s="4"/>
      <c r="H61" s="16"/>
      <c r="I61" s="16"/>
      <c r="J61" s="16"/>
      <c r="K61" s="28"/>
    </row>
    <row r="62" spans="1:11" x14ac:dyDescent="0.25">
      <c r="A62" s="3"/>
      <c r="B62" s="3" t="b">
        <f>OR(COUNT(F7,F2)=2)</f>
        <v>0</v>
      </c>
      <c r="C62" s="3"/>
      <c r="D62" s="3"/>
      <c r="E62" s="4"/>
      <c r="F62" s="4"/>
      <c r="G62" s="4"/>
      <c r="H62" s="16"/>
      <c r="I62" s="16"/>
      <c r="J62" s="16"/>
      <c r="K62" s="28"/>
    </row>
    <row r="63" spans="1:11" x14ac:dyDescent="0.25">
      <c r="A63" s="31"/>
      <c r="B63" s="31"/>
      <c r="C63" s="31"/>
      <c r="D63" s="31"/>
      <c r="E63" s="16"/>
      <c r="F63" s="16"/>
      <c r="G63" s="16"/>
      <c r="H63" s="16"/>
      <c r="I63" s="16"/>
      <c r="J63" s="16"/>
      <c r="K63" s="28"/>
    </row>
    <row r="64" spans="1:11" x14ac:dyDescent="0.25">
      <c r="A64" s="31"/>
      <c r="B64" s="31"/>
      <c r="C64" s="31"/>
      <c r="D64" s="31"/>
      <c r="E64" s="16"/>
      <c r="F64" s="16"/>
      <c r="G64" s="16"/>
      <c r="H64" s="16"/>
      <c r="I64" s="16"/>
      <c r="J64" s="16"/>
      <c r="K64" s="28"/>
    </row>
    <row r="65" spans="1:11" x14ac:dyDescent="0.25">
      <c r="A65" s="31"/>
      <c r="B65" s="31"/>
      <c r="C65" s="31"/>
      <c r="D65" s="31"/>
      <c r="E65" s="16"/>
      <c r="F65" s="16"/>
      <c r="G65" s="16"/>
      <c r="H65" s="16"/>
      <c r="I65" s="16"/>
      <c r="J65" s="16"/>
      <c r="K65" s="28"/>
    </row>
    <row r="66" spans="1:11" x14ac:dyDescent="0.25">
      <c r="A66" s="3"/>
      <c r="B66" s="3"/>
      <c r="C66" s="3"/>
      <c r="D66" s="3"/>
      <c r="E66" s="4"/>
      <c r="F66" s="4"/>
      <c r="G66" s="4"/>
      <c r="H66" s="28"/>
      <c r="I66" s="28"/>
      <c r="J66" s="28"/>
      <c r="K66" s="28"/>
    </row>
    <row r="67" spans="1:11" x14ac:dyDescent="0.25">
      <c r="A67" s="3"/>
      <c r="B67" s="3"/>
      <c r="C67" s="3"/>
      <c r="D67" s="3"/>
      <c r="E67" s="4"/>
      <c r="F67" s="4"/>
      <c r="G67" s="4"/>
      <c r="H67" s="28"/>
      <c r="I67" s="28"/>
      <c r="J67" s="28"/>
      <c r="K67" s="28"/>
    </row>
    <row r="68" spans="1:11" x14ac:dyDescent="0.25">
      <c r="A68" s="3"/>
      <c r="B68" s="3"/>
      <c r="C68" s="3"/>
      <c r="D68" s="3"/>
      <c r="E68" s="4"/>
      <c r="F68" s="4"/>
      <c r="G68" s="4"/>
      <c r="H68" s="28"/>
      <c r="I68" s="28"/>
      <c r="J68" s="28"/>
      <c r="K68" s="28"/>
    </row>
    <row r="69" spans="1:11" x14ac:dyDescent="0.25">
      <c r="A69" s="3"/>
      <c r="B69" s="3"/>
      <c r="C69" s="3"/>
      <c r="D69" s="3"/>
      <c r="E69" s="4"/>
      <c r="F69" s="4"/>
      <c r="G69" s="4"/>
    </row>
    <row r="70" spans="1:11" x14ac:dyDescent="0.25">
      <c r="A70" s="3"/>
      <c r="B70" s="3"/>
      <c r="C70" s="3"/>
      <c r="D70" s="3"/>
      <c r="E70" s="4"/>
      <c r="F70" s="4"/>
      <c r="G70" s="4"/>
    </row>
    <row r="71" spans="1:11" x14ac:dyDescent="0.25">
      <c r="A71" s="3" t="b">
        <v>1</v>
      </c>
      <c r="B71" s="3"/>
      <c r="C71" s="3"/>
      <c r="D71" s="3"/>
      <c r="E71" s="4"/>
      <c r="F71" s="4"/>
      <c r="G71" s="4"/>
    </row>
    <row r="72" spans="1:11" x14ac:dyDescent="0.25">
      <c r="A72" s="3" t="b">
        <v>1</v>
      </c>
      <c r="B72" s="3"/>
      <c r="C72" s="3"/>
      <c r="D72" s="3"/>
      <c r="E72" s="4"/>
      <c r="F72" s="4"/>
      <c r="G72" s="4"/>
    </row>
    <row r="73" spans="1:11" x14ac:dyDescent="0.25">
      <c r="A73" s="3" t="b">
        <v>1</v>
      </c>
      <c r="B73" s="3"/>
      <c r="C73" s="3"/>
      <c r="D73" s="3"/>
      <c r="E73" s="4"/>
      <c r="F73" s="4"/>
      <c r="G73" s="4"/>
    </row>
    <row r="74" spans="1:11" x14ac:dyDescent="0.25">
      <c r="A74" s="4"/>
      <c r="B74" s="4"/>
      <c r="C74" s="4"/>
      <c r="D74" s="4"/>
      <c r="E74" s="4"/>
      <c r="F74" s="4"/>
      <c r="G74" s="4"/>
    </row>
    <row r="75" spans="1:11" x14ac:dyDescent="0.25">
      <c r="A75" s="4"/>
      <c r="B75" s="4"/>
      <c r="C75" s="4"/>
      <c r="D75" s="4"/>
      <c r="E75" s="4"/>
      <c r="F75" s="4"/>
      <c r="G75" s="4"/>
    </row>
  </sheetData>
  <sheetProtection sheet="1" objects="1" scenarios="1" selectLockedCells="1"/>
  <customSheetViews>
    <customSheetView guid="{D712D032-D9E1-41F6-9616-C2921D49F598}" showPageBreaks="1">
      <selection activeCell="I7" sqref="I7"/>
    </customSheetView>
  </customSheetViews>
  <mergeCells count="87">
    <mergeCell ref="R1:X1"/>
    <mergeCell ref="S2:X2"/>
    <mergeCell ref="S3:X3"/>
    <mergeCell ref="M1:P1"/>
    <mergeCell ref="J26:J43"/>
    <mergeCell ref="M37:P37"/>
    <mergeCell ref="M32:P32"/>
    <mergeCell ref="M33:P33"/>
    <mergeCell ref="M34:P34"/>
    <mergeCell ref="M35:P35"/>
    <mergeCell ref="M36:P36"/>
    <mergeCell ref="M27:P27"/>
    <mergeCell ref="M28:P28"/>
    <mergeCell ref="M29:P29"/>
    <mergeCell ref="M30:P30"/>
    <mergeCell ref="M31:P31"/>
    <mergeCell ref="A26:A43"/>
    <mergeCell ref="B26:I43"/>
    <mergeCell ref="B12:E13"/>
    <mergeCell ref="B14:E15"/>
    <mergeCell ref="F1:I1"/>
    <mergeCell ref="F14:I15"/>
    <mergeCell ref="F12:I13"/>
    <mergeCell ref="B1:D1"/>
    <mergeCell ref="C6:D6"/>
    <mergeCell ref="C11:D11"/>
    <mergeCell ref="C5:D5"/>
    <mergeCell ref="C10:D10"/>
    <mergeCell ref="B3:D3"/>
    <mergeCell ref="B4:D4"/>
    <mergeCell ref="B2:D2"/>
    <mergeCell ref="F6:I6"/>
    <mergeCell ref="F5:I5"/>
    <mergeCell ref="F4:I4"/>
    <mergeCell ref="B25:E25"/>
    <mergeCell ref="B20:E20"/>
    <mergeCell ref="B18:E18"/>
    <mergeCell ref="B17:E17"/>
    <mergeCell ref="B21:E22"/>
    <mergeCell ref="B23:E24"/>
    <mergeCell ref="F21:I22"/>
    <mergeCell ref="F17:I17"/>
    <mergeCell ref="F18:I18"/>
    <mergeCell ref="F20:I20"/>
    <mergeCell ref="F25:I25"/>
    <mergeCell ref="F10:I10"/>
    <mergeCell ref="F8:I8"/>
    <mergeCell ref="M22:P22"/>
    <mergeCell ref="M23:P23"/>
    <mergeCell ref="M24:P24"/>
    <mergeCell ref="M25:P25"/>
    <mergeCell ref="M26:P26"/>
    <mergeCell ref="M17:P17"/>
    <mergeCell ref="M18:P18"/>
    <mergeCell ref="M19:P19"/>
    <mergeCell ref="M20:P20"/>
    <mergeCell ref="M21:P21"/>
    <mergeCell ref="A16:A25"/>
    <mergeCell ref="J2:J6"/>
    <mergeCell ref="J12:J15"/>
    <mergeCell ref="J16:J25"/>
    <mergeCell ref="J7:J11"/>
    <mergeCell ref="F3:I3"/>
    <mergeCell ref="F2:I2"/>
    <mergeCell ref="A7:A11"/>
    <mergeCell ref="A2:A6"/>
    <mergeCell ref="A12:A15"/>
    <mergeCell ref="B7:D7"/>
    <mergeCell ref="B9:D9"/>
    <mergeCell ref="B8:D8"/>
    <mergeCell ref="F11:I11"/>
    <mergeCell ref="F9:I9"/>
    <mergeCell ref="F7:I7"/>
    <mergeCell ref="M14:P14"/>
    <mergeCell ref="M7:N7"/>
    <mergeCell ref="O7:P7"/>
    <mergeCell ref="M8:N8"/>
    <mergeCell ref="O8:P8"/>
    <mergeCell ref="M10:N10"/>
    <mergeCell ref="M13:P13"/>
    <mergeCell ref="M11:N11"/>
    <mergeCell ref="O11:P11"/>
    <mergeCell ref="M9:N9"/>
    <mergeCell ref="O9:P9"/>
    <mergeCell ref="M12:N12"/>
    <mergeCell ref="O12:P12"/>
    <mergeCell ref="O10:P10"/>
  </mergeCells>
  <conditionalFormatting sqref="F1:F11">
    <cfRule type="cellIs" dxfId="26" priority="101" operator="equal">
      <formula>""</formula>
    </cfRule>
  </conditionalFormatting>
  <conditionalFormatting sqref="E3">
    <cfRule type="expression" dxfId="25" priority="18">
      <formula>OR($E$3="F",$E$3="C")</formula>
    </cfRule>
  </conditionalFormatting>
  <conditionalFormatting sqref="E8">
    <cfRule type="expression" dxfId="24" priority="17">
      <formula>OR($E$8="F",$E$8="C")</formula>
    </cfRule>
  </conditionalFormatting>
  <conditionalFormatting sqref="E10">
    <cfRule type="expression" dxfId="23" priority="16">
      <formula>OR($E$10="M",$E$10="Ft")</formula>
    </cfRule>
    <cfRule type="expression" dxfId="22" priority="1">
      <formula>OR(A59=2)=TRUE</formula>
    </cfRule>
  </conditionalFormatting>
  <conditionalFormatting sqref="E5">
    <cfRule type="expression" dxfId="21" priority="15" stopIfTrue="1">
      <formula>OR($E$5="M",$E$5="Ft")</formula>
    </cfRule>
    <cfRule type="expression" dxfId="20" priority="2">
      <formula>OR(A54=2)=TRUE</formula>
    </cfRule>
  </conditionalFormatting>
  <conditionalFormatting sqref="M10 M14">
    <cfRule type="expression" dxfId="19" priority="63">
      <formula>OR(COUNT($F$3)&lt;1)</formula>
    </cfRule>
  </conditionalFormatting>
  <conditionalFormatting sqref="O10">
    <cfRule type="expression" dxfId="18" priority="68">
      <formula>OR(COUNT($F$8)&lt;1)</formula>
    </cfRule>
  </conditionalFormatting>
  <conditionalFormatting sqref="F17:I18">
    <cfRule type="expression" dxfId="17" priority="4">
      <formula>OR(COUNT($F$2)&lt;1)=TRUE</formula>
    </cfRule>
  </conditionalFormatting>
  <conditionalFormatting sqref="M12">
    <cfRule type="expression" dxfId="16" priority="85">
      <formula>OR($B$54=FALSE)</formula>
    </cfRule>
  </conditionalFormatting>
  <conditionalFormatting sqref="M8">
    <cfRule type="expression" dxfId="15" priority="86">
      <formula>AND($B$52=TRUE,$B$53=TRUE,$B$54=TRUE)=TRUE</formula>
    </cfRule>
  </conditionalFormatting>
  <conditionalFormatting sqref="O12">
    <cfRule type="expression" dxfId="14" priority="87" stopIfTrue="1">
      <formula>OR($B$59=FALSE)</formula>
    </cfRule>
  </conditionalFormatting>
  <conditionalFormatting sqref="F10:I10">
    <cfRule type="expression" dxfId="13" priority="88">
      <formula>OR($E$59=FALSE)=TRUE</formula>
    </cfRule>
    <cfRule type="expression" dxfId="12" priority="89">
      <formula>OR($A$59=2)</formula>
    </cfRule>
  </conditionalFormatting>
  <conditionalFormatting sqref="F11:I11">
    <cfRule type="expression" dxfId="11" priority="90">
      <formula>OR($A$59=1)</formula>
    </cfRule>
  </conditionalFormatting>
  <conditionalFormatting sqref="F12">
    <cfRule type="expression" dxfId="10" priority="91">
      <formula>OR($A$61=2)</formula>
    </cfRule>
  </conditionalFormatting>
  <conditionalFormatting sqref="F14">
    <cfRule type="expression" dxfId="9" priority="92">
      <formula>OR($A$61=1)</formula>
    </cfRule>
    <cfRule type="expression" dxfId="8" priority="93">
      <formula>OR($F$14="")</formula>
    </cfRule>
  </conditionalFormatting>
  <conditionalFormatting sqref="F6:I6">
    <cfRule type="expression" dxfId="7" priority="94">
      <formula>OR($A$54=1)</formula>
    </cfRule>
  </conditionalFormatting>
  <conditionalFormatting sqref="F5:I5">
    <cfRule type="expression" dxfId="6" priority="95">
      <formula>OR($A$54=2)</formula>
    </cfRule>
    <cfRule type="expression" dxfId="5" priority="3">
      <formula>OR($E$54=FALSE)</formula>
    </cfRule>
  </conditionalFormatting>
  <conditionalFormatting sqref="O8:P8">
    <cfRule type="expression" dxfId="4" priority="97">
      <formula>AND($B$57=TRUE,$B$58=TRUE,$B$59=TRUE)=TRUE</formula>
    </cfRule>
  </conditionalFormatting>
  <conditionalFormatting sqref="F20">
    <cfRule type="expression" dxfId="3" priority="98">
      <formula>OR($B$61=FALSE,$B$62=FALSE)</formula>
    </cfRule>
  </conditionalFormatting>
  <conditionalFormatting sqref="F25:I25">
    <cfRule type="expression" dxfId="2" priority="99">
      <formula>OR($B$61=FALSE,$B$62=FALSE,$B$56=FALSE,$B$51=FALSE)=TRUE</formula>
    </cfRule>
  </conditionalFormatting>
  <conditionalFormatting sqref="F8:I8">
    <cfRule type="expression" dxfId="1" priority="100">
      <formula>OR($C$57=FALSE)=TRUE</formula>
    </cfRule>
  </conditionalFormatting>
  <conditionalFormatting sqref="F3:I3">
    <cfRule type="expression" dxfId="0" priority="82">
      <formula>OR($C$52=FALSE)=TRUE</formula>
    </cfRule>
  </conditionalFormatting>
  <dataValidations count="36">
    <dataValidation type="list" allowBlank="1" showInputMessage="1" showErrorMessage="1" errorTitle="Error" error="Please specify either (F)erenheight or (C)elsius" promptTitle="Temperature Units" prompt="Please specify either (F)erenheight or (C)elsius." sqref="E8" xr:uid="{00000000-0002-0000-0000-000000000000}">
      <formula1>"C, F"</formula1>
    </dataValidation>
    <dataValidation type="list" allowBlank="1" showInputMessage="1" showErrorMessage="1" errorTitle="Error" error="Please enter your sensor model number (110, 120, 210, or 210)." promptTitle="Sensor Model" prompt="Please enter your sensor model number." sqref="F1" xr:uid="{00000000-0002-0000-0000-000001000000}">
      <formula1>"110, 120, 210, 220"</formula1>
    </dataValidation>
    <dataValidation type="list" allowBlank="1" showInputMessage="1" showErrorMessage="1" errorTitle="Error" error="Please specify either (F)erenheight or (C)elsius" promptTitle="Temperature Units" prompt="Please specify either (F)erenheight or (C)elsius" sqref="E3" xr:uid="{00000000-0002-0000-0000-000002000000}">
      <formula1>"C, F"</formula1>
    </dataValidation>
    <dataValidation allowBlank="1" showInputMessage="1" showErrorMessage="1" promptTitle="Standard Zero Offset" prompt="This is a standard offset from the apogee SO-110, 120, 210, 220 manuals." sqref="F12" xr:uid="{00000000-0002-0000-0000-000003000000}"/>
    <dataValidation allowBlank="1" showInputMessage="1" showErrorMessage="1" errorTitle="Error" error="Please enter a number." promptTitle="Custom Zero Offset" prompt="If you have determined a custom zero offset for your sensor, please enter it here." sqref="F14:I15" xr:uid="{00000000-0002-0000-0000-000004000000}"/>
    <dataValidation allowBlank="1" showInputMessage="1" showErrorMessage="1" promptTitle="Calibration Factor (Multiplier)" prompt="This is the calculated calibration factor for your sensor given the information you entered above._x000a__x000a_Formula: CF = 20.95 / (mVc - mV0)" sqref="F17" xr:uid="{00000000-0002-0000-0000-000005000000}"/>
    <dataValidation allowBlank="1" showInputMessage="1" showErrorMessage="1" promptTitle="Calibration Offset" prompt="This is the calculated offset for your sensor given the information you entered above._x000a__x000a_Formula: CO = CF * mV0" sqref="F18" xr:uid="{00000000-0002-0000-0000-000006000000}"/>
    <dataValidation allowBlank="1" showInputMessage="1" showErrorMessage="1" promptTitle="Pressure Correction" prompt="Check this box to apply a pressure correction to your uncorrected % oxygen reading._x000a__x000a_Formula: O2 = O2m * (PBC/PBM)" sqref="B21" xr:uid="{00000000-0002-0000-0000-000007000000}"/>
    <dataValidation allowBlank="1" showInputMessage="1" showErrorMessage="1" promptTitle="Humidity Correction" prompt="Check this box to apply a humidity correction to your uncorrected % oxygen reading._x000a__x000a_Formula: O2 = O2M * (((PBC + (eAM - eAC))/PBC)" sqref="F21" xr:uid="{00000000-0002-0000-0000-000008000000}"/>
    <dataValidation allowBlank="1" showInputMessage="1" showErrorMessage="1" promptTitle="Temperature Correction" prompt="Check this box to apply a temperature correction to your uncorrected % oxygen reading._x000a__x000a_Formula: O2 = O2M + C3*TS^3 + C2*TS^2 + C1*TS + C0" sqref="B23" xr:uid="{00000000-0002-0000-0000-000009000000}"/>
    <dataValidation allowBlank="1" showInputMessage="1" showErrorMessage="1" promptTitle="Final Sample O2 Reading" prompt="This is your O2 reading with the selected corrections applied._x000a__x000a_Formula: O2 = O2M * (Pressure Correction Formula) * (Humidity Correction Formula) + (Temperature Correction Formula)" sqref="F25" xr:uid="{00000000-0002-0000-0000-00000A000000}"/>
    <dataValidation allowBlank="1" showInputMessage="1" showErrorMessage="1" promptTitle="Uncorrected % Oxygen Reading" prompt="This is your % oxgyen reading with no corrections applied._x000a__x000a_Formula: O2M = mV (Sample) * CF + CO" sqref="F20" xr:uid="{00000000-0002-0000-0000-00000B000000}"/>
    <dataValidation allowBlank="1" showInputMessage="1" showErrorMessage="1" promptTitle="Use Custom Zero Offset" prompt="Select this to enter your own zero offset." sqref="B14" xr:uid="{00000000-0002-0000-0000-00000C000000}"/>
    <dataValidation allowBlank="1" showInputMessage="1" showErrorMessage="1" promptTitle="Use Standard Zero Offset" prompt="Select this to use a standard zero offset from the manual." sqref="B12" xr:uid="{00000000-0002-0000-0000-00000D000000}"/>
    <dataValidation allowBlank="1" showInputMessage="1" showErrorMessage="1" promptTitle="Vapor Pressure at Calibration" prompt="This is the calculated vapor pressure at the time of calibration._x000a__x000a_Formula: eAC = eS * (RH/100)" sqref="M8" xr:uid="{00000000-0002-0000-0000-00000E000000}"/>
    <dataValidation allowBlank="1" showInputMessage="1" showErrorMessage="1" promptTitle="Vapor Pressure at Sampling" prompt="This is the calculated vapor pressure at the time of sampling._x000a__x000a_Formula: eAM = eS * (RH/100)" sqref="O8" xr:uid="{00000000-0002-0000-0000-00000F000000}"/>
    <dataValidation allowBlank="1" showInputMessage="1" showErrorMessage="1" promptTitle="Saturation Vapor Pressure" prompt="This is the calculated saturation vapor pressure at the time of calibration._x000a__x000a_Formula: eS = 0.61121 * exp((TA * (18.678 - (TA / 234.5)) / (257.14 + TA))" sqref="M10" xr:uid="{00000000-0002-0000-0000-000010000000}"/>
    <dataValidation allowBlank="1" showInputMessage="1" showErrorMessage="1" promptTitle="Saturation Vapor Pressure" prompt="This is the calculated saturation vapor pressure at the time of sampling._x000a__x000a_Formula: eS = 0.61121 * exp((TA * (18.678 - (TA / 234.5)) / (257.14 + TA))" sqref="O10" xr:uid="{00000000-0002-0000-0000-000011000000}"/>
    <dataValidation allowBlank="1" showInputMessage="1" showErrorMessage="1" promptTitle="Calibration Barometric Pressure" prompt="This is the estimated barometric pressure at the time of calibration given the elevation at calibration._x000a__x000a_Formula: PBC = 101.324 - 101.325 * (1 - (1 - (E / 44307.69231))^5.2328)" sqref="M12" xr:uid="{00000000-0002-0000-0000-000012000000}"/>
    <dataValidation allowBlank="1" showInputMessage="1" showErrorMessage="1" promptTitle="Sample Barometric Pressure" prompt="This is the estimated barometric pressure at the time of sampling given the elevation at sampling._x000a__x000a_Formula: PBM = 101.324 - 101.325 * (1 - (1 - (E / 44307.69231))^5.2328)" sqref="O12" xr:uid="{00000000-0002-0000-0000-000013000000}"/>
    <dataValidation type="list" allowBlank="1" showInputMessage="1" showErrorMessage="1" errorTitle="Error" error="Please specify either (F)eet or (M)eters" promptTitle="Elevation Units" prompt="Please specify either (F)ee(t) or (M)eters." sqref="E10 E5" xr:uid="{00000000-0002-0000-0000-000014000000}">
      <formula1>"M, Ft"</formula1>
    </dataValidation>
    <dataValidation allowBlank="1" showInputMessage="1" showErrorMessage="1" promptTitle="Sample Elevation" prompt="Select to enter and use elevation to estimate barometric pressure at the time of sampling." sqref="C10:D10" xr:uid="{00000000-0002-0000-0000-000015000000}"/>
    <dataValidation allowBlank="1" showInputMessage="1" showErrorMessage="1" promptTitle="Sample Pressure" prompt="Select to enter and use the barometric pressure at the time of sampling." sqref="C11:D11" xr:uid="{00000000-0002-0000-0000-000016000000}"/>
    <dataValidation allowBlank="1" showInputMessage="1" showErrorMessage="1" promptTitle="Calibration Pressure" prompt="Select to enter and use the barometric pressure at the time of calibration." sqref="C6:D6" xr:uid="{00000000-0002-0000-0000-000017000000}"/>
    <dataValidation allowBlank="1" showInputMessage="1" showErrorMessage="1" promptTitle="Calibration Elevation" prompt="Select to enter and use elevation to estimate the barometric pressure at the time of calibration." sqref="C5:D5" xr:uid="{00000000-0002-0000-0000-000018000000}"/>
    <dataValidation allowBlank="1" showInputMessage="1" showErrorMessage="1" promptTitle="Calibration T. Coefficient" prompt="This is the calculated calibration temperature coefficient used in the temperature correction calculations (C0)._x000a__x000a_Formula: C0 = C3*TC^3 + C2*TC^2 + C1*TC" sqref="M14" xr:uid="{00000000-0002-0000-0000-000019000000}"/>
    <dataValidation type="decimal" operator="greaterThan" allowBlank="1" showInputMessage="1" showErrorMessage="1" promptTitle="Sample Pressure" prompt="First specify that you want to enter the atmospheric pressure in kPA using the control on the left.  Then enter the atmospheric pressure in kPA at the time of sampling." sqref="F11:I11" xr:uid="{00000000-0002-0000-0000-00001A000000}">
      <formula1>-1000000</formula1>
    </dataValidation>
    <dataValidation type="decimal" operator="greaterThan" allowBlank="1" showInputMessage="1" showErrorMessage="1" promptTitle="Calibration mV Reading" prompt="Please enter the mV output of your sensor at the time of calibration." sqref="F2:I2" xr:uid="{C7DC3723-D561-473B-A8F9-4C7975524235}">
      <formula1>-1000000</formula1>
    </dataValidation>
    <dataValidation type="decimal" operator="greaterThan" allowBlank="1" showInputMessage="1" showErrorMessage="1" promptTitle="Calibration Air Temperature" prompt="First, use the dropdown menu in column E to specify the units you wish to use.  Then enter the air temperature at the time of calibration here." sqref="F3:I3" xr:uid="{044308D4-C798-4985-8933-C374C360A335}">
      <formula1>-1000000</formula1>
    </dataValidation>
    <dataValidation type="decimal" operator="greaterThan" allowBlank="1" showInputMessage="1" showErrorMessage="1" promptTitle="Calibration Humidity" prompt="Please enter the % humidity at the time of calibration." sqref="F4:I4" xr:uid="{154637F0-A088-4287-9628-2CF286DC101E}">
      <formula1>-1000000</formula1>
    </dataValidation>
    <dataValidation type="decimal" operator="greaterThan" allowBlank="1" showInputMessage="1" showErrorMessage="1" promptTitle="Calibration Elevation" prompt="First, use the circles on the left to specify if you want to use elevation to estimate atmospheric pressure at the time of calibration.  Then specify the units you wish to use in column E.  Then enter the elevation at the time of calibration." sqref="F5:I5" xr:uid="{C541129B-F206-4BA1-8363-87D7451F6EBE}">
      <formula1>-1000000</formula1>
    </dataValidation>
    <dataValidation type="decimal" operator="greaterThan" allowBlank="1" showInputMessage="1" showErrorMessage="1" promptTitle="Calibration Pressure" prompt="First, specify if you want to enter the atmospheric pressure in kPA using the control on the left.  Then enter the atmospheric pressure at the time of calibration." sqref="F6:I6" xr:uid="{91DDD539-7265-4BE7-B342-4E2A0331B3FC}">
      <formula1>-1000000</formula1>
    </dataValidation>
    <dataValidation type="decimal" operator="greaterThan" allowBlank="1" showInputMessage="1" showErrorMessage="1" promptTitle="Sample mV Reading" prompt="Please enter the mV reading at the time of sampling." sqref="F7:I7" xr:uid="{2F12349B-AB82-4EB2-A391-C36851FB4267}">
      <formula1>-1000000</formula1>
    </dataValidation>
    <dataValidation type="decimal" operator="greaterThan" allowBlank="1" showInputMessage="1" showErrorMessage="1" promptTitle="Sample Air Temperature" prompt="First, select the units you wish to use in column E.  Then enter the air temperature at the time of sampling." sqref="F8:I8" xr:uid="{E143A5EC-0F78-4B42-B0D1-EDF69C86FC46}">
      <formula1>-1000000</formula1>
    </dataValidation>
    <dataValidation type="decimal" operator="greaterThan" allowBlank="1" showInputMessage="1" showErrorMessage="1" promptTitle="Sample Humidity" prompt="Please enter the % humidity at the time of sampling." sqref="F9:I9" xr:uid="{AA5E568D-DE16-43A6-B3A4-3011E6AE2995}">
      <formula1>-1000000</formula1>
    </dataValidation>
    <dataValidation type="decimal" operator="greaterThan" allowBlank="1" showInputMessage="1" showErrorMessage="1" promptTitle="Sample Elevation" prompt="First, please specify if you want to use elevation to estimate atmospheric pressure.  Then select the units you wish to use in column E.  Then enter the elevation at the time of sampling." sqref="F10:I10" xr:uid="{2790FF55-8608-4F6D-9E4D-E16E9C5A81C2}">
      <formula1>-1000000</formula1>
    </dataValidation>
  </dataValidations>
  <pageMargins left="0.7" right="0.7" top="0.75" bottom="0.75" header="0.3" footer="0.3"/>
  <pageSetup orientation="portrait" r:id="rId1"/>
  <ignoredErrors>
    <ignoredError sqref="F25" evalError="1"/>
    <ignoredError sqref="B51:B54 C52 C54:D55 B56:B59 C57 C59:D60 B61:B6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9" r:id="rId4" name="Option Button 5">
              <controlPr locked="0" defaultSize="0" autoFill="0" autoLine="0" autoPict="0">
                <anchor moveWithCells="1">
                  <from>
                    <xdr:col>1</xdr:col>
                    <xdr:colOff>9525</xdr:colOff>
                    <xdr:row>11</xdr:row>
                    <xdr:rowOff>9525</xdr:rowOff>
                  </from>
                  <to>
                    <xdr:col>3</xdr:col>
                    <xdr:colOff>619125</xdr:colOff>
                    <xdr:row>12</xdr:row>
                    <xdr:rowOff>161925</xdr:rowOff>
                  </to>
                </anchor>
              </controlPr>
            </control>
          </mc:Choice>
        </mc:AlternateContent>
        <mc:AlternateContent xmlns:mc="http://schemas.openxmlformats.org/markup-compatibility/2006">
          <mc:Choice Requires="x14">
            <control shapeId="1030" r:id="rId5" name="Option Button 6">
              <controlPr locked="0" defaultSize="0" autoFill="0" autoLine="0" autoPict="0">
                <anchor moveWithCells="1">
                  <from>
                    <xdr:col>1</xdr:col>
                    <xdr:colOff>9525</xdr:colOff>
                    <xdr:row>13</xdr:row>
                    <xdr:rowOff>28575</xdr:rowOff>
                  </from>
                  <to>
                    <xdr:col>3</xdr:col>
                    <xdr:colOff>609600</xdr:colOff>
                    <xdr:row>14</xdr:row>
                    <xdr:rowOff>171450</xdr:rowOff>
                  </to>
                </anchor>
              </controlPr>
            </control>
          </mc:Choice>
        </mc:AlternateContent>
        <mc:AlternateContent xmlns:mc="http://schemas.openxmlformats.org/markup-compatibility/2006">
          <mc:Choice Requires="x14">
            <control shapeId="1033" r:id="rId6" name="Check Box 9">
              <controlPr locked="0" defaultSize="0" autoFill="0" autoLine="0" autoPict="0">
                <anchor moveWithCells="1">
                  <from>
                    <xdr:col>1</xdr:col>
                    <xdr:colOff>19050</xdr:colOff>
                    <xdr:row>20</xdr:row>
                    <xdr:rowOff>47625</xdr:rowOff>
                  </from>
                  <to>
                    <xdr:col>3</xdr:col>
                    <xdr:colOff>619125</xdr:colOff>
                    <xdr:row>21</xdr:row>
                    <xdr:rowOff>142875</xdr:rowOff>
                  </to>
                </anchor>
              </controlPr>
            </control>
          </mc:Choice>
        </mc:AlternateContent>
        <mc:AlternateContent xmlns:mc="http://schemas.openxmlformats.org/markup-compatibility/2006">
          <mc:Choice Requires="x14">
            <control shapeId="1034" r:id="rId7" name="Check Box 10">
              <controlPr locked="0" defaultSize="0" autoFill="0" autoLine="0" autoPict="0">
                <anchor moveWithCells="1">
                  <from>
                    <xdr:col>5</xdr:col>
                    <xdr:colOff>9525</xdr:colOff>
                    <xdr:row>20</xdr:row>
                    <xdr:rowOff>47625</xdr:rowOff>
                  </from>
                  <to>
                    <xdr:col>7</xdr:col>
                    <xdr:colOff>628650</xdr:colOff>
                    <xdr:row>21</xdr:row>
                    <xdr:rowOff>142875</xdr:rowOff>
                  </to>
                </anchor>
              </controlPr>
            </control>
          </mc:Choice>
        </mc:AlternateContent>
        <mc:AlternateContent xmlns:mc="http://schemas.openxmlformats.org/markup-compatibility/2006">
          <mc:Choice Requires="x14">
            <control shapeId="1035" r:id="rId8" name="Check Box 11">
              <controlPr locked="0" defaultSize="0" autoFill="0" autoLine="0" autoPict="0">
                <anchor moveWithCells="1">
                  <from>
                    <xdr:col>1</xdr:col>
                    <xdr:colOff>19050</xdr:colOff>
                    <xdr:row>22</xdr:row>
                    <xdr:rowOff>57150</xdr:rowOff>
                  </from>
                  <to>
                    <xdr:col>3</xdr:col>
                    <xdr:colOff>619125</xdr:colOff>
                    <xdr:row>23</xdr:row>
                    <xdr:rowOff>152400</xdr:rowOff>
                  </to>
                </anchor>
              </controlPr>
            </control>
          </mc:Choice>
        </mc:AlternateContent>
        <mc:AlternateContent xmlns:mc="http://schemas.openxmlformats.org/markup-compatibility/2006">
          <mc:Choice Requires="x14">
            <control shapeId="1042" r:id="rId9" name="Option Button 18">
              <controlPr defaultSize="0" autoFill="0" autoLine="0" autoPict="0">
                <anchor moveWithCells="1">
                  <from>
                    <xdr:col>1</xdr:col>
                    <xdr:colOff>0</xdr:colOff>
                    <xdr:row>3</xdr:row>
                    <xdr:rowOff>171450</xdr:rowOff>
                  </from>
                  <to>
                    <xdr:col>1</xdr:col>
                    <xdr:colOff>609600</xdr:colOff>
                    <xdr:row>5</xdr:row>
                    <xdr:rowOff>9525</xdr:rowOff>
                  </to>
                </anchor>
              </controlPr>
            </control>
          </mc:Choice>
        </mc:AlternateContent>
        <mc:AlternateContent xmlns:mc="http://schemas.openxmlformats.org/markup-compatibility/2006">
          <mc:Choice Requires="x14">
            <control shapeId="1044" r:id="rId10" name="Group Box 20">
              <controlPr defaultSize="0" autoFill="0" autoPict="0">
                <anchor moveWithCells="1">
                  <from>
                    <xdr:col>1</xdr:col>
                    <xdr:colOff>0</xdr:colOff>
                    <xdr:row>11</xdr:row>
                    <xdr:rowOff>0</xdr:rowOff>
                  </from>
                  <to>
                    <xdr:col>4</xdr:col>
                    <xdr:colOff>257175</xdr:colOff>
                    <xdr:row>16</xdr:row>
                    <xdr:rowOff>0</xdr:rowOff>
                  </to>
                </anchor>
              </controlPr>
            </control>
          </mc:Choice>
        </mc:AlternateContent>
        <mc:AlternateContent xmlns:mc="http://schemas.openxmlformats.org/markup-compatibility/2006">
          <mc:Choice Requires="x14">
            <control shapeId="1046" r:id="rId11" name="Option Button 22">
              <controlPr defaultSize="0" autoFill="0" autoLine="0" autoPict="0">
                <anchor moveWithCells="1">
                  <from>
                    <xdr:col>1</xdr:col>
                    <xdr:colOff>0</xdr:colOff>
                    <xdr:row>4</xdr:row>
                    <xdr:rowOff>171450</xdr:rowOff>
                  </from>
                  <to>
                    <xdr:col>2</xdr:col>
                    <xdr:colOff>0</xdr:colOff>
                    <xdr:row>6</xdr:row>
                    <xdr:rowOff>0</xdr:rowOff>
                  </to>
                </anchor>
              </controlPr>
            </control>
          </mc:Choice>
        </mc:AlternateContent>
        <mc:AlternateContent xmlns:mc="http://schemas.openxmlformats.org/markup-compatibility/2006">
          <mc:Choice Requires="x14">
            <control shapeId="1047" r:id="rId12" name="Option Button 23">
              <controlPr defaultSize="0" autoFill="0" autoLine="0" autoPict="0">
                <anchor moveWithCells="1">
                  <from>
                    <xdr:col>1</xdr:col>
                    <xdr:colOff>0</xdr:colOff>
                    <xdr:row>8</xdr:row>
                    <xdr:rowOff>171450</xdr:rowOff>
                  </from>
                  <to>
                    <xdr:col>1</xdr:col>
                    <xdr:colOff>609600</xdr:colOff>
                    <xdr:row>10</xdr:row>
                    <xdr:rowOff>0</xdr:rowOff>
                  </to>
                </anchor>
              </controlPr>
            </control>
          </mc:Choice>
        </mc:AlternateContent>
        <mc:AlternateContent xmlns:mc="http://schemas.openxmlformats.org/markup-compatibility/2006">
          <mc:Choice Requires="x14">
            <control shapeId="1048" r:id="rId13" name="Option Button 24">
              <controlPr defaultSize="0" autoFill="0" autoLine="0" autoPict="0">
                <anchor moveWithCells="1">
                  <from>
                    <xdr:col>1</xdr:col>
                    <xdr:colOff>0</xdr:colOff>
                    <xdr:row>9</xdr:row>
                    <xdr:rowOff>171450</xdr:rowOff>
                  </from>
                  <to>
                    <xdr:col>2</xdr:col>
                    <xdr:colOff>0</xdr:colOff>
                    <xdr:row>10</xdr:row>
                    <xdr:rowOff>190500</xdr:rowOff>
                  </to>
                </anchor>
              </controlPr>
            </control>
          </mc:Choice>
        </mc:AlternateContent>
        <mc:AlternateContent xmlns:mc="http://schemas.openxmlformats.org/markup-compatibility/2006">
          <mc:Choice Requires="x14">
            <control shapeId="1055" r:id="rId14" name="Group Box 31">
              <controlPr defaultSize="0" autoFill="0" autoPict="0">
                <anchor moveWithCells="1">
                  <from>
                    <xdr:col>0</xdr:col>
                    <xdr:colOff>485775</xdr:colOff>
                    <xdr:row>3</xdr:row>
                    <xdr:rowOff>0</xdr:rowOff>
                  </from>
                  <to>
                    <xdr:col>4</xdr:col>
                    <xdr:colOff>0</xdr:colOff>
                    <xdr:row>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row r="1" spans="1:1" x14ac:dyDescent="0.25">
      <c r="A1">
        <f>101.325-(101.325*(1-(1-(1300/44307.69231))^5.2328))</f>
        <v>86.704343902940337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Huber</dc:creator>
  <cp:lastModifiedBy>John Huber</cp:lastModifiedBy>
  <cp:lastPrinted>2018-03-27T17:04:41Z</cp:lastPrinted>
  <dcterms:created xsi:type="dcterms:W3CDTF">2018-02-23T16:25:05Z</dcterms:created>
  <dcterms:modified xsi:type="dcterms:W3CDTF">2020-07-30T16:19:49Z</dcterms:modified>
</cp:coreProperties>
</file>