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00e51a51ac19138/Documents/YON 2023/PRAKTISI MENGAJAR/Workshop Syiah Kuala 19 Sept 2023/"/>
    </mc:Choice>
  </mc:AlternateContent>
  <xr:revisionPtr revIDLastSave="5" documentId="8_{70E09DF5-B73D-469D-A649-D4E1698BBC34}" xr6:coauthVersionLast="47" xr6:coauthVersionMax="47" xr10:uidLastSave="{BD07D9E8-1EB4-4717-8073-E36D5E5CFB94}"/>
  <bookViews>
    <workbookView xWindow="-110" yWindow="-110" windowWidth="19420" windowHeight="11020" activeTab="1" xr2:uid="{00000000-000D-0000-FFFF-FFFF00000000}"/>
  </bookViews>
  <sheets>
    <sheet name="wide RTH" sheetId="17" r:id="rId1"/>
    <sheet name="long RTH" sheetId="24" r:id="rId2"/>
    <sheet name="DATA FINAL 8 NOV 22 (4)" sheetId="23" r:id="rId3"/>
  </sheets>
  <externalReferences>
    <externalReference r:id="rId4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7" l="1"/>
  <c r="O12" i="17"/>
  <c r="K21" i="17"/>
  <c r="K3" i="17"/>
  <c r="L3" i="17"/>
  <c r="M3" i="17"/>
  <c r="N3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I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I15" i="17"/>
  <c r="N15" i="17"/>
  <c r="K16" i="17"/>
  <c r="L16" i="17"/>
  <c r="M16" i="17"/>
  <c r="N16" i="17"/>
  <c r="K17" i="17"/>
  <c r="J17" i="17"/>
  <c r="G17" i="17"/>
  <c r="L17" i="17"/>
  <c r="H17" i="17"/>
  <c r="M17" i="17"/>
  <c r="I17" i="17"/>
  <c r="N17" i="17"/>
  <c r="K18" i="17"/>
  <c r="L18" i="17"/>
  <c r="M18" i="17"/>
  <c r="N18" i="17"/>
  <c r="K19" i="17"/>
  <c r="G19" i="17"/>
  <c r="L19" i="17"/>
  <c r="H19" i="17"/>
  <c r="M19" i="17"/>
  <c r="N19" i="17"/>
  <c r="K20" i="17"/>
  <c r="L20" i="17"/>
  <c r="M20" i="17"/>
  <c r="N20" i="17"/>
  <c r="L21" i="17"/>
  <c r="M21" i="17"/>
  <c r="N21" i="17"/>
  <c r="K22" i="17"/>
  <c r="L22" i="17"/>
  <c r="M22" i="17"/>
  <c r="N22" i="17"/>
  <c r="K23" i="17"/>
  <c r="L23" i="17"/>
  <c r="M23" i="17"/>
  <c r="N23" i="17"/>
  <c r="K24" i="17"/>
  <c r="L24" i="17"/>
  <c r="M24" i="17"/>
  <c r="N24" i="17"/>
  <c r="E2" i="17"/>
  <c r="J2" i="17"/>
  <c r="O2" i="17"/>
  <c r="N2" i="17"/>
  <c r="M2" i="17"/>
  <c r="L2" i="17"/>
  <c r="K2" i="17"/>
  <c r="J5" i="17"/>
  <c r="O5" i="17"/>
  <c r="J4" i="17"/>
  <c r="O4" i="17"/>
  <c r="J3" i="17"/>
  <c r="O3" i="17"/>
  <c r="J6" i="17"/>
  <c r="J7" i="17"/>
  <c r="J8" i="17"/>
  <c r="J9" i="17"/>
  <c r="J10" i="17"/>
  <c r="J11" i="17"/>
  <c r="J15" i="17"/>
  <c r="J16" i="17"/>
  <c r="J19" i="17"/>
  <c r="J20" i="17"/>
  <c r="J23" i="17"/>
  <c r="J24" i="17"/>
  <c r="C2" i="17"/>
  <c r="C3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1" i="17"/>
  <c r="O10" i="17"/>
  <c r="O9" i="17"/>
  <c r="O8" i="17"/>
  <c r="O7" i="17"/>
  <c r="O6" i="17"/>
  <c r="K7" i="23"/>
  <c r="K8" i="23"/>
  <c r="K9" i="23"/>
  <c r="K10" i="23"/>
  <c r="K11" i="23"/>
  <c r="K12" i="23"/>
  <c r="K13" i="23"/>
  <c r="K14" i="23"/>
  <c r="K16" i="23"/>
  <c r="K17" i="23"/>
  <c r="K20" i="23"/>
  <c r="K21" i="23"/>
  <c r="K22" i="23"/>
  <c r="K24" i="23"/>
  <c r="K25" i="23"/>
  <c r="K28" i="23"/>
  <c r="K29" i="23"/>
  <c r="K15" i="23"/>
  <c r="K30" i="23"/>
  <c r="F7" i="23"/>
  <c r="F30" i="23"/>
  <c r="L30" i="23"/>
  <c r="J12" i="23"/>
  <c r="J20" i="23"/>
  <c r="J22" i="23"/>
  <c r="J30" i="23"/>
  <c r="I22" i="23"/>
  <c r="H24" i="23"/>
  <c r="I24" i="23"/>
  <c r="I30" i="23"/>
  <c r="H22" i="23"/>
  <c r="H30" i="23"/>
  <c r="G30" i="23"/>
  <c r="D7" i="23"/>
  <c r="D8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C1" authorId="0" shapeId="0" xr:uid="{66D3DE8A-857A-49A4-A969-27A93E280897}">
      <text>
        <r>
          <rPr>
            <b/>
            <sz val="9"/>
            <color indexed="81"/>
            <rFont val="Tahoma"/>
            <family val="2"/>
          </rPr>
          <t>Asus:
Data RTRW Tahun 2013 yang dimiliki oleh BPKH 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BB0CF15C-AC43-444A-AD54-78913C16BFA7}">
      <text>
        <r>
          <rPr>
            <b/>
            <sz val="9"/>
            <color indexed="81"/>
            <rFont val="Tahoma"/>
            <family val="2"/>
          </rPr>
          <t>Asus:
Data RTRW Tahun 2013 yang dimiliki oleh BPKH 18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C1" authorId="0" shapeId="0" xr:uid="{44BC8605-95FE-4057-AC67-BF65BC6AA4B3}">
      <text>
        <r>
          <rPr>
            <b/>
            <sz val="9"/>
            <color indexed="81"/>
            <rFont val="Tahoma"/>
            <family val="2"/>
          </rPr>
          <t>Asus:
Data RTRW Tahun 2013 yang dimiliki oleh BPKH 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590FE8ED-169B-45BE-8D47-9853B4A947B0}">
      <text>
        <r>
          <rPr>
            <b/>
            <sz val="9"/>
            <color indexed="81"/>
            <rFont val="Tahoma"/>
            <family val="2"/>
          </rPr>
          <t>Asus:
Data RTRW Tahun 2013 yang dimiliki oleh BPKH 18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AMDAL - 1</author>
  </authors>
  <commentList>
    <comment ref="D5" authorId="0" shapeId="0" xr:uid="{C17F190F-628D-4B9D-9B85-2CD5545A212D}">
      <text>
        <r>
          <rPr>
            <b/>
            <sz val="9"/>
            <color indexed="81"/>
            <rFont val="Tahoma"/>
            <family val="2"/>
          </rPr>
          <t>Asus:
Data RTRW Tahun 2013 yang dimiliki oleh BPKH 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EF421AE3-F06D-406E-ACF3-3D958D50E154}">
      <text>
        <r>
          <rPr>
            <b/>
            <sz val="9"/>
            <color indexed="81"/>
            <rFont val="Tahoma"/>
            <family val="2"/>
          </rPr>
          <t>Asus:
Data RTRW Tahun 2013 yang dimiliki oleh BPKH 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1" shapeId="0" xr:uid="{BBF4EBD2-41E1-476D-961A-7AD4D85B851F}">
      <text>
        <r>
          <rPr>
            <b/>
            <sz val="9"/>
            <color indexed="81"/>
            <rFont val="Tahoma"/>
            <family val="2"/>
          </rPr>
          <t>AMDAL - 1: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<sst xmlns="http://schemas.openxmlformats.org/spreadsheetml/2006/main" count="386" uniqueCount="77">
  <si>
    <t>Aceh Tamiang</t>
  </si>
  <si>
    <t>Langsa</t>
  </si>
  <si>
    <t>Aceh Timur</t>
  </si>
  <si>
    <t>Aceh Utara</t>
  </si>
  <si>
    <t>Lhokseumawe</t>
  </si>
  <si>
    <t>Pidie Jaya</t>
  </si>
  <si>
    <t>Pidie</t>
  </si>
  <si>
    <t>Aceh Besar</t>
  </si>
  <si>
    <t>Sabang</t>
  </si>
  <si>
    <t>Aceh Barat</t>
  </si>
  <si>
    <t>Aceh Barat Daya</t>
  </si>
  <si>
    <t>Aceh Selatan</t>
  </si>
  <si>
    <t>Bener Meriah</t>
  </si>
  <si>
    <t>Aceh Tengah</t>
  </si>
  <si>
    <t>Total Luas RTH</t>
  </si>
  <si>
    <t>Bireuen</t>
  </si>
  <si>
    <t>Aceh Jaya</t>
  </si>
  <si>
    <t>Aceh Tenggara</t>
  </si>
  <si>
    <t>Simeulue</t>
  </si>
  <si>
    <t>Gayo Lues</t>
  </si>
  <si>
    <t>Singkil</t>
  </si>
  <si>
    <t>Nagan Raya</t>
  </si>
  <si>
    <t>Banda Aceh</t>
  </si>
  <si>
    <t>No</t>
  </si>
  <si>
    <t>Subulussalam</t>
  </si>
  <si>
    <t>3,13</t>
  </si>
  <si>
    <t xml:space="preserve"> ,</t>
  </si>
  <si>
    <t>Luas Wilayah RTH (Ha)</t>
  </si>
  <si>
    <t>LUAS PERKOTAAN KAB/KOTA (Hektar)</t>
  </si>
  <si>
    <t>PERSENTASE</t>
  </si>
  <si>
    <t>LUASAN RTH PERKOTAAN KAB/KOTA Tahun 2022 (%)</t>
  </si>
  <si>
    <t>LUAS WILAYAH ADMINISTRASI KAB/KOTA (Hektar)</t>
  </si>
  <si>
    <t>Kota Langsa</t>
  </si>
  <si>
    <t>Kota Subulussalam</t>
  </si>
  <si>
    <t>Karang Baru</t>
  </si>
  <si>
    <t>Meureudu</t>
  </si>
  <si>
    <t>Kota Sabang</t>
  </si>
  <si>
    <t>Kota Lhokseumawe</t>
  </si>
  <si>
    <t>Blangkejeren</t>
  </si>
  <si>
    <t xml:space="preserve">Kota Juang  </t>
  </si>
  <si>
    <t>Suka Makmue</t>
  </si>
  <si>
    <t xml:space="preserve">Johan Pahlawan </t>
  </si>
  <si>
    <t>Kec. Kr. Sabee</t>
  </si>
  <si>
    <t>Kec. Kota Sigli</t>
  </si>
  <si>
    <t>Kota Jantho</t>
  </si>
  <si>
    <t>Blangpidie</t>
  </si>
  <si>
    <t>Lhoksukon</t>
  </si>
  <si>
    <t>Kec. Simeulue Timur</t>
  </si>
  <si>
    <t>Tapaktuan</t>
  </si>
  <si>
    <t>Kec. Babusalam</t>
  </si>
  <si>
    <t>Idi Rayeuk</t>
  </si>
  <si>
    <t>KABUPATEN/KOTA</t>
  </si>
  <si>
    <t>IBUKOTA KAB/KOTA</t>
  </si>
  <si>
    <t>Redelong</t>
  </si>
  <si>
    <t>7,197</t>
  </si>
  <si>
    <t>Takengon</t>
  </si>
  <si>
    <t>DATA RUANG TERBUKA HIJAU (RTH) KABUPATEN/KOTA TAHUN 2022</t>
  </si>
  <si>
    <t>*</t>
  </si>
  <si>
    <t xml:space="preserve"> </t>
  </si>
  <si>
    <t>Luas RTH 2018</t>
  </si>
  <si>
    <t>Luas RTH 2019</t>
  </si>
  <si>
    <t>Luas RTH 2020</t>
  </si>
  <si>
    <t>Luas RTH 2021</t>
  </si>
  <si>
    <t>Luas RTH 2022</t>
  </si>
  <si>
    <t xml:space="preserve">Luas RTH </t>
  </si>
  <si>
    <t>% Luas RTH</t>
  </si>
  <si>
    <t>Th</t>
  </si>
  <si>
    <t>Kabupaten/Kota</t>
  </si>
  <si>
    <t xml:space="preserve">Luas </t>
  </si>
  <si>
    <t>Ibukota Kab/Kot</t>
  </si>
  <si>
    <t>Luas Perkotaan</t>
  </si>
  <si>
    <t>%Luas RTH 2019</t>
  </si>
  <si>
    <t>%Luas RTH 2018</t>
  </si>
  <si>
    <t>%Luas RTH 2020</t>
  </si>
  <si>
    <t>%Luas RTH 2021</t>
  </si>
  <si>
    <t>%Luas RTH 2022</t>
  </si>
  <si>
    <t>7.197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</si>
</sst>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_-;_-@_-"/>
    <numFmt numFmtId="165" formatCode="0_);\(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 applyAlignment="1">
      <alignment horizontal="justify" vertical="center" wrapText="1"/>
    </xf>
    <xf numFmtId="3" fontId="3" fillId="0" borderId="0" xfId="0" applyNumberFormat="1" applyFont="1" applyAlignment="1">
      <alignment horizontal="justify" vertical="center" wrapText="1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center" vertical="center"/>
    </xf>
    <xf numFmtId="4" fontId="9" fillId="2" borderId="1" xfId="0" applyNumberFormat="1" applyFont="1" applyFill="1" applyBorder="1" applyAlignment="1">
      <alignment horizontal="right" vertical="center"/>
    </xf>
    <xf numFmtId="2" fontId="3" fillId="0" borderId="0" xfId="0" applyNumberFormat="1" applyFont="1"/>
    <xf numFmtId="3" fontId="9" fillId="2" borderId="1" xfId="0" applyNumberFormat="1" applyFont="1" applyFill="1" applyBorder="1" applyAlignment="1">
      <alignment horizontal="right" vertical="center"/>
    </xf>
    <xf numFmtId="3" fontId="9" fillId="2" borderId="1" xfId="0" applyNumberFormat="1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2" fontId="9" fillId="2" borderId="1" xfId="0" applyNumberFormat="1" applyFont="1" applyFill="1" applyBorder="1" applyAlignment="1">
      <alignment horizontal="right" vertical="center"/>
    </xf>
    <xf numFmtId="2" fontId="9" fillId="2" borderId="1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right" vertical="center"/>
    </xf>
    <xf numFmtId="2" fontId="8" fillId="2" borderId="1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 wrapText="1"/>
    </xf>
    <xf numFmtId="2" fontId="8" fillId="2" borderId="2" xfId="0" applyNumberFormat="1" applyFont="1" applyFill="1" applyBorder="1" applyAlignment="1">
      <alignment horizontal="right" vertical="center"/>
    </xf>
    <xf numFmtId="2" fontId="8" fillId="2" borderId="2" xfId="0" applyNumberFormat="1" applyFont="1" applyFill="1" applyBorder="1" applyAlignment="1">
      <alignment horizontal="right" vertical="center" wrapText="1"/>
    </xf>
    <xf numFmtId="0" fontId="8" fillId="2" borderId="2" xfId="0" applyFont="1" applyFill="1" applyBorder="1" applyAlignment="1">
      <alignment horizontal="center" vertical="center" wrapText="1"/>
    </xf>
    <xf numFmtId="3" fontId="10" fillId="2" borderId="4" xfId="0" applyNumberFormat="1" applyFont="1" applyFill="1" applyBorder="1" applyAlignment="1">
      <alignment horizontal="right" vertical="center"/>
    </xf>
    <xf numFmtId="4" fontId="10" fillId="2" borderId="4" xfId="0" applyNumberFormat="1" applyFont="1" applyFill="1" applyBorder="1" applyAlignment="1">
      <alignment horizontal="right" vertical="center"/>
    </xf>
    <xf numFmtId="4" fontId="10" fillId="2" borderId="4" xfId="0" applyNumberFormat="1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 wrapText="1"/>
    </xf>
    <xf numFmtId="3" fontId="9" fillId="2" borderId="3" xfId="0" applyNumberFormat="1" applyFont="1" applyFill="1" applyBorder="1" applyAlignment="1">
      <alignment horizontal="right" vertical="center"/>
    </xf>
    <xf numFmtId="2" fontId="8" fillId="2" borderId="3" xfId="0" applyNumberFormat="1" applyFont="1" applyFill="1" applyBorder="1" applyAlignment="1">
      <alignment horizontal="right" vertical="center"/>
    </xf>
    <xf numFmtId="2" fontId="8" fillId="2" borderId="3" xfId="0" applyNumberFormat="1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vertical="top"/>
    </xf>
    <xf numFmtId="0" fontId="13" fillId="0" borderId="0" xfId="0" applyFont="1"/>
    <xf numFmtId="2" fontId="13" fillId="0" borderId="0" xfId="0" applyNumberFormat="1" applyFont="1"/>
    <xf numFmtId="164" fontId="3" fillId="0" borderId="0" xfId="1" applyFont="1"/>
    <xf numFmtId="0" fontId="8" fillId="2" borderId="1" xfId="0" applyFont="1" applyFill="1" applyBorder="1" applyAlignment="1">
      <alignment vertical="top"/>
    </xf>
    <xf numFmtId="3" fontId="9" fillId="2" borderId="2" xfId="0" applyNumberFormat="1" applyFont="1" applyFill="1" applyBorder="1" applyAlignment="1">
      <alignment horizontal="right" vertical="center"/>
    </xf>
    <xf numFmtId="164" fontId="9" fillId="2" borderId="1" xfId="1" applyFont="1" applyFill="1" applyBorder="1" applyAlignment="1">
      <alignment horizontal="right" vertical="center"/>
    </xf>
    <xf numFmtId="164" fontId="9" fillId="2" borderId="1" xfId="0" applyNumberFormat="1" applyFont="1" applyFill="1" applyBorder="1" applyAlignment="1">
      <alignment horizontal="right" vertical="center"/>
    </xf>
    <xf numFmtId="164" fontId="8" fillId="2" borderId="1" xfId="0" applyNumberFormat="1" applyFont="1" applyFill="1" applyBorder="1" applyAlignment="1">
      <alignment vertical="top"/>
    </xf>
    <xf numFmtId="164" fontId="8" fillId="2" borderId="3" xfId="1" applyFont="1" applyFill="1" applyBorder="1" applyAlignment="1">
      <alignment vertical="top"/>
    </xf>
    <xf numFmtId="2" fontId="8" fillId="2" borderId="1" xfId="0" quotePrefix="1" applyNumberFormat="1" applyFont="1" applyFill="1" applyBorder="1" applyAlignment="1">
      <alignment horizontal="right" vertical="center"/>
    </xf>
    <xf numFmtId="2" fontId="9" fillId="2" borderId="2" xfId="0" applyNumberFormat="1" applyFont="1" applyFill="1" applyBorder="1" applyAlignment="1">
      <alignment horizontal="right" vertical="center" wrapText="1"/>
    </xf>
    <xf numFmtId="43" fontId="8" fillId="2" borderId="1" xfId="12" applyFont="1" applyFill="1" applyBorder="1" applyAlignment="1">
      <alignment horizontal="right" vertical="center"/>
    </xf>
    <xf numFmtId="0" fontId="9" fillId="2" borderId="1" xfId="0" applyFont="1" applyFill="1" applyBorder="1" applyAlignment="1">
      <alignment vertical="center" wrapText="1"/>
    </xf>
    <xf numFmtId="0" fontId="0" fillId="2" borderId="0" xfId="0" applyFill="1"/>
    <xf numFmtId="43" fontId="8" fillId="2" borderId="1" xfId="12" applyFont="1" applyFill="1" applyBorder="1" applyAlignment="1">
      <alignment horizontal="right" vertical="top"/>
    </xf>
    <xf numFmtId="2" fontId="12" fillId="2" borderId="4" xfId="0" applyNumberFormat="1" applyFont="1" applyFill="1" applyBorder="1" applyAlignment="1">
      <alignment horizontal="right" vertical="center" wrapText="1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2" fontId="12" fillId="2" borderId="0" xfId="2" applyNumberFormat="1" applyFont="1" applyFill="1" applyAlignment="1">
      <alignment vertical="center" wrapText="1"/>
    </xf>
    <xf numFmtId="0" fontId="1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3" fontId="9" fillId="2" borderId="0" xfId="0" applyNumberFormat="1" applyFont="1" applyFill="1" applyAlignment="1">
      <alignment horizontal="right" vertical="center"/>
    </xf>
    <xf numFmtId="3" fontId="9" fillId="2" borderId="0" xfId="0" applyNumberFormat="1" applyFont="1" applyFill="1" applyAlignment="1">
      <alignment horizontal="left" vertical="center"/>
    </xf>
    <xf numFmtId="164" fontId="9" fillId="2" borderId="0" xfId="0" applyNumberFormat="1" applyFont="1" applyFill="1" applyAlignment="1">
      <alignment horizontal="right" vertical="center"/>
    </xf>
    <xf numFmtId="2" fontId="8" fillId="2" borderId="0" xfId="0" applyNumberFormat="1" applyFont="1" applyFill="1" applyAlignment="1">
      <alignment horizontal="right" vertical="center"/>
    </xf>
    <xf numFmtId="2" fontId="8" fillId="2" borderId="0" xfId="0" applyNumberFormat="1" applyFont="1" applyFill="1" applyAlignment="1">
      <alignment horizontal="right" vertical="center" wrapText="1"/>
    </xf>
    <xf numFmtId="2" fontId="18" fillId="2" borderId="0" xfId="0" applyNumberFormat="1" applyFont="1" applyFill="1" applyAlignment="1">
      <alignment horizontal="right" vertical="center" wrapText="1"/>
    </xf>
    <xf numFmtId="0" fontId="8" fillId="2" borderId="0" xfId="0" applyFont="1" applyFill="1" applyAlignment="1">
      <alignment vertical="center" wrapText="1"/>
    </xf>
    <xf numFmtId="43" fontId="8" fillId="2" borderId="0" xfId="12" applyFont="1" applyFill="1" applyBorder="1" applyAlignment="1">
      <alignment horizontal="right" vertical="center"/>
    </xf>
    <xf numFmtId="43" fontId="8" fillId="2" borderId="0" xfId="12" applyFont="1" applyFill="1" applyBorder="1" applyAlignment="1">
      <alignment horizontal="right" vertical="top"/>
    </xf>
    <xf numFmtId="164" fontId="9" fillId="2" borderId="0" xfId="1" applyFont="1" applyFill="1" applyBorder="1" applyAlignment="1">
      <alignment horizontal="right" vertical="center"/>
    </xf>
    <xf numFmtId="2" fontId="9" fillId="2" borderId="0" xfId="0" applyNumberFormat="1" applyFont="1" applyFill="1" applyAlignment="1">
      <alignment horizontal="right" vertical="center"/>
    </xf>
    <xf numFmtId="2" fontId="9" fillId="2" borderId="0" xfId="0" applyNumberFormat="1" applyFont="1" applyFill="1" applyAlignment="1">
      <alignment horizontal="right" vertical="center" wrapText="1"/>
    </xf>
    <xf numFmtId="164" fontId="8" fillId="2" borderId="0" xfId="0" applyNumberFormat="1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vertical="center" wrapText="1"/>
    </xf>
    <xf numFmtId="4" fontId="9" fillId="2" borderId="0" xfId="0" applyNumberFormat="1" applyFont="1" applyFill="1" applyAlignment="1">
      <alignment horizontal="right" vertical="center"/>
    </xf>
    <xf numFmtId="164" fontId="3" fillId="0" borderId="0" xfId="1" applyFont="1" applyBorder="1"/>
    <xf numFmtId="2" fontId="8" fillId="2" borderId="0" xfId="0" quotePrefix="1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0" fontId="8" fillId="2" borderId="0" xfId="0" quotePrefix="1" applyFont="1" applyFill="1" applyAlignment="1">
      <alignment horizontal="right" vertical="center"/>
    </xf>
    <xf numFmtId="164" fontId="8" fillId="2" borderId="0" xfId="1" applyFont="1" applyFill="1" applyBorder="1" applyAlignment="1">
      <alignment vertical="top"/>
    </xf>
    <xf numFmtId="0" fontId="19" fillId="0" borderId="0" xfId="0" applyFont="1"/>
    <xf numFmtId="0" fontId="15" fillId="0" borderId="0" xfId="0" applyFont="1"/>
    <xf numFmtId="2" fontId="17" fillId="2" borderId="0" xfId="2" applyNumberFormat="1" applyFont="1" applyFill="1" applyAlignment="1">
      <alignment vertical="center" wrapText="1"/>
    </xf>
    <xf numFmtId="165" fontId="18" fillId="2" borderId="0" xfId="0" applyNumberFormat="1" applyFont="1" applyFill="1" applyAlignment="1">
      <alignment horizontal="right" vertical="center"/>
    </xf>
    <xf numFmtId="0" fontId="10" fillId="2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2" fontId="12" fillId="2" borderId="5" xfId="2" applyNumberFormat="1" applyFont="1" applyFill="1" applyBorder="1" applyAlignment="1">
      <alignment horizontal="center" vertical="center" wrapText="1"/>
    </xf>
    <xf numFmtId="2" fontId="12" fillId="2" borderId="6" xfId="2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</cellXfs>
  <cellStyles count="13">
    <cellStyle name="Comma" xfId="12" builtinId="3"/>
    <cellStyle name="Comma [0]" xfId="1" builtinId="6"/>
    <cellStyle name="Comma [0] 2" xfId="5" xr:uid="{00000000-0005-0000-0000-000002000000}"/>
    <cellStyle name="Comma [0] 2 2" xfId="9" xr:uid="{00000000-0005-0000-0000-000003000000}"/>
    <cellStyle name="Comma [0] 3" xfId="10" xr:uid="{00000000-0005-0000-0000-000004000000}"/>
    <cellStyle name="Comma [0] 4" xfId="6" xr:uid="{00000000-0005-0000-0000-000005000000}"/>
    <cellStyle name="Normal" xfId="0" builtinId="0"/>
    <cellStyle name="Normal 2" xfId="2" xr:uid="{00000000-0005-0000-0000-000007000000}"/>
    <cellStyle name="Normal 2 2" xfId="7" xr:uid="{00000000-0005-0000-0000-000008000000}"/>
    <cellStyle name="Normal 3" xfId="4" xr:uid="{00000000-0005-0000-0000-000009000000}"/>
    <cellStyle name="Normal 3 2" xfId="8" xr:uid="{00000000-0005-0000-0000-00000A000000}"/>
    <cellStyle name="Normal 4" xfId="11" xr:uid="{00000000-0005-0000-0000-00000B000000}"/>
    <cellStyle name="Normal 5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TH\DATA%20%20RTH\RTH%202022\UPGRATE%20DATA%20RTH%20FINAL%20TAHUN%202022\DATA%20RTH%20FINAL%208%20NOV.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ubahan setelah verifikasi"/>
      <sheetName val="PERENGKINGAN UTK PENILAIAN"/>
      <sheetName val="Sheet1"/>
    </sheetNames>
    <sheetDataSet>
      <sheetData sheetId="0" refreshError="1">
        <row r="7">
          <cell r="F7">
            <v>75.5</v>
          </cell>
          <cell r="J7">
            <v>75.210500000000025</v>
          </cell>
        </row>
        <row r="32">
          <cell r="J32">
            <v>6718.8987999999999</v>
          </cell>
        </row>
        <row r="42">
          <cell r="J42">
            <v>845.3</v>
          </cell>
        </row>
        <row r="62">
          <cell r="J62">
            <v>91.5</v>
          </cell>
        </row>
        <row r="68">
          <cell r="J68">
            <v>182.18</v>
          </cell>
        </row>
        <row r="75">
          <cell r="J75">
            <v>112.67999999999999</v>
          </cell>
        </row>
        <row r="85">
          <cell r="J85">
            <v>19.344000000000001</v>
          </cell>
        </row>
        <row r="123">
          <cell r="J123">
            <v>57.44</v>
          </cell>
        </row>
        <row r="149">
          <cell r="J149">
            <v>108</v>
          </cell>
        </row>
        <row r="156">
          <cell r="J156">
            <v>107.551</v>
          </cell>
        </row>
        <row r="170">
          <cell r="J170">
            <v>110.62</v>
          </cell>
        </row>
        <row r="189">
          <cell r="J189">
            <v>556.73</v>
          </cell>
        </row>
        <row r="218">
          <cell r="J218">
            <v>32.617000000000004</v>
          </cell>
        </row>
        <row r="228">
          <cell r="J228">
            <v>104.91</v>
          </cell>
        </row>
        <row r="242">
          <cell r="J242">
            <v>9.5070000000000014</v>
          </cell>
        </row>
        <row r="269">
          <cell r="J269">
            <v>4.82</v>
          </cell>
        </row>
        <row r="276">
          <cell r="J276">
            <v>11.52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topLeftCell="D1" zoomScale="81" zoomScaleNormal="81" workbookViewId="0">
      <selection activeCell="D28" sqref="D28"/>
    </sheetView>
  </sheetViews>
  <sheetFormatPr defaultRowHeight="14.5" x14ac:dyDescent="0.35"/>
  <cols>
    <col min="1" max="1" width="7" customWidth="1"/>
    <col min="2" max="2" width="22.54296875" customWidth="1"/>
    <col min="3" max="3" width="17.26953125" customWidth="1"/>
    <col min="4" max="4" width="21.7265625" customWidth="1"/>
    <col min="5" max="5" width="14.453125" customWidth="1"/>
    <col min="6" max="6" width="17.1796875" customWidth="1"/>
    <col min="7" max="10" width="15.7265625" customWidth="1"/>
    <col min="11" max="15" width="17" style="81" customWidth="1"/>
    <col min="21" max="21" width="16.7265625" bestFit="1" customWidth="1"/>
  </cols>
  <sheetData>
    <row r="1" spans="1:21" s="3" customFormat="1" ht="25.5" customHeight="1" x14ac:dyDescent="0.3">
      <c r="A1" s="54" t="s">
        <v>23</v>
      </c>
      <c r="B1" s="54" t="s">
        <v>51</v>
      </c>
      <c r="C1" s="55" t="s">
        <v>31</v>
      </c>
      <c r="D1" s="55" t="s">
        <v>52</v>
      </c>
      <c r="E1" s="55" t="s">
        <v>28</v>
      </c>
      <c r="F1" s="54" t="s">
        <v>59</v>
      </c>
      <c r="G1" s="54" t="s">
        <v>60</v>
      </c>
      <c r="H1" s="54" t="s">
        <v>61</v>
      </c>
      <c r="I1" s="54" t="s">
        <v>62</v>
      </c>
      <c r="J1" s="54" t="s">
        <v>63</v>
      </c>
      <c r="K1" s="56" t="s">
        <v>72</v>
      </c>
      <c r="L1" s="56" t="s">
        <v>71</v>
      </c>
      <c r="M1" s="56" t="s">
        <v>73</v>
      </c>
      <c r="N1" s="56" t="s">
        <v>74</v>
      </c>
      <c r="O1" s="56" t="s">
        <v>75</v>
      </c>
    </row>
    <row r="2" spans="1:21" s="3" customFormat="1" ht="15.5" x14ac:dyDescent="0.3">
      <c r="A2" s="57">
        <v>1</v>
      </c>
      <c r="B2" s="58" t="s">
        <v>21</v>
      </c>
      <c r="C2" s="59">
        <f>3363.72*100</f>
        <v>336372</v>
      </c>
      <c r="D2" s="60" t="s">
        <v>40</v>
      </c>
      <c r="E2" s="61">
        <f>'[1]PERubahan setelah verifikasi'!$F$7</f>
        <v>75.5</v>
      </c>
      <c r="F2" s="62">
        <v>40</v>
      </c>
      <c r="G2" s="62">
        <v>40</v>
      </c>
      <c r="H2" s="62">
        <v>44</v>
      </c>
      <c r="I2" s="62">
        <v>77.900000000000006</v>
      </c>
      <c r="J2" s="63">
        <f>'[1]PERubahan setelah verifikasi'!$J$7</f>
        <v>75.210500000000025</v>
      </c>
      <c r="K2" s="64">
        <f>F2/E2*100</f>
        <v>52.980132450331126</v>
      </c>
      <c r="L2" s="64">
        <f>G2/E2*100</f>
        <v>52.980132450331126</v>
      </c>
      <c r="M2" s="64">
        <f>H2/E2*100</f>
        <v>58.278145695364238</v>
      </c>
      <c r="N2" s="64">
        <f>I2/$E2*100</f>
        <v>103.17880794701988</v>
      </c>
      <c r="O2" s="64">
        <f>J2/E2*100</f>
        <v>99.616556291390751</v>
      </c>
      <c r="P2" s="3" t="s">
        <v>57</v>
      </c>
    </row>
    <row r="3" spans="1:21" s="3" customFormat="1" ht="15.5" x14ac:dyDescent="0.3">
      <c r="A3" s="57">
        <v>2</v>
      </c>
      <c r="B3" s="65" t="s">
        <v>1</v>
      </c>
      <c r="C3" s="59">
        <f>262.41*100</f>
        <v>26241.000000000004</v>
      </c>
      <c r="D3" s="60" t="s">
        <v>32</v>
      </c>
      <c r="E3" s="61">
        <v>26241</v>
      </c>
      <c r="F3" s="66">
        <v>5545.4</v>
      </c>
      <c r="G3" s="66">
        <v>5545.4</v>
      </c>
      <c r="H3" s="66">
        <v>5545.4</v>
      </c>
      <c r="I3" s="66">
        <v>6862.43</v>
      </c>
      <c r="J3" s="67">
        <f>'[1]PERubahan setelah verifikasi'!$J$32</f>
        <v>6718.8987999999999</v>
      </c>
      <c r="K3" s="64">
        <f t="shared" ref="K3:K24" si="0">F3/E3*100</f>
        <v>21.132578788918106</v>
      </c>
      <c r="L3" s="64">
        <f t="shared" ref="L3:L24" si="1">G3/E3*100</f>
        <v>21.132578788918106</v>
      </c>
      <c r="M3" s="64">
        <f t="shared" ref="M3:M24" si="2">H3/E3*100</f>
        <v>21.132578788918106</v>
      </c>
      <c r="N3" s="64">
        <f t="shared" ref="N3:N24" si="3">I3/$E3*100</f>
        <v>26.151556724210206</v>
      </c>
      <c r="O3" s="64">
        <f>J3/$E$3*100</f>
        <v>25.604583666780989</v>
      </c>
      <c r="P3" s="3" t="s">
        <v>57</v>
      </c>
    </row>
    <row r="4" spans="1:21" s="3" customFormat="1" ht="15.5" x14ac:dyDescent="0.3">
      <c r="A4" s="57">
        <v>3</v>
      </c>
      <c r="B4" s="65" t="s">
        <v>22</v>
      </c>
      <c r="C4" s="68">
        <v>5900</v>
      </c>
      <c r="D4" s="60" t="s">
        <v>22</v>
      </c>
      <c r="E4" s="68">
        <v>5900</v>
      </c>
      <c r="F4" s="69">
        <v>844.13</v>
      </c>
      <c r="G4" s="69">
        <v>243.34</v>
      </c>
      <c r="H4" s="69">
        <v>845.3</v>
      </c>
      <c r="I4" s="69">
        <v>845.3</v>
      </c>
      <c r="J4" s="70">
        <f>'[1]PERubahan setelah verifikasi'!$J$42</f>
        <v>845.3</v>
      </c>
      <c r="K4" s="64">
        <f t="shared" si="0"/>
        <v>14.307288135593222</v>
      </c>
      <c r="L4" s="64">
        <f t="shared" si="1"/>
        <v>4.1244067796610171</v>
      </c>
      <c r="M4" s="64">
        <f t="shared" si="2"/>
        <v>14.327118644067797</v>
      </c>
      <c r="N4" s="64">
        <f t="shared" si="3"/>
        <v>14.327118644067797</v>
      </c>
      <c r="O4" s="64">
        <f>J4/$E$4*100</f>
        <v>14.327118644067797</v>
      </c>
      <c r="P4" s="3" t="s">
        <v>57</v>
      </c>
    </row>
    <row r="5" spans="1:21" s="3" customFormat="1" ht="15.5" x14ac:dyDescent="0.3">
      <c r="A5" s="57">
        <v>4</v>
      </c>
      <c r="B5" s="65" t="s">
        <v>9</v>
      </c>
      <c r="C5" s="59">
        <f>2927.95*100</f>
        <v>292795</v>
      </c>
      <c r="D5" s="60" t="s">
        <v>41</v>
      </c>
      <c r="E5" s="71">
        <v>4491</v>
      </c>
      <c r="F5" s="62">
        <v>44</v>
      </c>
      <c r="G5" s="62">
        <v>44</v>
      </c>
      <c r="H5" s="62">
        <v>44</v>
      </c>
      <c r="I5" s="62">
        <v>64.275000000000006</v>
      </c>
      <c r="J5" s="63">
        <f>'[1]PERubahan setelah verifikasi'!$J$62</f>
        <v>91.5</v>
      </c>
      <c r="K5" s="64">
        <f t="shared" si="0"/>
        <v>0.97973725228234243</v>
      </c>
      <c r="L5" s="64">
        <f t="shared" si="1"/>
        <v>0.97973725228234243</v>
      </c>
      <c r="M5" s="64">
        <f t="shared" si="2"/>
        <v>0.97973725228234243</v>
      </c>
      <c r="N5" s="64">
        <f t="shared" si="3"/>
        <v>1.4311957247828992</v>
      </c>
      <c r="O5" s="64">
        <f>J5/$E$5*100</f>
        <v>2.0374081496325984</v>
      </c>
      <c r="P5" s="3" t="s">
        <v>57</v>
      </c>
    </row>
    <row r="6" spans="1:21" s="3" customFormat="1" ht="15.5" x14ac:dyDescent="0.3">
      <c r="A6" s="57">
        <v>5</v>
      </c>
      <c r="B6" s="65" t="s">
        <v>12</v>
      </c>
      <c r="C6" s="59">
        <f>1454.09*100</f>
        <v>145409</v>
      </c>
      <c r="D6" s="60" t="s">
        <v>53</v>
      </c>
      <c r="E6" s="61">
        <v>11095</v>
      </c>
      <c r="F6" s="62">
        <v>361.68</v>
      </c>
      <c r="G6" s="62">
        <v>361.68</v>
      </c>
      <c r="H6" s="62">
        <v>361.68</v>
      </c>
      <c r="I6" s="62">
        <v>361.68</v>
      </c>
      <c r="J6" s="63">
        <f>'[1]PERubahan setelah verifikasi'!$J$68</f>
        <v>182.18</v>
      </c>
      <c r="K6" s="64">
        <f t="shared" si="0"/>
        <v>3.2598467778278502</v>
      </c>
      <c r="L6" s="64">
        <f t="shared" si="1"/>
        <v>3.2598467778278502</v>
      </c>
      <c r="M6" s="64">
        <f t="shared" si="2"/>
        <v>3.2598467778278502</v>
      </c>
      <c r="N6" s="64">
        <f t="shared" si="3"/>
        <v>3.2598467778278502</v>
      </c>
      <c r="O6" s="64">
        <f t="shared" ref="O6:O24" si="4">J6/E6*100</f>
        <v>1.6420009013068952</v>
      </c>
      <c r="P6" s="3" t="s">
        <v>57</v>
      </c>
    </row>
    <row r="7" spans="1:21" s="3" customFormat="1" ht="15.5" x14ac:dyDescent="0.3">
      <c r="A7" s="57">
        <v>6</v>
      </c>
      <c r="B7" s="65" t="s">
        <v>13</v>
      </c>
      <c r="C7" s="59">
        <f>4318.39*100</f>
        <v>431839.00000000006</v>
      </c>
      <c r="D7" s="60" t="s">
        <v>55</v>
      </c>
      <c r="E7" s="61">
        <v>8310</v>
      </c>
      <c r="F7" s="62">
        <v>111.17</v>
      </c>
      <c r="G7" s="62">
        <v>111.17</v>
      </c>
      <c r="H7" s="62">
        <v>111.17</v>
      </c>
      <c r="I7" s="62">
        <f>H7</f>
        <v>111.17</v>
      </c>
      <c r="J7" s="63">
        <f>'[1]PERubahan setelah verifikasi'!$J$75</f>
        <v>112.67999999999999</v>
      </c>
      <c r="K7" s="64">
        <f t="shared" si="0"/>
        <v>1.337785800240674</v>
      </c>
      <c r="L7" s="64">
        <f t="shared" si="1"/>
        <v>1.337785800240674</v>
      </c>
      <c r="M7" s="64">
        <f t="shared" si="2"/>
        <v>1.337785800240674</v>
      </c>
      <c r="N7" s="64">
        <f t="shared" si="3"/>
        <v>1.337785800240674</v>
      </c>
      <c r="O7" s="64">
        <f t="shared" si="4"/>
        <v>1.3559566787003607</v>
      </c>
      <c r="P7" s="3" t="s">
        <v>57</v>
      </c>
    </row>
    <row r="8" spans="1:21" s="3" customFormat="1" ht="15.5" x14ac:dyDescent="0.3">
      <c r="A8" s="57">
        <v>7</v>
      </c>
      <c r="B8" s="65" t="s">
        <v>16</v>
      </c>
      <c r="C8" s="59">
        <f>3812.99*100</f>
        <v>381299</v>
      </c>
      <c r="D8" s="72" t="s">
        <v>42</v>
      </c>
      <c r="E8" s="71">
        <v>5880</v>
      </c>
      <c r="F8" s="62">
        <v>34.409999999999997</v>
      </c>
      <c r="G8" s="62">
        <v>67</v>
      </c>
      <c r="H8" s="62">
        <v>67</v>
      </c>
      <c r="I8" s="63">
        <v>73.22</v>
      </c>
      <c r="J8" s="63">
        <f>'[1]PERubahan setelah verifikasi'!$J$123</f>
        <v>57.44</v>
      </c>
      <c r="K8" s="64">
        <f t="shared" si="0"/>
        <v>0.58520408163265303</v>
      </c>
      <c r="L8" s="64">
        <f t="shared" si="1"/>
        <v>1.1394557823129252</v>
      </c>
      <c r="M8" s="64">
        <f t="shared" si="2"/>
        <v>1.1394557823129252</v>
      </c>
      <c r="N8" s="64">
        <f t="shared" si="3"/>
        <v>1.2452380952380953</v>
      </c>
      <c r="O8" s="64">
        <f t="shared" si="4"/>
        <v>0.97687074829931975</v>
      </c>
      <c r="P8" s="3" t="s">
        <v>57</v>
      </c>
    </row>
    <row r="9" spans="1:21" s="3" customFormat="1" ht="15.5" x14ac:dyDescent="0.3">
      <c r="A9" s="57">
        <v>8</v>
      </c>
      <c r="B9" s="73" t="s">
        <v>5</v>
      </c>
      <c r="C9" s="59">
        <f>1073.6*100</f>
        <v>107359.99999999999</v>
      </c>
      <c r="D9" s="60" t="s">
        <v>35</v>
      </c>
      <c r="E9" s="61">
        <v>14396</v>
      </c>
      <c r="F9" s="62">
        <v>660</v>
      </c>
      <c r="G9" s="62">
        <v>660</v>
      </c>
      <c r="H9" s="62">
        <v>660</v>
      </c>
      <c r="I9" s="62">
        <v>543</v>
      </c>
      <c r="J9" s="63">
        <f>'[1]PERubahan setelah verifikasi'!$J$149</f>
        <v>108</v>
      </c>
      <c r="K9" s="64">
        <f t="shared" si="0"/>
        <v>4.5846068352320088</v>
      </c>
      <c r="L9" s="64">
        <f t="shared" si="1"/>
        <v>4.5846068352320088</v>
      </c>
      <c r="M9" s="64">
        <f t="shared" si="2"/>
        <v>4.5846068352320088</v>
      </c>
      <c r="N9" s="64">
        <f t="shared" si="3"/>
        <v>3.7718810780772438</v>
      </c>
      <c r="O9" s="64">
        <f t="shared" si="4"/>
        <v>0.75020839121978322</v>
      </c>
      <c r="P9" s="3" t="s">
        <v>57</v>
      </c>
    </row>
    <row r="10" spans="1:21" s="3" customFormat="1" ht="15.5" x14ac:dyDescent="0.3">
      <c r="A10" s="57">
        <v>9</v>
      </c>
      <c r="B10" s="65" t="s">
        <v>6</v>
      </c>
      <c r="C10" s="59">
        <f>3086.95*100</f>
        <v>308695</v>
      </c>
      <c r="D10" s="72" t="s">
        <v>43</v>
      </c>
      <c r="E10" s="71">
        <v>975</v>
      </c>
      <c r="F10" s="62">
        <v>18.23</v>
      </c>
      <c r="G10" s="62">
        <v>24.99</v>
      </c>
      <c r="H10" s="62">
        <v>24.99</v>
      </c>
      <c r="I10" s="62">
        <v>24.78</v>
      </c>
      <c r="J10" s="63">
        <f>I10</f>
        <v>24.78</v>
      </c>
      <c r="K10" s="64">
        <f t="shared" si="0"/>
        <v>1.8697435897435899</v>
      </c>
      <c r="L10" s="64">
        <f t="shared" si="1"/>
        <v>2.5630769230769226</v>
      </c>
      <c r="M10" s="64">
        <f t="shared" si="2"/>
        <v>2.5630769230769226</v>
      </c>
      <c r="N10" s="64">
        <f t="shared" si="3"/>
        <v>2.5415384615384617</v>
      </c>
      <c r="O10" s="64">
        <f t="shared" si="4"/>
        <v>2.5415384615384617</v>
      </c>
      <c r="P10" s="3" t="s">
        <v>57</v>
      </c>
    </row>
    <row r="11" spans="1:21" s="3" customFormat="1" ht="15.5" x14ac:dyDescent="0.3">
      <c r="A11" s="57">
        <v>10</v>
      </c>
      <c r="B11" s="65" t="s">
        <v>15</v>
      </c>
      <c r="C11" s="59">
        <f>1901.2*100</f>
        <v>190120</v>
      </c>
      <c r="D11" s="60" t="s">
        <v>39</v>
      </c>
      <c r="E11" s="61">
        <v>1690</v>
      </c>
      <c r="F11" s="62">
        <v>103.44</v>
      </c>
      <c r="G11" s="62">
        <v>103.44</v>
      </c>
      <c r="H11" s="62">
        <v>103.44</v>
      </c>
      <c r="I11" s="62">
        <v>103.44</v>
      </c>
      <c r="J11" s="74">
        <f>'[1]PERubahan setelah verifikasi'!$J$85</f>
        <v>19.344000000000001</v>
      </c>
      <c r="K11" s="64">
        <f t="shared" si="0"/>
        <v>6.1207100591715973</v>
      </c>
      <c r="L11" s="64">
        <f t="shared" si="1"/>
        <v>6.1207100591715973</v>
      </c>
      <c r="M11" s="64">
        <f t="shared" si="2"/>
        <v>6.1207100591715973</v>
      </c>
      <c r="N11" s="64">
        <f t="shared" si="3"/>
        <v>6.1207100591715973</v>
      </c>
      <c r="O11" s="64">
        <f t="shared" si="4"/>
        <v>1.1446153846153848</v>
      </c>
      <c r="P11" s="3" t="s">
        <v>57</v>
      </c>
      <c r="U11" s="75"/>
    </row>
    <row r="12" spans="1:21" s="3" customFormat="1" ht="15.5" x14ac:dyDescent="0.3">
      <c r="A12" s="57">
        <v>11</v>
      </c>
      <c r="B12" s="65" t="s">
        <v>11</v>
      </c>
      <c r="C12" s="59">
        <f>3841.6*100</f>
        <v>384160</v>
      </c>
      <c r="D12" s="72" t="s">
        <v>48</v>
      </c>
      <c r="E12" s="71">
        <v>10073</v>
      </c>
      <c r="F12" s="76" t="s">
        <v>76</v>
      </c>
      <c r="G12" s="62">
        <v>9.23</v>
      </c>
      <c r="H12" s="62">
        <v>9.23</v>
      </c>
      <c r="I12" s="62">
        <v>9.23</v>
      </c>
      <c r="J12" s="63">
        <f>'[1]PERubahan setelah verifikasi'!$J$242</f>
        <v>9.5070000000000014</v>
      </c>
      <c r="K12" s="64">
        <f t="shared" si="0"/>
        <v>7.1448426486647468E-2</v>
      </c>
      <c r="L12" s="64">
        <f t="shared" si="1"/>
        <v>9.1631093020947088E-2</v>
      </c>
      <c r="M12" s="64">
        <f t="shared" si="2"/>
        <v>9.1631093020947088E-2</v>
      </c>
      <c r="N12" s="64">
        <f t="shared" si="3"/>
        <v>9.1631093020947088E-2</v>
      </c>
      <c r="O12" s="64">
        <f>J12/E12*100</f>
        <v>9.4381018564479321E-2</v>
      </c>
      <c r="P12" s="3" t="s">
        <v>57</v>
      </c>
    </row>
    <row r="13" spans="1:21" s="3" customFormat="1" ht="15.5" x14ac:dyDescent="0.3">
      <c r="A13" s="57">
        <v>12</v>
      </c>
      <c r="B13" s="65" t="s">
        <v>17</v>
      </c>
      <c r="C13" s="59">
        <f>4231.43*100</f>
        <v>423143</v>
      </c>
      <c r="D13" s="72" t="s">
        <v>49</v>
      </c>
      <c r="E13" s="71">
        <v>942</v>
      </c>
      <c r="F13" s="62">
        <v>5.16</v>
      </c>
      <c r="G13" s="62">
        <v>5.16</v>
      </c>
      <c r="H13" s="62">
        <v>5.16</v>
      </c>
      <c r="I13" s="62">
        <v>8.9</v>
      </c>
      <c r="J13" s="63">
        <v>8.9</v>
      </c>
      <c r="K13" s="64">
        <f t="shared" si="0"/>
        <v>0.54777070063694266</v>
      </c>
      <c r="L13" s="64">
        <f t="shared" si="1"/>
        <v>0.54777070063694266</v>
      </c>
      <c r="M13" s="64">
        <f t="shared" si="2"/>
        <v>0.54777070063694266</v>
      </c>
      <c r="N13" s="64">
        <f t="shared" si="3"/>
        <v>0.94479830148619959</v>
      </c>
      <c r="O13" s="64">
        <f t="shared" si="4"/>
        <v>0.94479830148619959</v>
      </c>
    </row>
    <row r="14" spans="1:21" s="3" customFormat="1" ht="15.5" x14ac:dyDescent="0.3">
      <c r="A14" s="57">
        <v>13</v>
      </c>
      <c r="B14" s="65" t="s">
        <v>3</v>
      </c>
      <c r="C14" s="59">
        <f>3296.6*100</f>
        <v>329660</v>
      </c>
      <c r="D14" s="72" t="s">
        <v>46</v>
      </c>
      <c r="E14" s="71">
        <v>1253</v>
      </c>
      <c r="F14" s="62">
        <v>1.736</v>
      </c>
      <c r="G14" s="62">
        <v>1.736</v>
      </c>
      <c r="H14" s="62">
        <v>1.736</v>
      </c>
      <c r="I14" s="62">
        <v>5.38</v>
      </c>
      <c r="J14" s="63">
        <v>9.69</v>
      </c>
      <c r="K14" s="64">
        <f t="shared" si="0"/>
        <v>0.13854748603351955</v>
      </c>
      <c r="L14" s="64">
        <f t="shared" si="1"/>
        <v>0.13854748603351955</v>
      </c>
      <c r="M14" s="64">
        <f t="shared" si="2"/>
        <v>0.13854748603351955</v>
      </c>
      <c r="N14" s="64">
        <f t="shared" si="3"/>
        <v>0.42936951316839583</v>
      </c>
      <c r="O14" s="64">
        <f t="shared" si="4"/>
        <v>0.77334397446129288</v>
      </c>
    </row>
    <row r="15" spans="1:21" s="3" customFormat="1" ht="15.5" x14ac:dyDescent="0.3">
      <c r="A15" s="57">
        <v>14</v>
      </c>
      <c r="B15" s="65" t="s">
        <v>8</v>
      </c>
      <c r="C15" s="59">
        <f>153*100</f>
        <v>15300</v>
      </c>
      <c r="D15" s="60" t="s">
        <v>36</v>
      </c>
      <c r="E15" s="61">
        <v>15300</v>
      </c>
      <c r="F15" s="69">
        <v>137</v>
      </c>
      <c r="G15" s="69">
        <v>137</v>
      </c>
      <c r="H15" s="69">
        <v>137</v>
      </c>
      <c r="I15" s="69">
        <f>H15</f>
        <v>137</v>
      </c>
      <c r="J15" s="70">
        <f>'[1]PERubahan setelah verifikasi'!$J$156</f>
        <v>107.551</v>
      </c>
      <c r="K15" s="64">
        <f t="shared" si="0"/>
        <v>0.89542483660130723</v>
      </c>
      <c r="L15" s="64">
        <f t="shared" si="1"/>
        <v>0.89542483660130723</v>
      </c>
      <c r="M15" s="64">
        <f t="shared" si="2"/>
        <v>0.89542483660130723</v>
      </c>
      <c r="N15" s="64">
        <f t="shared" si="3"/>
        <v>0.89542483660130723</v>
      </c>
      <c r="O15" s="64">
        <f t="shared" si="4"/>
        <v>0.70294771241830067</v>
      </c>
    </row>
    <row r="16" spans="1:21" s="3" customFormat="1" ht="19.5" customHeight="1" x14ac:dyDescent="0.35">
      <c r="A16" s="57">
        <v>15</v>
      </c>
      <c r="B16" s="77" t="s">
        <v>19</v>
      </c>
      <c r="C16" s="59">
        <f>5719.58*100</f>
        <v>571958</v>
      </c>
      <c r="D16" s="60" t="s">
        <v>38</v>
      </c>
      <c r="E16" s="61">
        <v>16606</v>
      </c>
      <c r="F16" s="62">
        <v>11.02</v>
      </c>
      <c r="G16" s="62">
        <v>11.02</v>
      </c>
      <c r="H16" s="62">
        <v>11.02</v>
      </c>
      <c r="I16" s="62">
        <v>105.92</v>
      </c>
      <c r="J16" s="63">
        <f>'[1]PERubahan setelah verifikasi'!$J$170</f>
        <v>110.62</v>
      </c>
      <c r="K16" s="64">
        <f t="shared" si="0"/>
        <v>6.6361556064073235E-2</v>
      </c>
      <c r="L16" s="64">
        <f t="shared" si="1"/>
        <v>6.6361556064073235E-2</v>
      </c>
      <c r="M16" s="64">
        <f t="shared" si="2"/>
        <v>6.6361556064073235E-2</v>
      </c>
      <c r="N16" s="64">
        <f t="shared" si="3"/>
        <v>0.63784174394797055</v>
      </c>
      <c r="O16" s="64">
        <f t="shared" si="4"/>
        <v>0.66614476695170421</v>
      </c>
      <c r="Q16"/>
    </row>
    <row r="17" spans="1:18" s="3" customFormat="1" ht="15.5" x14ac:dyDescent="0.3">
      <c r="A17" s="57">
        <v>16</v>
      </c>
      <c r="B17" s="77" t="s">
        <v>24</v>
      </c>
      <c r="C17" s="59">
        <f>1391*100</f>
        <v>139100</v>
      </c>
      <c r="D17" s="60" t="s">
        <v>33</v>
      </c>
      <c r="E17" s="61">
        <v>139100</v>
      </c>
      <c r="F17" s="62">
        <v>0</v>
      </c>
      <c r="G17" s="62">
        <f>J17</f>
        <v>556.73</v>
      </c>
      <c r="H17" s="62">
        <f>J17</f>
        <v>556.73</v>
      </c>
      <c r="I17" s="62">
        <f>J17</f>
        <v>556.73</v>
      </c>
      <c r="J17" s="78">
        <f>'[1]PERubahan setelah verifikasi'!$J$189</f>
        <v>556.73</v>
      </c>
      <c r="K17" s="64">
        <f t="shared" si="0"/>
        <v>0</v>
      </c>
      <c r="L17" s="64">
        <f t="shared" si="1"/>
        <v>0.40023723939611794</v>
      </c>
      <c r="M17" s="64">
        <f t="shared" si="2"/>
        <v>0.40023723939611794</v>
      </c>
      <c r="N17" s="64">
        <f t="shared" si="3"/>
        <v>0.40023723939611794</v>
      </c>
      <c r="O17" s="64">
        <f t="shared" si="4"/>
        <v>0.40023723939611794</v>
      </c>
    </row>
    <row r="18" spans="1:18" s="3" customFormat="1" ht="20.25" customHeight="1" x14ac:dyDescent="0.3">
      <c r="A18" s="57">
        <v>17</v>
      </c>
      <c r="B18" s="65" t="s">
        <v>4</v>
      </c>
      <c r="C18" s="59">
        <f>181.06*100</f>
        <v>18106</v>
      </c>
      <c r="D18" s="72" t="s">
        <v>37</v>
      </c>
      <c r="E18" s="71">
        <v>18106</v>
      </c>
      <c r="F18" s="62">
        <v>36.93</v>
      </c>
      <c r="G18" s="62">
        <v>36.93</v>
      </c>
      <c r="H18" s="62">
        <v>36.93</v>
      </c>
      <c r="I18" s="62">
        <v>59.42</v>
      </c>
      <c r="J18" s="63">
        <v>59.42</v>
      </c>
      <c r="K18" s="64">
        <f t="shared" si="0"/>
        <v>0.20396553628631392</v>
      </c>
      <c r="L18" s="64">
        <f t="shared" si="1"/>
        <v>0.20396553628631392</v>
      </c>
      <c r="M18" s="64">
        <f t="shared" si="2"/>
        <v>0.20396553628631392</v>
      </c>
      <c r="N18" s="64">
        <f t="shared" si="3"/>
        <v>0.32817850436319457</v>
      </c>
      <c r="O18" s="64">
        <f t="shared" si="4"/>
        <v>0.32817850436319457</v>
      </c>
    </row>
    <row r="19" spans="1:18" s="3" customFormat="1" ht="15.5" x14ac:dyDescent="0.3">
      <c r="A19" s="57">
        <v>18</v>
      </c>
      <c r="B19" s="65" t="s">
        <v>0</v>
      </c>
      <c r="C19" s="59">
        <f>1956.72*100</f>
        <v>195672</v>
      </c>
      <c r="D19" s="72" t="s">
        <v>34</v>
      </c>
      <c r="E19" s="79">
        <v>13945</v>
      </c>
      <c r="F19" s="62">
        <v>6.98</v>
      </c>
      <c r="G19" s="62">
        <f>F19</f>
        <v>6.98</v>
      </c>
      <c r="H19" s="62">
        <f>G19</f>
        <v>6.98</v>
      </c>
      <c r="I19" s="62">
        <v>44.124000000000002</v>
      </c>
      <c r="J19" s="63">
        <f>'[1]PERubahan setelah verifikasi'!$J$218</f>
        <v>32.617000000000004</v>
      </c>
      <c r="K19" s="64">
        <f t="shared" si="0"/>
        <v>5.005378271782001E-2</v>
      </c>
      <c r="L19" s="64">
        <f t="shared" si="1"/>
        <v>5.005378271782001E-2</v>
      </c>
      <c r="M19" s="64">
        <f t="shared" si="2"/>
        <v>5.005378271782001E-2</v>
      </c>
      <c r="N19" s="64">
        <f t="shared" si="3"/>
        <v>0.31641448547866624</v>
      </c>
      <c r="O19" s="64">
        <f t="shared" si="4"/>
        <v>0.23389745428468986</v>
      </c>
    </row>
    <row r="20" spans="1:18" s="3" customFormat="1" ht="15.5" x14ac:dyDescent="0.3">
      <c r="A20" s="57">
        <v>19</v>
      </c>
      <c r="B20" s="65" t="s">
        <v>7</v>
      </c>
      <c r="C20" s="59">
        <f>2969*100</f>
        <v>296900</v>
      </c>
      <c r="D20" s="72" t="s">
        <v>44</v>
      </c>
      <c r="E20" s="71">
        <v>59300</v>
      </c>
      <c r="F20" s="62">
        <v>22</v>
      </c>
      <c r="G20" s="62">
        <v>22</v>
      </c>
      <c r="H20" s="62">
        <v>22</v>
      </c>
      <c r="I20" s="62">
        <v>23.91</v>
      </c>
      <c r="J20" s="63">
        <f>'[1]PERubahan setelah verifikasi'!$J$228</f>
        <v>104.91</v>
      </c>
      <c r="K20" s="64">
        <f t="shared" si="0"/>
        <v>3.7099494097807759E-2</v>
      </c>
      <c r="L20" s="64">
        <f t="shared" si="1"/>
        <v>3.7099494097807759E-2</v>
      </c>
      <c r="M20" s="64">
        <f t="shared" si="2"/>
        <v>3.7099494097807759E-2</v>
      </c>
      <c r="N20" s="64">
        <f t="shared" si="3"/>
        <v>4.0320404721753793E-2</v>
      </c>
      <c r="O20" s="64">
        <f t="shared" si="4"/>
        <v>0.17691399662731871</v>
      </c>
    </row>
    <row r="21" spans="1:18" s="3" customFormat="1" ht="15.5" x14ac:dyDescent="0.3">
      <c r="A21" s="57">
        <v>20</v>
      </c>
      <c r="B21" s="65" t="s">
        <v>2</v>
      </c>
      <c r="C21" s="59">
        <f>6286.01*100</f>
        <v>628601</v>
      </c>
      <c r="D21" s="72" t="s">
        <v>50</v>
      </c>
      <c r="E21" s="71">
        <v>7960</v>
      </c>
      <c r="F21" s="62">
        <v>3.13</v>
      </c>
      <c r="G21" s="62">
        <v>3.13</v>
      </c>
      <c r="H21" s="62">
        <v>3.13</v>
      </c>
      <c r="I21" s="62">
        <v>8.3443000000000005</v>
      </c>
      <c r="J21" s="63">
        <v>8.34</v>
      </c>
      <c r="K21" s="64">
        <f t="shared" si="0"/>
        <v>3.9321608040201003E-2</v>
      </c>
      <c r="L21" s="64">
        <f t="shared" si="1"/>
        <v>3.9321608040201003E-2</v>
      </c>
      <c r="M21" s="64">
        <f t="shared" si="2"/>
        <v>3.9321608040201003E-2</v>
      </c>
      <c r="N21" s="64">
        <f t="shared" si="3"/>
        <v>0.10482788944723617</v>
      </c>
      <c r="O21" s="64">
        <f t="shared" si="4"/>
        <v>0.10477386934673366</v>
      </c>
    </row>
    <row r="22" spans="1:18" s="3" customFormat="1" ht="15.5" x14ac:dyDescent="0.3">
      <c r="A22" s="57">
        <v>21</v>
      </c>
      <c r="B22" s="65" t="s">
        <v>18</v>
      </c>
      <c r="C22" s="59">
        <f>2051.48*100</f>
        <v>205148</v>
      </c>
      <c r="D22" s="72" t="s">
        <v>47</v>
      </c>
      <c r="E22" s="71">
        <v>17597</v>
      </c>
      <c r="F22" s="62">
        <v>1.1599999999999999</v>
      </c>
      <c r="G22" s="62">
        <v>1.1599999999999999</v>
      </c>
      <c r="H22" s="62">
        <v>1.1599999999999999</v>
      </c>
      <c r="I22" s="62">
        <v>6.23</v>
      </c>
      <c r="J22" s="63">
        <v>6.23</v>
      </c>
      <c r="K22" s="64">
        <f t="shared" si="0"/>
        <v>6.5920327328521907E-3</v>
      </c>
      <c r="L22" s="64">
        <f t="shared" si="1"/>
        <v>6.5920327328521907E-3</v>
      </c>
      <c r="M22" s="64">
        <f t="shared" si="2"/>
        <v>6.5920327328521907E-3</v>
      </c>
      <c r="N22" s="64">
        <f t="shared" si="3"/>
        <v>3.54037620048872E-2</v>
      </c>
      <c r="O22" s="64">
        <f t="shared" si="4"/>
        <v>3.54037620048872E-2</v>
      </c>
    </row>
    <row r="23" spans="1:18" s="3" customFormat="1" ht="15.5" x14ac:dyDescent="0.3">
      <c r="A23" s="57">
        <v>22</v>
      </c>
      <c r="B23" s="77" t="s">
        <v>20</v>
      </c>
      <c r="C23" s="59">
        <f>2185*100</f>
        <v>218500</v>
      </c>
      <c r="D23" s="72" t="s">
        <v>20</v>
      </c>
      <c r="E23" s="71">
        <v>13594</v>
      </c>
      <c r="F23" s="62">
        <v>3.38</v>
      </c>
      <c r="G23" s="62">
        <v>3.38</v>
      </c>
      <c r="H23" s="62">
        <v>3.38</v>
      </c>
      <c r="I23" s="62">
        <v>4.82</v>
      </c>
      <c r="J23" s="63">
        <f>'[1]PERubahan setelah verifikasi'!$J$269</f>
        <v>4.82</v>
      </c>
      <c r="K23" s="64">
        <f t="shared" si="0"/>
        <v>2.4863910548771517E-2</v>
      </c>
      <c r="L23" s="64">
        <f t="shared" si="1"/>
        <v>2.4863910548771517E-2</v>
      </c>
      <c r="M23" s="64">
        <f t="shared" si="2"/>
        <v>2.4863910548771517E-2</v>
      </c>
      <c r="N23" s="64">
        <f t="shared" si="3"/>
        <v>3.5456819184934533E-2</v>
      </c>
      <c r="O23" s="64">
        <f t="shared" si="4"/>
        <v>3.5456819184934533E-2</v>
      </c>
    </row>
    <row r="24" spans="1:18" s="3" customFormat="1" ht="15.5" x14ac:dyDescent="0.3">
      <c r="A24" s="57">
        <v>23</v>
      </c>
      <c r="B24" s="65" t="s">
        <v>10</v>
      </c>
      <c r="C24" s="59">
        <f>1490.6*100</f>
        <v>149060</v>
      </c>
      <c r="D24" s="72" t="s">
        <v>45</v>
      </c>
      <c r="E24" s="71">
        <v>47368</v>
      </c>
      <c r="F24" s="62">
        <v>1.2849999999999999</v>
      </c>
      <c r="G24" s="62">
        <v>1.2849999999999999</v>
      </c>
      <c r="H24" s="62">
        <v>3.464</v>
      </c>
      <c r="I24" s="62">
        <v>11.51</v>
      </c>
      <c r="J24" s="63">
        <f>'[1]PERubahan setelah verifikasi'!$J$276</f>
        <v>11.52</v>
      </c>
      <c r="K24" s="64">
        <f t="shared" si="0"/>
        <v>2.7128018915723697E-3</v>
      </c>
      <c r="L24" s="64">
        <f t="shared" si="1"/>
        <v>2.7128018915723697E-3</v>
      </c>
      <c r="M24" s="64">
        <f t="shared" si="2"/>
        <v>7.3129538929234926E-3</v>
      </c>
      <c r="N24" s="64">
        <f t="shared" si="3"/>
        <v>2.4299104880932273E-2</v>
      </c>
      <c r="O24" s="64">
        <f t="shared" si="4"/>
        <v>2.4320216179699376E-2</v>
      </c>
    </row>
    <row r="25" spans="1:18" ht="15.5" x14ac:dyDescent="0.35">
      <c r="A25" s="35"/>
      <c r="B25" s="35"/>
      <c r="C25" s="35"/>
      <c r="D25" s="35"/>
      <c r="E25" s="35"/>
      <c r="F25" s="35"/>
      <c r="G25" s="36"/>
      <c r="H25" s="35"/>
      <c r="I25" s="35"/>
      <c r="J25" s="35"/>
      <c r="K25" s="80"/>
      <c r="L25" s="80"/>
      <c r="M25" s="80"/>
      <c r="N25" s="80"/>
      <c r="O25" s="80"/>
    </row>
    <row r="26" spans="1:18" x14ac:dyDescent="0.35">
      <c r="G26" s="10"/>
      <c r="H26" s="3"/>
      <c r="R26" t="s">
        <v>58</v>
      </c>
    </row>
    <row r="30" spans="1:18" x14ac:dyDescent="0.35">
      <c r="A30" s="48"/>
    </row>
    <row r="31" spans="1:18" x14ac:dyDescent="0.35">
      <c r="A31" s="48"/>
    </row>
  </sheetData>
  <phoneticPr fontId="1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1DAD-B476-49AB-98EB-9905A5D1F8B2}">
  <dimension ref="A1:M116"/>
  <sheetViews>
    <sheetView tabSelected="1" zoomScale="71" zoomScaleNormal="71" workbookViewId="0">
      <selection activeCell="D5" sqref="D5"/>
    </sheetView>
  </sheetViews>
  <sheetFormatPr defaultRowHeight="14.5" x14ac:dyDescent="0.35"/>
  <cols>
    <col min="1" max="1" width="7" customWidth="1"/>
    <col min="2" max="2" width="22.54296875" customWidth="1"/>
    <col min="3" max="3" width="17.26953125" customWidth="1"/>
    <col min="4" max="4" width="21.7265625" customWidth="1"/>
    <col min="5" max="5" width="14.453125" customWidth="1"/>
    <col min="6" max="6" width="14.453125" style="81" customWidth="1"/>
    <col min="7" max="7" width="17.1796875" customWidth="1"/>
    <col min="8" max="8" width="17" style="81" customWidth="1"/>
    <col min="13" max="13" width="16.7265625" bestFit="1" customWidth="1"/>
  </cols>
  <sheetData>
    <row r="1" spans="1:13" s="3" customFormat="1" ht="25.5" customHeight="1" x14ac:dyDescent="0.3">
      <c r="A1" s="54" t="s">
        <v>23</v>
      </c>
      <c r="B1" s="54" t="s">
        <v>67</v>
      </c>
      <c r="C1" s="55" t="s">
        <v>68</v>
      </c>
      <c r="D1" s="55" t="s">
        <v>69</v>
      </c>
      <c r="E1" s="55" t="s">
        <v>70</v>
      </c>
      <c r="F1" s="82" t="s">
        <v>66</v>
      </c>
      <c r="G1" s="54" t="s">
        <v>64</v>
      </c>
      <c r="H1" s="56" t="s">
        <v>65</v>
      </c>
    </row>
    <row r="2" spans="1:13" s="3" customFormat="1" ht="15.5" x14ac:dyDescent="0.3">
      <c r="A2" s="57">
        <v>1</v>
      </c>
      <c r="B2" s="58" t="s">
        <v>21</v>
      </c>
      <c r="C2" s="59">
        <v>336372</v>
      </c>
      <c r="D2" s="60" t="s">
        <v>40</v>
      </c>
      <c r="E2" s="61">
        <v>75.5</v>
      </c>
      <c r="F2" s="83">
        <v>2018</v>
      </c>
      <c r="G2" s="62">
        <v>40</v>
      </c>
      <c r="H2" s="64">
        <v>52.980132450331126</v>
      </c>
    </row>
    <row r="3" spans="1:13" s="3" customFormat="1" ht="15.5" x14ac:dyDescent="0.3">
      <c r="A3" s="57">
        <v>2</v>
      </c>
      <c r="B3" s="65" t="s">
        <v>1</v>
      </c>
      <c r="C3" s="59">
        <v>26241.000000000004</v>
      </c>
      <c r="D3" s="60" t="s">
        <v>32</v>
      </c>
      <c r="E3" s="61">
        <v>26241</v>
      </c>
      <c r="F3" s="83">
        <v>2018</v>
      </c>
      <c r="G3" s="66">
        <v>5545.4</v>
      </c>
      <c r="H3" s="64">
        <v>21.132578788918106</v>
      </c>
    </row>
    <row r="4" spans="1:13" s="3" customFormat="1" ht="15.5" x14ac:dyDescent="0.3">
      <c r="A4" s="57">
        <v>3</v>
      </c>
      <c r="B4" s="65" t="s">
        <v>22</v>
      </c>
      <c r="C4" s="68">
        <v>5900</v>
      </c>
      <c r="D4" s="60" t="s">
        <v>22</v>
      </c>
      <c r="E4" s="68">
        <v>5900</v>
      </c>
      <c r="F4" s="83">
        <v>2018</v>
      </c>
      <c r="G4" s="69">
        <v>844.13</v>
      </c>
      <c r="H4" s="64">
        <v>14.307288135593222</v>
      </c>
    </row>
    <row r="5" spans="1:13" s="3" customFormat="1" ht="15.5" x14ac:dyDescent="0.3">
      <c r="A5" s="57">
        <v>4</v>
      </c>
      <c r="B5" s="65" t="s">
        <v>9</v>
      </c>
      <c r="C5" s="59">
        <v>292795</v>
      </c>
      <c r="D5" s="60" t="s">
        <v>41</v>
      </c>
      <c r="E5" s="71">
        <v>4491</v>
      </c>
      <c r="F5" s="83">
        <v>2018</v>
      </c>
      <c r="G5" s="62">
        <v>44</v>
      </c>
      <c r="H5" s="64">
        <v>0.97973725228234243</v>
      </c>
    </row>
    <row r="6" spans="1:13" s="3" customFormat="1" ht="15.5" x14ac:dyDescent="0.3">
      <c r="A6" s="57">
        <v>5</v>
      </c>
      <c r="B6" s="65" t="s">
        <v>12</v>
      </c>
      <c r="C6" s="59">
        <v>145409</v>
      </c>
      <c r="D6" s="60" t="s">
        <v>53</v>
      </c>
      <c r="E6" s="61">
        <v>11095</v>
      </c>
      <c r="F6" s="83">
        <v>2018</v>
      </c>
      <c r="G6" s="62">
        <v>361.68</v>
      </c>
      <c r="H6" s="64">
        <v>3.2598467778278502</v>
      </c>
    </row>
    <row r="7" spans="1:13" s="3" customFormat="1" ht="15.5" x14ac:dyDescent="0.3">
      <c r="A7" s="57">
        <v>6</v>
      </c>
      <c r="B7" s="65" t="s">
        <v>13</v>
      </c>
      <c r="C7" s="59">
        <v>431839.00000000006</v>
      </c>
      <c r="D7" s="60" t="s">
        <v>55</v>
      </c>
      <c r="E7" s="61">
        <v>8310</v>
      </c>
      <c r="F7" s="83">
        <v>2018</v>
      </c>
      <c r="G7" s="62">
        <v>111.17</v>
      </c>
      <c r="H7" s="64">
        <v>1.337785800240674</v>
      </c>
    </row>
    <row r="8" spans="1:13" s="3" customFormat="1" ht="15.5" x14ac:dyDescent="0.3">
      <c r="A8" s="57">
        <v>7</v>
      </c>
      <c r="B8" s="65" t="s">
        <v>16</v>
      </c>
      <c r="C8" s="59">
        <v>381299</v>
      </c>
      <c r="D8" s="72" t="s">
        <v>42</v>
      </c>
      <c r="E8" s="71">
        <v>5880</v>
      </c>
      <c r="F8" s="83">
        <v>2018</v>
      </c>
      <c r="G8" s="62">
        <v>34.409999999999997</v>
      </c>
      <c r="H8" s="64">
        <v>0.58520408163265303</v>
      </c>
    </row>
    <row r="9" spans="1:13" s="3" customFormat="1" ht="15.5" x14ac:dyDescent="0.3">
      <c r="A9" s="57">
        <v>8</v>
      </c>
      <c r="B9" s="73" t="s">
        <v>5</v>
      </c>
      <c r="C9" s="59">
        <v>107359.99999999999</v>
      </c>
      <c r="D9" s="60" t="s">
        <v>35</v>
      </c>
      <c r="E9" s="61">
        <v>14396</v>
      </c>
      <c r="F9" s="83">
        <v>2018</v>
      </c>
      <c r="G9" s="62">
        <v>660</v>
      </c>
      <c r="H9" s="64">
        <v>4.5846068352320088</v>
      </c>
    </row>
    <row r="10" spans="1:13" s="3" customFormat="1" ht="15.5" x14ac:dyDescent="0.3">
      <c r="A10" s="57">
        <v>9</v>
      </c>
      <c r="B10" s="65" t="s">
        <v>6</v>
      </c>
      <c r="C10" s="59">
        <v>308695</v>
      </c>
      <c r="D10" s="72" t="s">
        <v>43</v>
      </c>
      <c r="E10" s="71">
        <v>975</v>
      </c>
      <c r="F10" s="83">
        <v>2018</v>
      </c>
      <c r="G10" s="62">
        <v>18.23</v>
      </c>
      <c r="H10" s="64">
        <v>1.8697435897435899</v>
      </c>
    </row>
    <row r="11" spans="1:13" s="3" customFormat="1" ht="15.5" x14ac:dyDescent="0.3">
      <c r="A11" s="57">
        <v>10</v>
      </c>
      <c r="B11" s="65" t="s">
        <v>15</v>
      </c>
      <c r="C11" s="59">
        <v>190120</v>
      </c>
      <c r="D11" s="60" t="s">
        <v>39</v>
      </c>
      <c r="E11" s="61">
        <v>1690</v>
      </c>
      <c r="F11" s="83">
        <v>2018</v>
      </c>
      <c r="G11" s="62">
        <v>103.44</v>
      </c>
      <c r="H11" s="64">
        <v>6.1207100591715973</v>
      </c>
      <c r="M11" s="75"/>
    </row>
    <row r="12" spans="1:13" s="3" customFormat="1" ht="15.5" x14ac:dyDescent="0.3">
      <c r="A12" s="57">
        <v>11</v>
      </c>
      <c r="B12" s="65" t="s">
        <v>11</v>
      </c>
      <c r="C12" s="59">
        <v>384160</v>
      </c>
      <c r="D12" s="72" t="s">
        <v>48</v>
      </c>
      <c r="E12" s="71">
        <v>10073</v>
      </c>
      <c r="F12" s="83">
        <v>2018</v>
      </c>
      <c r="G12" s="76">
        <v>7.1970000000000001</v>
      </c>
      <c r="H12" s="64">
        <v>7.0000000000000007E-2</v>
      </c>
    </row>
    <row r="13" spans="1:13" s="3" customFormat="1" ht="15.5" x14ac:dyDescent="0.3">
      <c r="A13" s="57">
        <v>12</v>
      </c>
      <c r="B13" s="65" t="s">
        <v>17</v>
      </c>
      <c r="C13" s="59">
        <v>423143</v>
      </c>
      <c r="D13" s="72" t="s">
        <v>49</v>
      </c>
      <c r="E13" s="71">
        <v>942</v>
      </c>
      <c r="F13" s="83">
        <v>2018</v>
      </c>
      <c r="G13" s="62">
        <v>5.16</v>
      </c>
      <c r="H13" s="64">
        <v>0.54777070063694266</v>
      </c>
    </row>
    <row r="14" spans="1:13" s="3" customFormat="1" ht="15.5" x14ac:dyDescent="0.3">
      <c r="A14" s="57">
        <v>13</v>
      </c>
      <c r="B14" s="65" t="s">
        <v>3</v>
      </c>
      <c r="C14" s="59">
        <v>329660</v>
      </c>
      <c r="D14" s="72" t="s">
        <v>46</v>
      </c>
      <c r="E14" s="71">
        <v>1253</v>
      </c>
      <c r="F14" s="83">
        <v>2018</v>
      </c>
      <c r="G14" s="62">
        <v>1.736</v>
      </c>
      <c r="H14" s="64">
        <v>0.13854748603351955</v>
      </c>
    </row>
    <row r="15" spans="1:13" s="3" customFormat="1" ht="15.5" x14ac:dyDescent="0.3">
      <c r="A15" s="57">
        <v>14</v>
      </c>
      <c r="B15" s="65" t="s">
        <v>8</v>
      </c>
      <c r="C15" s="59">
        <v>15300</v>
      </c>
      <c r="D15" s="60" t="s">
        <v>36</v>
      </c>
      <c r="E15" s="61">
        <v>15300</v>
      </c>
      <c r="F15" s="83">
        <v>2018</v>
      </c>
      <c r="G15" s="69">
        <v>137</v>
      </c>
      <c r="H15" s="64">
        <v>0.89542483660130723</v>
      </c>
    </row>
    <row r="16" spans="1:13" s="3" customFormat="1" ht="19.5" customHeight="1" x14ac:dyDescent="0.35">
      <c r="A16" s="57">
        <v>15</v>
      </c>
      <c r="B16" s="77" t="s">
        <v>19</v>
      </c>
      <c r="C16" s="59">
        <v>571958</v>
      </c>
      <c r="D16" s="60" t="s">
        <v>38</v>
      </c>
      <c r="E16" s="61">
        <v>16606</v>
      </c>
      <c r="F16" s="83">
        <v>2018</v>
      </c>
      <c r="G16" s="62">
        <v>11.02</v>
      </c>
      <c r="H16" s="64">
        <v>6.6361556064073235E-2</v>
      </c>
      <c r="I16"/>
    </row>
    <row r="17" spans="1:10" s="3" customFormat="1" ht="15.5" x14ac:dyDescent="0.3">
      <c r="A17" s="57">
        <v>16</v>
      </c>
      <c r="B17" s="77" t="s">
        <v>24</v>
      </c>
      <c r="C17" s="59">
        <v>139100</v>
      </c>
      <c r="D17" s="60" t="s">
        <v>33</v>
      </c>
      <c r="E17" s="61">
        <v>139100</v>
      </c>
      <c r="F17" s="83">
        <v>2018</v>
      </c>
      <c r="G17" s="62">
        <v>0</v>
      </c>
      <c r="H17" s="64">
        <v>0</v>
      </c>
    </row>
    <row r="18" spans="1:10" s="3" customFormat="1" ht="20.25" customHeight="1" x14ac:dyDescent="0.3">
      <c r="A18" s="57">
        <v>17</v>
      </c>
      <c r="B18" s="65" t="s">
        <v>4</v>
      </c>
      <c r="C18" s="59">
        <v>18106</v>
      </c>
      <c r="D18" s="72" t="s">
        <v>37</v>
      </c>
      <c r="E18" s="71">
        <v>18106</v>
      </c>
      <c r="F18" s="83">
        <v>2018</v>
      </c>
      <c r="G18" s="62">
        <v>36.93</v>
      </c>
      <c r="H18" s="64">
        <v>0.20396553628631392</v>
      </c>
    </row>
    <row r="19" spans="1:10" s="3" customFormat="1" ht="15.5" x14ac:dyDescent="0.3">
      <c r="A19" s="57">
        <v>18</v>
      </c>
      <c r="B19" s="65" t="s">
        <v>0</v>
      </c>
      <c r="C19" s="59">
        <v>195672</v>
      </c>
      <c r="D19" s="72" t="s">
        <v>34</v>
      </c>
      <c r="E19" s="79">
        <v>13945</v>
      </c>
      <c r="F19" s="83">
        <v>2018</v>
      </c>
      <c r="G19" s="62">
        <v>6.98</v>
      </c>
      <c r="H19" s="64">
        <v>5.005378271782001E-2</v>
      </c>
    </row>
    <row r="20" spans="1:10" s="3" customFormat="1" ht="15.5" x14ac:dyDescent="0.3">
      <c r="A20" s="57">
        <v>19</v>
      </c>
      <c r="B20" s="65" t="s">
        <v>7</v>
      </c>
      <c r="C20" s="59">
        <v>296900</v>
      </c>
      <c r="D20" s="72" t="s">
        <v>44</v>
      </c>
      <c r="E20" s="71">
        <v>59300</v>
      </c>
      <c r="F20" s="83">
        <v>2018</v>
      </c>
      <c r="G20" s="62">
        <v>22</v>
      </c>
      <c r="H20" s="64">
        <v>3.7099494097807759E-2</v>
      </c>
    </row>
    <row r="21" spans="1:10" s="3" customFormat="1" ht="15.5" x14ac:dyDescent="0.3">
      <c r="A21" s="57">
        <v>20</v>
      </c>
      <c r="B21" s="65" t="s">
        <v>2</v>
      </c>
      <c r="C21" s="59">
        <v>628601</v>
      </c>
      <c r="D21" s="72" t="s">
        <v>50</v>
      </c>
      <c r="E21" s="71">
        <v>7960</v>
      </c>
      <c r="F21" s="83">
        <v>2018</v>
      </c>
      <c r="G21" s="62">
        <v>3.13</v>
      </c>
      <c r="H21" s="64">
        <v>3.9321608040201003E-2</v>
      </c>
    </row>
    <row r="22" spans="1:10" s="3" customFormat="1" ht="15.5" x14ac:dyDescent="0.3">
      <c r="A22" s="57">
        <v>21</v>
      </c>
      <c r="B22" s="65" t="s">
        <v>18</v>
      </c>
      <c r="C22" s="59">
        <v>205148</v>
      </c>
      <c r="D22" s="72" t="s">
        <v>47</v>
      </c>
      <c r="E22" s="71">
        <v>17597</v>
      </c>
      <c r="F22" s="83">
        <v>2018</v>
      </c>
      <c r="G22" s="62">
        <v>1.1599999999999999</v>
      </c>
      <c r="H22" s="64">
        <v>6.5920327328521907E-3</v>
      </c>
    </row>
    <row r="23" spans="1:10" s="3" customFormat="1" ht="15.5" x14ac:dyDescent="0.3">
      <c r="A23" s="57">
        <v>22</v>
      </c>
      <c r="B23" s="77" t="s">
        <v>20</v>
      </c>
      <c r="C23" s="59">
        <v>218500</v>
      </c>
      <c r="D23" s="72" t="s">
        <v>20</v>
      </c>
      <c r="E23" s="71">
        <v>13594</v>
      </c>
      <c r="F23" s="83">
        <v>2018</v>
      </c>
      <c r="G23" s="62">
        <v>3.38</v>
      </c>
      <c r="H23" s="64">
        <v>2.4863910548771517E-2</v>
      </c>
    </row>
    <row r="24" spans="1:10" s="3" customFormat="1" ht="15.5" x14ac:dyDescent="0.3">
      <c r="A24" s="57">
        <v>23</v>
      </c>
      <c r="B24" s="65" t="s">
        <v>10</v>
      </c>
      <c r="C24" s="59">
        <v>149060</v>
      </c>
      <c r="D24" s="72" t="s">
        <v>45</v>
      </c>
      <c r="E24" s="71">
        <v>47368</v>
      </c>
      <c r="F24" s="83">
        <v>2018</v>
      </c>
      <c r="G24" s="62">
        <v>1.2849999999999999</v>
      </c>
      <c r="H24" s="64">
        <v>2.7128018915723697E-3</v>
      </c>
    </row>
    <row r="25" spans="1:10" ht="15.5" x14ac:dyDescent="0.35">
      <c r="A25" s="57">
        <v>1</v>
      </c>
      <c r="B25" s="58" t="s">
        <v>21</v>
      </c>
      <c r="C25" s="59">
        <v>336372</v>
      </c>
      <c r="D25" s="60" t="s">
        <v>40</v>
      </c>
      <c r="E25" s="61">
        <v>75.5</v>
      </c>
      <c r="F25" s="83">
        <v>2019</v>
      </c>
      <c r="G25" s="62">
        <v>40</v>
      </c>
      <c r="H25" s="64">
        <v>52.980132450331126</v>
      </c>
    </row>
    <row r="26" spans="1:10" ht="15.5" x14ac:dyDescent="0.35">
      <c r="A26" s="57">
        <v>2</v>
      </c>
      <c r="B26" s="65" t="s">
        <v>1</v>
      </c>
      <c r="C26" s="59">
        <v>26241.000000000004</v>
      </c>
      <c r="D26" s="60" t="s">
        <v>32</v>
      </c>
      <c r="E26" s="61">
        <v>26241</v>
      </c>
      <c r="F26" s="83">
        <v>2019</v>
      </c>
      <c r="G26" s="66">
        <v>5545.4</v>
      </c>
      <c r="H26" s="64">
        <v>21.132578788918106</v>
      </c>
      <c r="J26" t="s">
        <v>58</v>
      </c>
    </row>
    <row r="27" spans="1:10" ht="15.5" x14ac:dyDescent="0.35">
      <c r="A27" s="57">
        <v>3</v>
      </c>
      <c r="B27" s="65" t="s">
        <v>22</v>
      </c>
      <c r="C27" s="68">
        <v>5900</v>
      </c>
      <c r="D27" s="60" t="s">
        <v>22</v>
      </c>
      <c r="E27" s="68">
        <v>5900</v>
      </c>
      <c r="F27" s="83">
        <v>2019</v>
      </c>
      <c r="G27" s="69">
        <v>243.34</v>
      </c>
      <c r="H27" s="64">
        <v>4.1244067796610171</v>
      </c>
    </row>
    <row r="28" spans="1:10" ht="15.5" x14ac:dyDescent="0.35">
      <c r="A28" s="57">
        <v>4</v>
      </c>
      <c r="B28" s="65" t="s">
        <v>9</v>
      </c>
      <c r="C28" s="59">
        <v>292795</v>
      </c>
      <c r="D28" s="60" t="s">
        <v>41</v>
      </c>
      <c r="E28" s="71">
        <v>4491</v>
      </c>
      <c r="F28" s="83">
        <v>2019</v>
      </c>
      <c r="G28" s="62">
        <v>44</v>
      </c>
      <c r="H28" s="64">
        <v>0.97973725228234243</v>
      </c>
    </row>
    <row r="29" spans="1:10" ht="15.5" x14ac:dyDescent="0.35">
      <c r="A29" s="57">
        <v>5</v>
      </c>
      <c r="B29" s="65" t="s">
        <v>12</v>
      </c>
      <c r="C29" s="59">
        <v>145409</v>
      </c>
      <c r="D29" s="60" t="s">
        <v>53</v>
      </c>
      <c r="E29" s="61">
        <v>11095</v>
      </c>
      <c r="F29" s="83">
        <v>2019</v>
      </c>
      <c r="G29" s="62">
        <v>361.68</v>
      </c>
      <c r="H29" s="64">
        <v>3.2598467778278502</v>
      </c>
    </row>
    <row r="30" spans="1:10" ht="15.5" x14ac:dyDescent="0.35">
      <c r="A30" s="57">
        <v>6</v>
      </c>
      <c r="B30" s="65" t="s">
        <v>13</v>
      </c>
      <c r="C30" s="59">
        <v>431839.00000000006</v>
      </c>
      <c r="D30" s="60" t="s">
        <v>55</v>
      </c>
      <c r="E30" s="61">
        <v>8310</v>
      </c>
      <c r="F30" s="83">
        <v>2019</v>
      </c>
      <c r="G30" s="62">
        <v>111.17</v>
      </c>
      <c r="H30" s="64">
        <v>1.337785800240674</v>
      </c>
    </row>
    <row r="31" spans="1:10" ht="15.5" x14ac:dyDescent="0.35">
      <c r="A31" s="57">
        <v>7</v>
      </c>
      <c r="B31" s="65" t="s">
        <v>16</v>
      </c>
      <c r="C31" s="59">
        <v>381299</v>
      </c>
      <c r="D31" s="72" t="s">
        <v>42</v>
      </c>
      <c r="E31" s="71">
        <v>5880</v>
      </c>
      <c r="F31" s="83">
        <v>2019</v>
      </c>
      <c r="G31" s="62">
        <v>67</v>
      </c>
      <c r="H31" s="64">
        <v>1.1394557823129252</v>
      </c>
    </row>
    <row r="32" spans="1:10" ht="15.5" x14ac:dyDescent="0.35">
      <c r="A32" s="57">
        <v>8</v>
      </c>
      <c r="B32" s="73" t="s">
        <v>5</v>
      </c>
      <c r="C32" s="59">
        <v>107359.99999999999</v>
      </c>
      <c r="D32" s="60" t="s">
        <v>35</v>
      </c>
      <c r="E32" s="61">
        <v>14396</v>
      </c>
      <c r="F32" s="83">
        <v>2019</v>
      </c>
      <c r="G32" s="62">
        <v>660</v>
      </c>
      <c r="H32" s="64">
        <v>4.5846068352320088</v>
      </c>
    </row>
    <row r="33" spans="1:8" ht="15.5" x14ac:dyDescent="0.35">
      <c r="A33" s="57">
        <v>9</v>
      </c>
      <c r="B33" s="65" t="s">
        <v>6</v>
      </c>
      <c r="C33" s="59">
        <v>308695</v>
      </c>
      <c r="D33" s="72" t="s">
        <v>43</v>
      </c>
      <c r="E33" s="71">
        <v>975</v>
      </c>
      <c r="F33" s="83">
        <v>2019</v>
      </c>
      <c r="G33" s="62">
        <v>24.99</v>
      </c>
      <c r="H33" s="64">
        <v>2.5630769230769226</v>
      </c>
    </row>
    <row r="34" spans="1:8" ht="15.5" x14ac:dyDescent="0.35">
      <c r="A34" s="57">
        <v>10</v>
      </c>
      <c r="B34" s="65" t="s">
        <v>15</v>
      </c>
      <c r="C34" s="59">
        <v>190120</v>
      </c>
      <c r="D34" s="60" t="s">
        <v>39</v>
      </c>
      <c r="E34" s="61">
        <v>1690</v>
      </c>
      <c r="F34" s="83">
        <v>2019</v>
      </c>
      <c r="G34" s="62">
        <v>103.44</v>
      </c>
      <c r="H34" s="64">
        <v>6.1207100591715973</v>
      </c>
    </row>
    <row r="35" spans="1:8" ht="15.5" x14ac:dyDescent="0.35">
      <c r="A35" s="57">
        <v>11</v>
      </c>
      <c r="B35" s="65" t="s">
        <v>11</v>
      </c>
      <c r="C35" s="59">
        <v>384160</v>
      </c>
      <c r="D35" s="72" t="s">
        <v>48</v>
      </c>
      <c r="E35" s="71">
        <v>10073</v>
      </c>
      <c r="F35" s="83">
        <v>2019</v>
      </c>
      <c r="G35" s="62">
        <v>9.23</v>
      </c>
      <c r="H35" s="64">
        <v>9.1631093020947088E-2</v>
      </c>
    </row>
    <row r="36" spans="1:8" ht="15.5" x14ac:dyDescent="0.35">
      <c r="A36" s="57">
        <v>12</v>
      </c>
      <c r="B36" s="65" t="s">
        <v>17</v>
      </c>
      <c r="C36" s="59">
        <v>423143</v>
      </c>
      <c r="D36" s="72" t="s">
        <v>49</v>
      </c>
      <c r="E36" s="71">
        <v>942</v>
      </c>
      <c r="F36" s="83">
        <v>2019</v>
      </c>
      <c r="G36" s="62">
        <v>5.16</v>
      </c>
      <c r="H36" s="64">
        <v>0.54777070063694266</v>
      </c>
    </row>
    <row r="37" spans="1:8" ht="15.5" x14ac:dyDescent="0.35">
      <c r="A37" s="57">
        <v>13</v>
      </c>
      <c r="B37" s="65" t="s">
        <v>3</v>
      </c>
      <c r="C37" s="59">
        <v>329660</v>
      </c>
      <c r="D37" s="72" t="s">
        <v>46</v>
      </c>
      <c r="E37" s="71">
        <v>1253</v>
      </c>
      <c r="F37" s="83">
        <v>2019</v>
      </c>
      <c r="G37" s="62">
        <v>1.736</v>
      </c>
      <c r="H37" s="64">
        <v>0.13854748603351955</v>
      </c>
    </row>
    <row r="38" spans="1:8" ht="15.5" x14ac:dyDescent="0.35">
      <c r="A38" s="57">
        <v>14</v>
      </c>
      <c r="B38" s="65" t="s">
        <v>8</v>
      </c>
      <c r="C38" s="59">
        <v>15300</v>
      </c>
      <c r="D38" s="60" t="s">
        <v>36</v>
      </c>
      <c r="E38" s="61">
        <v>15300</v>
      </c>
      <c r="F38" s="83">
        <v>2019</v>
      </c>
      <c r="G38" s="69">
        <v>137</v>
      </c>
      <c r="H38" s="64">
        <v>0.89542483660130723</v>
      </c>
    </row>
    <row r="39" spans="1:8" ht="15.5" x14ac:dyDescent="0.35">
      <c r="A39" s="57">
        <v>15</v>
      </c>
      <c r="B39" s="77" t="s">
        <v>19</v>
      </c>
      <c r="C39" s="59">
        <v>571958</v>
      </c>
      <c r="D39" s="60" t="s">
        <v>38</v>
      </c>
      <c r="E39" s="61">
        <v>16606</v>
      </c>
      <c r="F39" s="83">
        <v>2019</v>
      </c>
      <c r="G39" s="62">
        <v>11.02</v>
      </c>
      <c r="H39" s="64">
        <v>6.6361556064073235E-2</v>
      </c>
    </row>
    <row r="40" spans="1:8" ht="15.5" x14ac:dyDescent="0.35">
      <c r="A40" s="57">
        <v>16</v>
      </c>
      <c r="B40" s="77" t="s">
        <v>24</v>
      </c>
      <c r="C40" s="59">
        <v>139100</v>
      </c>
      <c r="D40" s="60" t="s">
        <v>33</v>
      </c>
      <c r="E40" s="61">
        <v>139100</v>
      </c>
      <c r="F40" s="83">
        <v>2019</v>
      </c>
      <c r="G40" s="62">
        <v>556.73</v>
      </c>
      <c r="H40" s="64">
        <v>0.40023723939611794</v>
      </c>
    </row>
    <row r="41" spans="1:8" ht="15.5" x14ac:dyDescent="0.35">
      <c r="A41" s="57">
        <v>17</v>
      </c>
      <c r="B41" s="65" t="s">
        <v>4</v>
      </c>
      <c r="C41" s="59">
        <v>18106</v>
      </c>
      <c r="D41" s="72" t="s">
        <v>37</v>
      </c>
      <c r="E41" s="71">
        <v>18106</v>
      </c>
      <c r="F41" s="83">
        <v>2019</v>
      </c>
      <c r="G41" s="62">
        <v>36.93</v>
      </c>
      <c r="H41" s="64">
        <v>0.20396553628631392</v>
      </c>
    </row>
    <row r="42" spans="1:8" ht="15.5" x14ac:dyDescent="0.35">
      <c r="A42" s="57">
        <v>18</v>
      </c>
      <c r="B42" s="65" t="s">
        <v>0</v>
      </c>
      <c r="C42" s="59">
        <v>195672</v>
      </c>
      <c r="D42" s="72" t="s">
        <v>34</v>
      </c>
      <c r="E42" s="79">
        <v>13945</v>
      </c>
      <c r="F42" s="83">
        <v>2019</v>
      </c>
      <c r="G42" s="62">
        <v>6.98</v>
      </c>
      <c r="H42" s="64">
        <v>5.005378271782001E-2</v>
      </c>
    </row>
    <row r="43" spans="1:8" ht="15.5" x14ac:dyDescent="0.35">
      <c r="A43" s="57">
        <v>19</v>
      </c>
      <c r="B43" s="65" t="s">
        <v>7</v>
      </c>
      <c r="C43" s="59">
        <v>296900</v>
      </c>
      <c r="D43" s="72" t="s">
        <v>44</v>
      </c>
      <c r="E43" s="71">
        <v>59300</v>
      </c>
      <c r="F43" s="83">
        <v>2019</v>
      </c>
      <c r="G43" s="62">
        <v>22</v>
      </c>
      <c r="H43" s="64">
        <v>3.7099494097807759E-2</v>
      </c>
    </row>
    <row r="44" spans="1:8" ht="15.5" x14ac:dyDescent="0.35">
      <c r="A44" s="57">
        <v>20</v>
      </c>
      <c r="B44" s="65" t="s">
        <v>2</v>
      </c>
      <c r="C44" s="59">
        <v>628601</v>
      </c>
      <c r="D44" s="72" t="s">
        <v>50</v>
      </c>
      <c r="E44" s="71">
        <v>7960</v>
      </c>
      <c r="F44" s="83">
        <v>2019</v>
      </c>
      <c r="G44" s="62">
        <v>3.13</v>
      </c>
      <c r="H44" s="64">
        <v>3.9321608040201003E-2</v>
      </c>
    </row>
    <row r="45" spans="1:8" ht="15.5" x14ac:dyDescent="0.35">
      <c r="A45" s="57">
        <v>21</v>
      </c>
      <c r="B45" s="65" t="s">
        <v>18</v>
      </c>
      <c r="C45" s="59">
        <v>205148</v>
      </c>
      <c r="D45" s="72" t="s">
        <v>47</v>
      </c>
      <c r="E45" s="71">
        <v>17597</v>
      </c>
      <c r="F45" s="83">
        <v>2019</v>
      </c>
      <c r="G45" s="62">
        <v>1.1599999999999999</v>
      </c>
      <c r="H45" s="64">
        <v>6.5920327328521907E-3</v>
      </c>
    </row>
    <row r="46" spans="1:8" ht="15.5" x14ac:dyDescent="0.35">
      <c r="A46" s="57">
        <v>22</v>
      </c>
      <c r="B46" s="77" t="s">
        <v>20</v>
      </c>
      <c r="C46" s="59">
        <v>218500</v>
      </c>
      <c r="D46" s="72" t="s">
        <v>20</v>
      </c>
      <c r="E46" s="71">
        <v>13594</v>
      </c>
      <c r="F46" s="83">
        <v>2019</v>
      </c>
      <c r="G46" s="62">
        <v>3.38</v>
      </c>
      <c r="H46" s="64">
        <v>2.4863910548771517E-2</v>
      </c>
    </row>
    <row r="47" spans="1:8" ht="15.5" x14ac:dyDescent="0.35">
      <c r="A47" s="57">
        <v>23</v>
      </c>
      <c r="B47" s="65" t="s">
        <v>10</v>
      </c>
      <c r="C47" s="59">
        <v>149060</v>
      </c>
      <c r="D47" s="72" t="s">
        <v>45</v>
      </c>
      <c r="E47" s="71">
        <v>47368</v>
      </c>
      <c r="F47" s="83">
        <v>2019</v>
      </c>
      <c r="G47" s="62">
        <v>1.2849999999999999</v>
      </c>
      <c r="H47" s="64">
        <v>2.7128018915723697E-3</v>
      </c>
    </row>
    <row r="48" spans="1:8" ht="15.5" x14ac:dyDescent="0.35">
      <c r="A48" s="57">
        <v>1</v>
      </c>
      <c r="B48" s="58" t="s">
        <v>21</v>
      </c>
      <c r="C48" s="59">
        <v>336372</v>
      </c>
      <c r="D48" s="60" t="s">
        <v>40</v>
      </c>
      <c r="E48" s="61">
        <v>75.5</v>
      </c>
      <c r="F48" s="83">
        <v>2020</v>
      </c>
      <c r="G48" s="62">
        <v>44</v>
      </c>
      <c r="H48" s="64">
        <v>58.278145695364238</v>
      </c>
    </row>
    <row r="49" spans="1:8" ht="15.5" x14ac:dyDescent="0.35">
      <c r="A49" s="57">
        <v>2</v>
      </c>
      <c r="B49" s="65" t="s">
        <v>1</v>
      </c>
      <c r="C49" s="59">
        <v>26241.000000000004</v>
      </c>
      <c r="D49" s="60" t="s">
        <v>32</v>
      </c>
      <c r="E49" s="61">
        <v>26241</v>
      </c>
      <c r="F49" s="83">
        <v>2020</v>
      </c>
      <c r="G49" s="66">
        <v>5545.4</v>
      </c>
      <c r="H49" s="64">
        <v>21.132578788918106</v>
      </c>
    </row>
    <row r="50" spans="1:8" ht="15.5" x14ac:dyDescent="0.35">
      <c r="A50" s="57">
        <v>3</v>
      </c>
      <c r="B50" s="65" t="s">
        <v>22</v>
      </c>
      <c r="C50" s="68">
        <v>5900</v>
      </c>
      <c r="D50" s="60" t="s">
        <v>22</v>
      </c>
      <c r="E50" s="68">
        <v>5900</v>
      </c>
      <c r="F50" s="83">
        <v>2020</v>
      </c>
      <c r="G50" s="69">
        <v>845.3</v>
      </c>
      <c r="H50" s="64">
        <v>14.327118644067797</v>
      </c>
    </row>
    <row r="51" spans="1:8" ht="15.5" x14ac:dyDescent="0.35">
      <c r="A51" s="57">
        <v>4</v>
      </c>
      <c r="B51" s="65" t="s">
        <v>9</v>
      </c>
      <c r="C51" s="59">
        <v>292795</v>
      </c>
      <c r="D51" s="60" t="s">
        <v>41</v>
      </c>
      <c r="E51" s="71">
        <v>4491</v>
      </c>
      <c r="F51" s="83">
        <v>2020</v>
      </c>
      <c r="G51" s="62">
        <v>44</v>
      </c>
      <c r="H51" s="64">
        <v>0.97973725228234243</v>
      </c>
    </row>
    <row r="52" spans="1:8" ht="15.5" x14ac:dyDescent="0.35">
      <c r="A52" s="57">
        <v>5</v>
      </c>
      <c r="B52" s="65" t="s">
        <v>12</v>
      </c>
      <c r="C52" s="59">
        <v>145409</v>
      </c>
      <c r="D52" s="60" t="s">
        <v>53</v>
      </c>
      <c r="E52" s="61">
        <v>11095</v>
      </c>
      <c r="F52" s="83">
        <v>2020</v>
      </c>
      <c r="G52" s="62">
        <v>361.68</v>
      </c>
      <c r="H52" s="64">
        <v>3.2598467778278502</v>
      </c>
    </row>
    <row r="53" spans="1:8" ht="15.5" x14ac:dyDescent="0.35">
      <c r="A53" s="57">
        <v>6</v>
      </c>
      <c r="B53" s="65" t="s">
        <v>13</v>
      </c>
      <c r="C53" s="59">
        <v>431839.00000000006</v>
      </c>
      <c r="D53" s="60" t="s">
        <v>55</v>
      </c>
      <c r="E53" s="61">
        <v>8310</v>
      </c>
      <c r="F53" s="83">
        <v>2020</v>
      </c>
      <c r="G53" s="62">
        <v>111.17</v>
      </c>
      <c r="H53" s="64">
        <v>1.337785800240674</v>
      </c>
    </row>
    <row r="54" spans="1:8" ht="15.5" x14ac:dyDescent="0.35">
      <c r="A54" s="57">
        <v>7</v>
      </c>
      <c r="B54" s="65" t="s">
        <v>16</v>
      </c>
      <c r="C54" s="59">
        <v>381299</v>
      </c>
      <c r="D54" s="72" t="s">
        <v>42</v>
      </c>
      <c r="E54" s="71">
        <v>5880</v>
      </c>
      <c r="F54" s="83">
        <v>2020</v>
      </c>
      <c r="G54" s="62">
        <v>67</v>
      </c>
      <c r="H54" s="64">
        <v>1.1394557823129252</v>
      </c>
    </row>
    <row r="55" spans="1:8" ht="15.5" x14ac:dyDescent="0.35">
      <c r="A55" s="57">
        <v>8</v>
      </c>
      <c r="B55" s="73" t="s">
        <v>5</v>
      </c>
      <c r="C55" s="59">
        <v>107359.99999999999</v>
      </c>
      <c r="D55" s="60" t="s">
        <v>35</v>
      </c>
      <c r="E55" s="61">
        <v>14396</v>
      </c>
      <c r="F55" s="83">
        <v>2020</v>
      </c>
      <c r="G55" s="62">
        <v>660</v>
      </c>
      <c r="H55" s="64">
        <v>4.5846068352320088</v>
      </c>
    </row>
    <row r="56" spans="1:8" ht="15.5" x14ac:dyDescent="0.35">
      <c r="A56" s="57">
        <v>9</v>
      </c>
      <c r="B56" s="65" t="s">
        <v>6</v>
      </c>
      <c r="C56" s="59">
        <v>308695</v>
      </c>
      <c r="D56" s="72" t="s">
        <v>43</v>
      </c>
      <c r="E56" s="71">
        <v>975</v>
      </c>
      <c r="F56" s="83">
        <v>2020</v>
      </c>
      <c r="G56" s="62">
        <v>24.99</v>
      </c>
      <c r="H56" s="64">
        <v>2.5630769230769226</v>
      </c>
    </row>
    <row r="57" spans="1:8" ht="15.5" x14ac:dyDescent="0.35">
      <c r="A57" s="57">
        <v>10</v>
      </c>
      <c r="B57" s="65" t="s">
        <v>15</v>
      </c>
      <c r="C57" s="59">
        <v>190120</v>
      </c>
      <c r="D57" s="60" t="s">
        <v>39</v>
      </c>
      <c r="E57" s="61">
        <v>1690</v>
      </c>
      <c r="F57" s="83">
        <v>2020</v>
      </c>
      <c r="G57" s="62">
        <v>103.44</v>
      </c>
      <c r="H57" s="64">
        <v>6.1207100591715973</v>
      </c>
    </row>
    <row r="58" spans="1:8" ht="15.5" x14ac:dyDescent="0.35">
      <c r="A58" s="57">
        <v>11</v>
      </c>
      <c r="B58" s="65" t="s">
        <v>11</v>
      </c>
      <c r="C58" s="59">
        <v>384160</v>
      </c>
      <c r="D58" s="72" t="s">
        <v>48</v>
      </c>
      <c r="E58" s="71">
        <v>10073</v>
      </c>
      <c r="F58" s="83">
        <v>2020</v>
      </c>
      <c r="G58" s="62">
        <v>9.23</v>
      </c>
      <c r="H58" s="64">
        <v>9.1631093020947088E-2</v>
      </c>
    </row>
    <row r="59" spans="1:8" ht="15.5" x14ac:dyDescent="0.35">
      <c r="A59" s="57">
        <v>12</v>
      </c>
      <c r="B59" s="65" t="s">
        <v>17</v>
      </c>
      <c r="C59" s="59">
        <v>423143</v>
      </c>
      <c r="D59" s="72" t="s">
        <v>49</v>
      </c>
      <c r="E59" s="71">
        <v>942</v>
      </c>
      <c r="F59" s="83">
        <v>2020</v>
      </c>
      <c r="G59" s="62">
        <v>5.16</v>
      </c>
      <c r="H59" s="64">
        <v>0.54777070063694266</v>
      </c>
    </row>
    <row r="60" spans="1:8" ht="15.5" x14ac:dyDescent="0.35">
      <c r="A60" s="57">
        <v>13</v>
      </c>
      <c r="B60" s="65" t="s">
        <v>3</v>
      </c>
      <c r="C60" s="59">
        <v>329660</v>
      </c>
      <c r="D60" s="72" t="s">
        <v>46</v>
      </c>
      <c r="E60" s="71">
        <v>1253</v>
      </c>
      <c r="F60" s="83">
        <v>2020</v>
      </c>
      <c r="G60" s="62">
        <v>1.736</v>
      </c>
      <c r="H60" s="64">
        <v>0.13854748603351955</v>
      </c>
    </row>
    <row r="61" spans="1:8" ht="15.5" x14ac:dyDescent="0.35">
      <c r="A61" s="57">
        <v>14</v>
      </c>
      <c r="B61" s="65" t="s">
        <v>8</v>
      </c>
      <c r="C61" s="59">
        <v>15300</v>
      </c>
      <c r="D61" s="60" t="s">
        <v>36</v>
      </c>
      <c r="E61" s="61">
        <v>15300</v>
      </c>
      <c r="F61" s="83">
        <v>2020</v>
      </c>
      <c r="G61" s="69">
        <v>137</v>
      </c>
      <c r="H61" s="64">
        <v>0.89542483660130723</v>
      </c>
    </row>
    <row r="62" spans="1:8" ht="15.5" x14ac:dyDescent="0.35">
      <c r="A62" s="57">
        <v>15</v>
      </c>
      <c r="B62" s="77" t="s">
        <v>19</v>
      </c>
      <c r="C62" s="59">
        <v>571958</v>
      </c>
      <c r="D62" s="60" t="s">
        <v>38</v>
      </c>
      <c r="E62" s="61">
        <v>16606</v>
      </c>
      <c r="F62" s="83">
        <v>2020</v>
      </c>
      <c r="G62" s="62">
        <v>11.02</v>
      </c>
      <c r="H62" s="64">
        <v>6.6361556064073235E-2</v>
      </c>
    </row>
    <row r="63" spans="1:8" ht="15.5" x14ac:dyDescent="0.35">
      <c r="A63" s="57">
        <v>16</v>
      </c>
      <c r="B63" s="77" t="s">
        <v>24</v>
      </c>
      <c r="C63" s="59">
        <v>139100</v>
      </c>
      <c r="D63" s="60" t="s">
        <v>33</v>
      </c>
      <c r="E63" s="61">
        <v>139100</v>
      </c>
      <c r="F63" s="83">
        <v>2020</v>
      </c>
      <c r="G63" s="62">
        <v>556.73</v>
      </c>
      <c r="H63" s="64">
        <v>0.40023723939611794</v>
      </c>
    </row>
    <row r="64" spans="1:8" ht="15.5" x14ac:dyDescent="0.35">
      <c r="A64" s="57">
        <v>17</v>
      </c>
      <c r="B64" s="65" t="s">
        <v>4</v>
      </c>
      <c r="C64" s="59">
        <v>18106</v>
      </c>
      <c r="D64" s="72" t="s">
        <v>37</v>
      </c>
      <c r="E64" s="71">
        <v>18106</v>
      </c>
      <c r="F64" s="83">
        <v>2020</v>
      </c>
      <c r="G64" s="62">
        <v>36.93</v>
      </c>
      <c r="H64" s="64">
        <v>0.20396553628631392</v>
      </c>
    </row>
    <row r="65" spans="1:8" ht="15.5" x14ac:dyDescent="0.35">
      <c r="A65" s="57">
        <v>18</v>
      </c>
      <c r="B65" s="65" t="s">
        <v>0</v>
      </c>
      <c r="C65" s="59">
        <v>195672</v>
      </c>
      <c r="D65" s="72" t="s">
        <v>34</v>
      </c>
      <c r="E65" s="79">
        <v>13945</v>
      </c>
      <c r="F65" s="83">
        <v>2020</v>
      </c>
      <c r="G65" s="62">
        <v>6.98</v>
      </c>
      <c r="H65" s="64">
        <v>5.005378271782001E-2</v>
      </c>
    </row>
    <row r="66" spans="1:8" ht="15.5" x14ac:dyDescent="0.35">
      <c r="A66" s="57">
        <v>19</v>
      </c>
      <c r="B66" s="65" t="s">
        <v>7</v>
      </c>
      <c r="C66" s="59">
        <v>296900</v>
      </c>
      <c r="D66" s="72" t="s">
        <v>44</v>
      </c>
      <c r="E66" s="71">
        <v>59300</v>
      </c>
      <c r="F66" s="83">
        <v>2020</v>
      </c>
      <c r="G66" s="62">
        <v>22</v>
      </c>
      <c r="H66" s="64">
        <v>3.7099494097807759E-2</v>
      </c>
    </row>
    <row r="67" spans="1:8" ht="15.5" x14ac:dyDescent="0.35">
      <c r="A67" s="57">
        <v>20</v>
      </c>
      <c r="B67" s="65" t="s">
        <v>2</v>
      </c>
      <c r="C67" s="59">
        <v>628601</v>
      </c>
      <c r="D67" s="72" t="s">
        <v>50</v>
      </c>
      <c r="E67" s="71">
        <v>7960</v>
      </c>
      <c r="F67" s="83">
        <v>2020</v>
      </c>
      <c r="G67" s="62">
        <v>3.13</v>
      </c>
      <c r="H67" s="64">
        <v>3.9321608040201003E-2</v>
      </c>
    </row>
    <row r="68" spans="1:8" ht="15.5" x14ac:dyDescent="0.35">
      <c r="A68" s="57">
        <v>21</v>
      </c>
      <c r="B68" s="65" t="s">
        <v>18</v>
      </c>
      <c r="C68" s="59">
        <v>205148</v>
      </c>
      <c r="D68" s="72" t="s">
        <v>47</v>
      </c>
      <c r="E68" s="71">
        <v>17597</v>
      </c>
      <c r="F68" s="83">
        <v>2020</v>
      </c>
      <c r="G68" s="62">
        <v>1.1599999999999999</v>
      </c>
      <c r="H68" s="64">
        <v>6.5920327328521907E-3</v>
      </c>
    </row>
    <row r="69" spans="1:8" ht="15.5" x14ac:dyDescent="0.35">
      <c r="A69" s="57">
        <v>22</v>
      </c>
      <c r="B69" s="77" t="s">
        <v>20</v>
      </c>
      <c r="C69" s="59">
        <v>218500</v>
      </c>
      <c r="D69" s="72" t="s">
        <v>20</v>
      </c>
      <c r="E69" s="71">
        <v>13594</v>
      </c>
      <c r="F69" s="83">
        <v>2020</v>
      </c>
      <c r="G69" s="62">
        <v>3.38</v>
      </c>
      <c r="H69" s="64">
        <v>2.4863910548771517E-2</v>
      </c>
    </row>
    <row r="70" spans="1:8" ht="15.5" x14ac:dyDescent="0.35">
      <c r="A70" s="57">
        <v>23</v>
      </c>
      <c r="B70" s="65" t="s">
        <v>10</v>
      </c>
      <c r="C70" s="59">
        <v>149060</v>
      </c>
      <c r="D70" s="72" t="s">
        <v>45</v>
      </c>
      <c r="E70" s="71">
        <v>47368</v>
      </c>
      <c r="F70" s="83">
        <v>2020</v>
      </c>
      <c r="G70" s="62">
        <v>3.464</v>
      </c>
      <c r="H70" s="64">
        <v>7.3129538929234926E-3</v>
      </c>
    </row>
    <row r="71" spans="1:8" ht="15.5" x14ac:dyDescent="0.35">
      <c r="A71" s="57">
        <v>1</v>
      </c>
      <c r="B71" s="58" t="s">
        <v>21</v>
      </c>
      <c r="C71" s="59">
        <v>336372</v>
      </c>
      <c r="D71" s="60" t="s">
        <v>40</v>
      </c>
      <c r="E71" s="61">
        <v>75.5</v>
      </c>
      <c r="F71" s="83">
        <v>2021</v>
      </c>
      <c r="G71" s="62">
        <v>77.900000000000006</v>
      </c>
      <c r="H71" s="64">
        <v>103.17880794701988</v>
      </c>
    </row>
    <row r="72" spans="1:8" ht="15.5" x14ac:dyDescent="0.35">
      <c r="A72" s="57">
        <v>2</v>
      </c>
      <c r="B72" s="65" t="s">
        <v>1</v>
      </c>
      <c r="C72" s="59">
        <v>26241.000000000004</v>
      </c>
      <c r="D72" s="60" t="s">
        <v>32</v>
      </c>
      <c r="E72" s="61">
        <v>26241</v>
      </c>
      <c r="F72" s="83">
        <v>2021</v>
      </c>
      <c r="G72" s="66">
        <v>6862.43</v>
      </c>
      <c r="H72" s="64">
        <v>26.151556724210206</v>
      </c>
    </row>
    <row r="73" spans="1:8" ht="15.5" x14ac:dyDescent="0.35">
      <c r="A73" s="57">
        <v>3</v>
      </c>
      <c r="B73" s="65" t="s">
        <v>22</v>
      </c>
      <c r="C73" s="68">
        <v>5900</v>
      </c>
      <c r="D73" s="60" t="s">
        <v>22</v>
      </c>
      <c r="E73" s="68">
        <v>5900</v>
      </c>
      <c r="F73" s="83">
        <v>2021</v>
      </c>
      <c r="G73" s="69">
        <v>845.3</v>
      </c>
      <c r="H73" s="64">
        <v>14.327118644067797</v>
      </c>
    </row>
    <row r="74" spans="1:8" ht="15.5" x14ac:dyDescent="0.35">
      <c r="A74" s="57">
        <v>4</v>
      </c>
      <c r="B74" s="65" t="s">
        <v>9</v>
      </c>
      <c r="C74" s="59">
        <v>292795</v>
      </c>
      <c r="D74" s="60" t="s">
        <v>41</v>
      </c>
      <c r="E74" s="71">
        <v>4491</v>
      </c>
      <c r="F74" s="83">
        <v>2021</v>
      </c>
      <c r="G74" s="62">
        <v>64.275000000000006</v>
      </c>
      <c r="H74" s="64">
        <v>1.4311957247828992</v>
      </c>
    </row>
    <row r="75" spans="1:8" ht="15.5" x14ac:dyDescent="0.35">
      <c r="A75" s="57">
        <v>5</v>
      </c>
      <c r="B75" s="65" t="s">
        <v>12</v>
      </c>
      <c r="C75" s="59">
        <v>145409</v>
      </c>
      <c r="D75" s="60" t="s">
        <v>53</v>
      </c>
      <c r="E75" s="61">
        <v>11095</v>
      </c>
      <c r="F75" s="83">
        <v>2021</v>
      </c>
      <c r="G75" s="62">
        <v>361.68</v>
      </c>
      <c r="H75" s="64">
        <v>3.2598467778278502</v>
      </c>
    </row>
    <row r="76" spans="1:8" ht="15.5" x14ac:dyDescent="0.35">
      <c r="A76" s="57">
        <v>6</v>
      </c>
      <c r="B76" s="65" t="s">
        <v>13</v>
      </c>
      <c r="C76" s="59">
        <v>431839.00000000006</v>
      </c>
      <c r="D76" s="60" t="s">
        <v>55</v>
      </c>
      <c r="E76" s="61">
        <v>8310</v>
      </c>
      <c r="F76" s="83">
        <v>2021</v>
      </c>
      <c r="G76" s="62">
        <v>111.17</v>
      </c>
      <c r="H76" s="64">
        <v>1.337785800240674</v>
      </c>
    </row>
    <row r="77" spans="1:8" ht="15.5" x14ac:dyDescent="0.35">
      <c r="A77" s="57">
        <v>7</v>
      </c>
      <c r="B77" s="65" t="s">
        <v>16</v>
      </c>
      <c r="C77" s="59">
        <v>381299</v>
      </c>
      <c r="D77" s="72" t="s">
        <v>42</v>
      </c>
      <c r="E77" s="71">
        <v>5880</v>
      </c>
      <c r="F77" s="83">
        <v>2021</v>
      </c>
      <c r="G77" s="63">
        <v>73.22</v>
      </c>
      <c r="H77" s="64">
        <v>1.2452380952380953</v>
      </c>
    </row>
    <row r="78" spans="1:8" ht="15.5" x14ac:dyDescent="0.35">
      <c r="A78" s="57">
        <v>8</v>
      </c>
      <c r="B78" s="73" t="s">
        <v>5</v>
      </c>
      <c r="C78" s="59">
        <v>107359.99999999999</v>
      </c>
      <c r="D78" s="60" t="s">
        <v>35</v>
      </c>
      <c r="E78" s="61">
        <v>14396</v>
      </c>
      <c r="F78" s="83">
        <v>2021</v>
      </c>
      <c r="G78" s="62">
        <v>543</v>
      </c>
      <c r="H78" s="64">
        <v>3.7718810780772438</v>
      </c>
    </row>
    <row r="79" spans="1:8" ht="15.5" x14ac:dyDescent="0.35">
      <c r="A79" s="57">
        <v>9</v>
      </c>
      <c r="B79" s="65" t="s">
        <v>6</v>
      </c>
      <c r="C79" s="59">
        <v>308695</v>
      </c>
      <c r="D79" s="72" t="s">
        <v>43</v>
      </c>
      <c r="E79" s="71">
        <v>975</v>
      </c>
      <c r="F79" s="83">
        <v>2021</v>
      </c>
      <c r="G79" s="62">
        <v>24.78</v>
      </c>
      <c r="H79" s="64">
        <v>2.5415384615384617</v>
      </c>
    </row>
    <row r="80" spans="1:8" ht="15.5" x14ac:dyDescent="0.35">
      <c r="A80" s="57">
        <v>10</v>
      </c>
      <c r="B80" s="65" t="s">
        <v>15</v>
      </c>
      <c r="C80" s="59">
        <v>190120</v>
      </c>
      <c r="D80" s="60" t="s">
        <v>39</v>
      </c>
      <c r="E80" s="61">
        <v>1690</v>
      </c>
      <c r="F80" s="83">
        <v>2021</v>
      </c>
      <c r="G80" s="62">
        <v>103.44</v>
      </c>
      <c r="H80" s="64">
        <v>6.1207100591715973</v>
      </c>
    </row>
    <row r="81" spans="1:8" ht="15.5" x14ac:dyDescent="0.35">
      <c r="A81" s="57">
        <v>11</v>
      </c>
      <c r="B81" s="65" t="s">
        <v>11</v>
      </c>
      <c r="C81" s="59">
        <v>384160</v>
      </c>
      <c r="D81" s="72" t="s">
        <v>48</v>
      </c>
      <c r="E81" s="71">
        <v>10073</v>
      </c>
      <c r="F81" s="83">
        <v>2021</v>
      </c>
      <c r="G81" s="62">
        <v>9.23</v>
      </c>
      <c r="H81" s="64">
        <v>9.1631093020947088E-2</v>
      </c>
    </row>
    <row r="82" spans="1:8" ht="15.5" x14ac:dyDescent="0.35">
      <c r="A82" s="57">
        <v>12</v>
      </c>
      <c r="B82" s="65" t="s">
        <v>17</v>
      </c>
      <c r="C82" s="59">
        <v>423143</v>
      </c>
      <c r="D82" s="72" t="s">
        <v>49</v>
      </c>
      <c r="E82" s="71">
        <v>942</v>
      </c>
      <c r="F82" s="83">
        <v>2021</v>
      </c>
      <c r="G82" s="62">
        <v>8.9</v>
      </c>
      <c r="H82" s="64">
        <v>0.94479830148619959</v>
      </c>
    </row>
    <row r="83" spans="1:8" ht="15.5" x14ac:dyDescent="0.35">
      <c r="A83" s="57">
        <v>13</v>
      </c>
      <c r="B83" s="65" t="s">
        <v>3</v>
      </c>
      <c r="C83" s="59">
        <v>329660</v>
      </c>
      <c r="D83" s="72" t="s">
        <v>46</v>
      </c>
      <c r="E83" s="71">
        <v>1253</v>
      </c>
      <c r="F83" s="83">
        <v>2021</v>
      </c>
      <c r="G83" s="62">
        <v>5.38</v>
      </c>
      <c r="H83" s="64">
        <v>0.42936951316839583</v>
      </c>
    </row>
    <row r="84" spans="1:8" ht="15.5" x14ac:dyDescent="0.35">
      <c r="A84" s="57">
        <v>14</v>
      </c>
      <c r="B84" s="65" t="s">
        <v>8</v>
      </c>
      <c r="C84" s="59">
        <v>15300</v>
      </c>
      <c r="D84" s="60" t="s">
        <v>36</v>
      </c>
      <c r="E84" s="61">
        <v>15300</v>
      </c>
      <c r="F84" s="83">
        <v>2021</v>
      </c>
      <c r="G84" s="69">
        <v>137</v>
      </c>
      <c r="H84" s="64">
        <v>0.89542483660130723</v>
      </c>
    </row>
    <row r="85" spans="1:8" ht="15.5" x14ac:dyDescent="0.35">
      <c r="A85" s="57">
        <v>15</v>
      </c>
      <c r="B85" s="77" t="s">
        <v>19</v>
      </c>
      <c r="C85" s="59">
        <v>571958</v>
      </c>
      <c r="D85" s="60" t="s">
        <v>38</v>
      </c>
      <c r="E85" s="61">
        <v>16606</v>
      </c>
      <c r="F85" s="83">
        <v>2021</v>
      </c>
      <c r="G85" s="62">
        <v>105.92</v>
      </c>
      <c r="H85" s="64">
        <v>0.63784174394797055</v>
      </c>
    </row>
    <row r="86" spans="1:8" ht="15.5" x14ac:dyDescent="0.35">
      <c r="A86" s="57">
        <v>16</v>
      </c>
      <c r="B86" s="77" t="s">
        <v>24</v>
      </c>
      <c r="C86" s="59">
        <v>139100</v>
      </c>
      <c r="D86" s="60" t="s">
        <v>33</v>
      </c>
      <c r="E86" s="61">
        <v>139100</v>
      </c>
      <c r="F86" s="83">
        <v>2021</v>
      </c>
      <c r="G86" s="62">
        <v>556.73</v>
      </c>
      <c r="H86" s="64">
        <v>0.40023723939611794</v>
      </c>
    </row>
    <row r="87" spans="1:8" ht="15.5" x14ac:dyDescent="0.35">
      <c r="A87" s="57">
        <v>17</v>
      </c>
      <c r="B87" s="65" t="s">
        <v>4</v>
      </c>
      <c r="C87" s="59">
        <v>18106</v>
      </c>
      <c r="D87" s="72" t="s">
        <v>37</v>
      </c>
      <c r="E87" s="71">
        <v>18106</v>
      </c>
      <c r="F87" s="83">
        <v>2021</v>
      </c>
      <c r="G87" s="62">
        <v>59.42</v>
      </c>
      <c r="H87" s="64">
        <v>0.32817850436319457</v>
      </c>
    </row>
    <row r="88" spans="1:8" ht="15.5" x14ac:dyDescent="0.35">
      <c r="A88" s="57">
        <v>18</v>
      </c>
      <c r="B88" s="65" t="s">
        <v>0</v>
      </c>
      <c r="C88" s="59">
        <v>195672</v>
      </c>
      <c r="D88" s="72" t="s">
        <v>34</v>
      </c>
      <c r="E88" s="79">
        <v>13945</v>
      </c>
      <c r="F88" s="83">
        <v>2021</v>
      </c>
      <c r="G88" s="62">
        <v>44.124000000000002</v>
      </c>
      <c r="H88" s="64">
        <v>0.31641448547866624</v>
      </c>
    </row>
    <row r="89" spans="1:8" ht="15.5" x14ac:dyDescent="0.35">
      <c r="A89" s="57">
        <v>19</v>
      </c>
      <c r="B89" s="65" t="s">
        <v>7</v>
      </c>
      <c r="C89" s="59">
        <v>296900</v>
      </c>
      <c r="D89" s="72" t="s">
        <v>44</v>
      </c>
      <c r="E89" s="71">
        <v>59300</v>
      </c>
      <c r="F89" s="83">
        <v>2021</v>
      </c>
      <c r="G89" s="62">
        <v>23.91</v>
      </c>
      <c r="H89" s="64">
        <v>4.0320404721753793E-2</v>
      </c>
    </row>
    <row r="90" spans="1:8" ht="15.5" x14ac:dyDescent="0.35">
      <c r="A90" s="57">
        <v>20</v>
      </c>
      <c r="B90" s="65" t="s">
        <v>2</v>
      </c>
      <c r="C90" s="59">
        <v>628601</v>
      </c>
      <c r="D90" s="72" t="s">
        <v>50</v>
      </c>
      <c r="E90" s="71">
        <v>7960</v>
      </c>
      <c r="F90" s="83">
        <v>2021</v>
      </c>
      <c r="G90" s="62">
        <v>8.3443000000000005</v>
      </c>
      <c r="H90" s="64">
        <v>0.10482788944723617</v>
      </c>
    </row>
    <row r="91" spans="1:8" ht="15.5" x14ac:dyDescent="0.35">
      <c r="A91" s="57">
        <v>21</v>
      </c>
      <c r="B91" s="65" t="s">
        <v>18</v>
      </c>
      <c r="C91" s="59">
        <v>205148</v>
      </c>
      <c r="D91" s="72" t="s">
        <v>47</v>
      </c>
      <c r="E91" s="71">
        <v>17597</v>
      </c>
      <c r="F91" s="83">
        <v>2021</v>
      </c>
      <c r="G91" s="62">
        <v>6.23</v>
      </c>
      <c r="H91" s="64">
        <v>3.54037620048872E-2</v>
      </c>
    </row>
    <row r="92" spans="1:8" ht="15.5" x14ac:dyDescent="0.35">
      <c r="A92" s="57">
        <v>22</v>
      </c>
      <c r="B92" s="77" t="s">
        <v>20</v>
      </c>
      <c r="C92" s="59">
        <v>218500</v>
      </c>
      <c r="D92" s="72" t="s">
        <v>20</v>
      </c>
      <c r="E92" s="71">
        <v>13594</v>
      </c>
      <c r="F92" s="83">
        <v>2021</v>
      </c>
      <c r="G92" s="62">
        <v>4.82</v>
      </c>
      <c r="H92" s="64">
        <v>3.5456819184934533E-2</v>
      </c>
    </row>
    <row r="93" spans="1:8" ht="15.5" x14ac:dyDescent="0.35">
      <c r="A93" s="57">
        <v>23</v>
      </c>
      <c r="B93" s="65" t="s">
        <v>10</v>
      </c>
      <c r="C93" s="59">
        <v>149060</v>
      </c>
      <c r="D93" s="72" t="s">
        <v>45</v>
      </c>
      <c r="E93" s="71">
        <v>47368</v>
      </c>
      <c r="F93" s="83">
        <v>2021</v>
      </c>
      <c r="G93" s="62">
        <v>11.51</v>
      </c>
      <c r="H93" s="64">
        <v>2.4299104880932273E-2</v>
      </c>
    </row>
    <row r="94" spans="1:8" ht="15.5" x14ac:dyDescent="0.35">
      <c r="A94" s="57">
        <v>1</v>
      </c>
      <c r="B94" s="58" t="s">
        <v>21</v>
      </c>
      <c r="C94" s="59">
        <v>336372</v>
      </c>
      <c r="D94" s="60" t="s">
        <v>40</v>
      </c>
      <c r="E94" s="61">
        <v>75.5</v>
      </c>
      <c r="F94" s="83">
        <v>2022</v>
      </c>
      <c r="G94" s="63">
        <v>75.210500000000025</v>
      </c>
      <c r="H94" s="64">
        <v>99.616556291390751</v>
      </c>
    </row>
    <row r="95" spans="1:8" ht="15.5" x14ac:dyDescent="0.35">
      <c r="A95" s="57">
        <v>2</v>
      </c>
      <c r="B95" s="65" t="s">
        <v>1</v>
      </c>
      <c r="C95" s="59">
        <v>26241.000000000004</v>
      </c>
      <c r="D95" s="60" t="s">
        <v>32</v>
      </c>
      <c r="E95" s="61">
        <v>26241</v>
      </c>
      <c r="F95" s="83">
        <v>2022</v>
      </c>
      <c r="G95" s="67">
        <v>6718.8987999999999</v>
      </c>
      <c r="H95" s="64">
        <v>25.604583666780989</v>
      </c>
    </row>
    <row r="96" spans="1:8" ht="15.5" x14ac:dyDescent="0.35">
      <c r="A96" s="57">
        <v>3</v>
      </c>
      <c r="B96" s="65" t="s">
        <v>22</v>
      </c>
      <c r="C96" s="68">
        <v>5900</v>
      </c>
      <c r="D96" s="60" t="s">
        <v>22</v>
      </c>
      <c r="E96" s="68">
        <v>5900</v>
      </c>
      <c r="F96" s="83">
        <v>2022</v>
      </c>
      <c r="G96" s="70">
        <v>845.3</v>
      </c>
      <c r="H96" s="64">
        <v>14.327118644067797</v>
      </c>
    </row>
    <row r="97" spans="1:8" ht="15.5" x14ac:dyDescent="0.35">
      <c r="A97" s="57">
        <v>4</v>
      </c>
      <c r="B97" s="65" t="s">
        <v>9</v>
      </c>
      <c r="C97" s="59">
        <v>292795</v>
      </c>
      <c r="D97" s="60" t="s">
        <v>41</v>
      </c>
      <c r="E97" s="71">
        <v>4491</v>
      </c>
      <c r="F97" s="83">
        <v>2022</v>
      </c>
      <c r="G97" s="63">
        <v>91.5</v>
      </c>
      <c r="H97" s="64">
        <v>2.0374081496325984</v>
      </c>
    </row>
    <row r="98" spans="1:8" ht="15.5" x14ac:dyDescent="0.35">
      <c r="A98" s="57">
        <v>5</v>
      </c>
      <c r="B98" s="65" t="s">
        <v>12</v>
      </c>
      <c r="C98" s="59">
        <v>145409</v>
      </c>
      <c r="D98" s="60" t="s">
        <v>53</v>
      </c>
      <c r="E98" s="61">
        <v>11095</v>
      </c>
      <c r="F98" s="83">
        <v>2022</v>
      </c>
      <c r="G98" s="63">
        <v>182.18</v>
      </c>
      <c r="H98" s="64">
        <v>1.6420009013068952</v>
      </c>
    </row>
    <row r="99" spans="1:8" ht="15.5" x14ac:dyDescent="0.35">
      <c r="A99" s="57">
        <v>6</v>
      </c>
      <c r="B99" s="65" t="s">
        <v>13</v>
      </c>
      <c r="C99" s="59">
        <v>431839.00000000006</v>
      </c>
      <c r="D99" s="60" t="s">
        <v>55</v>
      </c>
      <c r="E99" s="61">
        <v>8310</v>
      </c>
      <c r="F99" s="83">
        <v>2022</v>
      </c>
      <c r="G99" s="63">
        <v>112.67999999999999</v>
      </c>
      <c r="H99" s="64">
        <v>1.3559566787003607</v>
      </c>
    </row>
    <row r="100" spans="1:8" ht="15.5" x14ac:dyDescent="0.35">
      <c r="A100" s="57">
        <v>7</v>
      </c>
      <c r="B100" s="65" t="s">
        <v>16</v>
      </c>
      <c r="C100" s="59">
        <v>381299</v>
      </c>
      <c r="D100" s="72" t="s">
        <v>42</v>
      </c>
      <c r="E100" s="71">
        <v>5880</v>
      </c>
      <c r="F100" s="83">
        <v>2022</v>
      </c>
      <c r="G100" s="63">
        <v>57.44</v>
      </c>
      <c r="H100" s="64">
        <v>0.97687074829931975</v>
      </c>
    </row>
    <row r="101" spans="1:8" ht="15.5" x14ac:dyDescent="0.35">
      <c r="A101" s="57">
        <v>8</v>
      </c>
      <c r="B101" s="73" t="s">
        <v>5</v>
      </c>
      <c r="C101" s="59">
        <v>107359.99999999999</v>
      </c>
      <c r="D101" s="60" t="s">
        <v>35</v>
      </c>
      <c r="E101" s="61">
        <v>14396</v>
      </c>
      <c r="F101" s="83">
        <v>2022</v>
      </c>
      <c r="G101" s="63">
        <v>108</v>
      </c>
      <c r="H101" s="64">
        <v>0.75020839121978322</v>
      </c>
    </row>
    <row r="102" spans="1:8" ht="15.5" x14ac:dyDescent="0.35">
      <c r="A102" s="57">
        <v>9</v>
      </c>
      <c r="B102" s="65" t="s">
        <v>6</v>
      </c>
      <c r="C102" s="59">
        <v>308695</v>
      </c>
      <c r="D102" s="72" t="s">
        <v>43</v>
      </c>
      <c r="E102" s="71">
        <v>975</v>
      </c>
      <c r="F102" s="83">
        <v>2022</v>
      </c>
      <c r="G102" s="63">
        <v>24.78</v>
      </c>
      <c r="H102" s="64">
        <v>2.5415384615384617</v>
      </c>
    </row>
    <row r="103" spans="1:8" ht="15.5" x14ac:dyDescent="0.35">
      <c r="A103" s="57">
        <v>10</v>
      </c>
      <c r="B103" s="65" t="s">
        <v>15</v>
      </c>
      <c r="C103" s="59">
        <v>190120</v>
      </c>
      <c r="D103" s="60" t="s">
        <v>39</v>
      </c>
      <c r="E103" s="61">
        <v>1690</v>
      </c>
      <c r="F103" s="83">
        <v>2022</v>
      </c>
      <c r="G103" s="74">
        <v>19.344000000000001</v>
      </c>
      <c r="H103" s="64">
        <v>1.1446153846153848</v>
      </c>
    </row>
    <row r="104" spans="1:8" ht="15.5" x14ac:dyDescent="0.35">
      <c r="A104" s="57">
        <v>11</v>
      </c>
      <c r="B104" s="65" t="s">
        <v>11</v>
      </c>
      <c r="C104" s="59">
        <v>384160</v>
      </c>
      <c r="D104" s="72" t="s">
        <v>48</v>
      </c>
      <c r="E104" s="71">
        <v>10073</v>
      </c>
      <c r="F104" s="83">
        <v>2022</v>
      </c>
      <c r="G104" s="63">
        <v>9.5070000000000014</v>
      </c>
      <c r="H104" s="64">
        <v>9.4381018564479321E-2</v>
      </c>
    </row>
    <row r="105" spans="1:8" ht="15.5" x14ac:dyDescent="0.35">
      <c r="A105" s="57">
        <v>12</v>
      </c>
      <c r="B105" s="65" t="s">
        <v>17</v>
      </c>
      <c r="C105" s="59">
        <v>423143</v>
      </c>
      <c r="D105" s="72" t="s">
        <v>49</v>
      </c>
      <c r="E105" s="71">
        <v>942</v>
      </c>
      <c r="F105" s="83">
        <v>2022</v>
      </c>
      <c r="G105" s="63">
        <v>8.9</v>
      </c>
      <c r="H105" s="64">
        <v>0.94479830148619959</v>
      </c>
    </row>
    <row r="106" spans="1:8" ht="15.5" x14ac:dyDescent="0.35">
      <c r="A106" s="57">
        <v>13</v>
      </c>
      <c r="B106" s="65" t="s">
        <v>3</v>
      </c>
      <c r="C106" s="59">
        <v>329660</v>
      </c>
      <c r="D106" s="72" t="s">
        <v>46</v>
      </c>
      <c r="E106" s="71">
        <v>1253</v>
      </c>
      <c r="F106" s="83">
        <v>2022</v>
      </c>
      <c r="G106" s="63">
        <v>9.69</v>
      </c>
      <c r="H106" s="64">
        <v>0.77334397446129288</v>
      </c>
    </row>
    <row r="107" spans="1:8" ht="15.5" x14ac:dyDescent="0.35">
      <c r="A107" s="57">
        <v>14</v>
      </c>
      <c r="B107" s="65" t="s">
        <v>8</v>
      </c>
      <c r="C107" s="59">
        <v>15300</v>
      </c>
      <c r="D107" s="60" t="s">
        <v>36</v>
      </c>
      <c r="E107" s="61">
        <v>15300</v>
      </c>
      <c r="F107" s="83">
        <v>2022</v>
      </c>
      <c r="G107" s="70">
        <v>107.551</v>
      </c>
      <c r="H107" s="64">
        <v>0.70294771241830067</v>
      </c>
    </row>
    <row r="108" spans="1:8" ht="15.5" x14ac:dyDescent="0.35">
      <c r="A108" s="57">
        <v>15</v>
      </c>
      <c r="B108" s="77" t="s">
        <v>19</v>
      </c>
      <c r="C108" s="59">
        <v>571958</v>
      </c>
      <c r="D108" s="60" t="s">
        <v>38</v>
      </c>
      <c r="E108" s="61">
        <v>16606</v>
      </c>
      <c r="F108" s="83">
        <v>2022</v>
      </c>
      <c r="G108" s="63">
        <v>110.62</v>
      </c>
      <c r="H108" s="64">
        <v>0.66614476695170421</v>
      </c>
    </row>
    <row r="109" spans="1:8" ht="15.5" x14ac:dyDescent="0.35">
      <c r="A109" s="57">
        <v>16</v>
      </c>
      <c r="B109" s="77" t="s">
        <v>24</v>
      </c>
      <c r="C109" s="59">
        <v>139100</v>
      </c>
      <c r="D109" s="60" t="s">
        <v>33</v>
      </c>
      <c r="E109" s="61">
        <v>139100</v>
      </c>
      <c r="F109" s="83">
        <v>2022</v>
      </c>
      <c r="G109" s="78">
        <v>556.73</v>
      </c>
      <c r="H109" s="64">
        <v>0.40023723939611794</v>
      </c>
    </row>
    <row r="110" spans="1:8" ht="15.5" x14ac:dyDescent="0.35">
      <c r="A110" s="57">
        <v>17</v>
      </c>
      <c r="B110" s="65" t="s">
        <v>4</v>
      </c>
      <c r="C110" s="59">
        <v>18106</v>
      </c>
      <c r="D110" s="72" t="s">
        <v>37</v>
      </c>
      <c r="E110" s="71">
        <v>18106</v>
      </c>
      <c r="F110" s="83">
        <v>2022</v>
      </c>
      <c r="G110" s="63">
        <v>59.42</v>
      </c>
      <c r="H110" s="64">
        <v>0.32817850436319457</v>
      </c>
    </row>
    <row r="111" spans="1:8" ht="15.5" x14ac:dyDescent="0.35">
      <c r="A111" s="57">
        <v>18</v>
      </c>
      <c r="B111" s="65" t="s">
        <v>0</v>
      </c>
      <c r="C111" s="59">
        <v>195672</v>
      </c>
      <c r="D111" s="72" t="s">
        <v>34</v>
      </c>
      <c r="E111" s="79">
        <v>13945</v>
      </c>
      <c r="F111" s="83">
        <v>2022</v>
      </c>
      <c r="G111" s="63">
        <v>32.617000000000004</v>
      </c>
      <c r="H111" s="64">
        <v>0.23389745428468986</v>
      </c>
    </row>
    <row r="112" spans="1:8" ht="15.5" x14ac:dyDescent="0.35">
      <c r="A112" s="57">
        <v>19</v>
      </c>
      <c r="B112" s="65" t="s">
        <v>7</v>
      </c>
      <c r="C112" s="59">
        <v>296900</v>
      </c>
      <c r="D112" s="72" t="s">
        <v>44</v>
      </c>
      <c r="E112" s="71">
        <v>59300</v>
      </c>
      <c r="F112" s="83">
        <v>2022</v>
      </c>
      <c r="G112" s="63">
        <v>104.91</v>
      </c>
      <c r="H112" s="64">
        <v>0.17691399662731871</v>
      </c>
    </row>
    <row r="113" spans="1:8" ht="15.5" x14ac:dyDescent="0.35">
      <c r="A113" s="57">
        <v>20</v>
      </c>
      <c r="B113" s="65" t="s">
        <v>2</v>
      </c>
      <c r="C113" s="59">
        <v>628601</v>
      </c>
      <c r="D113" s="72" t="s">
        <v>50</v>
      </c>
      <c r="E113" s="71">
        <v>7960</v>
      </c>
      <c r="F113" s="83">
        <v>2022</v>
      </c>
      <c r="G113" s="63">
        <v>8.34</v>
      </c>
      <c r="H113" s="64">
        <v>0.10477386934673366</v>
      </c>
    </row>
    <row r="114" spans="1:8" ht="15.5" x14ac:dyDescent="0.35">
      <c r="A114" s="57">
        <v>21</v>
      </c>
      <c r="B114" s="65" t="s">
        <v>18</v>
      </c>
      <c r="C114" s="59">
        <v>205148</v>
      </c>
      <c r="D114" s="72" t="s">
        <v>47</v>
      </c>
      <c r="E114" s="71">
        <v>17597</v>
      </c>
      <c r="F114" s="83">
        <v>2022</v>
      </c>
      <c r="G114" s="63">
        <v>6.23</v>
      </c>
      <c r="H114" s="64">
        <v>3.54037620048872E-2</v>
      </c>
    </row>
    <row r="115" spans="1:8" ht="15.5" x14ac:dyDescent="0.35">
      <c r="A115" s="57">
        <v>22</v>
      </c>
      <c r="B115" s="77" t="s">
        <v>20</v>
      </c>
      <c r="C115" s="59">
        <v>218500</v>
      </c>
      <c r="D115" s="72" t="s">
        <v>20</v>
      </c>
      <c r="E115" s="71">
        <v>13594</v>
      </c>
      <c r="F115" s="83">
        <v>2022</v>
      </c>
      <c r="G115" s="63">
        <v>4.82</v>
      </c>
      <c r="H115" s="64">
        <v>3.5456819184934533E-2</v>
      </c>
    </row>
    <row r="116" spans="1:8" ht="15.5" x14ac:dyDescent="0.35">
      <c r="A116" s="57">
        <v>23</v>
      </c>
      <c r="B116" s="65" t="s">
        <v>10</v>
      </c>
      <c r="C116" s="59">
        <v>149060</v>
      </c>
      <c r="D116" s="72" t="s">
        <v>45</v>
      </c>
      <c r="E116" s="71">
        <v>47368</v>
      </c>
      <c r="F116" s="83">
        <v>2022</v>
      </c>
      <c r="G116" s="63">
        <v>11.52</v>
      </c>
      <c r="H116" s="64">
        <v>2.4320216179699376E-2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F2EA-A832-486B-A726-76C43E20AC87}">
  <dimension ref="A2:R37"/>
  <sheetViews>
    <sheetView zoomScale="77" zoomScaleNormal="77" workbookViewId="0">
      <selection activeCell="I17" sqref="I17"/>
    </sheetView>
  </sheetViews>
  <sheetFormatPr defaultRowHeight="14.5" x14ac:dyDescent="0.35"/>
  <cols>
    <col min="1" max="1" width="41.26953125" customWidth="1"/>
    <col min="2" max="2" width="7" customWidth="1"/>
    <col min="3" max="3" width="22.54296875" customWidth="1"/>
    <col min="4" max="4" width="17.26953125" customWidth="1"/>
    <col min="5" max="5" width="21.7265625" customWidth="1"/>
    <col min="6" max="6" width="14.453125" customWidth="1"/>
    <col min="7" max="7" width="17.1796875" customWidth="1"/>
    <col min="8" max="11" width="15.7265625" customWidth="1"/>
    <col min="12" max="12" width="19.453125" customWidth="1"/>
    <col min="18" max="18" width="16.7265625" bestFit="1" customWidth="1"/>
  </cols>
  <sheetData>
    <row r="2" spans="1:18" x14ac:dyDescent="0.35">
      <c r="A2" s="1"/>
    </row>
    <row r="3" spans="1:18" s="3" customFormat="1" ht="33" customHeight="1" x14ac:dyDescent="0.5">
      <c r="A3" s="1"/>
      <c r="B3" s="85" t="s">
        <v>56</v>
      </c>
      <c r="C3" s="85"/>
      <c r="D3" s="85"/>
      <c r="E3" s="85"/>
      <c r="F3" s="85"/>
      <c r="G3" s="85"/>
      <c r="H3" s="85"/>
      <c r="I3" s="85"/>
      <c r="J3" s="85"/>
      <c r="K3" s="85"/>
      <c r="L3" s="85"/>
    </row>
    <row r="4" spans="1:18" s="3" customFormat="1" ht="10.5" customHeight="1" thickBot="1" x14ac:dyDescent="0.35">
      <c r="A4" s="1"/>
      <c r="B4" s="6"/>
      <c r="C4" s="7"/>
      <c r="D4" s="7"/>
      <c r="E4" s="7"/>
      <c r="F4" s="7"/>
      <c r="G4" s="7"/>
      <c r="H4" s="6"/>
      <c r="I4" s="6"/>
      <c r="J4" s="8"/>
      <c r="K4" s="8"/>
      <c r="L4" s="8"/>
    </row>
    <row r="5" spans="1:18" s="3" customFormat="1" ht="25.5" customHeight="1" thickBot="1" x14ac:dyDescent="0.4">
      <c r="A5" s="1"/>
      <c r="B5" s="86" t="s">
        <v>23</v>
      </c>
      <c r="C5" s="86" t="s">
        <v>51</v>
      </c>
      <c r="D5" s="88" t="s">
        <v>31</v>
      </c>
      <c r="E5" s="88" t="s">
        <v>52</v>
      </c>
      <c r="F5" s="88" t="s">
        <v>28</v>
      </c>
      <c r="G5" s="90" t="s">
        <v>27</v>
      </c>
      <c r="H5" s="91"/>
      <c r="I5" s="91"/>
      <c r="J5" s="91"/>
      <c r="K5" s="92"/>
      <c r="L5" s="51" t="s">
        <v>29</v>
      </c>
    </row>
    <row r="6" spans="1:18" s="3" customFormat="1" ht="88.5" customHeight="1" thickBot="1" x14ac:dyDescent="0.35">
      <c r="A6" s="1"/>
      <c r="B6" s="87"/>
      <c r="C6" s="87"/>
      <c r="D6" s="89"/>
      <c r="E6" s="89"/>
      <c r="F6" s="89"/>
      <c r="G6" s="52">
        <v>2018</v>
      </c>
      <c r="H6" s="52">
        <v>2019</v>
      </c>
      <c r="I6" s="52">
        <v>2020</v>
      </c>
      <c r="J6" s="53">
        <v>2021</v>
      </c>
      <c r="K6" s="53">
        <v>2022</v>
      </c>
      <c r="L6" s="53" t="s">
        <v>30</v>
      </c>
    </row>
    <row r="7" spans="1:18" s="3" customFormat="1" ht="15.5" x14ac:dyDescent="0.3">
      <c r="A7" s="1"/>
      <c r="B7" s="13">
        <v>1</v>
      </c>
      <c r="C7" s="22" t="s">
        <v>21</v>
      </c>
      <c r="D7" s="11">
        <f>3363.72*100</f>
        <v>336372</v>
      </c>
      <c r="E7" s="12" t="s">
        <v>40</v>
      </c>
      <c r="F7" s="41">
        <f>'[1]PERubahan setelah verifikasi'!$F$7</f>
        <v>75.5</v>
      </c>
      <c r="G7" s="18">
        <v>40</v>
      </c>
      <c r="H7" s="18">
        <v>40</v>
      </c>
      <c r="I7" s="18">
        <v>44</v>
      </c>
      <c r="J7" s="18">
        <v>77.900000000000006</v>
      </c>
      <c r="K7" s="21">
        <f>'[1]PERubahan setelah verifikasi'!$J$7</f>
        <v>75.210500000000025</v>
      </c>
      <c r="L7" s="16">
        <f t="shared" ref="L7:L8" si="0">K7/F7*100</f>
        <v>99.616556291390751</v>
      </c>
      <c r="M7" s="3" t="s">
        <v>57</v>
      </c>
    </row>
    <row r="8" spans="1:18" s="3" customFormat="1" ht="15.5" x14ac:dyDescent="0.3">
      <c r="A8" s="1"/>
      <c r="B8" s="13">
        <v>2</v>
      </c>
      <c r="C8" s="14" t="s">
        <v>1</v>
      </c>
      <c r="D8" s="11">
        <f>262.41*100</f>
        <v>26241.000000000004</v>
      </c>
      <c r="E8" s="12" t="s">
        <v>32</v>
      </c>
      <c r="F8" s="41">
        <v>26241</v>
      </c>
      <c r="G8" s="46">
        <v>5545.4</v>
      </c>
      <c r="H8" s="46">
        <v>5545.4</v>
      </c>
      <c r="I8" s="46">
        <v>5545.4</v>
      </c>
      <c r="J8" s="46">
        <v>6862.43</v>
      </c>
      <c r="K8" s="49">
        <f>'[1]PERubahan setelah verifikasi'!$J$32</f>
        <v>6718.8987999999999</v>
      </c>
      <c r="L8" s="16">
        <f t="shared" si="0"/>
        <v>25.604583666780989</v>
      </c>
      <c r="M8" s="3" t="s">
        <v>57</v>
      </c>
    </row>
    <row r="9" spans="1:18" s="3" customFormat="1" ht="15.5" x14ac:dyDescent="0.3">
      <c r="A9" s="1"/>
      <c r="B9" s="17">
        <v>3</v>
      </c>
      <c r="C9" s="14" t="s">
        <v>22</v>
      </c>
      <c r="D9" s="40">
        <v>5900</v>
      </c>
      <c r="E9" s="12" t="s">
        <v>22</v>
      </c>
      <c r="F9" s="40">
        <v>5900</v>
      </c>
      <c r="G9" s="15">
        <v>844.13</v>
      </c>
      <c r="H9" s="15">
        <v>243.34</v>
      </c>
      <c r="I9" s="15">
        <v>845.3</v>
      </c>
      <c r="J9" s="15">
        <v>845.3</v>
      </c>
      <c r="K9" s="16">
        <f>'[1]PERubahan setelah verifikasi'!$J$42</f>
        <v>845.3</v>
      </c>
      <c r="L9" s="16">
        <f>K9/F9*100</f>
        <v>14.327118644067797</v>
      </c>
      <c r="M9" s="3" t="s">
        <v>57</v>
      </c>
    </row>
    <row r="10" spans="1:18" s="3" customFormat="1" ht="15.5" x14ac:dyDescent="0.3">
      <c r="A10" s="1"/>
      <c r="B10" s="17">
        <v>4</v>
      </c>
      <c r="C10" s="14" t="s">
        <v>9</v>
      </c>
      <c r="D10" s="11">
        <f>2927.95*100</f>
        <v>292795</v>
      </c>
      <c r="E10" s="12" t="s">
        <v>41</v>
      </c>
      <c r="F10" s="42">
        <v>4491</v>
      </c>
      <c r="G10" s="18">
        <v>44</v>
      </c>
      <c r="H10" s="18">
        <v>44</v>
      </c>
      <c r="I10" s="18">
        <v>44</v>
      </c>
      <c r="J10" s="18">
        <v>64.275000000000006</v>
      </c>
      <c r="K10" s="21">
        <f>'[1]PERubahan setelah verifikasi'!$J$62</f>
        <v>91.5</v>
      </c>
      <c r="L10" s="16">
        <f t="shared" ref="L10:L29" si="1">K10/F10*100</f>
        <v>2.0374081496325984</v>
      </c>
      <c r="M10" s="3" t="s">
        <v>57</v>
      </c>
    </row>
    <row r="11" spans="1:18" s="3" customFormat="1" ht="15.5" x14ac:dyDescent="0.3">
      <c r="A11" s="1"/>
      <c r="B11" s="17">
        <v>5</v>
      </c>
      <c r="C11" s="14" t="s">
        <v>12</v>
      </c>
      <c r="D11" s="11">
        <f>1454.09*100</f>
        <v>145409</v>
      </c>
      <c r="E11" s="12" t="s">
        <v>53</v>
      </c>
      <c r="F11" s="41">
        <v>11095</v>
      </c>
      <c r="G11" s="18">
        <v>361.68</v>
      </c>
      <c r="H11" s="18">
        <v>361.68</v>
      </c>
      <c r="I11" s="18">
        <v>361.68</v>
      </c>
      <c r="J11" s="18">
        <v>361.68</v>
      </c>
      <c r="K11" s="21">
        <f>'[1]PERubahan setelah verifikasi'!$J$68</f>
        <v>182.18</v>
      </c>
      <c r="L11" s="16">
        <f t="shared" si="1"/>
        <v>1.6420009013068952</v>
      </c>
      <c r="M11" s="3" t="s">
        <v>57</v>
      </c>
    </row>
    <row r="12" spans="1:18" s="3" customFormat="1" ht="15.5" x14ac:dyDescent="0.3">
      <c r="A12" s="1"/>
      <c r="B12" s="17">
        <v>6</v>
      </c>
      <c r="C12" s="14" t="s">
        <v>13</v>
      </c>
      <c r="D12" s="11">
        <f>4318.39*100</f>
        <v>431839.00000000006</v>
      </c>
      <c r="E12" s="12" t="s">
        <v>55</v>
      </c>
      <c r="F12" s="41">
        <v>8310</v>
      </c>
      <c r="G12" s="18">
        <v>111.17</v>
      </c>
      <c r="H12" s="18">
        <v>111.17</v>
      </c>
      <c r="I12" s="18">
        <v>111.17</v>
      </c>
      <c r="J12" s="18">
        <f>I12</f>
        <v>111.17</v>
      </c>
      <c r="K12" s="21">
        <f>'[1]PERubahan setelah verifikasi'!$J$75</f>
        <v>112.67999999999999</v>
      </c>
      <c r="L12" s="16">
        <f t="shared" si="1"/>
        <v>1.3559566787003607</v>
      </c>
      <c r="M12" s="3" t="s">
        <v>57</v>
      </c>
    </row>
    <row r="13" spans="1:18" s="3" customFormat="1" ht="15.5" x14ac:dyDescent="0.3">
      <c r="A13" s="1"/>
      <c r="B13" s="17">
        <v>7</v>
      </c>
      <c r="C13" s="14" t="s">
        <v>16</v>
      </c>
      <c r="D13" s="11">
        <f>3812.99*100</f>
        <v>381299</v>
      </c>
      <c r="E13" s="38" t="s">
        <v>42</v>
      </c>
      <c r="F13" s="42">
        <v>5880</v>
      </c>
      <c r="G13" s="18">
        <v>34.409999999999997</v>
      </c>
      <c r="H13" s="18">
        <v>67</v>
      </c>
      <c r="I13" s="18">
        <v>67</v>
      </c>
      <c r="J13" s="21">
        <v>73.22</v>
      </c>
      <c r="K13" s="21">
        <f>'[1]PERubahan setelah verifikasi'!$J$123</f>
        <v>57.44</v>
      </c>
      <c r="L13" s="16">
        <f t="shared" si="1"/>
        <v>0.97687074829931975</v>
      </c>
      <c r="M13" s="3" t="s">
        <v>57</v>
      </c>
    </row>
    <row r="14" spans="1:18" s="3" customFormat="1" ht="15.5" x14ac:dyDescent="0.3">
      <c r="A14" s="1"/>
      <c r="B14" s="17">
        <v>8</v>
      </c>
      <c r="C14" s="47" t="s">
        <v>5</v>
      </c>
      <c r="D14" s="11">
        <f>1073.6*100</f>
        <v>107359.99999999999</v>
      </c>
      <c r="E14" s="12" t="s">
        <v>35</v>
      </c>
      <c r="F14" s="41">
        <v>14396</v>
      </c>
      <c r="G14" s="18">
        <v>660</v>
      </c>
      <c r="H14" s="18">
        <v>660</v>
      </c>
      <c r="I14" s="18">
        <v>660</v>
      </c>
      <c r="J14" s="18">
        <v>543</v>
      </c>
      <c r="K14" s="21">
        <f>'[1]PERubahan setelah verifikasi'!$J$149</f>
        <v>108</v>
      </c>
      <c r="L14" s="16">
        <f t="shared" si="1"/>
        <v>0.75020839121978322</v>
      </c>
      <c r="M14" s="3" t="s">
        <v>57</v>
      </c>
    </row>
    <row r="15" spans="1:18" s="3" customFormat="1" ht="15.5" x14ac:dyDescent="0.3">
      <c r="A15" s="1"/>
      <c r="B15" s="17">
        <v>9</v>
      </c>
      <c r="C15" s="14" t="s">
        <v>6</v>
      </c>
      <c r="D15" s="11">
        <f>3086.95*100</f>
        <v>308695</v>
      </c>
      <c r="E15" s="38" t="s">
        <v>43</v>
      </c>
      <c r="F15" s="42">
        <v>975</v>
      </c>
      <c r="G15" s="18">
        <v>18.23</v>
      </c>
      <c r="H15" s="18">
        <v>24.99</v>
      </c>
      <c r="I15" s="18">
        <v>24.99</v>
      </c>
      <c r="J15" s="18">
        <v>24.78</v>
      </c>
      <c r="K15" s="21">
        <f>J15</f>
        <v>24.78</v>
      </c>
      <c r="L15" s="16">
        <f t="shared" si="1"/>
        <v>2.5415384615384617</v>
      </c>
      <c r="M15" s="3" t="s">
        <v>57</v>
      </c>
    </row>
    <row r="16" spans="1:18" s="3" customFormat="1" ht="15.5" x14ac:dyDescent="0.3">
      <c r="A16" s="1"/>
      <c r="B16" s="17">
        <v>10</v>
      </c>
      <c r="C16" s="14" t="s">
        <v>15</v>
      </c>
      <c r="D16" s="11">
        <f>1901.2*100</f>
        <v>190120</v>
      </c>
      <c r="E16" s="12" t="s">
        <v>39</v>
      </c>
      <c r="F16" s="41">
        <v>1690</v>
      </c>
      <c r="G16" s="18">
        <v>103.44</v>
      </c>
      <c r="H16" s="18">
        <v>103.44</v>
      </c>
      <c r="I16" s="18">
        <v>103.44</v>
      </c>
      <c r="J16" s="18">
        <v>103.44</v>
      </c>
      <c r="K16" s="9">
        <f>'[1]PERubahan setelah verifikasi'!$J$85</f>
        <v>19.344000000000001</v>
      </c>
      <c r="L16" s="16">
        <f t="shared" si="1"/>
        <v>1.1446153846153848</v>
      </c>
      <c r="M16" s="3" t="s">
        <v>57</v>
      </c>
      <c r="R16" s="37"/>
    </row>
    <row r="17" spans="1:15" s="3" customFormat="1" ht="15.5" x14ac:dyDescent="0.3">
      <c r="A17" s="1"/>
      <c r="B17" s="17">
        <v>11</v>
      </c>
      <c r="C17" s="14" t="s">
        <v>11</v>
      </c>
      <c r="D17" s="11">
        <f>3841.6*100</f>
        <v>384160</v>
      </c>
      <c r="E17" s="38" t="s">
        <v>48</v>
      </c>
      <c r="F17" s="42">
        <v>10073</v>
      </c>
      <c r="G17" s="44" t="s">
        <v>54</v>
      </c>
      <c r="H17" s="18">
        <v>9.23</v>
      </c>
      <c r="I17" s="18">
        <v>9.23</v>
      </c>
      <c r="J17" s="18">
        <v>9.23</v>
      </c>
      <c r="K17" s="21">
        <f>'[1]PERubahan setelah verifikasi'!$J$242</f>
        <v>9.5070000000000014</v>
      </c>
      <c r="L17" s="16">
        <f t="shared" si="1"/>
        <v>9.4381018564479321E-2</v>
      </c>
      <c r="M17" s="3" t="s">
        <v>57</v>
      </c>
    </row>
    <row r="18" spans="1:15" s="3" customFormat="1" ht="15.5" x14ac:dyDescent="0.3">
      <c r="A18" s="4"/>
      <c r="B18" s="17">
        <v>12</v>
      </c>
      <c r="C18" s="14" t="s">
        <v>17</v>
      </c>
      <c r="D18" s="11">
        <f>4231.43*100</f>
        <v>423143</v>
      </c>
      <c r="E18" s="38" t="s">
        <v>49</v>
      </c>
      <c r="F18" s="42">
        <v>942</v>
      </c>
      <c r="G18" s="18">
        <v>5.16</v>
      </c>
      <c r="H18" s="18">
        <v>5.16</v>
      </c>
      <c r="I18" s="18">
        <v>5.16</v>
      </c>
      <c r="J18" s="18">
        <v>8.9</v>
      </c>
      <c r="K18" s="21">
        <v>8.9</v>
      </c>
      <c r="L18" s="16">
        <f t="shared" si="1"/>
        <v>0.94479830148619959</v>
      </c>
    </row>
    <row r="19" spans="1:15" s="3" customFormat="1" ht="15.5" x14ac:dyDescent="0.3">
      <c r="A19" s="4"/>
      <c r="B19" s="17">
        <v>13</v>
      </c>
      <c r="C19" s="14" t="s">
        <v>3</v>
      </c>
      <c r="D19" s="11">
        <f>3296.6*100</f>
        <v>329660</v>
      </c>
      <c r="E19" s="38" t="s">
        <v>46</v>
      </c>
      <c r="F19" s="42">
        <v>1253</v>
      </c>
      <c r="G19" s="18">
        <v>1.736</v>
      </c>
      <c r="H19" s="18">
        <v>1.736</v>
      </c>
      <c r="I19" s="18">
        <v>1.736</v>
      </c>
      <c r="J19" s="18">
        <v>5.38</v>
      </c>
      <c r="K19" s="21">
        <v>9.69</v>
      </c>
      <c r="L19" s="16">
        <f t="shared" si="1"/>
        <v>0.77334397446129288</v>
      </c>
    </row>
    <row r="20" spans="1:15" s="3" customFormat="1" ht="15.5" x14ac:dyDescent="0.3">
      <c r="A20" s="4"/>
      <c r="B20" s="17">
        <v>14</v>
      </c>
      <c r="C20" s="14" t="s">
        <v>8</v>
      </c>
      <c r="D20" s="11">
        <f>153*100</f>
        <v>15300</v>
      </c>
      <c r="E20" s="12" t="s">
        <v>36</v>
      </c>
      <c r="F20" s="41">
        <v>15300</v>
      </c>
      <c r="G20" s="15">
        <v>137</v>
      </c>
      <c r="H20" s="15">
        <v>137</v>
      </c>
      <c r="I20" s="15">
        <v>137</v>
      </c>
      <c r="J20" s="15">
        <f>I20</f>
        <v>137</v>
      </c>
      <c r="K20" s="16">
        <f>'[1]PERubahan setelah verifikasi'!$J$156</f>
        <v>107.551</v>
      </c>
      <c r="L20" s="16">
        <f t="shared" si="1"/>
        <v>0.70294771241830067</v>
      </c>
    </row>
    <row r="21" spans="1:15" s="3" customFormat="1" ht="19.5" customHeight="1" x14ac:dyDescent="0.35">
      <c r="A21" s="5"/>
      <c r="B21" s="17">
        <v>15</v>
      </c>
      <c r="C21" s="19" t="s">
        <v>19</v>
      </c>
      <c r="D21" s="11">
        <f>5719.58*100</f>
        <v>571958</v>
      </c>
      <c r="E21" s="12" t="s">
        <v>38</v>
      </c>
      <c r="F21" s="41">
        <v>16606</v>
      </c>
      <c r="G21" s="18">
        <v>11.02</v>
      </c>
      <c r="H21" s="18">
        <v>11.02</v>
      </c>
      <c r="I21" s="18">
        <v>11.02</v>
      </c>
      <c r="J21" s="18">
        <v>105.92</v>
      </c>
      <c r="K21" s="21">
        <f>'[1]PERubahan setelah verifikasi'!$J$170</f>
        <v>110.62</v>
      </c>
      <c r="L21" s="16">
        <f t="shared" si="1"/>
        <v>0.66614476695170421</v>
      </c>
      <c r="N21"/>
    </row>
    <row r="22" spans="1:15" s="3" customFormat="1" ht="15.5" x14ac:dyDescent="0.3">
      <c r="A22" s="4"/>
      <c r="B22" s="17">
        <v>16</v>
      </c>
      <c r="C22" s="19" t="s">
        <v>24</v>
      </c>
      <c r="D22" s="11">
        <f>1391*100</f>
        <v>139100</v>
      </c>
      <c r="E22" s="12" t="s">
        <v>33</v>
      </c>
      <c r="F22" s="41">
        <v>139100</v>
      </c>
      <c r="G22" s="18">
        <v>0</v>
      </c>
      <c r="H22" s="18">
        <f>K22</f>
        <v>556.73</v>
      </c>
      <c r="I22" s="18">
        <f>K22</f>
        <v>556.73</v>
      </c>
      <c r="J22" s="18">
        <f>K22</f>
        <v>556.73</v>
      </c>
      <c r="K22" s="20">
        <f>'[1]PERubahan setelah verifikasi'!$J$189</f>
        <v>556.73</v>
      </c>
      <c r="L22" s="16">
        <f t="shared" si="1"/>
        <v>0.40023723939611794</v>
      </c>
    </row>
    <row r="23" spans="1:15" s="3" customFormat="1" ht="20.25" customHeight="1" x14ac:dyDescent="0.3">
      <c r="A23" s="4"/>
      <c r="B23" s="17">
        <v>17</v>
      </c>
      <c r="C23" s="14" t="s">
        <v>4</v>
      </c>
      <c r="D23" s="11">
        <f>181.06*100</f>
        <v>18106</v>
      </c>
      <c r="E23" s="38" t="s">
        <v>37</v>
      </c>
      <c r="F23" s="42">
        <v>18106</v>
      </c>
      <c r="G23" s="18">
        <v>36.93</v>
      </c>
      <c r="H23" s="18">
        <v>36.93</v>
      </c>
      <c r="I23" s="18">
        <v>36.93</v>
      </c>
      <c r="J23" s="18">
        <v>59.42</v>
      </c>
      <c r="K23" s="21">
        <v>59.42</v>
      </c>
      <c r="L23" s="16">
        <f t="shared" si="1"/>
        <v>0.32817850436319457</v>
      </c>
    </row>
    <row r="24" spans="1:15" s="3" customFormat="1" ht="15.5" x14ac:dyDescent="0.3">
      <c r="A24" s="1"/>
      <c r="B24" s="17">
        <v>18</v>
      </c>
      <c r="C24" s="30" t="s">
        <v>0</v>
      </c>
      <c r="D24" s="31">
        <f>1956.72*100</f>
        <v>195672</v>
      </c>
      <c r="E24" s="34" t="s">
        <v>34</v>
      </c>
      <c r="F24" s="43">
        <v>13945</v>
      </c>
      <c r="G24" s="32">
        <v>6.98</v>
      </c>
      <c r="H24" s="32">
        <f>G24</f>
        <v>6.98</v>
      </c>
      <c r="I24" s="32">
        <f>H24</f>
        <v>6.98</v>
      </c>
      <c r="J24" s="32">
        <v>44.124000000000002</v>
      </c>
      <c r="K24" s="33">
        <f>'[1]PERubahan setelah verifikasi'!$J$218</f>
        <v>32.617000000000004</v>
      </c>
      <c r="L24" s="16">
        <f t="shared" si="1"/>
        <v>0.23389745428468986</v>
      </c>
    </row>
    <row r="25" spans="1:15" s="3" customFormat="1" ht="15.5" x14ac:dyDescent="0.3">
      <c r="A25" s="1"/>
      <c r="B25" s="17">
        <v>19</v>
      </c>
      <c r="C25" s="14" t="s">
        <v>7</v>
      </c>
      <c r="D25" s="11">
        <f>2969*100</f>
        <v>296900</v>
      </c>
      <c r="E25" s="38" t="s">
        <v>44</v>
      </c>
      <c r="F25" s="42">
        <v>59300</v>
      </c>
      <c r="G25" s="18">
        <v>22</v>
      </c>
      <c r="H25" s="18">
        <v>22</v>
      </c>
      <c r="I25" s="18">
        <v>22</v>
      </c>
      <c r="J25" s="18">
        <v>23.91</v>
      </c>
      <c r="K25" s="21">
        <f>'[1]PERubahan setelah verifikasi'!$J$228</f>
        <v>104.91</v>
      </c>
      <c r="L25" s="16">
        <f t="shared" si="1"/>
        <v>0.17691399662731871</v>
      </c>
    </row>
    <row r="26" spans="1:15" s="3" customFormat="1" ht="15.5" x14ac:dyDescent="0.3">
      <c r="A26" s="2"/>
      <c r="B26" s="17">
        <v>20</v>
      </c>
      <c r="C26" s="14" t="s">
        <v>2</v>
      </c>
      <c r="D26" s="11">
        <f>6286.01*100</f>
        <v>628601</v>
      </c>
      <c r="E26" s="38" t="s">
        <v>50</v>
      </c>
      <c r="F26" s="42">
        <v>7960</v>
      </c>
      <c r="G26" s="18" t="s">
        <v>25</v>
      </c>
      <c r="H26" s="18" t="s">
        <v>25</v>
      </c>
      <c r="I26" s="18" t="s">
        <v>25</v>
      </c>
      <c r="J26" s="18">
        <v>8.3443000000000005</v>
      </c>
      <c r="K26" s="21">
        <v>8.34</v>
      </c>
      <c r="L26" s="16">
        <f t="shared" si="1"/>
        <v>0.10477386934673366</v>
      </c>
    </row>
    <row r="27" spans="1:15" s="3" customFormat="1" ht="15.5" x14ac:dyDescent="0.3">
      <c r="A27" s="1" t="s">
        <v>26</v>
      </c>
      <c r="B27" s="17">
        <v>21</v>
      </c>
      <c r="C27" s="23" t="s">
        <v>18</v>
      </c>
      <c r="D27" s="39">
        <f>2051.48*100</f>
        <v>205148</v>
      </c>
      <c r="E27" s="38" t="s">
        <v>47</v>
      </c>
      <c r="F27" s="42">
        <v>17597</v>
      </c>
      <c r="G27" s="24">
        <v>1.1599999999999999</v>
      </c>
      <c r="H27" s="24">
        <v>1.1599999999999999</v>
      </c>
      <c r="I27" s="24">
        <v>1.1599999999999999</v>
      </c>
      <c r="J27" s="24">
        <v>6.23</v>
      </c>
      <c r="K27" s="25">
        <v>6.23</v>
      </c>
      <c r="L27" s="16">
        <f t="shared" si="1"/>
        <v>3.54037620048872E-2</v>
      </c>
    </row>
    <row r="28" spans="1:15" s="3" customFormat="1" ht="15.5" x14ac:dyDescent="0.3">
      <c r="A28" s="2"/>
      <c r="B28" s="17">
        <v>22</v>
      </c>
      <c r="C28" s="19" t="s">
        <v>20</v>
      </c>
      <c r="D28" s="11">
        <f>2185*100</f>
        <v>218500</v>
      </c>
      <c r="E28" s="38" t="s">
        <v>20</v>
      </c>
      <c r="F28" s="42">
        <v>13594</v>
      </c>
      <c r="G28" s="18">
        <v>3.38</v>
      </c>
      <c r="H28" s="18">
        <v>3.38</v>
      </c>
      <c r="I28" s="18">
        <v>3.38</v>
      </c>
      <c r="J28" s="18">
        <v>4.82</v>
      </c>
      <c r="K28" s="21">
        <f>'[1]PERubahan setelah verifikasi'!$J$269</f>
        <v>4.82</v>
      </c>
      <c r="L28" s="45">
        <f t="shared" si="1"/>
        <v>3.5456819184934533E-2</v>
      </c>
    </row>
    <row r="29" spans="1:15" s="3" customFormat="1" ht="16" thickBot="1" x14ac:dyDescent="0.35">
      <c r="A29" s="1"/>
      <c r="B29" s="26">
        <v>23</v>
      </c>
      <c r="C29" s="14" t="s">
        <v>10</v>
      </c>
      <c r="D29" s="11">
        <f>1490.6*100</f>
        <v>149060</v>
      </c>
      <c r="E29" s="38" t="s">
        <v>45</v>
      </c>
      <c r="F29" s="42">
        <v>47368</v>
      </c>
      <c r="G29" s="18">
        <v>1.2849999999999999</v>
      </c>
      <c r="H29" s="18">
        <v>1.2849999999999999</v>
      </c>
      <c r="I29" s="18">
        <v>3.464</v>
      </c>
      <c r="J29" s="18">
        <v>11.51</v>
      </c>
      <c r="K29" s="21">
        <f>'[1]PERubahan setelah verifikasi'!$J$276</f>
        <v>11.52</v>
      </c>
      <c r="L29" s="16">
        <f t="shared" si="1"/>
        <v>2.4320216179699376E-2</v>
      </c>
    </row>
    <row r="30" spans="1:15" s="3" customFormat="1" ht="16" thickBot="1" x14ac:dyDescent="0.35">
      <c r="A30" s="1"/>
      <c r="B30" s="84" t="s">
        <v>14</v>
      </c>
      <c r="C30" s="84"/>
      <c r="D30" s="28">
        <f>SUM(D7:D29)</f>
        <v>5801338</v>
      </c>
      <c r="E30" s="27"/>
      <c r="F30" s="28">
        <f>SUM(F7:F29)</f>
        <v>440197.5</v>
      </c>
      <c r="G30" s="29">
        <f>SUM(G7:G29)</f>
        <v>7989.110999999999</v>
      </c>
      <c r="H30" s="29">
        <f t="shared" ref="H30:J30" si="2">SUM(H7:H29)</f>
        <v>7993.6309999999985</v>
      </c>
      <c r="I30" s="29">
        <f t="shared" si="2"/>
        <v>8601.7699999999986</v>
      </c>
      <c r="J30" s="29">
        <f t="shared" si="2"/>
        <v>10048.713299999998</v>
      </c>
      <c r="K30" s="29">
        <f>SUM(K7:K29)</f>
        <v>9266.1882999999998</v>
      </c>
      <c r="L30" s="50">
        <f>K30/F30*100</f>
        <v>2.1050070252557092</v>
      </c>
    </row>
    <row r="31" spans="1:15" ht="15.5" x14ac:dyDescent="0.35">
      <c r="A31" s="1"/>
      <c r="B31" s="35"/>
      <c r="C31" s="35"/>
      <c r="D31" s="35"/>
      <c r="E31" s="35"/>
      <c r="F31" s="35"/>
      <c r="G31" s="35"/>
      <c r="H31" s="36"/>
      <c r="I31" s="35"/>
      <c r="J31" s="35"/>
      <c r="K31" s="35"/>
      <c r="L31" s="35"/>
    </row>
    <row r="32" spans="1:15" x14ac:dyDescent="0.35">
      <c r="A32" s="1"/>
      <c r="H32" s="10"/>
      <c r="I32" s="3"/>
      <c r="O32" t="s">
        <v>58</v>
      </c>
    </row>
    <row r="36" spans="2:2" x14ac:dyDescent="0.35">
      <c r="B36" s="48"/>
    </row>
    <row r="37" spans="2:2" x14ac:dyDescent="0.35">
      <c r="B37" s="48"/>
    </row>
  </sheetData>
  <mergeCells count="8">
    <mergeCell ref="B30:C30"/>
    <mergeCell ref="B3:L3"/>
    <mergeCell ref="B5:B6"/>
    <mergeCell ref="C5:C6"/>
    <mergeCell ref="D5:D6"/>
    <mergeCell ref="E5:E6"/>
    <mergeCell ref="F5:F6"/>
    <mergeCell ref="G5:K5"/>
  </mergeCells>
  <pageMargins left="0.23622047244094491" right="0.23622047244094491" top="0.74803149606299213" bottom="0.74803149606299213" header="0.31496062992125984" footer="0.31496062992125984"/>
  <pageSetup paperSize="5" scale="75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wide RTH</vt:lpstr>
      <vt:lpstr>long RTH</vt:lpstr>
      <vt:lpstr>DATA FINAL 8 NOV 22 (4)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WAHYONO KUNTOHADI</cp:lastModifiedBy>
  <cp:lastPrinted>2023-07-03T07:47:23Z</cp:lastPrinted>
  <dcterms:created xsi:type="dcterms:W3CDTF">1980-01-05T02:41:32Z</dcterms:created>
  <dcterms:modified xsi:type="dcterms:W3CDTF">2023-09-17T00:45:40Z</dcterms:modified>
</cp:coreProperties>
</file>