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Ex3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4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9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Ex5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10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1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Ex6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04C24AE-6E17-4E00-885E-25D3674BCF6C}" xr6:coauthVersionLast="43" xr6:coauthVersionMax="43" xr10:uidLastSave="{00000000-0000-0000-0000-000000000000}"/>
  <bookViews>
    <workbookView xWindow="-108" yWindow="-108" windowWidth="23256" windowHeight="12576" tabRatio="644" xr2:uid="{00000000-000D-0000-FFFF-FFFF00000000}"/>
  </bookViews>
  <sheets>
    <sheet name="单词本记录" sheetId="1" r:id="rId1"/>
    <sheet name="时间规划表" sheetId="4" r:id="rId2"/>
    <sheet name="单词效率统计" sheetId="2" r:id="rId3"/>
    <sheet name="月份计划安排" sheetId="9" r:id="rId4"/>
    <sheet name="学费" sheetId="10" r:id="rId5"/>
    <sheet name="Sheet1" sheetId="6" r:id="rId6"/>
    <sheet name="日常记录" sheetId="5" r:id="rId7"/>
    <sheet name="科研记录" sheetId="8" r:id="rId8"/>
  </sheets>
  <externalReferences>
    <externalReference r:id="rId9"/>
  </externalReferences>
  <definedNames>
    <definedName name="_xlchart.v1.0" hidden="1">单词本记录!$J$1</definedName>
    <definedName name="_xlchart.v1.1" hidden="1">单词本记录!$J$2:$J$96</definedName>
    <definedName name="_xlchart.v1.10" hidden="1">Sheet1!$G$1</definedName>
    <definedName name="_xlchart.v1.11" hidden="1">Sheet1!$G$2:$G$132</definedName>
    <definedName name="_xlchart.v1.2" hidden="1">单词本记录!$J$1</definedName>
    <definedName name="_xlchart.v1.3" hidden="1">单词本记录!$J$2:$J$108</definedName>
    <definedName name="_xlchart.v1.4" hidden="1">单词效率统计!$D$1</definedName>
    <definedName name="_xlchart.v1.5" hidden="1">单词效率统计!$D$2:$D$100</definedName>
    <definedName name="_xlchart.v1.6" hidden="1">单词效率统计!$B$1</definedName>
    <definedName name="_xlchart.v1.7" hidden="1">单词效率统计!$B$2:$B$114</definedName>
    <definedName name="_xlchart.v1.8" hidden="1">单词效率统计!$E$1</definedName>
    <definedName name="_xlchart.v1.9" hidden="1">单词效率统计!$E$2:$E$114</definedName>
    <definedName name="CalendarYear">'[1]1 月'!$K$2</definedName>
    <definedName name="DaysAndWeeks">{0,1,2,3,4,5,6} + {0;1;2;3;4;5}*7</definedName>
    <definedName name="WeekStart">'[1]1 月'!$K$3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V114" i="1" l="1"/>
  <c r="W114" i="1"/>
  <c r="X114" i="1" s="1"/>
  <c r="V115" i="1"/>
  <c r="W115" i="1"/>
  <c r="X115" i="1"/>
  <c r="K115" i="1"/>
  <c r="L115" i="1"/>
  <c r="H115" i="1"/>
  <c r="E16" i="10" l="1"/>
  <c r="Q17" i="9"/>
  <c r="I17" i="9"/>
  <c r="A17" i="9"/>
  <c r="Q2" i="9"/>
  <c r="I2" i="9"/>
  <c r="A2" i="9"/>
  <c r="Q28" i="9" l="1" a="1"/>
  <c r="Q24" i="9" a="1"/>
  <c r="Q22" i="9" a="1"/>
  <c r="Q18" i="9" a="1"/>
  <c r="Q26" i="9" a="1"/>
  <c r="Q20" i="9" a="1"/>
  <c r="Q16" i="9"/>
  <c r="I22" i="9" a="1"/>
  <c r="I18" i="9" a="1"/>
  <c r="I24" i="9" a="1"/>
  <c r="I16" i="9"/>
  <c r="I26" i="9" a="1"/>
  <c r="I20" i="9" a="1"/>
  <c r="A26" i="9" a="1"/>
  <c r="A18" i="9" a="1"/>
  <c r="A28" i="9" a="1"/>
  <c r="A16" i="9"/>
  <c r="A20" i="9" a="1"/>
  <c r="A24" i="9" a="1"/>
  <c r="A22" i="9" a="1"/>
  <c r="Q3" i="9" a="1"/>
  <c r="Q13" i="9" a="1"/>
  <c r="Q5" i="9" a="1"/>
  <c r="Q11" i="9" a="1"/>
  <c r="Q9" i="9" a="1"/>
  <c r="Q7" i="9" a="1"/>
  <c r="Q1" i="9"/>
  <c r="I13" i="9" a="1"/>
  <c r="I1" i="9"/>
  <c r="I7" i="9" a="1"/>
  <c r="I11" i="9" a="1"/>
  <c r="I3" i="9" a="1"/>
  <c r="I9" i="9" a="1"/>
  <c r="I5" i="9" a="1"/>
  <c r="A1" i="9"/>
  <c r="A5" i="9" a="1"/>
  <c r="A13" i="9" a="1"/>
  <c r="A7" i="9" a="1"/>
  <c r="A11" i="9" a="1"/>
  <c r="A9" i="9" a="1"/>
  <c r="A3" i="9" a="1"/>
  <c r="W20" i="9" l="1"/>
  <c r="V20" i="9"/>
  <c r="U20" i="9"/>
  <c r="R20" i="9"/>
  <c r="Q20" i="9"/>
  <c r="T20" i="9"/>
  <c r="S20" i="9"/>
  <c r="W26" i="9"/>
  <c r="V26" i="9"/>
  <c r="U26" i="9"/>
  <c r="S26" i="9"/>
  <c r="Q26" i="9"/>
  <c r="T26" i="9"/>
  <c r="R26" i="9"/>
  <c r="W18" i="9"/>
  <c r="W17" i="9" s="1"/>
  <c r="V18" i="9"/>
  <c r="V17" i="9" s="1"/>
  <c r="U18" i="9"/>
  <c r="U17" i="9" s="1"/>
  <c r="S18" i="9"/>
  <c r="S17" i="9" s="1"/>
  <c r="Q18" i="9"/>
  <c r="T18" i="9"/>
  <c r="T17" i="9" s="1"/>
  <c r="R18" i="9"/>
  <c r="R17" i="9" s="1"/>
  <c r="W22" i="9"/>
  <c r="V22" i="9"/>
  <c r="U22" i="9"/>
  <c r="S22" i="9"/>
  <c r="T22" i="9"/>
  <c r="R22" i="9"/>
  <c r="Q22" i="9"/>
  <c r="W24" i="9"/>
  <c r="V24" i="9"/>
  <c r="U24" i="9"/>
  <c r="S24" i="9"/>
  <c r="R24" i="9"/>
  <c r="Q24" i="9"/>
  <c r="T24" i="9"/>
  <c r="R28" i="9"/>
  <c r="Q28" i="9"/>
  <c r="O20" i="9"/>
  <c r="N20" i="9"/>
  <c r="K20" i="9"/>
  <c r="M20" i="9"/>
  <c r="L20" i="9"/>
  <c r="J20" i="9"/>
  <c r="I20" i="9"/>
  <c r="O26" i="9"/>
  <c r="J26" i="9"/>
  <c r="N26" i="9"/>
  <c r="M26" i="9"/>
  <c r="L26" i="9"/>
  <c r="K26" i="9"/>
  <c r="I26" i="9"/>
  <c r="O24" i="9"/>
  <c r="N24" i="9"/>
  <c r="L24" i="9"/>
  <c r="K24" i="9"/>
  <c r="J24" i="9"/>
  <c r="M24" i="9"/>
  <c r="I24" i="9"/>
  <c r="O18" i="9"/>
  <c r="O17" i="9" s="1"/>
  <c r="K18" i="9"/>
  <c r="K17" i="9" s="1"/>
  <c r="N18" i="9"/>
  <c r="N17" i="9" s="1"/>
  <c r="L18" i="9"/>
  <c r="L17" i="9" s="1"/>
  <c r="J18" i="9"/>
  <c r="J17" i="9" s="1"/>
  <c r="M18" i="9"/>
  <c r="M17" i="9" s="1"/>
  <c r="I18" i="9"/>
  <c r="O22" i="9"/>
  <c r="L22" i="9"/>
  <c r="J22" i="9"/>
  <c r="N22" i="9"/>
  <c r="M22" i="9"/>
  <c r="K22" i="9"/>
  <c r="I22" i="9"/>
  <c r="B22" i="9"/>
  <c r="A22" i="9"/>
  <c r="G22" i="9"/>
  <c r="F22" i="9"/>
  <c r="D22" i="9"/>
  <c r="C22" i="9"/>
  <c r="E22" i="9"/>
  <c r="B24" i="9"/>
  <c r="A24" i="9"/>
  <c r="G24" i="9"/>
  <c r="F24" i="9"/>
  <c r="D24" i="9"/>
  <c r="C24" i="9"/>
  <c r="E24" i="9"/>
  <c r="B20" i="9"/>
  <c r="A20" i="9"/>
  <c r="G20" i="9"/>
  <c r="F20" i="9"/>
  <c r="D20" i="9"/>
  <c r="C20" i="9"/>
  <c r="E20" i="9"/>
  <c r="B28" i="9"/>
  <c r="A28" i="9"/>
  <c r="B18" i="9"/>
  <c r="B17" i="9" s="1"/>
  <c r="A18" i="9"/>
  <c r="G18" i="9"/>
  <c r="G17" i="9" s="1"/>
  <c r="F18" i="9"/>
  <c r="F17" i="9" s="1"/>
  <c r="D18" i="9"/>
  <c r="D17" i="9" s="1"/>
  <c r="C18" i="9"/>
  <c r="C17" i="9" s="1"/>
  <c r="E18" i="9"/>
  <c r="E17" i="9" s="1"/>
  <c r="B26" i="9"/>
  <c r="A26" i="9"/>
  <c r="G26" i="9"/>
  <c r="F26" i="9"/>
  <c r="D26" i="9"/>
  <c r="E26" i="9"/>
  <c r="C26" i="9"/>
  <c r="Q7" i="9"/>
  <c r="W7" i="9"/>
  <c r="V7" i="9"/>
  <c r="U7" i="9"/>
  <c r="T7" i="9"/>
  <c r="S7" i="9"/>
  <c r="R7" i="9"/>
  <c r="Q9" i="9"/>
  <c r="W9" i="9"/>
  <c r="V9" i="9"/>
  <c r="U9" i="9"/>
  <c r="T9" i="9"/>
  <c r="S9" i="9"/>
  <c r="R9" i="9"/>
  <c r="Q11" i="9"/>
  <c r="W11" i="9"/>
  <c r="V11" i="9"/>
  <c r="U11" i="9"/>
  <c r="T11" i="9"/>
  <c r="S11" i="9"/>
  <c r="R11" i="9"/>
  <c r="Q5" i="9"/>
  <c r="W5" i="9"/>
  <c r="V5" i="9"/>
  <c r="U5" i="9"/>
  <c r="T5" i="9"/>
  <c r="S5" i="9"/>
  <c r="R5" i="9"/>
  <c r="Q13" i="9"/>
  <c r="R13" i="9"/>
  <c r="Q3" i="9"/>
  <c r="W3" i="9"/>
  <c r="W2" i="9" s="1"/>
  <c r="V3" i="9"/>
  <c r="V2" i="9" s="1"/>
  <c r="U3" i="9"/>
  <c r="U2" i="9" s="1"/>
  <c r="T3" i="9"/>
  <c r="T2" i="9" s="1"/>
  <c r="S3" i="9"/>
  <c r="S2" i="9" s="1"/>
  <c r="R3" i="9"/>
  <c r="R2" i="9" s="1"/>
  <c r="O5" i="9"/>
  <c r="N5" i="9"/>
  <c r="M5" i="9"/>
  <c r="L5" i="9"/>
  <c r="I5" i="9"/>
  <c r="K5" i="9"/>
  <c r="J5" i="9"/>
  <c r="O9" i="9"/>
  <c r="N9" i="9"/>
  <c r="M9" i="9"/>
  <c r="J9" i="9"/>
  <c r="I9" i="9"/>
  <c r="L9" i="9"/>
  <c r="K9" i="9"/>
  <c r="O3" i="9"/>
  <c r="O2" i="9" s="1"/>
  <c r="N3" i="9"/>
  <c r="N2" i="9" s="1"/>
  <c r="M3" i="9"/>
  <c r="M2" i="9" s="1"/>
  <c r="L3" i="9"/>
  <c r="L2" i="9" s="1"/>
  <c r="J3" i="9"/>
  <c r="J2" i="9" s="1"/>
  <c r="K3" i="9"/>
  <c r="K2" i="9" s="1"/>
  <c r="I3" i="9"/>
  <c r="O11" i="9"/>
  <c r="N11" i="9"/>
  <c r="M11" i="9"/>
  <c r="L11" i="9"/>
  <c r="J11" i="9"/>
  <c r="K11" i="9"/>
  <c r="I11" i="9"/>
  <c r="O7" i="9"/>
  <c r="N7" i="9"/>
  <c r="M7" i="9"/>
  <c r="L7" i="9"/>
  <c r="J7" i="9"/>
  <c r="K7" i="9"/>
  <c r="I7" i="9"/>
  <c r="I13" i="9"/>
  <c r="J13" i="9"/>
  <c r="G3" i="9"/>
  <c r="G2" i="9" s="1"/>
  <c r="F3" i="9"/>
  <c r="F2" i="9" s="1"/>
  <c r="E3" i="9"/>
  <c r="E2" i="9" s="1"/>
  <c r="D3" i="9"/>
  <c r="D2" i="9" s="1"/>
  <c r="B3" i="9"/>
  <c r="B2" i="9" s="1"/>
  <c r="A3" i="9"/>
  <c r="C3" i="9"/>
  <c r="C2" i="9" s="1"/>
  <c r="G9" i="9"/>
  <c r="F9" i="9"/>
  <c r="E9" i="9"/>
  <c r="B9" i="9"/>
  <c r="D9" i="9"/>
  <c r="C9" i="9"/>
  <c r="A9" i="9"/>
  <c r="G11" i="9"/>
  <c r="F11" i="9"/>
  <c r="E11" i="9"/>
  <c r="C11" i="9"/>
  <c r="B11" i="9"/>
  <c r="A11" i="9"/>
  <c r="D11" i="9"/>
  <c r="G7" i="9"/>
  <c r="F7" i="9"/>
  <c r="E7" i="9"/>
  <c r="B7" i="9"/>
  <c r="A7" i="9"/>
  <c r="D7" i="9"/>
  <c r="C7" i="9"/>
  <c r="B13" i="9"/>
  <c r="A13" i="9"/>
  <c r="G5" i="9"/>
  <c r="F5" i="9"/>
  <c r="E5" i="9"/>
  <c r="C5" i="9"/>
  <c r="B5" i="9"/>
  <c r="D5" i="9"/>
  <c r="A5" i="9"/>
  <c r="G115" i="1" l="1"/>
  <c r="F115" i="1"/>
  <c r="K114" i="1" l="1"/>
  <c r="L114" i="1"/>
  <c r="H114" i="1"/>
  <c r="I115" i="1"/>
  <c r="M115" i="1"/>
  <c r="M114" i="1"/>
  <c r="I114" i="1"/>
  <c r="G114" i="1"/>
  <c r="F114" i="1"/>
  <c r="BO48" i="4" l="1"/>
  <c r="BP48" i="4"/>
  <c r="BQ48" i="4"/>
  <c r="BR48" i="4"/>
  <c r="BS48" i="4"/>
  <c r="BO49" i="4"/>
  <c r="BP49" i="4"/>
  <c r="BP53" i="4" s="1"/>
  <c r="BQ49" i="4"/>
  <c r="BQ53" i="4" s="1"/>
  <c r="BR49" i="4"/>
  <c r="BS49" i="4"/>
  <c r="BO50" i="4"/>
  <c r="BP50" i="4"/>
  <c r="BQ50" i="4"/>
  <c r="BR50" i="4"/>
  <c r="BR53" i="4" s="1"/>
  <c r="BS50" i="4"/>
  <c r="BS53" i="4" s="1"/>
  <c r="BO51" i="4"/>
  <c r="BO53" i="4" s="1"/>
  <c r="BP51" i="4"/>
  <c r="BQ51" i="4"/>
  <c r="BR51" i="4"/>
  <c r="BS51" i="4"/>
  <c r="BO52" i="4"/>
  <c r="BP52" i="4"/>
  <c r="BQ52" i="4"/>
  <c r="BR52" i="4"/>
  <c r="BS52" i="4"/>
  <c r="BQ45" i="4"/>
  <c r="BR45" i="4"/>
  <c r="BS45" i="4"/>
  <c r="K113" i="1"/>
  <c r="L113" i="1"/>
  <c r="M113" i="1"/>
  <c r="V113" i="1"/>
  <c r="W113" i="1"/>
  <c r="X113" i="1" s="1"/>
  <c r="H113" i="1"/>
  <c r="I113" i="1"/>
  <c r="G113" i="1"/>
  <c r="F113" i="1"/>
  <c r="K112" i="1" l="1"/>
  <c r="L112" i="1"/>
  <c r="M112" i="1"/>
  <c r="V112" i="1"/>
  <c r="W112" i="1"/>
  <c r="X112" i="1" s="1"/>
  <c r="H112" i="1"/>
  <c r="I112" i="1"/>
  <c r="G112" i="1"/>
  <c r="F112" i="1"/>
  <c r="H109" i="1"/>
  <c r="F110" i="1" l="1"/>
  <c r="G110" i="1"/>
  <c r="H110" i="1"/>
  <c r="I110" i="1"/>
  <c r="K110" i="1"/>
  <c r="L110" i="1"/>
  <c r="M110" i="1"/>
  <c r="V110" i="1"/>
  <c r="W110" i="1"/>
  <c r="X110" i="1" s="1"/>
  <c r="F111" i="1"/>
  <c r="G111" i="1"/>
  <c r="H111" i="1"/>
  <c r="W111" i="1" s="1"/>
  <c r="X111" i="1" s="1"/>
  <c r="I111" i="1"/>
  <c r="K111" i="1"/>
  <c r="L111" i="1"/>
  <c r="M111" i="1"/>
  <c r="V111" i="1"/>
  <c r="BO45" i="4" l="1"/>
  <c r="BP45" i="4"/>
  <c r="K104" i="1" l="1"/>
  <c r="L104" i="1"/>
  <c r="M104" i="1"/>
  <c r="V104" i="1"/>
  <c r="W104" i="1"/>
  <c r="X104" i="1"/>
  <c r="K105" i="1"/>
  <c r="L105" i="1"/>
  <c r="M105" i="1"/>
  <c r="V105" i="1"/>
  <c r="W105" i="1"/>
  <c r="X105" i="1" s="1"/>
  <c r="K106" i="1"/>
  <c r="L106" i="1"/>
  <c r="M106" i="1"/>
  <c r="V106" i="1"/>
  <c r="W106" i="1"/>
  <c r="X106" i="1" s="1"/>
  <c r="K107" i="1"/>
  <c r="L107" i="1"/>
  <c r="M107" i="1"/>
  <c r="V107" i="1"/>
  <c r="W107" i="1"/>
  <c r="X107" i="1"/>
  <c r="K108" i="1"/>
  <c r="L108" i="1"/>
  <c r="M108" i="1"/>
  <c r="V108" i="1"/>
  <c r="W108" i="1"/>
  <c r="X108" i="1"/>
  <c r="K109" i="1"/>
  <c r="L109" i="1"/>
  <c r="M109" i="1"/>
  <c r="V109" i="1"/>
  <c r="W109" i="1"/>
  <c r="X109" i="1" s="1"/>
  <c r="H105" i="1"/>
  <c r="H106" i="1"/>
  <c r="H107" i="1"/>
  <c r="H108" i="1"/>
  <c r="I109" i="1"/>
  <c r="I108" i="1"/>
  <c r="I107" i="1"/>
  <c r="G109" i="1"/>
  <c r="G108" i="1"/>
  <c r="G107" i="1"/>
  <c r="F109" i="1"/>
  <c r="F108" i="1"/>
  <c r="F107" i="1"/>
  <c r="C158" i="4" l="1"/>
  <c r="D158" i="4"/>
  <c r="E158" i="4"/>
  <c r="F158" i="4"/>
  <c r="G158" i="4"/>
  <c r="H158" i="4"/>
  <c r="I158" i="4"/>
  <c r="J158" i="4"/>
  <c r="K158" i="4"/>
  <c r="L158" i="4"/>
  <c r="M158" i="4"/>
  <c r="N158" i="4"/>
  <c r="O158" i="4"/>
  <c r="P158" i="4"/>
  <c r="Q158" i="4"/>
  <c r="R158" i="4"/>
  <c r="S158" i="4"/>
  <c r="T158" i="4"/>
  <c r="U158" i="4"/>
  <c r="V158" i="4"/>
  <c r="W158" i="4"/>
  <c r="X158" i="4"/>
  <c r="Y158" i="4"/>
  <c r="Z158" i="4"/>
  <c r="AA158" i="4"/>
  <c r="AB158" i="4"/>
  <c r="AC158" i="4"/>
  <c r="AD158" i="4"/>
  <c r="AE158" i="4"/>
  <c r="AF158" i="4"/>
  <c r="AG158" i="4"/>
  <c r="AH158" i="4"/>
  <c r="AI158" i="4"/>
  <c r="AJ158" i="4"/>
  <c r="AK158" i="4"/>
  <c r="AL158" i="4"/>
  <c r="AM158" i="4"/>
  <c r="AN158" i="4"/>
  <c r="AO158" i="4"/>
  <c r="AP158" i="4"/>
  <c r="AQ158" i="4"/>
  <c r="AR158" i="4"/>
  <c r="AS158" i="4"/>
  <c r="AT158" i="4"/>
  <c r="AU158" i="4"/>
  <c r="AV158" i="4"/>
  <c r="AW158" i="4"/>
  <c r="AX158" i="4"/>
  <c r="AY158" i="4"/>
  <c r="AZ158" i="4"/>
  <c r="BA158" i="4"/>
  <c r="BB158" i="4"/>
  <c r="BC158" i="4"/>
  <c r="BD158" i="4"/>
  <c r="BE158" i="4"/>
  <c r="BF158" i="4"/>
  <c r="BG158" i="4"/>
  <c r="BH158" i="4"/>
  <c r="BI158" i="4"/>
  <c r="BJ158" i="4"/>
  <c r="BK158" i="4"/>
  <c r="BL158" i="4"/>
  <c r="BM158" i="4"/>
  <c r="BN158" i="4"/>
  <c r="BV158" i="4"/>
  <c r="BW158" i="4"/>
  <c r="BX158" i="4"/>
  <c r="BY158" i="4"/>
  <c r="BZ158" i="4"/>
  <c r="CA158" i="4"/>
  <c r="CB158" i="4"/>
  <c r="CC158" i="4"/>
  <c r="CD158" i="4"/>
  <c r="CE158" i="4"/>
  <c r="CF158" i="4"/>
  <c r="CG158" i="4"/>
  <c r="CH158" i="4"/>
  <c r="CI158" i="4"/>
  <c r="CJ158" i="4"/>
  <c r="CK158" i="4"/>
  <c r="CL158" i="4"/>
  <c r="CM158" i="4"/>
  <c r="CN158" i="4"/>
  <c r="CO158" i="4"/>
  <c r="CP158" i="4"/>
  <c r="CQ158" i="4"/>
  <c r="CR158" i="4"/>
  <c r="CS158" i="4"/>
  <c r="CT158" i="4"/>
  <c r="CU158" i="4"/>
  <c r="CV158" i="4"/>
  <c r="CW158" i="4"/>
  <c r="CX158" i="4"/>
  <c r="CY158" i="4"/>
  <c r="CZ158" i="4"/>
  <c r="DA158" i="4"/>
  <c r="DB158" i="4"/>
  <c r="DC158" i="4"/>
  <c r="DD158" i="4"/>
  <c r="DE158" i="4"/>
  <c r="DF158" i="4"/>
  <c r="DG158" i="4"/>
  <c r="DH158" i="4"/>
  <c r="DI158" i="4"/>
  <c r="DJ158" i="4"/>
  <c r="DK158" i="4"/>
  <c r="DL158" i="4"/>
  <c r="E153" i="4"/>
  <c r="F153" i="4"/>
  <c r="G153" i="4"/>
  <c r="H153" i="4"/>
  <c r="I153" i="4"/>
  <c r="J153" i="4"/>
  <c r="K153" i="4"/>
  <c r="L153" i="4"/>
  <c r="M153" i="4"/>
  <c r="N153" i="4"/>
  <c r="O153" i="4"/>
  <c r="P153" i="4"/>
  <c r="Q153" i="4"/>
  <c r="R153" i="4"/>
  <c r="S153" i="4"/>
  <c r="T153" i="4"/>
  <c r="U153" i="4"/>
  <c r="V153" i="4"/>
  <c r="W153" i="4"/>
  <c r="X153" i="4"/>
  <c r="Y153" i="4"/>
  <c r="Z153" i="4"/>
  <c r="AA153" i="4"/>
  <c r="AB153" i="4"/>
  <c r="AC153" i="4"/>
  <c r="AD153" i="4"/>
  <c r="AE153" i="4"/>
  <c r="AF153" i="4"/>
  <c r="AG153" i="4"/>
  <c r="AH153" i="4"/>
  <c r="AI153" i="4"/>
  <c r="AJ153" i="4"/>
  <c r="AK153" i="4"/>
  <c r="AL153" i="4"/>
  <c r="AM153" i="4"/>
  <c r="AN153" i="4"/>
  <c r="AO153" i="4"/>
  <c r="AP153" i="4"/>
  <c r="AQ153" i="4"/>
  <c r="AR153" i="4"/>
  <c r="AS153" i="4"/>
  <c r="AT153" i="4"/>
  <c r="AU153" i="4"/>
  <c r="AV153" i="4"/>
  <c r="AW153" i="4"/>
  <c r="AX153" i="4"/>
  <c r="AY153" i="4"/>
  <c r="AZ153" i="4"/>
  <c r="BA153" i="4"/>
  <c r="BB153" i="4"/>
  <c r="BC153" i="4"/>
  <c r="BD153" i="4"/>
  <c r="BE153" i="4"/>
  <c r="BF153" i="4"/>
  <c r="BG153" i="4"/>
  <c r="BH153" i="4"/>
  <c r="BI153" i="4"/>
  <c r="BJ153" i="4"/>
  <c r="BK153" i="4"/>
  <c r="BL153" i="4"/>
  <c r="BM153" i="4"/>
  <c r="BN153" i="4"/>
  <c r="BO153" i="4"/>
  <c r="BP153" i="4"/>
  <c r="BQ153" i="4"/>
  <c r="BR153" i="4"/>
  <c r="BS153" i="4"/>
  <c r="BT153" i="4"/>
  <c r="BU153" i="4"/>
  <c r="BV153" i="4"/>
  <c r="BW153" i="4"/>
  <c r="BX153" i="4"/>
  <c r="E154" i="4"/>
  <c r="F154" i="4"/>
  <c r="G154" i="4"/>
  <c r="H154" i="4"/>
  <c r="I154" i="4"/>
  <c r="J154" i="4"/>
  <c r="K154" i="4"/>
  <c r="L154" i="4"/>
  <c r="M154" i="4"/>
  <c r="N154" i="4"/>
  <c r="O154" i="4"/>
  <c r="P154" i="4"/>
  <c r="Q154" i="4"/>
  <c r="R154" i="4"/>
  <c r="S154" i="4"/>
  <c r="T154" i="4"/>
  <c r="U154" i="4"/>
  <c r="V154" i="4"/>
  <c r="W154" i="4"/>
  <c r="X154" i="4"/>
  <c r="Y154" i="4"/>
  <c r="Z154" i="4"/>
  <c r="AA154" i="4"/>
  <c r="AB154" i="4"/>
  <c r="AC154" i="4"/>
  <c r="AD154" i="4"/>
  <c r="AE154" i="4"/>
  <c r="AF154" i="4"/>
  <c r="AG154" i="4"/>
  <c r="AH154" i="4"/>
  <c r="AI154" i="4"/>
  <c r="AJ154" i="4"/>
  <c r="AK154" i="4"/>
  <c r="AL154" i="4"/>
  <c r="AM154" i="4"/>
  <c r="AN154" i="4"/>
  <c r="AO154" i="4"/>
  <c r="AP154" i="4"/>
  <c r="AQ154" i="4"/>
  <c r="AR154" i="4"/>
  <c r="AS154" i="4"/>
  <c r="AT154" i="4"/>
  <c r="AU154" i="4"/>
  <c r="AV154" i="4"/>
  <c r="AW154" i="4"/>
  <c r="AX154" i="4"/>
  <c r="AY154" i="4"/>
  <c r="AZ154" i="4"/>
  <c r="BA154" i="4"/>
  <c r="BB154" i="4"/>
  <c r="BC154" i="4"/>
  <c r="BD154" i="4"/>
  <c r="BE154" i="4"/>
  <c r="BF154" i="4"/>
  <c r="BG154" i="4"/>
  <c r="BH154" i="4"/>
  <c r="BI154" i="4"/>
  <c r="BJ154" i="4"/>
  <c r="BK154" i="4"/>
  <c r="BL154" i="4"/>
  <c r="BM154" i="4"/>
  <c r="BN154" i="4"/>
  <c r="BO154" i="4"/>
  <c r="BP154" i="4"/>
  <c r="BQ154" i="4"/>
  <c r="BR154" i="4"/>
  <c r="BS154" i="4"/>
  <c r="BT154" i="4"/>
  <c r="BU154" i="4"/>
  <c r="BV154" i="4"/>
  <c r="BW154" i="4"/>
  <c r="BX154" i="4"/>
  <c r="E155" i="4"/>
  <c r="F155" i="4"/>
  <c r="G155" i="4"/>
  <c r="H155" i="4"/>
  <c r="I155" i="4"/>
  <c r="J155" i="4"/>
  <c r="K155" i="4"/>
  <c r="L155" i="4"/>
  <c r="M155" i="4"/>
  <c r="N155" i="4"/>
  <c r="O155" i="4"/>
  <c r="P155" i="4"/>
  <c r="Q155" i="4"/>
  <c r="R155" i="4"/>
  <c r="S155" i="4"/>
  <c r="T155" i="4"/>
  <c r="U155" i="4"/>
  <c r="V155" i="4"/>
  <c r="W155" i="4"/>
  <c r="X155" i="4"/>
  <c r="Y155" i="4"/>
  <c r="Z155" i="4"/>
  <c r="AA155" i="4"/>
  <c r="AB155" i="4"/>
  <c r="AC155" i="4"/>
  <c r="AD155" i="4"/>
  <c r="AE155" i="4"/>
  <c r="AF155" i="4"/>
  <c r="AG155" i="4"/>
  <c r="AH155" i="4"/>
  <c r="AI155" i="4"/>
  <c r="AJ155" i="4"/>
  <c r="AK155" i="4"/>
  <c r="AL155" i="4"/>
  <c r="AM155" i="4"/>
  <c r="AN155" i="4"/>
  <c r="AO155" i="4"/>
  <c r="AP155" i="4"/>
  <c r="AQ155" i="4"/>
  <c r="AR155" i="4"/>
  <c r="AS155" i="4"/>
  <c r="AT155" i="4"/>
  <c r="AU155" i="4"/>
  <c r="AV155" i="4"/>
  <c r="AW155" i="4"/>
  <c r="AX155" i="4"/>
  <c r="AY155" i="4"/>
  <c r="AZ155" i="4"/>
  <c r="BA155" i="4"/>
  <c r="BB155" i="4"/>
  <c r="BC155" i="4"/>
  <c r="BD155" i="4"/>
  <c r="BE155" i="4"/>
  <c r="BF155" i="4"/>
  <c r="BG155" i="4"/>
  <c r="BH155" i="4"/>
  <c r="BI155" i="4"/>
  <c r="BJ155" i="4"/>
  <c r="BK155" i="4"/>
  <c r="BL155" i="4"/>
  <c r="BM155" i="4"/>
  <c r="BN155" i="4"/>
  <c r="BO155" i="4"/>
  <c r="BP155" i="4"/>
  <c r="BQ155" i="4"/>
  <c r="BR155" i="4"/>
  <c r="BS155" i="4"/>
  <c r="BT155" i="4"/>
  <c r="BU155" i="4"/>
  <c r="BV155" i="4"/>
  <c r="BW155" i="4"/>
  <c r="BX155" i="4"/>
  <c r="E156" i="4"/>
  <c r="F156" i="4"/>
  <c r="G156" i="4"/>
  <c r="H156" i="4"/>
  <c r="I156" i="4"/>
  <c r="J156" i="4"/>
  <c r="K156" i="4"/>
  <c r="L156" i="4"/>
  <c r="M156" i="4"/>
  <c r="N156" i="4"/>
  <c r="O156" i="4"/>
  <c r="P156" i="4"/>
  <c r="Q156" i="4"/>
  <c r="R156" i="4"/>
  <c r="S156" i="4"/>
  <c r="T156" i="4"/>
  <c r="U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AI156" i="4"/>
  <c r="AJ156" i="4"/>
  <c r="AK156" i="4"/>
  <c r="AL156" i="4"/>
  <c r="AM156" i="4"/>
  <c r="AN156" i="4"/>
  <c r="AO156" i="4"/>
  <c r="AP156" i="4"/>
  <c r="AQ156" i="4"/>
  <c r="AR156" i="4"/>
  <c r="AS156" i="4"/>
  <c r="AT156" i="4"/>
  <c r="AU156" i="4"/>
  <c r="AV156" i="4"/>
  <c r="AW156" i="4"/>
  <c r="AX156" i="4"/>
  <c r="AY156" i="4"/>
  <c r="AZ156" i="4"/>
  <c r="BA156" i="4"/>
  <c r="BB156" i="4"/>
  <c r="BC156" i="4"/>
  <c r="BD156" i="4"/>
  <c r="BE156" i="4"/>
  <c r="BF156" i="4"/>
  <c r="BG156" i="4"/>
  <c r="BH156" i="4"/>
  <c r="BI156" i="4"/>
  <c r="BJ156" i="4"/>
  <c r="BK156" i="4"/>
  <c r="BL156" i="4"/>
  <c r="BM156" i="4"/>
  <c r="BN156" i="4"/>
  <c r="BO156" i="4"/>
  <c r="BP156" i="4"/>
  <c r="BQ156" i="4"/>
  <c r="BR156" i="4"/>
  <c r="BS156" i="4"/>
  <c r="BT156" i="4"/>
  <c r="BU156" i="4"/>
  <c r="BV156" i="4"/>
  <c r="BW156" i="4"/>
  <c r="BX156" i="4"/>
  <c r="E157" i="4"/>
  <c r="F157" i="4"/>
  <c r="G157" i="4"/>
  <c r="H157" i="4"/>
  <c r="I157" i="4"/>
  <c r="J157" i="4"/>
  <c r="K157" i="4"/>
  <c r="L157" i="4"/>
  <c r="M157" i="4"/>
  <c r="N157" i="4"/>
  <c r="O157" i="4"/>
  <c r="P157" i="4"/>
  <c r="Q157" i="4"/>
  <c r="R157" i="4"/>
  <c r="S157" i="4"/>
  <c r="T157" i="4"/>
  <c r="U157" i="4"/>
  <c r="V157" i="4"/>
  <c r="W157" i="4"/>
  <c r="X157" i="4"/>
  <c r="Y157" i="4"/>
  <c r="Z157" i="4"/>
  <c r="AA157" i="4"/>
  <c r="AB157" i="4"/>
  <c r="AC157" i="4"/>
  <c r="AD157" i="4"/>
  <c r="AE157" i="4"/>
  <c r="AF157" i="4"/>
  <c r="AG157" i="4"/>
  <c r="AH157" i="4"/>
  <c r="AI157" i="4"/>
  <c r="AJ157" i="4"/>
  <c r="AK157" i="4"/>
  <c r="AL157" i="4"/>
  <c r="AM157" i="4"/>
  <c r="AN157" i="4"/>
  <c r="AO157" i="4"/>
  <c r="AP157" i="4"/>
  <c r="AQ157" i="4"/>
  <c r="AR157" i="4"/>
  <c r="AS157" i="4"/>
  <c r="AT157" i="4"/>
  <c r="AU157" i="4"/>
  <c r="AV157" i="4"/>
  <c r="AW157" i="4"/>
  <c r="AX157" i="4"/>
  <c r="AY157" i="4"/>
  <c r="AZ157" i="4"/>
  <c r="BA157" i="4"/>
  <c r="BB157" i="4"/>
  <c r="BC157" i="4"/>
  <c r="BD157" i="4"/>
  <c r="BE157" i="4"/>
  <c r="BF157" i="4"/>
  <c r="BG157" i="4"/>
  <c r="BH157" i="4"/>
  <c r="BI157" i="4"/>
  <c r="BJ157" i="4"/>
  <c r="BK157" i="4"/>
  <c r="BL157" i="4"/>
  <c r="BM157" i="4"/>
  <c r="BN157" i="4"/>
  <c r="BO157" i="4"/>
  <c r="BP157" i="4"/>
  <c r="BQ157" i="4"/>
  <c r="BR157" i="4"/>
  <c r="BS157" i="4"/>
  <c r="BT157" i="4"/>
  <c r="BU157" i="4"/>
  <c r="BV157" i="4"/>
  <c r="BW157" i="4"/>
  <c r="BX157" i="4"/>
  <c r="D155" i="4"/>
  <c r="D157" i="4"/>
  <c r="D156" i="4"/>
  <c r="D154" i="4"/>
  <c r="D153" i="4"/>
  <c r="C154" i="4"/>
  <c r="C155" i="4"/>
  <c r="C156" i="4"/>
  <c r="C157" i="4"/>
  <c r="C153" i="4"/>
  <c r="D48" i="4"/>
  <c r="B158" i="4"/>
  <c r="BD48" i="4"/>
  <c r="BE48" i="4"/>
  <c r="BF48" i="4"/>
  <c r="BG48" i="4"/>
  <c r="BH48" i="4"/>
  <c r="BI48" i="4"/>
  <c r="BJ48" i="4"/>
  <c r="BK48" i="4"/>
  <c r="BL48" i="4"/>
  <c r="BM48" i="4"/>
  <c r="BN48" i="4"/>
  <c r="BD49" i="4"/>
  <c r="BE49" i="4"/>
  <c r="BF49" i="4"/>
  <c r="BG49" i="4"/>
  <c r="BH49" i="4"/>
  <c r="BI49" i="4"/>
  <c r="BJ49" i="4"/>
  <c r="BK49" i="4"/>
  <c r="BL49" i="4"/>
  <c r="BM49" i="4"/>
  <c r="BN49" i="4"/>
  <c r="BD50" i="4"/>
  <c r="BE50" i="4"/>
  <c r="BF50" i="4"/>
  <c r="BG50" i="4"/>
  <c r="BH50" i="4"/>
  <c r="BI50" i="4"/>
  <c r="BJ50" i="4"/>
  <c r="BK50" i="4"/>
  <c r="BL50" i="4"/>
  <c r="BM50" i="4"/>
  <c r="BN50" i="4"/>
  <c r="BD51" i="4"/>
  <c r="BE51" i="4"/>
  <c r="BF51" i="4"/>
  <c r="BG51" i="4"/>
  <c r="BH51" i="4"/>
  <c r="BI51" i="4"/>
  <c r="BJ51" i="4"/>
  <c r="BK51" i="4"/>
  <c r="BL51" i="4"/>
  <c r="BM51" i="4"/>
  <c r="BN51" i="4"/>
  <c r="BD52" i="4"/>
  <c r="BE52" i="4"/>
  <c r="BF52" i="4"/>
  <c r="BG52" i="4"/>
  <c r="BH52" i="4"/>
  <c r="BI52" i="4"/>
  <c r="BJ52" i="4"/>
  <c r="BK52" i="4"/>
  <c r="BL52" i="4"/>
  <c r="BM52" i="4"/>
  <c r="BN52" i="4"/>
  <c r="BD45" i="4"/>
  <c r="BE45" i="4"/>
  <c r="BF45" i="4"/>
  <c r="BG45" i="4"/>
  <c r="BH45" i="4"/>
  <c r="BI45" i="4"/>
  <c r="BJ45" i="4"/>
  <c r="BK45" i="4"/>
  <c r="BL45" i="4"/>
  <c r="BM45" i="4"/>
  <c r="BN45" i="4"/>
  <c r="BU158" i="4" l="1"/>
  <c r="BT158" i="4"/>
  <c r="BS158" i="4"/>
  <c r="BR158" i="4"/>
  <c r="BQ158" i="4"/>
  <c r="BO158" i="4"/>
  <c r="BP158" i="4"/>
  <c r="BM53" i="4"/>
  <c r="BN53" i="4"/>
  <c r="BL53" i="4"/>
  <c r="BD53" i="4"/>
  <c r="BI53" i="4"/>
  <c r="BH53" i="4"/>
  <c r="BG53" i="4"/>
  <c r="BF53" i="4"/>
  <c r="BK53" i="4"/>
  <c r="BJ53" i="4"/>
  <c r="BE53" i="4"/>
  <c r="I106" i="1"/>
  <c r="I105" i="1"/>
  <c r="G106" i="1"/>
  <c r="F106" i="1"/>
  <c r="G105" i="1"/>
  <c r="F105" i="1"/>
  <c r="H103" i="1" l="1"/>
  <c r="I103" i="1"/>
  <c r="K103" i="1"/>
  <c r="L103" i="1"/>
  <c r="M103" i="1"/>
  <c r="V103" i="1"/>
  <c r="W103" i="1"/>
  <c r="X103" i="1" s="1"/>
  <c r="H104" i="1"/>
  <c r="I104" i="1"/>
  <c r="G104" i="1"/>
  <c r="F104" i="1"/>
  <c r="G103" i="1"/>
  <c r="F103" i="1"/>
  <c r="G112" i="6"/>
  <c r="D50" i="6"/>
  <c r="F50" i="6" s="1"/>
  <c r="E50" i="6"/>
  <c r="D53" i="6"/>
  <c r="F53" i="6" s="1"/>
  <c r="E53" i="6"/>
  <c r="D24" i="6"/>
  <c r="F24" i="6" s="1"/>
  <c r="E24" i="6"/>
  <c r="D37" i="6"/>
  <c r="F37" i="6" s="1"/>
  <c r="E37" i="6"/>
  <c r="D108" i="6"/>
  <c r="F108" i="6" s="1"/>
  <c r="E108" i="6"/>
  <c r="D116" i="6"/>
  <c r="F116" i="6" s="1"/>
  <c r="E116" i="6"/>
  <c r="D106" i="6"/>
  <c r="F106" i="6" s="1"/>
  <c r="E106" i="6"/>
  <c r="D27" i="6"/>
  <c r="F27" i="6" s="1"/>
  <c r="E27" i="6"/>
  <c r="D105" i="6"/>
  <c r="F105" i="6" s="1"/>
  <c r="E105" i="6"/>
  <c r="D15" i="6"/>
  <c r="F15" i="6" s="1"/>
  <c r="E15" i="6"/>
  <c r="D32" i="6"/>
  <c r="F32" i="6" s="1"/>
  <c r="E32" i="6"/>
  <c r="D14" i="6"/>
  <c r="F14" i="6" s="1"/>
  <c r="E14" i="6"/>
  <c r="D13" i="6"/>
  <c r="F13" i="6" s="1"/>
  <c r="E13" i="6"/>
  <c r="D67" i="6"/>
  <c r="F67" i="6" s="1"/>
  <c r="E67" i="6"/>
  <c r="D71" i="6"/>
  <c r="F71" i="6" s="1"/>
  <c r="E71" i="6"/>
  <c r="D88" i="6"/>
  <c r="F88" i="6" s="1"/>
  <c r="E88" i="6"/>
  <c r="D69" i="6"/>
  <c r="F69" i="6" s="1"/>
  <c r="E69" i="6"/>
  <c r="D12" i="6"/>
  <c r="F12" i="6" s="1"/>
  <c r="E12" i="6"/>
  <c r="D70" i="6"/>
  <c r="F70" i="6" s="1"/>
  <c r="E70" i="6"/>
  <c r="D98" i="6"/>
  <c r="F98" i="6" s="1"/>
  <c r="E98" i="6"/>
  <c r="D99" i="6"/>
  <c r="F99" i="6" s="1"/>
  <c r="E99" i="6"/>
  <c r="D59" i="6"/>
  <c r="F59" i="6" s="1"/>
  <c r="E59" i="6"/>
  <c r="D65" i="6"/>
  <c r="F65" i="6" s="1"/>
  <c r="E65" i="6"/>
  <c r="D29" i="6"/>
  <c r="F29" i="6" s="1"/>
  <c r="E29" i="6"/>
  <c r="D9" i="6"/>
  <c r="F9" i="6" s="1"/>
  <c r="E9" i="6"/>
  <c r="D4" i="6"/>
  <c r="F4" i="6" s="1"/>
  <c r="E4" i="6"/>
  <c r="D34" i="6"/>
  <c r="F34" i="6" s="1"/>
  <c r="E34" i="6"/>
  <c r="D40" i="6"/>
  <c r="F40" i="6" s="1"/>
  <c r="E40" i="6"/>
  <c r="D68" i="6"/>
  <c r="F68" i="6" s="1"/>
  <c r="E68" i="6"/>
  <c r="D93" i="6"/>
  <c r="F93" i="6" s="1"/>
  <c r="E93" i="6"/>
  <c r="D11" i="6"/>
  <c r="F11" i="6" s="1"/>
  <c r="E11" i="6"/>
  <c r="D61" i="6"/>
  <c r="F61" i="6" s="1"/>
  <c r="E61" i="6"/>
  <c r="D7" i="6"/>
  <c r="F7" i="6" s="1"/>
  <c r="E7" i="6"/>
  <c r="D36" i="6"/>
  <c r="F36" i="6" s="1"/>
  <c r="E36" i="6"/>
  <c r="D49" i="6"/>
  <c r="F49" i="6" s="1"/>
  <c r="E49" i="6"/>
  <c r="D81" i="6"/>
  <c r="F81" i="6" s="1"/>
  <c r="E81" i="6"/>
  <c r="D21" i="6"/>
  <c r="F21" i="6" s="1"/>
  <c r="E21" i="6"/>
  <c r="D19" i="6"/>
  <c r="F19" i="6" s="1"/>
  <c r="E19" i="6"/>
  <c r="D45" i="6"/>
  <c r="F45" i="6" s="1"/>
  <c r="E45" i="6"/>
  <c r="D30" i="6"/>
  <c r="F30" i="6" s="1"/>
  <c r="E30" i="6"/>
  <c r="D5" i="6"/>
  <c r="F5" i="6" s="1"/>
  <c r="E5" i="6"/>
  <c r="D6" i="6"/>
  <c r="F6" i="6" s="1"/>
  <c r="E6" i="6"/>
  <c r="D16" i="6"/>
  <c r="F16" i="6" s="1"/>
  <c r="E16" i="6"/>
  <c r="D75" i="6"/>
  <c r="F75" i="6" s="1"/>
  <c r="E75" i="6"/>
  <c r="D18" i="6"/>
  <c r="F18" i="6" s="1"/>
  <c r="E18" i="6"/>
  <c r="D41" i="6"/>
  <c r="F41" i="6" s="1"/>
  <c r="E41" i="6"/>
  <c r="D35" i="6"/>
  <c r="F35" i="6" s="1"/>
  <c r="E35" i="6"/>
  <c r="D48" i="6"/>
  <c r="F48" i="6" s="1"/>
  <c r="E48" i="6"/>
  <c r="D22" i="6"/>
  <c r="F22" i="6" s="1"/>
  <c r="E22" i="6"/>
  <c r="D20" i="6"/>
  <c r="F20" i="6" s="1"/>
  <c r="E20" i="6"/>
  <c r="D47" i="6"/>
  <c r="F47" i="6" s="1"/>
  <c r="E47" i="6"/>
  <c r="D46" i="6"/>
  <c r="F46" i="6" s="1"/>
  <c r="E46" i="6"/>
  <c r="K102" i="1" l="1"/>
  <c r="L102" i="1"/>
  <c r="M102" i="1"/>
  <c r="V102" i="1"/>
  <c r="W102" i="1"/>
  <c r="X102" i="1" s="1"/>
  <c r="H102" i="1"/>
  <c r="I102" i="1"/>
  <c r="G102" i="1"/>
  <c r="F102" i="1"/>
  <c r="V101" i="1" l="1"/>
  <c r="W101" i="1"/>
  <c r="X101" i="1" s="1"/>
  <c r="H101" i="1"/>
  <c r="I101" i="1"/>
  <c r="K101" i="1"/>
  <c r="L101" i="1"/>
  <c r="M101" i="1"/>
  <c r="G101" i="1"/>
  <c r="F101" i="1"/>
  <c r="V96" i="1" l="1"/>
  <c r="W96" i="1"/>
  <c r="X96" i="1" s="1"/>
  <c r="V97" i="1"/>
  <c r="W97" i="1"/>
  <c r="X97" i="1"/>
  <c r="V98" i="1"/>
  <c r="W98" i="1"/>
  <c r="X98" i="1"/>
  <c r="V99" i="1"/>
  <c r="W99" i="1"/>
  <c r="X99" i="1"/>
  <c r="V100" i="1"/>
  <c r="W100" i="1"/>
  <c r="X100" i="1" s="1"/>
  <c r="F97" i="1"/>
  <c r="G97" i="1"/>
  <c r="H97" i="1"/>
  <c r="I97" i="1"/>
  <c r="K97" i="1"/>
  <c r="L97" i="1"/>
  <c r="M97" i="1"/>
  <c r="F98" i="1"/>
  <c r="G98" i="1"/>
  <c r="H98" i="1"/>
  <c r="I98" i="1"/>
  <c r="K98" i="1"/>
  <c r="L98" i="1"/>
  <c r="M98" i="1"/>
  <c r="F99" i="1"/>
  <c r="G99" i="1"/>
  <c r="H99" i="1"/>
  <c r="I99" i="1"/>
  <c r="K99" i="1"/>
  <c r="L99" i="1"/>
  <c r="M99" i="1"/>
  <c r="F100" i="1"/>
  <c r="L100" i="1" s="1"/>
  <c r="G100" i="1"/>
  <c r="H100" i="1"/>
  <c r="I100" i="1"/>
  <c r="K100" i="1"/>
  <c r="M100" i="1"/>
  <c r="BC48" i="4" l="1"/>
  <c r="BC49" i="4"/>
  <c r="BC50" i="4"/>
  <c r="BC51" i="4"/>
  <c r="BC52" i="4"/>
  <c r="BC45" i="4"/>
  <c r="BC53" i="4" l="1"/>
  <c r="K96" i="1"/>
  <c r="L96" i="1"/>
  <c r="M96" i="1"/>
  <c r="H96" i="1"/>
  <c r="I96" i="1"/>
  <c r="G96" i="1"/>
  <c r="F96" i="1"/>
  <c r="BB48" i="4" l="1"/>
  <c r="BB49" i="4"/>
  <c r="BB50" i="4"/>
  <c r="BB51" i="4"/>
  <c r="BB52" i="4"/>
  <c r="BB45" i="4"/>
  <c r="BB53" i="4" l="1"/>
  <c r="V95" i="1"/>
  <c r="W95" i="1"/>
  <c r="X95" i="1" s="1"/>
  <c r="K95" i="1"/>
  <c r="L95" i="1"/>
  <c r="M95" i="1"/>
  <c r="H95" i="1"/>
  <c r="I95" i="1"/>
  <c r="G95" i="1"/>
  <c r="F95" i="1"/>
  <c r="BA48" i="4" l="1"/>
  <c r="BA49" i="4"/>
  <c r="BA50" i="4"/>
  <c r="BA51" i="4"/>
  <c r="BA52" i="4"/>
  <c r="BA45" i="4"/>
  <c r="AZ48" i="4"/>
  <c r="AZ49" i="4"/>
  <c r="AZ50" i="4"/>
  <c r="AZ51" i="4"/>
  <c r="AZ52" i="4"/>
  <c r="AZ45" i="4"/>
  <c r="V94" i="1"/>
  <c r="W94" i="1"/>
  <c r="X94" i="1" s="1"/>
  <c r="K94" i="1"/>
  <c r="L94" i="1"/>
  <c r="M94" i="1"/>
  <c r="H94" i="1"/>
  <c r="I94" i="1"/>
  <c r="G94" i="1"/>
  <c r="F94" i="1"/>
  <c r="BA53" i="4" l="1"/>
  <c r="AZ53" i="4"/>
  <c r="AY48" i="4"/>
  <c r="AY49" i="4"/>
  <c r="AY50" i="4"/>
  <c r="AY51" i="4"/>
  <c r="AY52" i="4"/>
  <c r="AY45" i="4"/>
  <c r="V93" i="1"/>
  <c r="W93" i="1"/>
  <c r="X93" i="1" s="1"/>
  <c r="K93" i="1"/>
  <c r="L93" i="1"/>
  <c r="M93" i="1"/>
  <c r="H93" i="1"/>
  <c r="I93" i="1"/>
  <c r="G93" i="1"/>
  <c r="F93" i="1"/>
  <c r="AY53" i="4" l="1"/>
  <c r="V92" i="1"/>
  <c r="W92" i="1"/>
  <c r="X92" i="1" s="1"/>
  <c r="K92" i="1"/>
  <c r="L92" i="1"/>
  <c r="H92" i="1"/>
  <c r="M92" i="1"/>
  <c r="I92" i="1"/>
  <c r="G92" i="1"/>
  <c r="F92" i="1"/>
  <c r="AX48" i="4" l="1"/>
  <c r="AX49" i="4"/>
  <c r="AX50" i="4"/>
  <c r="AX51" i="4"/>
  <c r="AX52" i="4"/>
  <c r="AX45" i="4"/>
  <c r="AX53" i="4" l="1"/>
  <c r="V89" i="1"/>
  <c r="W89" i="1"/>
  <c r="X89" i="1" s="1"/>
  <c r="V90" i="1"/>
  <c r="W90" i="1"/>
  <c r="X90" i="1"/>
  <c r="V91" i="1"/>
  <c r="W91" i="1"/>
  <c r="X91" i="1" s="1"/>
  <c r="F89" i="1"/>
  <c r="G89" i="1"/>
  <c r="H89" i="1"/>
  <c r="I89" i="1"/>
  <c r="K89" i="1"/>
  <c r="L89" i="1"/>
  <c r="M89" i="1"/>
  <c r="F90" i="1"/>
  <c r="G90" i="1"/>
  <c r="H90" i="1"/>
  <c r="I90" i="1"/>
  <c r="K90" i="1"/>
  <c r="L90" i="1"/>
  <c r="M90" i="1"/>
  <c r="F91" i="1"/>
  <c r="G91" i="1"/>
  <c r="H91" i="1"/>
  <c r="I91" i="1"/>
  <c r="K91" i="1"/>
  <c r="L91" i="1"/>
  <c r="M91" i="1"/>
  <c r="AW48" i="4" l="1"/>
  <c r="AW49" i="4"/>
  <c r="AW50" i="4"/>
  <c r="AW51" i="4"/>
  <c r="AW52" i="4"/>
  <c r="AW45" i="4"/>
  <c r="AW53" i="4" l="1"/>
  <c r="AU48" i="4"/>
  <c r="AV48" i="4"/>
  <c r="AU49" i="4"/>
  <c r="AV49" i="4"/>
  <c r="AU50" i="4"/>
  <c r="AV50" i="4"/>
  <c r="AU51" i="4"/>
  <c r="AV51" i="4"/>
  <c r="AU52" i="4"/>
  <c r="AV52" i="4"/>
  <c r="AV45" i="4"/>
  <c r="AU45" i="4"/>
  <c r="AV53" i="4" l="1"/>
  <c r="AU53" i="4"/>
  <c r="V88" i="1"/>
  <c r="K88" i="1"/>
  <c r="M88" i="1"/>
  <c r="H88" i="1"/>
  <c r="I88" i="1"/>
  <c r="G88" i="1"/>
  <c r="F88" i="1"/>
  <c r="AS48" i="4" l="1"/>
  <c r="AT48" i="4"/>
  <c r="AS49" i="4"/>
  <c r="AT49" i="4"/>
  <c r="AS50" i="4"/>
  <c r="AT50" i="4"/>
  <c r="AS51" i="4"/>
  <c r="AT51" i="4"/>
  <c r="AS52" i="4"/>
  <c r="AT52" i="4"/>
  <c r="AT45" i="4"/>
  <c r="AS45" i="4"/>
  <c r="AS53" i="4" l="1"/>
  <c r="AT53" i="4"/>
  <c r="K87" i="1"/>
  <c r="M87" i="1"/>
  <c r="H87" i="1"/>
  <c r="I87" i="1"/>
  <c r="G87" i="1"/>
  <c r="F87" i="1"/>
  <c r="L88" i="1" s="1"/>
  <c r="AR48" i="4" l="1"/>
  <c r="AR49" i="4"/>
  <c r="AR50" i="4"/>
  <c r="AR51" i="4"/>
  <c r="AR52" i="4"/>
  <c r="AR45" i="4"/>
  <c r="AR53" i="4" l="1"/>
  <c r="V87" i="1"/>
  <c r="K86" i="1"/>
  <c r="M86" i="1"/>
  <c r="H86" i="1"/>
  <c r="I86" i="1"/>
  <c r="G86" i="1"/>
  <c r="F86" i="1"/>
  <c r="L87" i="1" s="1"/>
  <c r="AQ48" i="4"/>
  <c r="AQ49" i="4"/>
  <c r="AQ50" i="4"/>
  <c r="AQ51" i="4"/>
  <c r="AQ52" i="4"/>
  <c r="AQ45" i="4"/>
  <c r="AQ53" i="4" l="1"/>
  <c r="V85" i="1"/>
  <c r="V86" i="1"/>
  <c r="K84" i="1"/>
  <c r="M84" i="1"/>
  <c r="K85" i="1"/>
  <c r="M85" i="1"/>
  <c r="H84" i="1"/>
  <c r="W87" i="1" s="1"/>
  <c r="X87" i="1" s="1"/>
  <c r="H85" i="1"/>
  <c r="W88" i="1" s="1"/>
  <c r="X88" i="1" s="1"/>
  <c r="F84" i="1"/>
  <c r="F85" i="1"/>
  <c r="L86" i="1" s="1"/>
  <c r="I85" i="1"/>
  <c r="I84" i="1"/>
  <c r="G85" i="1"/>
  <c r="G84" i="1"/>
  <c r="L85" i="1" l="1"/>
  <c r="AP48" i="4"/>
  <c r="AP49" i="4"/>
  <c r="AP50" i="4"/>
  <c r="AP51" i="4"/>
  <c r="AP52" i="4"/>
  <c r="AP45" i="4"/>
  <c r="AP53" i="4" l="1"/>
  <c r="V83" i="1"/>
  <c r="V84" i="1"/>
  <c r="K83" i="1"/>
  <c r="H81" i="1"/>
  <c r="W84" i="1" s="1"/>
  <c r="X84" i="1" s="1"/>
  <c r="H82" i="1"/>
  <c r="H83" i="1"/>
  <c r="W86" i="1" s="1"/>
  <c r="X86" i="1" s="1"/>
  <c r="G83" i="1"/>
  <c r="I83" i="1"/>
  <c r="F83" i="1"/>
  <c r="L84" i="1" s="1"/>
  <c r="M83" i="1"/>
  <c r="AO48" i="4"/>
  <c r="AO49" i="4"/>
  <c r="AO50" i="4"/>
  <c r="AO51" i="4"/>
  <c r="AO52" i="4"/>
  <c r="AO45" i="4"/>
  <c r="AO53" i="4" l="1"/>
  <c r="W85" i="1"/>
  <c r="X85" i="1" s="1"/>
  <c r="AN48" i="4"/>
  <c r="AN49" i="4"/>
  <c r="AN50" i="4"/>
  <c r="AN51" i="4"/>
  <c r="AN52" i="4"/>
  <c r="AN45" i="4"/>
  <c r="AN53" i="4" l="1"/>
  <c r="V82" i="1"/>
  <c r="K82" i="1"/>
  <c r="M82" i="1"/>
  <c r="I82" i="1"/>
  <c r="G82" i="1"/>
  <c r="F82" i="1"/>
  <c r="L83" i="1" l="1"/>
  <c r="AL48" i="4"/>
  <c r="AM48" i="4"/>
  <c r="AL49" i="4"/>
  <c r="AM49" i="4"/>
  <c r="AL50" i="4"/>
  <c r="AM50" i="4"/>
  <c r="AL51" i="4"/>
  <c r="AM51" i="4"/>
  <c r="AL52" i="4"/>
  <c r="AM52" i="4"/>
  <c r="AM45" i="4"/>
  <c r="AL45" i="4"/>
  <c r="V81" i="1"/>
  <c r="V80" i="1"/>
  <c r="K81" i="1"/>
  <c r="M81" i="1"/>
  <c r="I81" i="1"/>
  <c r="G81" i="1"/>
  <c r="F81" i="1"/>
  <c r="L82" i="1" s="1"/>
  <c r="AM53" i="4" l="1"/>
  <c r="AL53" i="4"/>
  <c r="K80" i="1"/>
  <c r="M80" i="1"/>
  <c r="H80" i="1"/>
  <c r="W83" i="1" s="1"/>
  <c r="X83" i="1" s="1"/>
  <c r="I80" i="1"/>
  <c r="G80" i="1"/>
  <c r="F80" i="1"/>
  <c r="L81" i="1" s="1"/>
  <c r="V78" i="1" l="1"/>
  <c r="V79" i="1"/>
  <c r="K78" i="1"/>
  <c r="K79" i="1"/>
  <c r="M79" i="1"/>
  <c r="AK48" i="4" l="1"/>
  <c r="AK49" i="4"/>
  <c r="AK50" i="4"/>
  <c r="AK51" i="4"/>
  <c r="AK52" i="4"/>
  <c r="AK45" i="4"/>
  <c r="H79" i="1"/>
  <c r="W82" i="1" s="1"/>
  <c r="X82" i="1" s="1"/>
  <c r="I79" i="1"/>
  <c r="G79" i="1"/>
  <c r="F79" i="1"/>
  <c r="AK53" i="4" l="1"/>
  <c r="L80" i="1"/>
  <c r="AJ48" i="4"/>
  <c r="AJ49" i="4"/>
  <c r="AJ50" i="4"/>
  <c r="AJ51" i="4"/>
  <c r="AJ52" i="4"/>
  <c r="AJ45" i="4"/>
  <c r="M78" i="1"/>
  <c r="AJ53" i="4" l="1"/>
  <c r="H78" i="1"/>
  <c r="W81" i="1" s="1"/>
  <c r="X81" i="1" s="1"/>
  <c r="I78" i="1"/>
  <c r="G78" i="1"/>
  <c r="F78" i="1"/>
  <c r="AI48" i="4"/>
  <c r="AI49" i="4"/>
  <c r="AI50" i="4"/>
  <c r="AI51" i="4"/>
  <c r="AI52" i="4"/>
  <c r="AI45" i="4"/>
  <c r="V77" i="1"/>
  <c r="K77" i="1"/>
  <c r="H77" i="1"/>
  <c r="W80" i="1" s="1"/>
  <c r="X80" i="1" s="1"/>
  <c r="M77" i="1"/>
  <c r="I77" i="1"/>
  <c r="F77" i="1"/>
  <c r="G77" i="1"/>
  <c r="L78" i="1" l="1"/>
  <c r="L79" i="1"/>
  <c r="AI53" i="4"/>
  <c r="V76" i="1"/>
  <c r="K76" i="1"/>
  <c r="M76" i="1"/>
  <c r="H76" i="1"/>
  <c r="W79" i="1" s="1"/>
  <c r="X79" i="1" s="1"/>
  <c r="I76" i="1"/>
  <c r="G76" i="1"/>
  <c r="F76" i="1"/>
  <c r="L77" i="1" s="1"/>
  <c r="AH48" i="4"/>
  <c r="AH49" i="4"/>
  <c r="AH50" i="4"/>
  <c r="AH51" i="4"/>
  <c r="AH52" i="4"/>
  <c r="AH45" i="4"/>
  <c r="AH53" i="4" l="1"/>
  <c r="V75" i="1"/>
  <c r="K75" i="1"/>
  <c r="M75" i="1"/>
  <c r="AG48" i="4" l="1"/>
  <c r="AG49" i="4"/>
  <c r="AG50" i="4"/>
  <c r="AG51" i="4"/>
  <c r="AG52" i="4"/>
  <c r="AG45" i="4"/>
  <c r="H75" i="1"/>
  <c r="W78" i="1" s="1"/>
  <c r="X78" i="1" s="1"/>
  <c r="I75" i="1"/>
  <c r="G75" i="1"/>
  <c r="F75" i="1"/>
  <c r="L76" i="1" l="1"/>
  <c r="AG53" i="4"/>
  <c r="H74" i="1"/>
  <c r="V74" i="1"/>
  <c r="K74" i="1"/>
  <c r="M74" i="1"/>
  <c r="I74" i="1"/>
  <c r="G74" i="1"/>
  <c r="F74" i="1"/>
  <c r="AF48" i="4"/>
  <c r="AF49" i="4"/>
  <c r="AF50" i="4"/>
  <c r="AF51" i="4"/>
  <c r="AF52" i="4"/>
  <c r="AF45" i="4"/>
  <c r="W77" i="1" l="1"/>
  <c r="X77" i="1" s="1"/>
  <c r="AF53" i="4"/>
  <c r="L75" i="1"/>
  <c r="V73" i="1"/>
  <c r="K73" i="1"/>
  <c r="H73" i="1"/>
  <c r="W76" i="1" s="1"/>
  <c r="X76" i="1" s="1"/>
  <c r="I73" i="1"/>
  <c r="G73" i="1"/>
  <c r="F73" i="1"/>
  <c r="M73" i="1"/>
  <c r="L74" i="1" l="1"/>
  <c r="AE48" i="4"/>
  <c r="AE49" i="4"/>
  <c r="AE50" i="4"/>
  <c r="AE51" i="4"/>
  <c r="AE52" i="4"/>
  <c r="AE45" i="4"/>
  <c r="AE53" i="4" l="1"/>
  <c r="AD48" i="4"/>
  <c r="AD49" i="4"/>
  <c r="AD50" i="4"/>
  <c r="AD51" i="4"/>
  <c r="AD52" i="4"/>
  <c r="AD45" i="4"/>
  <c r="V72" i="1"/>
  <c r="K72" i="1"/>
  <c r="M72" i="1"/>
  <c r="H72" i="1"/>
  <c r="W75" i="1" s="1"/>
  <c r="X75" i="1" s="1"/>
  <c r="I72" i="1"/>
  <c r="G72" i="1"/>
  <c r="F72" i="1"/>
  <c r="L73" i="1" s="1"/>
  <c r="AD53" i="4" l="1"/>
  <c r="AC48" i="4"/>
  <c r="AC49" i="4"/>
  <c r="AC50" i="4"/>
  <c r="AC51" i="4"/>
  <c r="AC52" i="4"/>
  <c r="AC45" i="4"/>
  <c r="AC53" i="4" l="1"/>
  <c r="V71" i="1"/>
  <c r="K71" i="1"/>
  <c r="M71" i="1"/>
  <c r="H71" i="1"/>
  <c r="W74" i="1" s="1"/>
  <c r="X74" i="1" s="1"/>
  <c r="I71" i="1"/>
  <c r="G71" i="1"/>
  <c r="F71" i="1"/>
  <c r="L72" i="1" l="1"/>
  <c r="V70" i="1"/>
  <c r="K70" i="1"/>
  <c r="K69" i="1"/>
  <c r="H70" i="1"/>
  <c r="W73" i="1" s="1"/>
  <c r="X73" i="1" s="1"/>
  <c r="I70" i="1"/>
  <c r="G70" i="1"/>
  <c r="F70" i="1"/>
  <c r="L71" i="1" s="1"/>
  <c r="M70" i="1"/>
  <c r="AB48" i="4" l="1"/>
  <c r="AB49" i="4"/>
  <c r="AB50" i="4"/>
  <c r="AB51" i="4"/>
  <c r="AB52" i="4"/>
  <c r="AB45" i="4"/>
  <c r="AB53" i="4" l="1"/>
  <c r="V69" i="1"/>
  <c r="M69" i="1"/>
  <c r="H69" i="1"/>
  <c r="W72" i="1" s="1"/>
  <c r="X72" i="1" s="1"/>
  <c r="I69" i="1"/>
  <c r="G69" i="1"/>
  <c r="F69" i="1"/>
  <c r="L70" i="1" s="1"/>
  <c r="AA48" i="4"/>
  <c r="AA49" i="4"/>
  <c r="AA50" i="4"/>
  <c r="AA51" i="4"/>
  <c r="AA52" i="4"/>
  <c r="AA45" i="4"/>
  <c r="AA53" i="4" l="1"/>
  <c r="V68" i="1"/>
  <c r="K68" i="1"/>
  <c r="H68" i="1"/>
  <c r="W71" i="1" s="1"/>
  <c r="X71" i="1" s="1"/>
  <c r="M68" i="1"/>
  <c r="I68" i="1"/>
  <c r="G68" i="1"/>
  <c r="F68" i="1"/>
  <c r="L69" i="1" s="1"/>
  <c r="Z48" i="4" l="1"/>
  <c r="Z49" i="4"/>
  <c r="Z50" i="4"/>
  <c r="Z51" i="4"/>
  <c r="Z52" i="4"/>
  <c r="Z45" i="4"/>
  <c r="Z53" i="4" l="1"/>
  <c r="V67" i="1"/>
  <c r="H67" i="1"/>
  <c r="W70" i="1" s="1"/>
  <c r="X70" i="1" s="1"/>
  <c r="I67" i="1"/>
  <c r="G67" i="1"/>
  <c r="F67" i="1"/>
  <c r="L68" i="1" s="1"/>
  <c r="M67" i="1"/>
  <c r="K67" i="1" l="1"/>
  <c r="Y48" i="4"/>
  <c r="Y49" i="4"/>
  <c r="Y50" i="4"/>
  <c r="Y51" i="4"/>
  <c r="Y52" i="4"/>
  <c r="Y45" i="4"/>
  <c r="Y53" i="4" l="1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D114" i="2"/>
  <c r="E114" i="2"/>
  <c r="D113" i="2"/>
  <c r="E113" i="2"/>
  <c r="D112" i="2"/>
  <c r="G114" i="2" s="1"/>
  <c r="E112" i="2"/>
  <c r="D111" i="2"/>
  <c r="G113" i="2" s="1"/>
  <c r="E111" i="2"/>
  <c r="D110" i="2"/>
  <c r="E110" i="2"/>
  <c r="D109" i="2"/>
  <c r="G111" i="2" s="1"/>
  <c r="E109" i="2"/>
  <c r="D108" i="2"/>
  <c r="G110" i="2" s="1"/>
  <c r="E108" i="2"/>
  <c r="D107" i="2"/>
  <c r="G109" i="2" s="1"/>
  <c r="E107" i="2"/>
  <c r="D106" i="2"/>
  <c r="E106" i="2"/>
  <c r="D105" i="2"/>
  <c r="G107" i="2" s="1"/>
  <c r="E105" i="2"/>
  <c r="D104" i="2"/>
  <c r="G106" i="2" s="1"/>
  <c r="E104" i="2"/>
  <c r="D103" i="2"/>
  <c r="G105" i="2" s="1"/>
  <c r="E103" i="2"/>
  <c r="D102" i="2"/>
  <c r="E102" i="2"/>
  <c r="V66" i="1"/>
  <c r="K66" i="1"/>
  <c r="M66" i="1"/>
  <c r="H66" i="1"/>
  <c r="W69" i="1" s="1"/>
  <c r="X69" i="1" s="1"/>
  <c r="I66" i="1"/>
  <c r="G66" i="1"/>
  <c r="F66" i="1"/>
  <c r="L67" i="1" s="1"/>
  <c r="G112" i="2" l="1"/>
  <c r="G108" i="2"/>
  <c r="G104" i="2"/>
  <c r="L66" i="1"/>
  <c r="X45" i="4"/>
  <c r="X48" i="4"/>
  <c r="X49" i="4"/>
  <c r="X50" i="4"/>
  <c r="X51" i="4"/>
  <c r="X52" i="4"/>
  <c r="V65" i="1"/>
  <c r="K65" i="1"/>
  <c r="M65" i="1"/>
  <c r="H65" i="1"/>
  <c r="W68" i="1" s="1"/>
  <c r="X68" i="1" s="1"/>
  <c r="I65" i="1"/>
  <c r="G65" i="1"/>
  <c r="F65" i="1"/>
  <c r="X53" i="4" l="1"/>
  <c r="V64" i="1"/>
  <c r="K64" i="1"/>
  <c r="M64" i="1"/>
  <c r="H64" i="1"/>
  <c r="W67" i="1" s="1"/>
  <c r="X67" i="1" s="1"/>
  <c r="I64" i="1"/>
  <c r="G64" i="1"/>
  <c r="F64" i="1"/>
  <c r="L65" i="1" s="1"/>
  <c r="W48" i="4" l="1"/>
  <c r="W49" i="4"/>
  <c r="W50" i="4"/>
  <c r="W51" i="4"/>
  <c r="W52" i="4"/>
  <c r="W45" i="4"/>
  <c r="W53" i="4" l="1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I50" i="4"/>
  <c r="J50" i="4"/>
  <c r="K50" i="4"/>
  <c r="K53" i="4" s="1"/>
  <c r="L50" i="4"/>
  <c r="M50" i="4"/>
  <c r="N50" i="4"/>
  <c r="O50" i="4"/>
  <c r="P50" i="4"/>
  <c r="Q50" i="4"/>
  <c r="R50" i="4"/>
  <c r="S50" i="4"/>
  <c r="S53" i="4" s="1"/>
  <c r="T50" i="4"/>
  <c r="U50" i="4"/>
  <c r="V50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I53" i="4"/>
  <c r="H52" i="4"/>
  <c r="H51" i="4"/>
  <c r="H50" i="4"/>
  <c r="H49" i="4"/>
  <c r="H48" i="4"/>
  <c r="V45" i="4"/>
  <c r="Q53" i="4" l="1"/>
  <c r="R53" i="4"/>
  <c r="J53" i="4"/>
  <c r="O53" i="4"/>
  <c r="U53" i="4"/>
  <c r="M53" i="4"/>
  <c r="V53" i="4"/>
  <c r="N53" i="4"/>
  <c r="T53" i="4"/>
  <c r="L53" i="4"/>
  <c r="P53" i="4"/>
  <c r="V63" i="1"/>
  <c r="K63" i="1"/>
  <c r="M63" i="1"/>
  <c r="H63" i="1"/>
  <c r="W66" i="1" s="1"/>
  <c r="X66" i="1" s="1"/>
  <c r="I63" i="1"/>
  <c r="G63" i="1"/>
  <c r="F63" i="1"/>
  <c r="L64" i="1" s="1"/>
  <c r="U45" i="4" l="1"/>
  <c r="V62" i="1" l="1"/>
  <c r="K62" i="1"/>
  <c r="M62" i="1"/>
  <c r="H62" i="1"/>
  <c r="W65" i="1" s="1"/>
  <c r="X65" i="1" s="1"/>
  <c r="I62" i="1"/>
  <c r="G62" i="1"/>
  <c r="F62" i="1"/>
  <c r="L63" i="1" s="1"/>
  <c r="T45" i="4" l="1"/>
  <c r="S45" i="4" l="1"/>
  <c r="V61" i="1" l="1"/>
  <c r="K61" i="1"/>
  <c r="M61" i="1"/>
  <c r="H61" i="1"/>
  <c r="W64" i="1" s="1"/>
  <c r="X64" i="1" s="1"/>
  <c r="I61" i="1"/>
  <c r="G61" i="1"/>
  <c r="F61" i="1"/>
  <c r="L62" i="1" s="1"/>
  <c r="R45" i="4" l="1"/>
  <c r="V60" i="1"/>
  <c r="K60" i="1"/>
  <c r="M60" i="1"/>
  <c r="H60" i="1"/>
  <c r="W63" i="1" s="1"/>
  <c r="X63" i="1" s="1"/>
  <c r="I60" i="1"/>
  <c r="G60" i="1"/>
  <c r="F60" i="1"/>
  <c r="L61" i="1" s="1"/>
  <c r="V59" i="1" l="1"/>
  <c r="Q45" i="4" l="1"/>
  <c r="F59" i="1" l="1"/>
  <c r="G59" i="1"/>
  <c r="H59" i="1"/>
  <c r="W62" i="1" s="1"/>
  <c r="X62" i="1" s="1"/>
  <c r="I59" i="1"/>
  <c r="K59" i="1"/>
  <c r="M59" i="1"/>
  <c r="V58" i="1"/>
  <c r="K58" i="1"/>
  <c r="M58" i="1"/>
  <c r="H58" i="1"/>
  <c r="W61" i="1" s="1"/>
  <c r="X61" i="1" s="1"/>
  <c r="I58" i="1"/>
  <c r="G58" i="1"/>
  <c r="F58" i="1"/>
  <c r="L59" i="1" l="1"/>
  <c r="L60" i="1"/>
  <c r="P45" i="4"/>
  <c r="V57" i="1"/>
  <c r="K57" i="1"/>
  <c r="M57" i="1"/>
  <c r="H57" i="1"/>
  <c r="W60" i="1" s="1"/>
  <c r="X60" i="1" s="1"/>
  <c r="I57" i="1"/>
  <c r="G57" i="1"/>
  <c r="F57" i="1"/>
  <c r="L58" i="1" s="1"/>
  <c r="O45" i="4" l="1"/>
  <c r="K56" i="1" l="1"/>
  <c r="N45" i="4"/>
  <c r="V56" i="1" l="1"/>
  <c r="H56" i="1"/>
  <c r="W59" i="1" s="1"/>
  <c r="X59" i="1" s="1"/>
  <c r="I56" i="1"/>
  <c r="G56" i="1"/>
  <c r="F56" i="1"/>
  <c r="V55" i="1" l="1"/>
  <c r="K55" i="1"/>
  <c r="H55" i="1"/>
  <c r="W58" i="1" s="1"/>
  <c r="X58" i="1" s="1"/>
  <c r="I55" i="1"/>
  <c r="G55" i="1"/>
  <c r="F55" i="1"/>
  <c r="M45" i="4" l="1"/>
  <c r="V54" i="1" l="1"/>
  <c r="K54" i="1"/>
  <c r="I54" i="1"/>
  <c r="G54" i="1"/>
  <c r="F54" i="1"/>
  <c r="L45" i="4" l="1"/>
  <c r="H54" i="1" l="1"/>
  <c r="W57" i="1" s="1"/>
  <c r="X57" i="1" s="1"/>
  <c r="V53" i="1"/>
  <c r="K45" i="4" l="1"/>
  <c r="V3" i="1" l="1"/>
  <c r="K53" i="1"/>
  <c r="I53" i="1"/>
  <c r="G53" i="1"/>
  <c r="F53" i="1"/>
  <c r="H53" i="1" l="1"/>
  <c r="W56" i="1" s="1"/>
  <c r="X56" i="1" s="1"/>
  <c r="V52" i="1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8" i="2"/>
  <c r="D101" i="2"/>
  <c r="G103" i="2" s="1"/>
  <c r="E101" i="2"/>
  <c r="D100" i="2"/>
  <c r="E100" i="2"/>
  <c r="D99" i="2"/>
  <c r="E99" i="2"/>
  <c r="G101" i="2" l="1"/>
  <c r="G102" i="2"/>
  <c r="K52" i="1"/>
  <c r="H52" i="1"/>
  <c r="W55" i="1" s="1"/>
  <c r="X55" i="1" s="1"/>
  <c r="I52" i="1"/>
  <c r="G52" i="1"/>
  <c r="F52" i="1"/>
  <c r="J45" i="4" l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9" i="1"/>
  <c r="V4" i="1"/>
  <c r="V5" i="1"/>
  <c r="V6" i="1"/>
  <c r="V7" i="1"/>
  <c r="V8" i="1"/>
  <c r="K3" i="1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H51" i="1"/>
  <c r="W54" i="1" s="1"/>
  <c r="X54" i="1" s="1"/>
  <c r="I51" i="1"/>
  <c r="G51" i="1"/>
  <c r="F51" i="1"/>
  <c r="L52" i="1" s="1"/>
  <c r="I45" i="4" l="1"/>
  <c r="E100" i="6" l="1"/>
  <c r="D100" i="6"/>
  <c r="F100" i="6" s="1"/>
  <c r="E80" i="6"/>
  <c r="D80" i="6"/>
  <c r="F80" i="6" s="1"/>
  <c r="E103" i="6"/>
  <c r="D103" i="6"/>
  <c r="F103" i="6" s="1"/>
  <c r="E58" i="6"/>
  <c r="D58" i="6"/>
  <c r="F58" i="6" s="1"/>
  <c r="E102" i="6"/>
  <c r="D102" i="6"/>
  <c r="F102" i="6" s="1"/>
  <c r="E110" i="6"/>
  <c r="D110" i="6"/>
  <c r="F110" i="6" s="1"/>
  <c r="E76" i="6"/>
  <c r="D76" i="6"/>
  <c r="F76" i="6" s="1"/>
  <c r="E104" i="6"/>
  <c r="D104" i="6"/>
  <c r="F104" i="6" s="1"/>
  <c r="E52" i="6"/>
  <c r="D52" i="6"/>
  <c r="F52" i="6" s="1"/>
  <c r="E97" i="6"/>
  <c r="D97" i="6"/>
  <c r="F97" i="6" s="1"/>
  <c r="E118" i="6"/>
  <c r="D118" i="6"/>
  <c r="F118" i="6" s="1"/>
  <c r="E89" i="6"/>
  <c r="D89" i="6"/>
  <c r="F89" i="6" s="1"/>
  <c r="E17" i="6"/>
  <c r="D17" i="6"/>
  <c r="F17" i="6" s="1"/>
  <c r="E66" i="6"/>
  <c r="D66" i="6"/>
  <c r="F66" i="6" s="1"/>
  <c r="E25" i="6"/>
  <c r="D25" i="6"/>
  <c r="F25" i="6" s="1"/>
  <c r="E78" i="6"/>
  <c r="D78" i="6"/>
  <c r="F78" i="6" s="1"/>
  <c r="E95" i="6"/>
  <c r="D95" i="6"/>
  <c r="F95" i="6" s="1"/>
  <c r="E74" i="6"/>
  <c r="D74" i="6"/>
  <c r="F74" i="6" s="1"/>
  <c r="E91" i="6"/>
  <c r="D91" i="6"/>
  <c r="F91" i="6" s="1"/>
  <c r="E84" i="6"/>
  <c r="D84" i="6"/>
  <c r="F84" i="6" s="1"/>
  <c r="E83" i="6"/>
  <c r="D83" i="6"/>
  <c r="F83" i="6" s="1"/>
  <c r="E51" i="6"/>
  <c r="D51" i="6"/>
  <c r="F51" i="6" s="1"/>
  <c r="E113" i="6"/>
  <c r="D113" i="6"/>
  <c r="F113" i="6" s="1"/>
  <c r="E117" i="6"/>
  <c r="D117" i="6"/>
  <c r="F117" i="6" s="1"/>
  <c r="E23" i="6"/>
  <c r="D23" i="6"/>
  <c r="F23" i="6" s="1"/>
  <c r="E94" i="6"/>
  <c r="D94" i="6"/>
  <c r="F94" i="6" s="1"/>
  <c r="E96" i="6"/>
  <c r="D96" i="6"/>
  <c r="F96" i="6" s="1"/>
  <c r="E85" i="6"/>
  <c r="D85" i="6"/>
  <c r="F85" i="6" s="1"/>
  <c r="E54" i="6"/>
  <c r="D54" i="6"/>
  <c r="F54" i="6" s="1"/>
  <c r="E114" i="6"/>
  <c r="D114" i="6"/>
  <c r="F114" i="6" s="1"/>
  <c r="E82" i="6"/>
  <c r="D82" i="6"/>
  <c r="F82" i="6" s="1"/>
  <c r="E42" i="6"/>
  <c r="D42" i="6"/>
  <c r="F42" i="6" s="1"/>
  <c r="G36" i="6" s="1"/>
  <c r="E109" i="6"/>
  <c r="D109" i="6"/>
  <c r="F109" i="6" s="1"/>
  <c r="E63" i="6"/>
  <c r="D63" i="6"/>
  <c r="F63" i="6" s="1"/>
  <c r="E57" i="6"/>
  <c r="D57" i="6"/>
  <c r="F57" i="6" s="1"/>
  <c r="E44" i="6"/>
  <c r="D44" i="6"/>
  <c r="F44" i="6" s="1"/>
  <c r="E55" i="6"/>
  <c r="D55" i="6"/>
  <c r="F55" i="6" s="1"/>
  <c r="E33" i="6"/>
  <c r="D33" i="6"/>
  <c r="F33" i="6" s="1"/>
  <c r="E43" i="6"/>
  <c r="D43" i="6"/>
  <c r="F43" i="6" s="1"/>
  <c r="G34" i="6" s="1"/>
  <c r="E28" i="6"/>
  <c r="D28" i="6"/>
  <c r="F28" i="6" s="1"/>
  <c r="E115" i="6"/>
  <c r="D115" i="6"/>
  <c r="F115" i="6" s="1"/>
  <c r="E72" i="6"/>
  <c r="D72" i="6"/>
  <c r="F72" i="6" s="1"/>
  <c r="E62" i="6"/>
  <c r="D62" i="6"/>
  <c r="F62" i="6" s="1"/>
  <c r="E87" i="6"/>
  <c r="D87" i="6"/>
  <c r="F87" i="6" s="1"/>
  <c r="E107" i="6"/>
  <c r="D107" i="6"/>
  <c r="F107" i="6" s="1"/>
  <c r="E60" i="6"/>
  <c r="D60" i="6"/>
  <c r="F60" i="6" s="1"/>
  <c r="E77" i="6"/>
  <c r="D77" i="6"/>
  <c r="F77" i="6" s="1"/>
  <c r="E111" i="6"/>
  <c r="D111" i="6"/>
  <c r="F111" i="6" s="1"/>
  <c r="E79" i="6"/>
  <c r="D79" i="6"/>
  <c r="F79" i="6" s="1"/>
  <c r="E90" i="6"/>
  <c r="D90" i="6"/>
  <c r="F90" i="6" s="1"/>
  <c r="E56" i="6"/>
  <c r="D56" i="6"/>
  <c r="F56" i="6" s="1"/>
  <c r="E92" i="6"/>
  <c r="D92" i="6"/>
  <c r="F92" i="6" s="1"/>
  <c r="E64" i="6"/>
  <c r="D64" i="6"/>
  <c r="F64" i="6" s="1"/>
  <c r="G100" i="6" s="1"/>
  <c r="E86" i="6"/>
  <c r="D86" i="6"/>
  <c r="F86" i="6" s="1"/>
  <c r="E73" i="6"/>
  <c r="D73" i="6"/>
  <c r="F73" i="6" s="1"/>
  <c r="E39" i="6"/>
  <c r="D39" i="6"/>
  <c r="F39" i="6" s="1"/>
  <c r="E31" i="6"/>
  <c r="D31" i="6"/>
  <c r="F31" i="6" s="1"/>
  <c r="E26" i="6"/>
  <c r="D26" i="6"/>
  <c r="F26" i="6" s="1"/>
  <c r="E101" i="6"/>
  <c r="D101" i="6"/>
  <c r="F101" i="6" s="1"/>
  <c r="E112" i="6"/>
  <c r="D112" i="6"/>
  <c r="F112" i="6" s="1"/>
  <c r="E38" i="6"/>
  <c r="D38" i="6"/>
  <c r="F38" i="6" s="1"/>
  <c r="E8" i="6"/>
  <c r="D8" i="6"/>
  <c r="F8" i="6" s="1"/>
  <c r="E2" i="6"/>
  <c r="D2" i="6"/>
  <c r="F2" i="6" s="1"/>
  <c r="E3" i="6"/>
  <c r="D3" i="6"/>
  <c r="F3" i="6" s="1"/>
  <c r="G74" i="6" s="1"/>
  <c r="E10" i="6"/>
  <c r="D10" i="6"/>
  <c r="F10" i="6" s="1"/>
  <c r="G52" i="6" s="1"/>
  <c r="G76" i="6" l="1"/>
  <c r="G103" i="6"/>
  <c r="G30" i="6"/>
  <c r="G90" i="6"/>
  <c r="G44" i="6"/>
  <c r="G109" i="6"/>
  <c r="G102" i="6"/>
  <c r="G6" i="6"/>
  <c r="G4" i="6"/>
  <c r="G42" i="6"/>
  <c r="G73" i="6"/>
  <c r="G87" i="6"/>
  <c r="G40" i="6"/>
  <c r="G113" i="6"/>
  <c r="G68" i="6"/>
  <c r="G28" i="6"/>
  <c r="G53" i="6"/>
  <c r="G45" i="6"/>
  <c r="G63" i="6"/>
  <c r="G88" i="6"/>
  <c r="G43" i="6"/>
  <c r="G101" i="6"/>
  <c r="G92" i="6"/>
  <c r="G94" i="6"/>
  <c r="G67" i="6"/>
  <c r="G59" i="6"/>
  <c r="G80" i="6"/>
  <c r="G79" i="6"/>
  <c r="G115" i="6"/>
  <c r="G5" i="6"/>
  <c r="G54" i="6"/>
  <c r="G106" i="6"/>
  <c r="G21" i="6"/>
  <c r="G27" i="6"/>
  <c r="G86" i="6"/>
  <c r="G57" i="6"/>
  <c r="G61" i="6"/>
  <c r="G29" i="6"/>
  <c r="G84" i="6"/>
  <c r="G97" i="6"/>
  <c r="G118" i="6"/>
  <c r="G96" i="6"/>
  <c r="G77" i="6"/>
  <c r="G95" i="6"/>
  <c r="G70" i="6"/>
  <c r="G62" i="6"/>
  <c r="G56" i="6"/>
  <c r="G39" i="6"/>
  <c r="G15" i="6"/>
  <c r="G47" i="6"/>
  <c r="G64" i="6"/>
  <c r="G99" i="6"/>
  <c r="G48" i="6"/>
  <c r="G58" i="6"/>
  <c r="G72" i="6"/>
  <c r="G50" i="6"/>
  <c r="G46" i="6"/>
  <c r="G14" i="6"/>
  <c r="G33" i="6"/>
  <c r="G19" i="6"/>
  <c r="G13" i="6"/>
  <c r="G51" i="6"/>
  <c r="G25" i="6"/>
  <c r="G16" i="6"/>
  <c r="G71" i="6"/>
  <c r="G3" i="6"/>
  <c r="G26" i="6"/>
  <c r="G8" i="6"/>
  <c r="G91" i="6"/>
  <c r="G75" i="6"/>
  <c r="G69" i="6"/>
  <c r="G32" i="6"/>
  <c r="G78" i="6"/>
  <c r="G12" i="6"/>
  <c r="G24" i="6"/>
  <c r="G105" i="6"/>
  <c r="G104" i="6"/>
  <c r="G20" i="6"/>
  <c r="G65" i="6"/>
  <c r="G111" i="6"/>
  <c r="G98" i="6"/>
  <c r="G37" i="6"/>
  <c r="G66" i="6"/>
  <c r="G116" i="6"/>
  <c r="G114" i="6"/>
  <c r="G17" i="6"/>
  <c r="G9" i="6"/>
  <c r="G49" i="6"/>
  <c r="G60" i="6"/>
  <c r="G85" i="6"/>
  <c r="G38" i="6"/>
  <c r="G18" i="6"/>
  <c r="G41" i="6"/>
  <c r="G110" i="6"/>
  <c r="G107" i="6"/>
  <c r="G89" i="6"/>
  <c r="G11" i="6"/>
  <c r="G7" i="6"/>
  <c r="G82" i="6"/>
  <c r="G81" i="6"/>
  <c r="G22" i="6"/>
  <c r="G83" i="6"/>
  <c r="G117" i="6"/>
  <c r="G35" i="6"/>
  <c r="G23" i="6"/>
  <c r="G93" i="6"/>
  <c r="G108" i="6"/>
  <c r="G55" i="6"/>
  <c r="G2" i="6"/>
  <c r="G31" i="6"/>
  <c r="G10" i="6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2" i="2"/>
  <c r="D2" i="2"/>
  <c r="D98" i="2"/>
  <c r="G100" i="2" s="1"/>
  <c r="D97" i="2"/>
  <c r="G99" i="2" s="1"/>
  <c r="D96" i="2"/>
  <c r="G98" i="2" s="1"/>
  <c r="D95" i="2"/>
  <c r="G97" i="2" s="1"/>
  <c r="D94" i="2"/>
  <c r="D93" i="2"/>
  <c r="G95" i="2" s="1"/>
  <c r="D92" i="2"/>
  <c r="D91" i="2"/>
  <c r="D90" i="2"/>
  <c r="D89" i="2"/>
  <c r="D88" i="2"/>
  <c r="G90" i="2" s="1"/>
  <c r="D87" i="2"/>
  <c r="G89" i="2" s="1"/>
  <c r="D86" i="2"/>
  <c r="G88" i="2" s="1"/>
  <c r="D85" i="2"/>
  <c r="G87" i="2" s="1"/>
  <c r="D84" i="2"/>
  <c r="D83" i="2"/>
  <c r="D82" i="2"/>
  <c r="D81" i="2"/>
  <c r="D80" i="2"/>
  <c r="G82" i="2" s="1"/>
  <c r="D79" i="2"/>
  <c r="G81" i="2" s="1"/>
  <c r="D78" i="2"/>
  <c r="G80" i="2" s="1"/>
  <c r="D77" i="2"/>
  <c r="G79" i="2" s="1"/>
  <c r="D76" i="2"/>
  <c r="D75" i="2"/>
  <c r="D74" i="2"/>
  <c r="D73" i="2"/>
  <c r="D72" i="2"/>
  <c r="G74" i="2" s="1"/>
  <c r="G96" i="2" l="1"/>
  <c r="G75" i="2"/>
  <c r="G83" i="2"/>
  <c r="G91" i="2"/>
  <c r="G76" i="2"/>
  <c r="G84" i="2"/>
  <c r="G92" i="2"/>
  <c r="G77" i="2"/>
  <c r="G93" i="2"/>
  <c r="G85" i="2"/>
  <c r="G78" i="2"/>
  <c r="G86" i="2"/>
  <c r="G94" i="2"/>
  <c r="H45" i="4"/>
  <c r="H53" i="4" l="1"/>
  <c r="H50" i="1"/>
  <c r="W53" i="1" s="1"/>
  <c r="X53" i="1" s="1"/>
  <c r="I50" i="1"/>
  <c r="G50" i="1"/>
  <c r="F50" i="1"/>
  <c r="H49" i="1" l="1"/>
  <c r="W52" i="1" s="1"/>
  <c r="X52" i="1" s="1"/>
  <c r="I49" i="1"/>
  <c r="G49" i="1"/>
  <c r="F49" i="1"/>
  <c r="G48" i="4" l="1"/>
  <c r="G49" i="4"/>
  <c r="G50" i="4"/>
  <c r="G51" i="4"/>
  <c r="G52" i="4"/>
  <c r="G45" i="4"/>
  <c r="G53" i="4" l="1"/>
  <c r="B53" i="4"/>
  <c r="E52" i="4"/>
  <c r="F52" i="4"/>
  <c r="E51" i="4"/>
  <c r="F51" i="4"/>
  <c r="E50" i="4"/>
  <c r="F50" i="4"/>
  <c r="E49" i="4"/>
  <c r="F49" i="4"/>
  <c r="D49" i="4"/>
  <c r="D50" i="4"/>
  <c r="D51" i="4"/>
  <c r="D52" i="4"/>
  <c r="C49" i="4"/>
  <c r="C50" i="4"/>
  <c r="C51" i="4"/>
  <c r="C52" i="4"/>
  <c r="F48" i="4"/>
  <c r="E48" i="4"/>
  <c r="C48" i="4"/>
  <c r="H48" i="1"/>
  <c r="W51" i="1" s="1"/>
  <c r="X51" i="1" s="1"/>
  <c r="I48" i="1"/>
  <c r="G48" i="1"/>
  <c r="F48" i="1"/>
  <c r="C53" i="4" l="1"/>
  <c r="D53" i="4"/>
  <c r="F53" i="4"/>
  <c r="E53" i="4"/>
  <c r="F45" i="4"/>
  <c r="K2" i="1" l="1"/>
  <c r="H47" i="1"/>
  <c r="W50" i="1" s="1"/>
  <c r="X50" i="1" s="1"/>
  <c r="I47" i="1"/>
  <c r="G47" i="1"/>
  <c r="F47" i="1"/>
  <c r="E45" i="4" l="1"/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2" i="1"/>
  <c r="D45" i="4" l="1"/>
  <c r="C45" i="4" l="1"/>
  <c r="B45" i="4"/>
  <c r="H46" i="1" l="1"/>
  <c r="W49" i="1" s="1"/>
  <c r="X49" i="1" s="1"/>
  <c r="I46" i="1"/>
  <c r="G46" i="1"/>
  <c r="F46" i="1"/>
  <c r="L47" i="1" l="1"/>
  <c r="L48" i="1"/>
  <c r="L49" i="1"/>
  <c r="L50" i="1"/>
  <c r="L51" i="1"/>
  <c r="L53" i="1"/>
  <c r="L54" i="1"/>
  <c r="L55" i="1"/>
  <c r="L56" i="1"/>
  <c r="L57" i="1"/>
  <c r="H45" i="1"/>
  <c r="W48" i="1" s="1"/>
  <c r="X48" i="1" s="1"/>
  <c r="I45" i="1"/>
  <c r="G45" i="1"/>
  <c r="F45" i="1"/>
  <c r="L46" i="1" l="1"/>
  <c r="H44" i="1"/>
  <c r="W47" i="1" s="1"/>
  <c r="X47" i="1" s="1"/>
  <c r="I44" i="1"/>
  <c r="G44" i="1"/>
  <c r="F44" i="1"/>
  <c r="L45" i="1" l="1"/>
  <c r="H43" i="1"/>
  <c r="W46" i="1" s="1"/>
  <c r="X46" i="1" s="1"/>
  <c r="I43" i="1"/>
  <c r="G43" i="1"/>
  <c r="F43" i="1"/>
  <c r="L44" i="1" l="1"/>
  <c r="H42" i="1"/>
  <c r="W45" i="1" s="1"/>
  <c r="X45" i="1" s="1"/>
  <c r="I42" i="1"/>
  <c r="G42" i="1"/>
  <c r="F42" i="1"/>
  <c r="L43" i="1" l="1"/>
  <c r="H4" i="1"/>
  <c r="H5" i="1"/>
  <c r="H6" i="1"/>
  <c r="H7" i="1"/>
  <c r="H8" i="1"/>
  <c r="H9" i="1"/>
  <c r="W12" i="1" s="1"/>
  <c r="X12" i="1" s="1"/>
  <c r="H10" i="1"/>
  <c r="H11" i="1"/>
  <c r="H12" i="1"/>
  <c r="H13" i="1"/>
  <c r="H14" i="1"/>
  <c r="H15" i="1"/>
  <c r="H16" i="1"/>
  <c r="H17" i="1"/>
  <c r="W20" i="1" s="1"/>
  <c r="X20" i="1" s="1"/>
  <c r="H18" i="1"/>
  <c r="H19" i="1"/>
  <c r="H20" i="1"/>
  <c r="H21" i="1"/>
  <c r="H22" i="1"/>
  <c r="H23" i="1"/>
  <c r="H24" i="1"/>
  <c r="H25" i="1"/>
  <c r="W28" i="1" s="1"/>
  <c r="X28" i="1" s="1"/>
  <c r="H26" i="1"/>
  <c r="H27" i="1"/>
  <c r="H28" i="1"/>
  <c r="H29" i="1"/>
  <c r="H30" i="1"/>
  <c r="H31" i="1"/>
  <c r="H32" i="1"/>
  <c r="H33" i="1"/>
  <c r="W36" i="1" s="1"/>
  <c r="X36" i="1" s="1"/>
  <c r="H34" i="1"/>
  <c r="H35" i="1"/>
  <c r="H36" i="1"/>
  <c r="H37" i="1"/>
  <c r="H38" i="1"/>
  <c r="H39" i="1"/>
  <c r="H40" i="1"/>
  <c r="H41" i="1"/>
  <c r="W44" i="1" s="1"/>
  <c r="X44" i="1" s="1"/>
  <c r="H3" i="1"/>
  <c r="W35" i="1" l="1"/>
  <c r="X35" i="1" s="1"/>
  <c r="W19" i="1"/>
  <c r="X19" i="1" s="1"/>
  <c r="W11" i="1"/>
  <c r="X11" i="1" s="1"/>
  <c r="W34" i="1"/>
  <c r="X34" i="1" s="1"/>
  <c r="W18" i="1"/>
  <c r="X18" i="1" s="1"/>
  <c r="W33" i="1"/>
  <c r="X33" i="1" s="1"/>
  <c r="W9" i="1"/>
  <c r="X9" i="1" s="1"/>
  <c r="W24" i="1"/>
  <c r="X24" i="1" s="1"/>
  <c r="W31" i="1"/>
  <c r="X31" i="1" s="1"/>
  <c r="W23" i="1"/>
  <c r="X23" i="1" s="1"/>
  <c r="W15" i="1"/>
  <c r="X15" i="1" s="1"/>
  <c r="W7" i="1"/>
  <c r="X7" i="1" s="1"/>
  <c r="W43" i="1"/>
  <c r="X43" i="1" s="1"/>
  <c r="W42" i="1"/>
  <c r="X42" i="1" s="1"/>
  <c r="W10" i="1"/>
  <c r="X10" i="1" s="1"/>
  <c r="W25" i="1"/>
  <c r="X25" i="1" s="1"/>
  <c r="W32" i="1"/>
  <c r="X32" i="1" s="1"/>
  <c r="W8" i="1"/>
  <c r="X8" i="1" s="1"/>
  <c r="W38" i="1"/>
  <c r="X38" i="1" s="1"/>
  <c r="W30" i="1"/>
  <c r="X30" i="1" s="1"/>
  <c r="W22" i="1"/>
  <c r="X22" i="1" s="1"/>
  <c r="W14" i="1"/>
  <c r="X14" i="1" s="1"/>
  <c r="W27" i="1"/>
  <c r="X27" i="1" s="1"/>
  <c r="W26" i="1"/>
  <c r="X26" i="1" s="1"/>
  <c r="W41" i="1"/>
  <c r="X41" i="1" s="1"/>
  <c r="W17" i="1"/>
  <c r="X17" i="1" s="1"/>
  <c r="W40" i="1"/>
  <c r="X40" i="1" s="1"/>
  <c r="W16" i="1"/>
  <c r="X16" i="1" s="1"/>
  <c r="W39" i="1"/>
  <c r="X39" i="1" s="1"/>
  <c r="W6" i="1"/>
  <c r="X6" i="1" s="1"/>
  <c r="W5" i="1"/>
  <c r="X5" i="1" s="1"/>
  <c r="W37" i="1"/>
  <c r="X37" i="1" s="1"/>
  <c r="W29" i="1"/>
  <c r="X29" i="1" s="1"/>
  <c r="W21" i="1"/>
  <c r="X21" i="1" s="1"/>
  <c r="W13" i="1"/>
  <c r="X13" i="1" s="1"/>
  <c r="I41" i="1"/>
  <c r="G41" i="1"/>
  <c r="F41" i="1"/>
  <c r="L42" i="1" l="1"/>
  <c r="I40" i="1"/>
  <c r="G40" i="1"/>
  <c r="F40" i="1"/>
  <c r="L41" i="1" l="1"/>
  <c r="I39" i="1"/>
  <c r="G39" i="1"/>
  <c r="F39" i="1"/>
  <c r="L40" i="1" l="1"/>
  <c r="I38" i="1"/>
  <c r="G38" i="1" l="1"/>
  <c r="F38" i="1"/>
  <c r="I37" i="1"/>
  <c r="G37" i="1"/>
  <c r="F37" i="1"/>
  <c r="L38" i="1" l="1"/>
  <c r="L39" i="1"/>
  <c r="I36" i="1"/>
  <c r="G36" i="1"/>
  <c r="F36" i="1"/>
  <c r="L36" i="1" s="1"/>
  <c r="G35" i="1"/>
  <c r="I35" i="1"/>
  <c r="F35" i="1"/>
  <c r="L35" i="1" l="1"/>
  <c r="L37" i="1"/>
  <c r="I34" i="1"/>
  <c r="G34" i="1"/>
  <c r="F34" i="1"/>
  <c r="L34" i="1" s="1"/>
  <c r="I32" i="1"/>
  <c r="I33" i="1"/>
  <c r="G32" i="1"/>
  <c r="G33" i="1"/>
  <c r="F32" i="1"/>
  <c r="F33" i="1"/>
  <c r="L33" i="1" s="1"/>
  <c r="I31" i="1" l="1"/>
  <c r="G31" i="1"/>
  <c r="F31" i="1"/>
  <c r="L32" i="1" l="1"/>
  <c r="I30" i="1"/>
  <c r="G30" i="1"/>
  <c r="F30" i="1"/>
  <c r="L31" i="1" l="1"/>
  <c r="I29" i="1"/>
  <c r="G29" i="1"/>
  <c r="F29" i="1"/>
  <c r="L30" i="1" l="1"/>
  <c r="F28" i="1"/>
  <c r="G28" i="1"/>
  <c r="I28" i="1"/>
  <c r="I27" i="1"/>
  <c r="G27" i="1"/>
  <c r="F27" i="1"/>
  <c r="L28" i="1" l="1"/>
  <c r="L29" i="1"/>
  <c r="F2" i="1"/>
  <c r="G2" i="1"/>
  <c r="I2" i="1"/>
  <c r="F3" i="1"/>
  <c r="L3" i="1" s="1"/>
  <c r="G3" i="1"/>
  <c r="I3" i="1"/>
  <c r="F4" i="1"/>
  <c r="G4" i="1"/>
  <c r="I4" i="1"/>
  <c r="F5" i="1"/>
  <c r="L5" i="1" s="1"/>
  <c r="G5" i="1"/>
  <c r="I5" i="1"/>
  <c r="F6" i="1"/>
  <c r="L6" i="1" s="1"/>
  <c r="G6" i="1"/>
  <c r="I6" i="1"/>
  <c r="F7" i="1"/>
  <c r="G7" i="1"/>
  <c r="I7" i="1"/>
  <c r="F8" i="1"/>
  <c r="L8" i="1" s="1"/>
  <c r="G8" i="1"/>
  <c r="I8" i="1"/>
  <c r="F26" i="1"/>
  <c r="G26" i="1"/>
  <c r="I26" i="1"/>
  <c r="L7" i="1" l="1"/>
  <c r="L4" i="1"/>
  <c r="L27" i="1"/>
  <c r="I25" i="1"/>
  <c r="G25" i="1"/>
  <c r="F25" i="1"/>
  <c r="L26" i="1" l="1"/>
  <c r="I24" i="1"/>
  <c r="G24" i="1"/>
  <c r="F24" i="1"/>
  <c r="L25" i="1" l="1"/>
  <c r="I23" i="1"/>
  <c r="G23" i="1"/>
  <c r="F23" i="1"/>
  <c r="I22" i="1"/>
  <c r="G22" i="1"/>
  <c r="F22" i="1"/>
  <c r="L23" i="1" l="1"/>
  <c r="L24" i="1"/>
  <c r="D71" i="2"/>
  <c r="G73" i="2" s="1"/>
  <c r="D3" i="2"/>
  <c r="D4" i="2"/>
  <c r="D5" i="2"/>
  <c r="D6" i="2"/>
  <c r="G8" i="2" s="1"/>
  <c r="D7" i="2"/>
  <c r="D8" i="2"/>
  <c r="D9" i="2"/>
  <c r="D10" i="2"/>
  <c r="D11" i="2"/>
  <c r="D12" i="2"/>
  <c r="D13" i="2"/>
  <c r="D14" i="2"/>
  <c r="G16" i="2" s="1"/>
  <c r="D15" i="2"/>
  <c r="D16" i="2"/>
  <c r="G18" i="2" s="1"/>
  <c r="D17" i="2"/>
  <c r="D18" i="2"/>
  <c r="D19" i="2"/>
  <c r="D20" i="2"/>
  <c r="D21" i="2"/>
  <c r="D22" i="2"/>
  <c r="G24" i="2" s="1"/>
  <c r="D23" i="2"/>
  <c r="D24" i="2"/>
  <c r="G26" i="2" s="1"/>
  <c r="D25" i="2"/>
  <c r="D26" i="2"/>
  <c r="D27" i="2"/>
  <c r="D28" i="2"/>
  <c r="D29" i="2"/>
  <c r="D30" i="2"/>
  <c r="G32" i="2" s="1"/>
  <c r="D31" i="2"/>
  <c r="D32" i="2"/>
  <c r="G34" i="2" s="1"/>
  <c r="D33" i="2"/>
  <c r="D34" i="2"/>
  <c r="D35" i="2"/>
  <c r="D36" i="2"/>
  <c r="D37" i="2"/>
  <c r="D38" i="2"/>
  <c r="G40" i="2" s="1"/>
  <c r="D39" i="2"/>
  <c r="D40" i="2"/>
  <c r="G42" i="2" s="1"/>
  <c r="D41" i="2"/>
  <c r="D42" i="2"/>
  <c r="D43" i="2"/>
  <c r="D44" i="2"/>
  <c r="D45" i="2"/>
  <c r="D46" i="2"/>
  <c r="G48" i="2" s="1"/>
  <c r="D47" i="2"/>
  <c r="D48" i="2"/>
  <c r="G50" i="2" s="1"/>
  <c r="D49" i="2"/>
  <c r="D50" i="2"/>
  <c r="D51" i="2"/>
  <c r="D52" i="2"/>
  <c r="D53" i="2"/>
  <c r="D54" i="2"/>
  <c r="G56" i="2" s="1"/>
  <c r="D55" i="2"/>
  <c r="D56" i="2"/>
  <c r="G58" i="2" s="1"/>
  <c r="D57" i="2"/>
  <c r="D58" i="2"/>
  <c r="D59" i="2"/>
  <c r="D60" i="2"/>
  <c r="D61" i="2"/>
  <c r="D62" i="2"/>
  <c r="G64" i="2" s="1"/>
  <c r="D63" i="2"/>
  <c r="D64" i="2"/>
  <c r="G66" i="2" s="1"/>
  <c r="D65" i="2"/>
  <c r="D66" i="2"/>
  <c r="D67" i="2"/>
  <c r="D68" i="2"/>
  <c r="D69" i="2"/>
  <c r="D70" i="2"/>
  <c r="G72" i="2" s="1"/>
  <c r="G71" i="2" l="1"/>
  <c r="G55" i="2"/>
  <c r="G47" i="2"/>
  <c r="G39" i="2"/>
  <c r="G31" i="2"/>
  <c r="G23" i="2"/>
  <c r="G15" i="2"/>
  <c r="G63" i="2"/>
  <c r="G38" i="2"/>
  <c r="G61" i="2"/>
  <c r="G37" i="2"/>
  <c r="G29" i="2"/>
  <c r="G21" i="2"/>
  <c r="G13" i="2"/>
  <c r="G54" i="2"/>
  <c r="G22" i="2"/>
  <c r="G69" i="2"/>
  <c r="G53" i="2"/>
  <c r="G68" i="2"/>
  <c r="G60" i="2"/>
  <c r="G52" i="2"/>
  <c r="G44" i="2"/>
  <c r="G36" i="2"/>
  <c r="G28" i="2"/>
  <c r="G20" i="2"/>
  <c r="G12" i="2"/>
  <c r="G62" i="2"/>
  <c r="G14" i="2"/>
  <c r="G45" i="2"/>
  <c r="G67" i="2"/>
  <c r="G59" i="2"/>
  <c r="G51" i="2"/>
  <c r="G43" i="2"/>
  <c r="G35" i="2"/>
  <c r="G27" i="2"/>
  <c r="G19" i="2"/>
  <c r="G11" i="2"/>
  <c r="G46" i="2"/>
  <c r="G10" i="2"/>
  <c r="G70" i="2"/>
  <c r="G30" i="2"/>
  <c r="G65" i="2"/>
  <c r="G57" i="2"/>
  <c r="G49" i="2"/>
  <c r="G41" i="2"/>
  <c r="G33" i="2"/>
  <c r="G25" i="2"/>
  <c r="G17" i="2"/>
  <c r="G9" i="2"/>
  <c r="F10" i="1"/>
  <c r="G10" i="1"/>
  <c r="I10" i="1"/>
  <c r="F11" i="1"/>
  <c r="L11" i="1" s="1"/>
  <c r="G11" i="1"/>
  <c r="I11" i="1"/>
  <c r="F12" i="1"/>
  <c r="L12" i="1" s="1"/>
  <c r="G12" i="1"/>
  <c r="I12" i="1"/>
  <c r="F13" i="1"/>
  <c r="G13" i="1"/>
  <c r="I13" i="1"/>
  <c r="F14" i="1"/>
  <c r="L14" i="1" s="1"/>
  <c r="G14" i="1"/>
  <c r="I14" i="1"/>
  <c r="F15" i="1"/>
  <c r="G15" i="1"/>
  <c r="I15" i="1"/>
  <c r="F16" i="1"/>
  <c r="L16" i="1" s="1"/>
  <c r="G16" i="1"/>
  <c r="I16" i="1"/>
  <c r="F17" i="1"/>
  <c r="L17" i="1" s="1"/>
  <c r="G17" i="1"/>
  <c r="I17" i="1"/>
  <c r="F18" i="1"/>
  <c r="G18" i="1"/>
  <c r="I18" i="1"/>
  <c r="F19" i="1"/>
  <c r="L19" i="1" s="1"/>
  <c r="G19" i="1"/>
  <c r="I19" i="1"/>
  <c r="F20" i="1"/>
  <c r="L20" i="1" s="1"/>
  <c r="G20" i="1"/>
  <c r="I20" i="1"/>
  <c r="F21" i="1"/>
  <c r="G21" i="1"/>
  <c r="I21" i="1"/>
  <c r="I9" i="1"/>
  <c r="G9" i="1"/>
  <c r="F9" i="1"/>
  <c r="L9" i="1" s="1"/>
  <c r="L21" i="1" l="1"/>
  <c r="L22" i="1"/>
  <c r="L13" i="1"/>
  <c r="L18" i="1"/>
  <c r="L10" i="1"/>
  <c r="L15" i="1"/>
</calcChain>
</file>

<file path=xl/sharedStrings.xml><?xml version="1.0" encoding="utf-8"?>
<sst xmlns="http://schemas.openxmlformats.org/spreadsheetml/2006/main" count="1735" uniqueCount="771">
  <si>
    <t>日期</t>
    <phoneticPr fontId="1" type="noConversion"/>
  </si>
  <si>
    <t>词汇量</t>
    <phoneticPr fontId="1" type="noConversion"/>
  </si>
  <si>
    <t>背单词数量</t>
    <phoneticPr fontId="1" type="noConversion"/>
  </si>
  <si>
    <t>掌握比例</t>
    <phoneticPr fontId="1" type="noConversion"/>
  </si>
  <si>
    <t>在背比例</t>
    <phoneticPr fontId="1" type="noConversion"/>
  </si>
  <si>
    <t>陌生比例</t>
    <phoneticPr fontId="1" type="noConversion"/>
  </si>
  <si>
    <t>掌握数量</t>
    <phoneticPr fontId="1" type="noConversion"/>
  </si>
  <si>
    <t>在背数量</t>
    <phoneticPr fontId="1" type="noConversion"/>
  </si>
  <si>
    <t>陌生数量</t>
    <phoneticPr fontId="1" type="noConversion"/>
  </si>
  <si>
    <t>序号</t>
    <phoneticPr fontId="1" type="noConversion"/>
  </si>
  <si>
    <t>单词词数</t>
    <phoneticPr fontId="1" type="noConversion"/>
  </si>
  <si>
    <t>学习时间</t>
    <phoneticPr fontId="1" type="noConversion"/>
  </si>
  <si>
    <t>新增词汇</t>
    <phoneticPr fontId="1" type="noConversion"/>
  </si>
  <si>
    <t>睡觉</t>
    <phoneticPr fontId="1" type="noConversion"/>
  </si>
  <si>
    <t>起床整理</t>
    <phoneticPr fontId="1" type="noConversion"/>
  </si>
  <si>
    <t>闲聊</t>
    <phoneticPr fontId="1" type="noConversion"/>
  </si>
  <si>
    <t>外出早饭</t>
    <phoneticPr fontId="1" type="noConversion"/>
  </si>
  <si>
    <t>吃饭</t>
    <phoneticPr fontId="1" type="noConversion"/>
  </si>
  <si>
    <t>听歌</t>
    <phoneticPr fontId="1" type="noConversion"/>
  </si>
  <si>
    <t>学习</t>
    <phoneticPr fontId="1" type="noConversion"/>
  </si>
  <si>
    <t>杂活</t>
    <phoneticPr fontId="1" type="noConversion"/>
  </si>
  <si>
    <t>背单词</t>
    <phoneticPr fontId="1" type="noConversion"/>
  </si>
  <si>
    <t>助教督导</t>
    <phoneticPr fontId="1" type="noConversion"/>
  </si>
  <si>
    <t>玩手机，闲聊</t>
    <phoneticPr fontId="1" type="noConversion"/>
  </si>
  <si>
    <t>娱乐</t>
    <phoneticPr fontId="1" type="noConversion"/>
  </si>
  <si>
    <t>拖延时间</t>
    <phoneticPr fontId="1" type="noConversion"/>
  </si>
  <si>
    <t>日常</t>
    <phoneticPr fontId="1" type="noConversion"/>
  </si>
  <si>
    <t>强迫任务</t>
    <phoneticPr fontId="1" type="noConversion"/>
  </si>
  <si>
    <t>高效学习</t>
    <phoneticPr fontId="1" type="noConversion"/>
  </si>
  <si>
    <r>
      <t>高效地玩，无负罪感的玩，用蓝色标记。</t>
    </r>
    <r>
      <rPr>
        <sz val="10"/>
        <color rgb="FF2F2F2F"/>
        <rFont val="Arial"/>
        <family val="2"/>
      </rPr>
      <t>如聚会，聚餐，约会，锻炼，看电影等。</t>
    </r>
  </si>
  <si>
    <r>
      <t>睡觉、吃饭、听音乐、看书等。绿色标记。只有休息好，才能有精力去做事。</t>
    </r>
    <r>
      <rPr>
        <sz val="10"/>
        <color rgb="FF2F2F2F"/>
        <rFont val="Arial"/>
        <family val="2"/>
      </rPr>
      <t>他们可以为自己积攒足够的能量。</t>
    </r>
  </si>
  <si>
    <r>
      <t>橙色标记，它是指你不得不去做的工作，不得不上的课等。所以我们应尽量将强迫工作时间缩到最短。</t>
    </r>
    <r>
      <rPr>
        <sz val="10"/>
        <color rgb="FF2F2F2F"/>
        <rFont val="Arial"/>
        <family val="2"/>
      </rPr>
      <t>也可以在这段时间思考和计划其他事项，将其转化为高效工作时间。</t>
    </r>
  </si>
  <si>
    <t>高效工作、学习，用黄色标记，心无旁骛的，专注的工作学习。</t>
  </si>
  <si>
    <t>红色标记，做的没意义的事：浏览无关网页，刷朋友圈，赖床等。</t>
  </si>
  <si>
    <t>规划学习时间</t>
    <phoneticPr fontId="1" type="noConversion"/>
  </si>
  <si>
    <t>1记录</t>
    <phoneticPr fontId="1" type="noConversion"/>
  </si>
  <si>
    <t>2分类</t>
    <phoneticPr fontId="1" type="noConversion"/>
  </si>
  <si>
    <t>3反思</t>
    <phoneticPr fontId="1" type="noConversion"/>
  </si>
  <si>
    <t>4肯定</t>
    <phoneticPr fontId="1" type="noConversion"/>
  </si>
  <si>
    <t>要做的任务</t>
    <phoneticPr fontId="1" type="noConversion"/>
  </si>
  <si>
    <t>1英语</t>
    <phoneticPr fontId="1" type="noConversion"/>
  </si>
  <si>
    <t>填空</t>
    <phoneticPr fontId="1" type="noConversion"/>
  </si>
  <si>
    <t>阅读</t>
    <phoneticPr fontId="1" type="noConversion"/>
  </si>
  <si>
    <t>数学</t>
    <phoneticPr fontId="1" type="noConversion"/>
  </si>
  <si>
    <t>逻辑</t>
    <phoneticPr fontId="1" type="noConversion"/>
  </si>
  <si>
    <t>单词</t>
    <phoneticPr fontId="1" type="noConversion"/>
  </si>
  <si>
    <t>2课题</t>
    <phoneticPr fontId="1" type="noConversion"/>
  </si>
  <si>
    <t>做实验</t>
    <phoneticPr fontId="1" type="noConversion"/>
  </si>
  <si>
    <t>写开题</t>
    <phoneticPr fontId="1" type="noConversion"/>
  </si>
  <si>
    <t>3留学</t>
    <phoneticPr fontId="1" type="noConversion"/>
  </si>
  <si>
    <t>办签证</t>
    <phoneticPr fontId="1" type="noConversion"/>
  </si>
  <si>
    <t>4入党</t>
    <phoneticPr fontId="1" type="noConversion"/>
  </si>
  <si>
    <t>思想汇报</t>
    <phoneticPr fontId="1" type="noConversion"/>
  </si>
  <si>
    <t>5Coursera</t>
    <phoneticPr fontId="1" type="noConversion"/>
  </si>
  <si>
    <t>日均</t>
    <phoneticPr fontId="1" type="noConversion"/>
  </si>
  <si>
    <t>每日增长</t>
    <phoneticPr fontId="1" type="noConversion"/>
  </si>
  <si>
    <t>睡觉</t>
    <phoneticPr fontId="1" type="noConversion"/>
  </si>
  <si>
    <t>小说</t>
    <phoneticPr fontId="1" type="noConversion"/>
  </si>
  <si>
    <t>出行</t>
    <phoneticPr fontId="1" type="noConversion"/>
  </si>
  <si>
    <t>背单词</t>
    <phoneticPr fontId="1" type="noConversion"/>
  </si>
  <si>
    <t>聊天</t>
    <phoneticPr fontId="1" type="noConversion"/>
  </si>
  <si>
    <t>回寝室</t>
    <phoneticPr fontId="1" type="noConversion"/>
  </si>
  <si>
    <t>总计</t>
    <phoneticPr fontId="1" type="noConversion"/>
  </si>
  <si>
    <t>小说</t>
    <phoneticPr fontId="1" type="noConversion"/>
  </si>
  <si>
    <t>整理材料</t>
    <phoneticPr fontId="1" type="noConversion"/>
  </si>
  <si>
    <t>出行</t>
    <phoneticPr fontId="1" type="noConversion"/>
  </si>
  <si>
    <t>小说</t>
    <phoneticPr fontId="1" type="noConversion"/>
  </si>
  <si>
    <t>ig&amp;rng</t>
    <phoneticPr fontId="1" type="noConversion"/>
  </si>
  <si>
    <t>kfc</t>
    <phoneticPr fontId="1" type="noConversion"/>
  </si>
  <si>
    <t>睡觉</t>
    <phoneticPr fontId="1" type="noConversion"/>
  </si>
  <si>
    <t>背单词</t>
    <phoneticPr fontId="1" type="noConversion"/>
  </si>
  <si>
    <t>吃饭整理</t>
    <phoneticPr fontId="1" type="noConversion"/>
  </si>
  <si>
    <t>小说</t>
    <phoneticPr fontId="1" type="noConversion"/>
  </si>
  <si>
    <t>填空</t>
    <phoneticPr fontId="1" type="noConversion"/>
  </si>
  <si>
    <t>出行</t>
    <phoneticPr fontId="1" type="noConversion"/>
  </si>
  <si>
    <t>上课</t>
    <phoneticPr fontId="1" type="noConversion"/>
  </si>
  <si>
    <t>睡觉</t>
    <phoneticPr fontId="1" type="noConversion"/>
  </si>
  <si>
    <t>小说</t>
    <phoneticPr fontId="1" type="noConversion"/>
  </si>
  <si>
    <t>睡觉</t>
    <phoneticPr fontId="1" type="noConversion"/>
  </si>
  <si>
    <t>浪费时间</t>
    <phoneticPr fontId="1" type="noConversion"/>
  </si>
  <si>
    <t>睡觉</t>
    <phoneticPr fontId="1" type="noConversion"/>
  </si>
  <si>
    <t>出行</t>
    <phoneticPr fontId="1" type="noConversion"/>
  </si>
  <si>
    <t>单词</t>
    <phoneticPr fontId="1" type="noConversion"/>
  </si>
  <si>
    <t>填空</t>
    <phoneticPr fontId="1" type="noConversion"/>
  </si>
  <si>
    <t>阅读</t>
    <phoneticPr fontId="1" type="noConversion"/>
  </si>
  <si>
    <t>背单词线</t>
    <phoneticPr fontId="1" type="noConversion"/>
  </si>
  <si>
    <t>看小说</t>
    <phoneticPr fontId="1" type="noConversion"/>
  </si>
  <si>
    <t>走神</t>
    <phoneticPr fontId="1" type="noConversion"/>
  </si>
  <si>
    <t>回应信息</t>
    <phoneticPr fontId="1" type="noConversion"/>
  </si>
  <si>
    <t>吃饭</t>
    <phoneticPr fontId="1" type="noConversion"/>
  </si>
  <si>
    <t>玩耍</t>
    <phoneticPr fontId="1" type="noConversion"/>
  </si>
  <si>
    <t>睡觉</t>
    <phoneticPr fontId="1" type="noConversion"/>
  </si>
  <si>
    <t>解决杂事</t>
    <phoneticPr fontId="1" type="noConversion"/>
  </si>
  <si>
    <t>签证</t>
    <phoneticPr fontId="1" type="noConversion"/>
  </si>
  <si>
    <t>日常</t>
    <phoneticPr fontId="1" type="noConversion"/>
  </si>
  <si>
    <t>托福</t>
    <phoneticPr fontId="1" type="noConversion"/>
  </si>
  <si>
    <t>浪费</t>
    <phoneticPr fontId="1" type="noConversion"/>
  </si>
  <si>
    <t>背单词</t>
    <phoneticPr fontId="1" type="noConversion"/>
  </si>
  <si>
    <t>上课</t>
    <phoneticPr fontId="1" type="noConversion"/>
  </si>
  <si>
    <t>扯皮</t>
    <phoneticPr fontId="1" type="noConversion"/>
  </si>
  <si>
    <t>LOL</t>
    <phoneticPr fontId="1" type="noConversion"/>
  </si>
  <si>
    <t>吃饭</t>
    <phoneticPr fontId="1" type="noConversion"/>
  </si>
  <si>
    <t>签证</t>
    <phoneticPr fontId="1" type="noConversion"/>
  </si>
  <si>
    <t>浪费</t>
    <phoneticPr fontId="1" type="noConversion"/>
  </si>
  <si>
    <t>健身卡</t>
    <phoneticPr fontId="1" type="noConversion"/>
  </si>
  <si>
    <t>洗澡拍照</t>
    <phoneticPr fontId="1" type="noConversion"/>
  </si>
  <si>
    <t>吃饭</t>
    <phoneticPr fontId="1" type="noConversion"/>
  </si>
  <si>
    <t>DS160</t>
    <phoneticPr fontId="1" type="noConversion"/>
  </si>
  <si>
    <t>填表</t>
    <phoneticPr fontId="1" type="noConversion"/>
  </si>
  <si>
    <t>单词</t>
    <phoneticPr fontId="1" type="noConversion"/>
  </si>
  <si>
    <t>托福</t>
    <phoneticPr fontId="1" type="noConversion"/>
  </si>
  <si>
    <t>整理图</t>
    <phoneticPr fontId="1" type="noConversion"/>
  </si>
  <si>
    <t>睡觉</t>
    <phoneticPr fontId="1" type="noConversion"/>
  </si>
  <si>
    <t>出行</t>
    <phoneticPr fontId="1" type="noConversion"/>
  </si>
  <si>
    <t>背单词</t>
    <phoneticPr fontId="1" type="noConversion"/>
  </si>
  <si>
    <t>浪费</t>
    <phoneticPr fontId="1" type="noConversion"/>
  </si>
  <si>
    <t>老师谈话</t>
    <phoneticPr fontId="1" type="noConversion"/>
  </si>
  <si>
    <t>吃饭</t>
    <phoneticPr fontId="1" type="noConversion"/>
  </si>
  <si>
    <t>收获</t>
    <phoneticPr fontId="1" type="noConversion"/>
  </si>
  <si>
    <t>听力</t>
    <phoneticPr fontId="1" type="noConversion"/>
  </si>
  <si>
    <t>取资料</t>
    <phoneticPr fontId="1" type="noConversion"/>
  </si>
  <si>
    <t>签证</t>
    <phoneticPr fontId="1" type="noConversion"/>
  </si>
  <si>
    <t>信息</t>
    <phoneticPr fontId="1" type="noConversion"/>
  </si>
  <si>
    <t>讨论班</t>
    <phoneticPr fontId="1" type="noConversion"/>
  </si>
  <si>
    <t>校对</t>
    <phoneticPr fontId="1" type="noConversion"/>
  </si>
  <si>
    <t>吃饭</t>
    <phoneticPr fontId="1" type="noConversion"/>
  </si>
  <si>
    <t>签证</t>
    <phoneticPr fontId="1" type="noConversion"/>
  </si>
  <si>
    <t>睡觉</t>
    <phoneticPr fontId="1" type="noConversion"/>
  </si>
  <si>
    <t>浪费</t>
    <phoneticPr fontId="1" type="noConversion"/>
  </si>
  <si>
    <t xml:space="preserve">
自卑？自责？带来的思想上的消沉</t>
    <phoneticPr fontId="1" type="noConversion"/>
  </si>
  <si>
    <t>背单词</t>
    <phoneticPr fontId="1" type="noConversion"/>
  </si>
  <si>
    <t>做填空</t>
    <phoneticPr fontId="1" type="noConversion"/>
  </si>
  <si>
    <t>6学校托福</t>
    <phoneticPr fontId="1" type="noConversion"/>
  </si>
  <si>
    <t>听</t>
    <phoneticPr fontId="1" type="noConversion"/>
  </si>
  <si>
    <t>说</t>
    <phoneticPr fontId="1" type="noConversion"/>
  </si>
  <si>
    <t>读</t>
    <phoneticPr fontId="1" type="noConversion"/>
  </si>
  <si>
    <t>写</t>
    <phoneticPr fontId="1" type="noConversion"/>
  </si>
  <si>
    <t>因该学会舍弃一些内容，完成2~3件事情</t>
    <phoneticPr fontId="1" type="noConversion"/>
  </si>
  <si>
    <t>低效</t>
    <phoneticPr fontId="1" type="noConversion"/>
  </si>
  <si>
    <t>吃饭</t>
    <phoneticPr fontId="1" type="noConversion"/>
  </si>
  <si>
    <t>聊天</t>
    <phoneticPr fontId="1" type="noConversion"/>
  </si>
  <si>
    <t>睡觉</t>
    <phoneticPr fontId="1" type="noConversion"/>
  </si>
  <si>
    <t>户口</t>
    <phoneticPr fontId="1" type="noConversion"/>
  </si>
  <si>
    <t>交款</t>
    <phoneticPr fontId="1" type="noConversion"/>
  </si>
  <si>
    <t>单词</t>
    <phoneticPr fontId="1" type="noConversion"/>
  </si>
  <si>
    <t>入党
申请书</t>
  </si>
  <si>
    <t>杂事</t>
    <phoneticPr fontId="1" type="noConversion"/>
  </si>
  <si>
    <t>填空</t>
    <phoneticPr fontId="1" type="noConversion"/>
  </si>
  <si>
    <t>阅读</t>
    <phoneticPr fontId="1" type="noConversion"/>
  </si>
  <si>
    <t>1.单词</t>
  </si>
  <si>
    <t>2.单句听写</t>
  </si>
  <si>
    <t>3.听写</t>
  </si>
  <si>
    <t>4.单词朗读</t>
  </si>
  <si>
    <t>5.课文朗读</t>
  </si>
  <si>
    <t>6.泛听</t>
  </si>
  <si>
    <t>浪费</t>
    <phoneticPr fontId="1" type="noConversion"/>
  </si>
  <si>
    <t>闲聊</t>
    <phoneticPr fontId="1" type="noConversion"/>
  </si>
  <si>
    <t>睡觉</t>
    <phoneticPr fontId="1" type="noConversion"/>
  </si>
  <si>
    <t>外出</t>
    <phoneticPr fontId="1" type="noConversion"/>
  </si>
  <si>
    <t>整理</t>
    <phoneticPr fontId="1" type="noConversion"/>
  </si>
  <si>
    <t>单词</t>
    <phoneticPr fontId="1" type="noConversion"/>
  </si>
  <si>
    <t>阅读</t>
    <phoneticPr fontId="1" type="noConversion"/>
  </si>
  <si>
    <t>吃饭</t>
    <phoneticPr fontId="1" type="noConversion"/>
  </si>
  <si>
    <t>吃火锅
聊天</t>
    <phoneticPr fontId="1" type="noConversion"/>
  </si>
  <si>
    <t>不是每件事情都需要“圆圆满满”的解释。
少想多做，做好手头的。每个人的目标不同，做的事情也不同。</t>
    <phoneticPr fontId="1" type="noConversion"/>
  </si>
  <si>
    <t>少吃多运动
定好计划关手机。</t>
    <phoneticPr fontId="1" type="noConversion"/>
  </si>
  <si>
    <t>娱乐平均</t>
    <phoneticPr fontId="1" type="noConversion"/>
  </si>
  <si>
    <t>浪费平均</t>
    <phoneticPr fontId="1" type="noConversion"/>
  </si>
  <si>
    <t>日常平均</t>
    <phoneticPr fontId="1" type="noConversion"/>
  </si>
  <si>
    <t>强迫任务平均</t>
    <phoneticPr fontId="1" type="noConversion"/>
  </si>
  <si>
    <t>高效学习平均</t>
    <phoneticPr fontId="1" type="noConversion"/>
  </si>
  <si>
    <t>托福
阅读</t>
    <phoneticPr fontId="1" type="noConversion"/>
  </si>
  <si>
    <t>学习方法</t>
    <phoneticPr fontId="1" type="noConversion"/>
  </si>
  <si>
    <t>分/个</t>
    <phoneticPr fontId="1" type="noConversion"/>
  </si>
  <si>
    <t>个/分</t>
    <phoneticPr fontId="1" type="noConversion"/>
  </si>
  <si>
    <t>扩大倍数</t>
    <phoneticPr fontId="1" type="noConversion"/>
  </si>
  <si>
    <t>统计单词</t>
    <phoneticPr fontId="1" type="noConversion"/>
  </si>
  <si>
    <t>网易云</t>
    <phoneticPr fontId="1" type="noConversion"/>
  </si>
  <si>
    <t>休息</t>
    <phoneticPr fontId="1" type="noConversion"/>
  </si>
  <si>
    <t>没睡觉
浪费</t>
    <phoneticPr fontId="1" type="noConversion"/>
  </si>
  <si>
    <t>睡觉</t>
    <phoneticPr fontId="1" type="noConversion"/>
  </si>
  <si>
    <t>听力</t>
    <phoneticPr fontId="1" type="noConversion"/>
  </si>
  <si>
    <t>回寝
洗漱</t>
    <phoneticPr fontId="1" type="noConversion"/>
  </si>
  <si>
    <t>单词</t>
    <phoneticPr fontId="1" type="noConversion"/>
  </si>
  <si>
    <t>聊天</t>
    <phoneticPr fontId="1" type="noConversion"/>
  </si>
  <si>
    <t>单词</t>
    <phoneticPr fontId="1" type="noConversion"/>
  </si>
  <si>
    <t>低效</t>
    <phoneticPr fontId="1" type="noConversion"/>
  </si>
  <si>
    <t>睡觉</t>
    <phoneticPr fontId="1" type="noConversion"/>
  </si>
  <si>
    <t>出行</t>
    <phoneticPr fontId="1" type="noConversion"/>
  </si>
  <si>
    <t>单词
整理</t>
    <phoneticPr fontId="1" type="noConversion"/>
  </si>
  <si>
    <t>困倦导致的背单词效率降低
观看4哥打游戏浪费时间</t>
    <phoneticPr fontId="1" type="noConversion"/>
  </si>
  <si>
    <t>记单词需要重复多遍，按照记忆曲线去背诵。
把GRE要你命3000输入app进行背诵。制定计划2周完成第一轮输入。</t>
    <phoneticPr fontId="1" type="noConversion"/>
  </si>
  <si>
    <t>听歌休息</t>
    <phoneticPr fontId="1" type="noConversion"/>
  </si>
  <si>
    <t>低效浪费</t>
    <phoneticPr fontId="1" type="noConversion"/>
  </si>
  <si>
    <t>阅读</t>
    <phoneticPr fontId="1" type="noConversion"/>
  </si>
  <si>
    <t>长难句十</t>
    <phoneticPr fontId="1" type="noConversion"/>
  </si>
  <si>
    <t>玩手机
浪费</t>
    <phoneticPr fontId="1" type="noConversion"/>
  </si>
  <si>
    <t>睡觉</t>
    <phoneticPr fontId="1" type="noConversion"/>
  </si>
  <si>
    <t>单词
听力</t>
    <phoneticPr fontId="1" type="noConversion"/>
  </si>
  <si>
    <t>健身</t>
    <phoneticPr fontId="1" type="noConversion"/>
  </si>
  <si>
    <t>杂物</t>
    <phoneticPr fontId="1" type="noConversion"/>
  </si>
  <si>
    <t>周均</t>
    <phoneticPr fontId="1" type="noConversion"/>
  </si>
  <si>
    <t>填空</t>
    <phoneticPr fontId="1" type="noConversion"/>
  </si>
  <si>
    <t>托福
听力</t>
    <phoneticPr fontId="1" type="noConversion"/>
  </si>
  <si>
    <t>日常</t>
  </si>
  <si>
    <t>无聊</t>
    <phoneticPr fontId="1" type="noConversion"/>
  </si>
  <si>
    <t>扯犊子</t>
    <phoneticPr fontId="1" type="noConversion"/>
  </si>
  <si>
    <t>吃饭</t>
    <phoneticPr fontId="1" type="noConversion"/>
  </si>
  <si>
    <t>整理出行</t>
    <phoneticPr fontId="1" type="noConversion"/>
  </si>
  <si>
    <t>单词
听力</t>
    <phoneticPr fontId="1" type="noConversion"/>
  </si>
  <si>
    <t>补觉</t>
    <phoneticPr fontId="1" type="noConversion"/>
  </si>
  <si>
    <t>聊天</t>
    <phoneticPr fontId="1" type="noConversion"/>
  </si>
  <si>
    <t>浪费</t>
    <phoneticPr fontId="1" type="noConversion"/>
  </si>
  <si>
    <t>7天平均</t>
    <phoneticPr fontId="1" type="noConversion"/>
  </si>
  <si>
    <t>时间*0.1</t>
    <phoneticPr fontId="1" type="noConversion"/>
  </si>
  <si>
    <t>无用的整理</t>
    <phoneticPr fontId="1" type="noConversion"/>
  </si>
  <si>
    <t>GRE_3</t>
    <phoneticPr fontId="1" type="noConversion"/>
  </si>
  <si>
    <t>图书馆词汇</t>
    <phoneticPr fontId="1" type="noConversion"/>
  </si>
  <si>
    <t>睡觉</t>
    <phoneticPr fontId="1" type="noConversion"/>
  </si>
  <si>
    <t>论文词汇</t>
    <phoneticPr fontId="1" type="noConversion"/>
  </si>
  <si>
    <t>闲荡</t>
    <phoneticPr fontId="1" type="noConversion"/>
  </si>
  <si>
    <t>英文论文</t>
    <phoneticPr fontId="1" type="noConversion"/>
  </si>
  <si>
    <t>听歌</t>
    <phoneticPr fontId="1" type="noConversion"/>
  </si>
  <si>
    <t>厌学浪费</t>
    <phoneticPr fontId="1" type="noConversion"/>
  </si>
  <si>
    <t>看视频休息</t>
    <phoneticPr fontId="1" type="noConversion"/>
  </si>
  <si>
    <t>英语听力</t>
    <phoneticPr fontId="1" type="noConversion"/>
  </si>
  <si>
    <t>日常</t>
    <phoneticPr fontId="1" type="noConversion"/>
  </si>
  <si>
    <t>英语阅读</t>
    <phoneticPr fontId="1" type="noConversion"/>
  </si>
  <si>
    <t>浪费</t>
    <phoneticPr fontId="1" type="noConversion"/>
  </si>
  <si>
    <t>出行</t>
    <phoneticPr fontId="1" type="noConversion"/>
  </si>
  <si>
    <t>睡觉</t>
    <phoneticPr fontId="1" type="noConversion"/>
  </si>
  <si>
    <t>单词</t>
    <phoneticPr fontId="1" type="noConversion"/>
  </si>
  <si>
    <t>浪费</t>
    <phoneticPr fontId="1" type="noConversion"/>
  </si>
  <si>
    <t>洗漱</t>
    <phoneticPr fontId="1" type="noConversion"/>
  </si>
  <si>
    <t>年少时想做赶紧做，不做就老了</t>
    <phoneticPr fontId="1" type="noConversion"/>
  </si>
  <si>
    <t>减少生活作息上消耗的时间</t>
    <phoneticPr fontId="1" type="noConversion"/>
  </si>
  <si>
    <t>增加单词</t>
    <phoneticPr fontId="1" type="noConversion"/>
  </si>
  <si>
    <t>阅读</t>
    <phoneticPr fontId="1" type="noConversion"/>
  </si>
  <si>
    <t>新增4日平均</t>
    <phoneticPr fontId="1" type="noConversion"/>
  </si>
  <si>
    <t>计划数</t>
    <phoneticPr fontId="1" type="noConversion"/>
  </si>
  <si>
    <t>吃饭睡觉</t>
    <phoneticPr fontId="1" type="noConversion"/>
  </si>
  <si>
    <t>浪费</t>
    <phoneticPr fontId="1" type="noConversion"/>
  </si>
  <si>
    <t>填空</t>
    <phoneticPr fontId="1" type="noConversion"/>
  </si>
  <si>
    <t>吃饭</t>
    <phoneticPr fontId="1" type="noConversion"/>
  </si>
  <si>
    <t>洗漱</t>
    <phoneticPr fontId="1" type="noConversion"/>
  </si>
  <si>
    <t>驯龙高手</t>
    <phoneticPr fontId="1" type="noConversion"/>
  </si>
  <si>
    <t>英语课</t>
    <phoneticPr fontId="1" type="noConversion"/>
  </si>
  <si>
    <t>早餐</t>
    <phoneticPr fontId="1" type="noConversion"/>
  </si>
  <si>
    <t>单词</t>
    <phoneticPr fontId="1" type="noConversion"/>
  </si>
  <si>
    <t>睡觉</t>
    <phoneticPr fontId="1" type="noConversion"/>
  </si>
  <si>
    <t>海市蜃楼</t>
    <phoneticPr fontId="1" type="noConversion"/>
  </si>
  <si>
    <t>吃饭出行</t>
    <phoneticPr fontId="1" type="noConversion"/>
  </si>
  <si>
    <t>读论文</t>
    <phoneticPr fontId="1" type="noConversion"/>
  </si>
  <si>
    <t>聊天</t>
    <phoneticPr fontId="1" type="noConversion"/>
  </si>
  <si>
    <t>出行</t>
    <phoneticPr fontId="1" type="noConversion"/>
  </si>
  <si>
    <t>看书</t>
    <phoneticPr fontId="1" type="noConversion"/>
  </si>
  <si>
    <t>单词200</t>
    <phoneticPr fontId="1" type="noConversion"/>
  </si>
  <si>
    <t>讨论班</t>
    <phoneticPr fontId="1" type="noConversion"/>
  </si>
  <si>
    <t>吃饭，准备</t>
    <phoneticPr fontId="1" type="noConversion"/>
  </si>
  <si>
    <t>睡觉</t>
    <phoneticPr fontId="1" type="noConversion"/>
  </si>
  <si>
    <t>吃饭</t>
    <phoneticPr fontId="1" type="noConversion"/>
  </si>
  <si>
    <t>论文</t>
    <phoneticPr fontId="1" type="noConversion"/>
  </si>
  <si>
    <t>浪费</t>
    <phoneticPr fontId="1" type="noConversion"/>
  </si>
  <si>
    <t>国跳</t>
    <phoneticPr fontId="1" type="noConversion"/>
  </si>
  <si>
    <t>在籍证明</t>
    <phoneticPr fontId="1" type="noConversion"/>
  </si>
  <si>
    <t>吃饭整理</t>
    <phoneticPr fontId="1" type="noConversion"/>
  </si>
  <si>
    <t>托福
写作</t>
    <phoneticPr fontId="1" type="noConversion"/>
  </si>
  <si>
    <t>自习</t>
    <phoneticPr fontId="1" type="noConversion"/>
  </si>
  <si>
    <t>回寝</t>
    <phoneticPr fontId="1" type="noConversion"/>
  </si>
  <si>
    <t>在籍证明</t>
    <phoneticPr fontId="1" type="noConversion"/>
  </si>
  <si>
    <t>单词</t>
    <phoneticPr fontId="1" type="noConversion"/>
  </si>
  <si>
    <t>睡觉</t>
    <phoneticPr fontId="1" type="noConversion"/>
  </si>
  <si>
    <t>西贝莜面村</t>
    <phoneticPr fontId="1" type="noConversion"/>
  </si>
  <si>
    <t>单词</t>
    <phoneticPr fontId="1" type="noConversion"/>
  </si>
  <si>
    <t>交款</t>
    <phoneticPr fontId="1" type="noConversion"/>
  </si>
  <si>
    <t>老师好</t>
    <phoneticPr fontId="1" type="noConversion"/>
  </si>
  <si>
    <t>洗澡？</t>
    <phoneticPr fontId="1" type="noConversion"/>
  </si>
  <si>
    <t>整理洗漱</t>
    <phoneticPr fontId="1" type="noConversion"/>
  </si>
  <si>
    <t>浪费</t>
    <phoneticPr fontId="1" type="noConversion"/>
  </si>
  <si>
    <t>晚睡浪费</t>
    <phoneticPr fontId="1" type="noConversion"/>
  </si>
  <si>
    <t>睡觉</t>
    <phoneticPr fontId="1" type="noConversion"/>
  </si>
  <si>
    <t>玩手机浪费</t>
    <phoneticPr fontId="1" type="noConversion"/>
  </si>
  <si>
    <t>整理外出</t>
    <phoneticPr fontId="1" type="noConversion"/>
  </si>
  <si>
    <t>单词</t>
    <phoneticPr fontId="1" type="noConversion"/>
  </si>
  <si>
    <t>吃饭</t>
    <phoneticPr fontId="1" type="noConversion"/>
  </si>
  <si>
    <t>网易云</t>
    <phoneticPr fontId="1" type="noConversion"/>
  </si>
  <si>
    <t>浪费</t>
    <phoneticPr fontId="1" type="noConversion"/>
  </si>
  <si>
    <t>健身</t>
    <phoneticPr fontId="1" type="noConversion"/>
  </si>
  <si>
    <t>吃火锅</t>
    <phoneticPr fontId="1" type="noConversion"/>
  </si>
  <si>
    <t>交钱，签证</t>
    <phoneticPr fontId="1" type="noConversion"/>
  </si>
  <si>
    <t>单词</t>
    <phoneticPr fontId="1" type="noConversion"/>
  </si>
  <si>
    <t>浪费</t>
    <phoneticPr fontId="1" type="noConversion"/>
  </si>
  <si>
    <t>睡觉</t>
    <phoneticPr fontId="1" type="noConversion"/>
  </si>
  <si>
    <t>睡
懒
觉</t>
    <phoneticPr fontId="1" type="noConversion"/>
  </si>
  <si>
    <t>聊天浪费</t>
    <phoneticPr fontId="1" type="noConversion"/>
  </si>
  <si>
    <t>背单词</t>
    <phoneticPr fontId="1" type="noConversion"/>
  </si>
  <si>
    <t>午饭出行</t>
    <phoneticPr fontId="1" type="noConversion"/>
  </si>
  <si>
    <t>网易云</t>
    <phoneticPr fontId="1" type="noConversion"/>
  </si>
  <si>
    <t>托福</t>
    <phoneticPr fontId="1" type="noConversion"/>
  </si>
  <si>
    <t>TPO10</t>
    <phoneticPr fontId="1" type="noConversion"/>
  </si>
  <si>
    <t xml:space="preserve">回长春
</t>
    <phoneticPr fontId="1" type="noConversion"/>
  </si>
  <si>
    <t>听力
托福</t>
    <phoneticPr fontId="1" type="noConversion"/>
  </si>
  <si>
    <t>吃饭</t>
    <phoneticPr fontId="1" type="noConversion"/>
  </si>
  <si>
    <t>填空</t>
    <phoneticPr fontId="1" type="noConversion"/>
  </si>
  <si>
    <t>浪费</t>
    <phoneticPr fontId="1" type="noConversion"/>
  </si>
  <si>
    <t>单词</t>
    <phoneticPr fontId="1" type="noConversion"/>
  </si>
  <si>
    <t>需要自己检查每一项事情</t>
  </si>
  <si>
    <t>没有睡好觉，没有咬牙坚持早起，导致看网易云浪费时间</t>
    <phoneticPr fontId="1" type="noConversion"/>
  </si>
  <si>
    <t>填空太难导致的没有专注</t>
    <phoneticPr fontId="1" type="noConversion"/>
  </si>
  <si>
    <t>没有计划好当天学习目标导致的效率低下</t>
    <phoneticPr fontId="1" type="noConversion"/>
  </si>
  <si>
    <t>少花时间在无关的人身上，</t>
    <phoneticPr fontId="1" type="noConversion"/>
  </si>
  <si>
    <t>有计划就按照计划行事</t>
    <phoneticPr fontId="1" type="noConversion"/>
  </si>
  <si>
    <t>特立独行！！！</t>
    <phoneticPr fontId="1" type="noConversion"/>
  </si>
  <si>
    <t>网易云浪费</t>
    <phoneticPr fontId="1" type="noConversion"/>
  </si>
  <si>
    <t>出行</t>
    <phoneticPr fontId="1" type="noConversion"/>
  </si>
  <si>
    <t>单词</t>
    <phoneticPr fontId="1" type="noConversion"/>
  </si>
  <si>
    <t>剪头发</t>
    <phoneticPr fontId="1" type="noConversion"/>
  </si>
  <si>
    <t>自我介绍</t>
    <phoneticPr fontId="1" type="noConversion"/>
  </si>
  <si>
    <t>填空</t>
    <phoneticPr fontId="1" type="noConversion"/>
  </si>
  <si>
    <t>单词</t>
    <phoneticPr fontId="1" type="noConversion"/>
  </si>
  <si>
    <t>托福作业</t>
    <phoneticPr fontId="1" type="noConversion"/>
  </si>
  <si>
    <t>海盗来了</t>
    <phoneticPr fontId="1" type="noConversion"/>
  </si>
  <si>
    <t>浪费</t>
    <phoneticPr fontId="1" type="noConversion"/>
  </si>
  <si>
    <t>睡觉</t>
    <phoneticPr fontId="1" type="noConversion"/>
  </si>
  <si>
    <t>车票</t>
    <phoneticPr fontId="1" type="noConversion"/>
  </si>
  <si>
    <t>睡觉</t>
    <phoneticPr fontId="1" type="noConversion"/>
  </si>
  <si>
    <t>出行订票</t>
    <phoneticPr fontId="1" type="noConversion"/>
  </si>
  <si>
    <t>单词</t>
    <phoneticPr fontId="1" type="noConversion"/>
  </si>
  <si>
    <t>海盗来了</t>
    <phoneticPr fontId="1" type="noConversion"/>
  </si>
  <si>
    <t>吃饭</t>
    <phoneticPr fontId="1" type="noConversion"/>
  </si>
  <si>
    <t>填空</t>
    <phoneticPr fontId="1" type="noConversion"/>
  </si>
  <si>
    <t>解析填空</t>
    <phoneticPr fontId="1" type="noConversion"/>
  </si>
  <si>
    <t>玩手机休息</t>
    <phoneticPr fontId="1" type="noConversion"/>
  </si>
  <si>
    <t>扯犊子浪费</t>
    <phoneticPr fontId="1" type="noConversion"/>
  </si>
  <si>
    <t>出行</t>
    <phoneticPr fontId="1" type="noConversion"/>
  </si>
  <si>
    <t>单词</t>
    <phoneticPr fontId="1" type="noConversion"/>
  </si>
  <si>
    <t>午饭</t>
    <phoneticPr fontId="1" type="noConversion"/>
  </si>
  <si>
    <t>整理单词</t>
    <phoneticPr fontId="1" type="noConversion"/>
  </si>
  <si>
    <t>学习计划</t>
    <phoneticPr fontId="1" type="noConversion"/>
  </si>
  <si>
    <t>倒计时</t>
    <phoneticPr fontId="1" type="noConversion"/>
  </si>
  <si>
    <t>孙老师谈话：1遇到多项事情及时规划，
2要有最终目标，同时要做的事只有努力，
3英语是必须的，专业才是立足之本。
谭先师兄：单线程工作，吃饭+1件事情。
【Alt+Enter】单元格内换行。
会长汪靖豪GRE325：自学2月，每天学，每天3个list3000,多次。</t>
    <phoneticPr fontId="1" type="noConversion"/>
  </si>
  <si>
    <t>老师只能帮助做计划，执行和安排时间老师做不到。</t>
    <phoneticPr fontId="1" type="noConversion"/>
  </si>
  <si>
    <t>因为晚睡到导致的第二天一整天低效</t>
    <phoneticPr fontId="1" type="noConversion"/>
  </si>
  <si>
    <t>不要关心其他无关的事情</t>
    <phoneticPr fontId="1" type="noConversion"/>
  </si>
  <si>
    <t>常考词汇中的3、4页+对话场景词汇（工作类+课程）</t>
  </si>
  <si>
    <t>41-70 听写出全部单词，下次课上交草稿</t>
  </si>
  <si>
    <t>Passage 4、5、6，完成填空，下节课上交</t>
  </si>
  <si>
    <t>常考词汇中的3、4页+对话场景词汇（工作类+课程），录音并上传，标注清楚“汉语名+单词3/4”，“汉语名+工作类”，“汉语名+课程”</t>
  </si>
  <si>
    <t>Passage 5，录音并上传，标注清楚“汉语名+passage 5”</t>
  </si>
  <si>
    <t>泛听材料-3+泛听材料-4，只写听到的关键词和重读词，下节课上交草纸</t>
  </si>
  <si>
    <t>时间</t>
    <phoneticPr fontId="1" type="noConversion"/>
  </si>
  <si>
    <t>3h</t>
    <phoneticPr fontId="1" type="noConversion"/>
  </si>
  <si>
    <t>托福第2次听力作业（4月8 日- 4月16日）</t>
    <phoneticPr fontId="1" type="noConversion"/>
  </si>
  <si>
    <t>计划时间</t>
    <phoneticPr fontId="1" type="noConversion"/>
  </si>
  <si>
    <t>GRE课程</t>
    <phoneticPr fontId="1" type="noConversion"/>
  </si>
  <si>
    <t>读论文</t>
    <phoneticPr fontId="1" type="noConversion"/>
  </si>
  <si>
    <t>单词</t>
    <phoneticPr fontId="1" type="noConversion"/>
  </si>
  <si>
    <t>填空</t>
    <phoneticPr fontId="1" type="noConversion"/>
  </si>
  <si>
    <t>阅读</t>
    <phoneticPr fontId="1" type="noConversion"/>
  </si>
  <si>
    <t>数学</t>
    <phoneticPr fontId="1" type="noConversion"/>
  </si>
  <si>
    <t>托福</t>
    <phoneticPr fontId="1" type="noConversion"/>
  </si>
  <si>
    <t>课题</t>
    <phoneticPr fontId="1" type="noConversion"/>
  </si>
  <si>
    <t>coursera</t>
    <phoneticPr fontId="1" type="noConversion"/>
  </si>
  <si>
    <t>单词</t>
    <phoneticPr fontId="1" type="noConversion"/>
  </si>
  <si>
    <t>申请</t>
    <phoneticPr fontId="1" type="noConversion"/>
  </si>
  <si>
    <t>出行</t>
    <phoneticPr fontId="1" type="noConversion"/>
  </si>
  <si>
    <t xml:space="preserve">午觉 </t>
    <phoneticPr fontId="1" type="noConversion"/>
  </si>
  <si>
    <t>健身</t>
    <phoneticPr fontId="1" type="noConversion"/>
  </si>
  <si>
    <t>计划外
浪费</t>
    <phoneticPr fontId="1" type="noConversion"/>
  </si>
  <si>
    <t>计划路程</t>
    <phoneticPr fontId="1" type="noConversion"/>
  </si>
  <si>
    <t>签证准备</t>
    <phoneticPr fontId="1" type="noConversion"/>
  </si>
  <si>
    <t>睡觉</t>
    <phoneticPr fontId="1" type="noConversion"/>
  </si>
  <si>
    <t>出行</t>
    <phoneticPr fontId="1" type="noConversion"/>
  </si>
  <si>
    <t>单词</t>
    <phoneticPr fontId="1" type="noConversion"/>
  </si>
  <si>
    <t>toefl</t>
    <phoneticPr fontId="1" type="noConversion"/>
  </si>
  <si>
    <t>吃饭</t>
    <phoneticPr fontId="1" type="noConversion"/>
  </si>
  <si>
    <t>逛街</t>
    <phoneticPr fontId="1" type="noConversion"/>
  </si>
  <si>
    <t>玩手机浪费</t>
    <phoneticPr fontId="1" type="noConversion"/>
  </si>
  <si>
    <t>玩魔方</t>
    <phoneticPr fontId="1" type="noConversion"/>
  </si>
  <si>
    <t>背单词</t>
    <phoneticPr fontId="1" type="noConversion"/>
  </si>
  <si>
    <t>市内交通</t>
    <phoneticPr fontId="1" type="noConversion"/>
  </si>
  <si>
    <t>去沈阳</t>
    <phoneticPr fontId="1" type="noConversion"/>
  </si>
  <si>
    <t>玩电脑</t>
    <phoneticPr fontId="1" type="noConversion"/>
  </si>
  <si>
    <t>休息</t>
    <phoneticPr fontId="1" type="noConversion"/>
  </si>
  <si>
    <t>睡觉</t>
    <phoneticPr fontId="1" type="noConversion"/>
  </si>
  <si>
    <t>洗漱出发</t>
    <phoneticPr fontId="1" type="noConversion"/>
  </si>
  <si>
    <t>沈老头包子</t>
    <phoneticPr fontId="1" type="noConversion"/>
  </si>
  <si>
    <t>签证</t>
    <phoneticPr fontId="1" type="noConversion"/>
  </si>
  <si>
    <t>出行</t>
    <phoneticPr fontId="1" type="noConversion"/>
  </si>
  <si>
    <t>金湘汇</t>
    <phoneticPr fontId="1" type="noConversion"/>
  </si>
  <si>
    <t>扯犊子</t>
    <phoneticPr fontId="1" type="noConversion"/>
  </si>
  <si>
    <t>飞机票</t>
    <phoneticPr fontId="1" type="noConversion"/>
  </si>
  <si>
    <t>面试记录</t>
    <phoneticPr fontId="1" type="noConversion"/>
  </si>
  <si>
    <t>吃晚饭</t>
    <phoneticPr fontId="1" type="noConversion"/>
  </si>
  <si>
    <t>单词</t>
    <phoneticPr fontId="1" type="noConversion"/>
  </si>
  <si>
    <t>洗漱</t>
    <phoneticPr fontId="1" type="noConversion"/>
  </si>
  <si>
    <t>讨论班浪费</t>
    <phoneticPr fontId="1" type="noConversion"/>
  </si>
  <si>
    <t>阅读
托福</t>
    <phoneticPr fontId="1" type="noConversion"/>
  </si>
  <si>
    <t>口语
托福</t>
    <phoneticPr fontId="1" type="noConversion"/>
  </si>
  <si>
    <t xml:space="preserve">G
R
E
</t>
    <phoneticPr fontId="1" type="noConversion"/>
  </si>
  <si>
    <t>单词整理</t>
    <phoneticPr fontId="1" type="noConversion"/>
  </si>
  <si>
    <t>统计信息
杂活</t>
    <phoneticPr fontId="1" type="noConversion"/>
  </si>
  <si>
    <t>吃饭</t>
    <phoneticPr fontId="1" type="noConversion"/>
  </si>
  <si>
    <t>机票
改信息</t>
    <phoneticPr fontId="1" type="noConversion"/>
  </si>
  <si>
    <t>扯犊子浪费</t>
    <phoneticPr fontId="1" type="noConversion"/>
  </si>
  <si>
    <t>单词</t>
    <phoneticPr fontId="1" type="noConversion"/>
  </si>
  <si>
    <t>出行</t>
    <phoneticPr fontId="1" type="noConversion"/>
  </si>
  <si>
    <t>背单词</t>
    <phoneticPr fontId="1" type="noConversion"/>
  </si>
  <si>
    <t>本部
SDT
讲座</t>
    <phoneticPr fontId="1" type="noConversion"/>
  </si>
  <si>
    <t>浪费</t>
    <phoneticPr fontId="1" type="noConversion"/>
  </si>
  <si>
    <t>单词</t>
    <phoneticPr fontId="1" type="noConversion"/>
  </si>
  <si>
    <t>填空单词</t>
    <phoneticPr fontId="1" type="noConversion"/>
  </si>
  <si>
    <t>填空</t>
    <phoneticPr fontId="1" type="noConversion"/>
  </si>
  <si>
    <t>填空校对</t>
    <phoneticPr fontId="1" type="noConversion"/>
  </si>
  <si>
    <t>督导</t>
    <phoneticPr fontId="1" type="noConversion"/>
  </si>
  <si>
    <t>外出快递</t>
  </si>
  <si>
    <t>吃饭
睡觉</t>
    <phoneticPr fontId="1" type="noConversion"/>
  </si>
  <si>
    <t>吃饭
睡觉
休息</t>
    <phoneticPr fontId="1" type="noConversion"/>
  </si>
  <si>
    <t>玩手机</t>
    <phoneticPr fontId="1" type="noConversion"/>
  </si>
  <si>
    <t>沈阳</t>
    <phoneticPr fontId="1" type="noConversion"/>
  </si>
  <si>
    <t>讨论班，自生自灭</t>
    <phoneticPr fontId="1" type="noConversion"/>
  </si>
  <si>
    <t>找到自己高效的时间学习</t>
    <phoneticPr fontId="1" type="noConversion"/>
  </si>
  <si>
    <t>时间都被零散的事情打破了</t>
    <phoneticPr fontId="1" type="noConversion"/>
  </si>
  <si>
    <t>要自己一个人！！！一个人！！！</t>
    <phoneticPr fontId="1" type="noConversion"/>
  </si>
  <si>
    <t>回寝室</t>
    <phoneticPr fontId="1" type="noConversion"/>
  </si>
  <si>
    <t>填空</t>
    <phoneticPr fontId="1" type="noConversion"/>
  </si>
  <si>
    <t>吃午饭</t>
    <phoneticPr fontId="1" type="noConversion"/>
  </si>
  <si>
    <t>健身</t>
    <phoneticPr fontId="1" type="noConversion"/>
  </si>
  <si>
    <t>论文</t>
    <phoneticPr fontId="1" type="noConversion"/>
  </si>
  <si>
    <t>睡觉</t>
    <phoneticPr fontId="1" type="noConversion"/>
  </si>
  <si>
    <t>数学校对</t>
    <phoneticPr fontId="1" type="noConversion"/>
  </si>
  <si>
    <t>晚饭</t>
    <phoneticPr fontId="1" type="noConversion"/>
  </si>
  <si>
    <t>看闲书
闲聊</t>
    <phoneticPr fontId="1" type="noConversion"/>
  </si>
  <si>
    <t>整理</t>
    <phoneticPr fontId="1" type="noConversion"/>
  </si>
  <si>
    <t>今天高效的原因有很多
1早起背单词，2早饭午饭从简，3没带手机，4没睡午觉
5杜绝诱惑，6及时排满任务，7数学让我开心，8自控力练习</t>
    <phoneticPr fontId="1" type="noConversion"/>
  </si>
  <si>
    <t>出行</t>
    <phoneticPr fontId="1" type="noConversion"/>
  </si>
  <si>
    <t>睡觉</t>
    <phoneticPr fontId="1" type="noConversion"/>
  </si>
  <si>
    <t>论文</t>
    <phoneticPr fontId="1" type="noConversion"/>
  </si>
  <si>
    <t>低效浪费</t>
    <phoneticPr fontId="1" type="noConversion"/>
  </si>
  <si>
    <t>论文总结二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</si>
  <si>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读论文是一件有趣，但浪费时间的事情
</t>
    </r>
    <r>
      <rPr>
        <sz val="11"/>
        <color theme="1"/>
        <rFont val="等线"/>
        <family val="2"/>
        <scheme val="minor"/>
      </rPr>
      <t>单词每天</t>
    </r>
    <r>
      <rPr>
        <sz val="11"/>
        <color rgb="FFFF0000"/>
        <rFont val="等线"/>
        <family val="3"/>
        <charset val="134"/>
        <scheme val="minor"/>
      </rPr>
      <t>600--&gt;3小时</t>
    </r>
    <r>
      <rPr>
        <sz val="11"/>
        <color theme="1"/>
        <rFont val="等线"/>
        <family val="2"/>
        <scheme val="minor"/>
      </rPr>
      <t>，才能在考试前过完第一遍</t>
    </r>
    <phoneticPr fontId="1" type="noConversion"/>
  </si>
  <si>
    <t>看贴吧
浪费</t>
    <phoneticPr fontId="1" type="noConversion"/>
  </si>
  <si>
    <t>数学1套</t>
    <phoneticPr fontId="1" type="noConversion"/>
  </si>
  <si>
    <t>一个人去健身很高效</t>
    <phoneticPr fontId="1" type="noConversion"/>
  </si>
  <si>
    <t>每个人选择了这条路的人，都在舍弃很多东西，有舍才有得
大家都在自己的学业和英语学习之间切换
先保证质量，之后才保证数量，我颠倒过来了。
要根据做自己的能力合理计划安排时间，而不是盲目做
确实，2个小时以上我就有点效率下降了。</t>
    <phoneticPr fontId="1" type="noConversion"/>
  </si>
  <si>
    <t>单词</t>
    <phoneticPr fontId="1" type="noConversion"/>
  </si>
  <si>
    <t>午饭</t>
    <phoneticPr fontId="1" type="noConversion"/>
  </si>
  <si>
    <t>出行</t>
    <phoneticPr fontId="1" type="noConversion"/>
  </si>
  <si>
    <t>复
仇
者
联
盟</t>
    <phoneticPr fontId="1" type="noConversion"/>
  </si>
  <si>
    <t>睡觉</t>
    <phoneticPr fontId="1" type="noConversion"/>
  </si>
  <si>
    <t>休息整理</t>
    <phoneticPr fontId="1" type="noConversion"/>
  </si>
  <si>
    <t>阅读论文</t>
    <phoneticPr fontId="1" type="noConversion"/>
  </si>
  <si>
    <t>修改代码</t>
    <phoneticPr fontId="1" type="noConversion"/>
  </si>
  <si>
    <t>新增论文任务或工作</t>
    <phoneticPr fontId="1" type="noConversion"/>
  </si>
  <si>
    <t>论文种类</t>
    <phoneticPr fontId="1" type="noConversion"/>
  </si>
  <si>
    <t>论文感想</t>
    <phoneticPr fontId="1" type="noConversion"/>
  </si>
  <si>
    <t>工具介绍</t>
    <phoneticPr fontId="1" type="noConversion"/>
  </si>
  <si>
    <t>论文名字</t>
    <phoneticPr fontId="1" type="noConversion"/>
  </si>
  <si>
    <t>DrugBank介绍</t>
    <phoneticPr fontId="1" type="noConversion"/>
  </si>
  <si>
    <t>DrugBank: a knowledgebase for drugs, drug actions and drug targets</t>
  </si>
  <si>
    <t>希望自己也能参与这样的工作</t>
    <phoneticPr fontId="1" type="noConversion"/>
  </si>
  <si>
    <t>每天读论文</t>
    <phoneticPr fontId="1" type="noConversion"/>
  </si>
  <si>
    <t>论文简介</t>
    <phoneticPr fontId="1" type="noConversion"/>
  </si>
  <si>
    <t>杂事
浪费</t>
    <phoneticPr fontId="1" type="noConversion"/>
  </si>
  <si>
    <t xml:space="preserve">1，Chen,X., Ji,Z.L. and Chen,Y.Z. (2002) TTD: therapeutic target
2，找到drugbank 中和PDB数据库有联系的配合基数据。他们是什么样的？能不能用？是准确到位点的吗？ 
3，看PolySearch工具
4，Wishart,D.S. (2007) Discovering drug targets through the web. Comp. Biochem. Physiol. D, 2, 9–17
</t>
    <phoneticPr fontId="1" type="noConversion"/>
  </si>
  <si>
    <t>整理论文</t>
    <phoneticPr fontId="1" type="noConversion"/>
  </si>
  <si>
    <t>吃饭</t>
    <phoneticPr fontId="1" type="noConversion"/>
  </si>
  <si>
    <t>讨论</t>
    <phoneticPr fontId="1" type="noConversion"/>
  </si>
  <si>
    <t>冰总论文</t>
    <phoneticPr fontId="1" type="noConversion"/>
  </si>
  <si>
    <t>加单词</t>
    <phoneticPr fontId="1" type="noConversion"/>
  </si>
  <si>
    <t>溜达</t>
    <phoneticPr fontId="1" type="noConversion"/>
  </si>
  <si>
    <t>单词</t>
    <phoneticPr fontId="1" type="noConversion"/>
  </si>
  <si>
    <t>早饭</t>
    <phoneticPr fontId="1" type="noConversion"/>
  </si>
  <si>
    <t>健身</t>
    <phoneticPr fontId="1" type="noConversion"/>
  </si>
  <si>
    <t>托福听力</t>
    <phoneticPr fontId="1" type="noConversion"/>
  </si>
  <si>
    <r>
      <rPr>
        <sz val="20"/>
        <color theme="1"/>
        <rFont val="等线"/>
        <family val="3"/>
        <charset val="134"/>
        <scheme val="minor"/>
      </rPr>
      <t>网易云</t>
    </r>
    <r>
      <rPr>
        <sz val="11"/>
        <color theme="1"/>
        <rFont val="等线"/>
        <family val="2"/>
        <scheme val="minor"/>
      </rPr>
      <t>！！！我的</t>
    </r>
    <r>
      <rPr>
        <sz val="20"/>
        <color theme="1"/>
        <rFont val="等线"/>
        <family val="3"/>
        <charset val="134"/>
        <scheme val="minor"/>
      </rPr>
      <t>死敌</t>
    </r>
    <r>
      <rPr>
        <sz val="11"/>
        <color theme="1"/>
        <rFont val="等线"/>
        <family val="2"/>
        <scheme val="minor"/>
      </rPr>
      <t>！！！</t>
    </r>
    <phoneticPr fontId="1" type="noConversion"/>
  </si>
  <si>
    <t>听写句子
校对</t>
    <phoneticPr fontId="1" type="noConversion"/>
  </si>
  <si>
    <t>讨论班
浪费</t>
    <phoneticPr fontId="1" type="noConversion"/>
  </si>
  <si>
    <t>讨论收获</t>
    <phoneticPr fontId="1" type="noConversion"/>
  </si>
  <si>
    <t>闲聊</t>
    <phoneticPr fontId="1" type="noConversion"/>
  </si>
  <si>
    <t>填空</t>
    <phoneticPr fontId="1" type="noConversion"/>
  </si>
  <si>
    <t>数学</t>
    <phoneticPr fontId="1" type="noConversion"/>
  </si>
  <si>
    <t>无</t>
    <phoneticPr fontId="1" type="noConversion"/>
  </si>
  <si>
    <t>讨论班120</t>
    <phoneticPr fontId="1" type="noConversion"/>
  </si>
  <si>
    <t>原来不止我一个人有计划表！
总结的时间不是为了炫耀和心里安慰，而是为了更好的规划！
大家其实都是一动不动的学习的。
运动让我更加轻松</t>
    <phoneticPr fontId="1" type="noConversion"/>
  </si>
  <si>
    <t>休息</t>
    <phoneticPr fontId="1" type="noConversion"/>
  </si>
  <si>
    <t>帮忙
提升
写作思路</t>
    <phoneticPr fontId="1" type="noConversion"/>
  </si>
  <si>
    <t>睡觉</t>
    <phoneticPr fontId="1" type="noConversion"/>
  </si>
  <si>
    <t>论文</t>
    <phoneticPr fontId="1" type="noConversion"/>
  </si>
  <si>
    <t>单词</t>
    <phoneticPr fontId="1" type="noConversion"/>
  </si>
  <si>
    <t>陪奶奶</t>
    <phoneticPr fontId="1" type="noConversion"/>
  </si>
  <si>
    <t>讨论浪费</t>
    <phoneticPr fontId="1" type="noConversion"/>
  </si>
  <si>
    <t>填表格</t>
    <phoneticPr fontId="1" type="noConversion"/>
  </si>
  <si>
    <t>讨论班
浪费</t>
    <phoneticPr fontId="1" type="noConversion"/>
  </si>
  <si>
    <t>收获</t>
    <phoneticPr fontId="1" type="noConversion"/>
  </si>
  <si>
    <t>督导</t>
    <phoneticPr fontId="1" type="noConversion"/>
  </si>
  <si>
    <t>午饭</t>
    <phoneticPr fontId="1" type="noConversion"/>
  </si>
  <si>
    <t>无</t>
    <phoneticPr fontId="1" type="noConversion"/>
  </si>
  <si>
    <t>预测工具</t>
    <phoneticPr fontId="1" type="noConversion"/>
  </si>
  <si>
    <t>上床后玩手机浪费很多时间和精力</t>
    <phoneticPr fontId="1" type="noConversion"/>
  </si>
  <si>
    <t>游戏</t>
    <phoneticPr fontId="1" type="noConversion"/>
  </si>
  <si>
    <t>浪费</t>
    <phoneticPr fontId="1" type="noConversion"/>
  </si>
  <si>
    <t>睡觉</t>
    <phoneticPr fontId="1" type="noConversion"/>
  </si>
  <si>
    <t>论文</t>
    <phoneticPr fontId="1" type="noConversion"/>
  </si>
  <si>
    <t>鸡公煲</t>
    <phoneticPr fontId="1" type="noConversion"/>
  </si>
  <si>
    <t>看数据</t>
    <phoneticPr fontId="1" type="noConversion"/>
  </si>
  <si>
    <t>整理思路</t>
    <phoneticPr fontId="1" type="noConversion"/>
  </si>
  <si>
    <t>单词</t>
    <phoneticPr fontId="1" type="noConversion"/>
  </si>
  <si>
    <t>讨论</t>
    <phoneticPr fontId="1" type="noConversion"/>
  </si>
  <si>
    <t>讨论班浪费时间，放松玩电脑浪费时间，随意放空自己浪费时间</t>
    <phoneticPr fontId="1" type="noConversion"/>
  </si>
  <si>
    <t>心里紧张和压力来自于突然增多的事物</t>
    <phoneticPr fontId="1" type="noConversion"/>
  </si>
  <si>
    <t>尽量减少或者杜绝和给你带来负面影响的人交流</t>
    <phoneticPr fontId="1" type="noConversion"/>
  </si>
  <si>
    <t>讨论计划</t>
    <phoneticPr fontId="1" type="noConversion"/>
  </si>
  <si>
    <t>胡思乱想</t>
    <phoneticPr fontId="1" type="noConversion"/>
  </si>
  <si>
    <t>drugbank</t>
    <phoneticPr fontId="1" type="noConversion"/>
  </si>
  <si>
    <t>无</t>
    <phoneticPr fontId="1" type="noConversion"/>
  </si>
  <si>
    <t>多药物副作用预测</t>
    <phoneticPr fontId="1" type="noConversion"/>
  </si>
  <si>
    <t>论文要看外国人写的</t>
    <phoneticPr fontId="1" type="noConversion"/>
  </si>
  <si>
    <t>暂无：深度学习资料还没确定是否使用。</t>
    <phoneticPr fontId="1" type="noConversion"/>
  </si>
  <si>
    <t>查看drugbank数据。</t>
    <phoneticPr fontId="1" type="noConversion"/>
  </si>
  <si>
    <t>看电影</t>
    <phoneticPr fontId="1" type="noConversion"/>
  </si>
  <si>
    <t>看鬼畜</t>
    <phoneticPr fontId="1" type="noConversion"/>
  </si>
  <si>
    <t>单词</t>
    <phoneticPr fontId="1" type="noConversion"/>
  </si>
  <si>
    <t>睡觉</t>
    <phoneticPr fontId="1" type="noConversion"/>
  </si>
  <si>
    <t>论文1</t>
    <phoneticPr fontId="1" type="noConversion"/>
  </si>
  <si>
    <t>无</t>
    <phoneticPr fontId="1" type="noConversion"/>
  </si>
  <si>
    <t>预测工具</t>
    <phoneticPr fontId="1" type="noConversion"/>
  </si>
  <si>
    <t>InterProScan: protein domains identifier</t>
  </si>
  <si>
    <t>预测蛋白质功能区域</t>
    <phoneticPr fontId="1" type="noConversion"/>
  </si>
  <si>
    <t>对自己课题没啥帮助</t>
    <phoneticPr fontId="1" type="noConversion"/>
  </si>
  <si>
    <t>网站看起来很好</t>
    <phoneticPr fontId="1" type="noConversion"/>
  </si>
  <si>
    <t>Modeling polypharmacy side effects with graph convolutional networks</t>
    <phoneticPr fontId="1" type="noConversion"/>
  </si>
  <si>
    <t>论文2
PSSM
时间
过得
真快！</t>
    <phoneticPr fontId="1" type="noConversion"/>
  </si>
  <si>
    <t>QQ空间</t>
    <phoneticPr fontId="1" type="noConversion"/>
  </si>
  <si>
    <t>填空</t>
    <phoneticPr fontId="1" type="noConversion"/>
  </si>
  <si>
    <t>填空</t>
    <phoneticPr fontId="1" type="noConversion"/>
  </si>
  <si>
    <t>阅读</t>
    <phoneticPr fontId="1" type="noConversion"/>
  </si>
  <si>
    <t>小游戏
浪费</t>
    <phoneticPr fontId="1" type="noConversion"/>
  </si>
  <si>
    <t>听力</t>
    <phoneticPr fontId="1" type="noConversion"/>
  </si>
  <si>
    <t>Profile analysis Detection of distantly related proteins</t>
    <phoneticPr fontId="1" type="noConversion"/>
  </si>
  <si>
    <t>无</t>
    <phoneticPr fontId="1" type="noConversion"/>
  </si>
  <si>
    <t>算法</t>
    <phoneticPr fontId="1" type="noConversion"/>
  </si>
  <si>
    <t>PSSM基本算法</t>
    <phoneticPr fontId="1" type="noConversion"/>
  </si>
  <si>
    <t>远古论文</t>
    <phoneticPr fontId="1" type="noConversion"/>
  </si>
  <si>
    <t>需要仔细扣，问题多</t>
    <phoneticPr fontId="1" type="noConversion"/>
  </si>
  <si>
    <t>词以类记会比较好</t>
    <phoneticPr fontId="1" type="noConversion"/>
  </si>
  <si>
    <t>论文阅读太过痴迷导致的时间没有安排好</t>
    <phoneticPr fontId="1" type="noConversion"/>
  </si>
  <si>
    <t>单词</t>
    <phoneticPr fontId="1" type="noConversion"/>
  </si>
  <si>
    <t>出行</t>
    <phoneticPr fontId="1" type="noConversion"/>
  </si>
  <si>
    <t>填空</t>
    <phoneticPr fontId="1" type="noConversion"/>
  </si>
  <si>
    <t>课题</t>
    <phoneticPr fontId="1" type="noConversion"/>
  </si>
  <si>
    <t>新闻浪费</t>
    <phoneticPr fontId="1" type="noConversion"/>
  </si>
  <si>
    <t>哥哥
师姐
聊天</t>
    <phoneticPr fontId="1" type="noConversion"/>
  </si>
  <si>
    <t>本部
SDT
讲座</t>
  </si>
  <si>
    <t>出行</t>
  </si>
  <si>
    <t>总结所学</t>
    <phoneticPr fontId="1" type="noConversion"/>
  </si>
  <si>
    <t>单词</t>
    <phoneticPr fontId="1" type="noConversion"/>
  </si>
  <si>
    <t>吃饭</t>
    <phoneticPr fontId="1" type="noConversion"/>
  </si>
  <si>
    <t>低效浪费</t>
  </si>
  <si>
    <t>单词
托福单词</t>
    <phoneticPr fontId="1" type="noConversion"/>
  </si>
  <si>
    <t>社交</t>
    <phoneticPr fontId="1" type="noConversion"/>
  </si>
  <si>
    <t>睡觉</t>
    <phoneticPr fontId="1" type="noConversion"/>
  </si>
  <si>
    <t>不要打破生活规律。</t>
    <phoneticPr fontId="1" type="noConversion"/>
  </si>
  <si>
    <t>sdt理论</t>
    <phoneticPr fontId="1" type="noConversion"/>
  </si>
  <si>
    <t>遇到觉得在浪费时间的事情就应该马上放弃。</t>
    <phoneticPr fontId="1" type="noConversion"/>
  </si>
  <si>
    <t>讨论班
收获</t>
    <phoneticPr fontId="1" type="noConversion"/>
  </si>
  <si>
    <t>健身</t>
    <phoneticPr fontId="1" type="noConversion"/>
  </si>
  <si>
    <t xml:space="preserve">
浪费</t>
    <phoneticPr fontId="1" type="noConversion"/>
  </si>
  <si>
    <t>单词</t>
    <phoneticPr fontId="1" type="noConversion"/>
  </si>
  <si>
    <t>填空</t>
    <phoneticPr fontId="1" type="noConversion"/>
  </si>
  <si>
    <t>阅读</t>
    <phoneticPr fontId="1" type="noConversion"/>
  </si>
  <si>
    <t>午饭</t>
    <phoneticPr fontId="1" type="noConversion"/>
  </si>
  <si>
    <t>午觉</t>
    <phoneticPr fontId="1" type="noConversion"/>
  </si>
  <si>
    <t>睡觉</t>
    <phoneticPr fontId="1" type="noConversion"/>
  </si>
  <si>
    <t>休息</t>
    <phoneticPr fontId="1" type="noConversion"/>
  </si>
  <si>
    <t>看俱乐部</t>
    <phoneticPr fontId="1" type="noConversion"/>
  </si>
  <si>
    <t>无</t>
    <phoneticPr fontId="1" type="noConversion"/>
  </si>
  <si>
    <t>听讲座</t>
    <phoneticPr fontId="1" type="noConversion"/>
  </si>
  <si>
    <t>看电影，听讲座</t>
    <phoneticPr fontId="1" type="noConversion"/>
  </si>
  <si>
    <t>消极怠工，睡觉</t>
    <phoneticPr fontId="1" type="noConversion"/>
  </si>
  <si>
    <t>讨论班</t>
    <phoneticPr fontId="1" type="noConversion"/>
  </si>
  <si>
    <t>论文学习</t>
    <phoneticPr fontId="1" type="noConversion"/>
  </si>
  <si>
    <t>InterPro in 2019 improving coverage, classification</t>
    <phoneticPr fontId="1" type="noConversion"/>
  </si>
  <si>
    <t>预测蛋白质功能区域和蛋白质家族分类</t>
    <phoneticPr fontId="1" type="noConversion"/>
  </si>
  <si>
    <t>计算型数据库</t>
    <phoneticPr fontId="1" type="noConversion"/>
  </si>
  <si>
    <t>1，综合14个数据库数据进行汇总预测。
2，可预测蛋白质域、家族、超家族、位点、重复片段、同源性。
3，需要Linux系统。</t>
    <phoneticPr fontId="1" type="noConversion"/>
  </si>
  <si>
    <t>无</t>
    <phoneticPr fontId="1" type="noConversion"/>
  </si>
  <si>
    <t>预测网站</t>
    <phoneticPr fontId="1" type="noConversion"/>
  </si>
  <si>
    <t>特例独行，谨言慎行！</t>
    <phoneticPr fontId="1" type="noConversion"/>
  </si>
  <si>
    <t>把GER3000总结完了。</t>
    <phoneticPr fontId="1" type="noConversion"/>
  </si>
  <si>
    <t>减少对自己的预期来提升当天学习的满意度。。。</t>
    <phoneticPr fontId="1" type="noConversion"/>
  </si>
  <si>
    <t>不要让老师的话打乱思绪！！！</t>
    <phoneticPr fontId="1" type="noConversion"/>
  </si>
  <si>
    <t>论文总结</t>
    <phoneticPr fontId="1" type="noConversion"/>
  </si>
  <si>
    <t>SIFTS: Structure Integration with Function, Taxonomy and Sequences resource. Nucleic Acids Res., 41, D483–D489</t>
    <phoneticPr fontId="1" type="noConversion"/>
  </si>
  <si>
    <t>奇异博士</t>
    <phoneticPr fontId="1" type="noConversion"/>
  </si>
  <si>
    <t>先总交流</t>
    <phoneticPr fontId="1" type="noConversion"/>
  </si>
  <si>
    <t>帮助师妹</t>
    <phoneticPr fontId="1" type="noConversion"/>
  </si>
  <si>
    <t>烤鱼</t>
    <phoneticPr fontId="1" type="noConversion"/>
  </si>
  <si>
    <t>交流</t>
    <phoneticPr fontId="1" type="noConversion"/>
  </si>
  <si>
    <t>五子棋
情怀</t>
    <phoneticPr fontId="1" type="noConversion"/>
  </si>
  <si>
    <t>调整计划</t>
    <phoneticPr fontId="1" type="noConversion"/>
  </si>
  <si>
    <t>午饭</t>
    <phoneticPr fontId="1" type="noConversion"/>
  </si>
  <si>
    <t>整理
单词</t>
    <phoneticPr fontId="1" type="noConversion"/>
  </si>
  <si>
    <t>浪费</t>
    <phoneticPr fontId="1" type="noConversion"/>
  </si>
  <si>
    <t>出行计划</t>
    <phoneticPr fontId="1" type="noConversion"/>
  </si>
  <si>
    <t>帮忙</t>
    <phoneticPr fontId="1" type="noConversion"/>
  </si>
  <si>
    <t>出行</t>
    <phoneticPr fontId="1" type="noConversion"/>
  </si>
  <si>
    <t>战马</t>
    <phoneticPr fontId="1" type="noConversion"/>
  </si>
  <si>
    <t>社交</t>
    <phoneticPr fontId="1" type="noConversion"/>
  </si>
  <si>
    <t>帮思佳</t>
    <phoneticPr fontId="1" type="noConversion"/>
  </si>
  <si>
    <t>调音师
吃饭
聊天</t>
    <phoneticPr fontId="1" type="noConversion"/>
  </si>
  <si>
    <t>社交</t>
    <phoneticPr fontId="1" type="noConversion"/>
  </si>
  <si>
    <t>当面临非常多的任务的时候就产生懈怠情绪。</t>
    <phoneticPr fontId="1" type="noConversion"/>
  </si>
  <si>
    <t>每个人都是有梦想的</t>
    <phoneticPr fontId="1" type="noConversion"/>
  </si>
  <si>
    <t>看电影
吃饭
聊天</t>
    <phoneticPr fontId="1" type="noConversion"/>
  </si>
  <si>
    <t>网页
浪费</t>
    <phoneticPr fontId="1" type="noConversion"/>
  </si>
  <si>
    <t>要按计划做事</t>
    <phoneticPr fontId="1" type="noConversion"/>
  </si>
  <si>
    <t>不要随意许诺，该认怂就认怂，该拒绝就拒绝</t>
    <phoneticPr fontId="1" type="noConversion"/>
  </si>
  <si>
    <t>游戏
浪费</t>
    <phoneticPr fontId="1" type="noConversion"/>
  </si>
  <si>
    <t>知乎
浪费</t>
    <phoneticPr fontId="1" type="noConversion"/>
  </si>
  <si>
    <t>世界史</t>
    <phoneticPr fontId="1" type="noConversion"/>
  </si>
  <si>
    <t>社交</t>
  </si>
  <si>
    <t>GRE课</t>
    <phoneticPr fontId="1" type="noConversion"/>
  </si>
  <si>
    <t>论文</t>
    <phoneticPr fontId="1" type="noConversion"/>
  </si>
  <si>
    <t>姑姑咨询</t>
    <phoneticPr fontId="1" type="noConversion"/>
  </si>
  <si>
    <t>查看交钱</t>
    <phoneticPr fontId="1" type="noConversion"/>
  </si>
  <si>
    <t>GRE单选</t>
    <phoneticPr fontId="1" type="noConversion"/>
  </si>
  <si>
    <t>新闻
浪费</t>
    <phoneticPr fontId="1" type="noConversion"/>
  </si>
  <si>
    <t>无</t>
    <phoneticPr fontId="1" type="noConversion"/>
  </si>
  <si>
    <t>A Machine Learning Approach to Explain Drug Selectivity to Soluble and Membrane Protein Targets</t>
    <phoneticPr fontId="1" type="noConversion"/>
  </si>
  <si>
    <t>方法类论文</t>
    <phoneticPr fontId="1" type="noConversion"/>
  </si>
  <si>
    <t>从药物性质角度出发，预测能否分别和水溶蛋白&amp;脂溶蛋白的结合</t>
    <phoneticPr fontId="1" type="noConversion"/>
  </si>
  <si>
    <t>社交
浪费</t>
    <phoneticPr fontId="1" type="noConversion"/>
  </si>
  <si>
    <t>交钱</t>
    <phoneticPr fontId="1" type="noConversion"/>
  </si>
  <si>
    <t>水晶球</t>
    <phoneticPr fontId="1" type="noConversion"/>
  </si>
  <si>
    <t>整理手机</t>
    <phoneticPr fontId="1" type="noConversion"/>
  </si>
  <si>
    <t>课题</t>
    <phoneticPr fontId="1" type="noConversion"/>
  </si>
  <si>
    <t>孙老师谈话记录：1找到一个抓手，某篇论文，进行复现或者改进
找到一篇同样预测位点的文章，使用对方的方法对手头数据进行测试</t>
    <phoneticPr fontId="1" type="noConversion"/>
  </si>
  <si>
    <t>知道汇款流程</t>
    <phoneticPr fontId="1" type="noConversion"/>
  </si>
  <si>
    <t>知道省钱不容易</t>
    <phoneticPr fontId="1" type="noConversion"/>
  </si>
  <si>
    <t>数学</t>
    <phoneticPr fontId="1" type="noConversion"/>
  </si>
  <si>
    <t>填空</t>
    <phoneticPr fontId="1" type="noConversion"/>
  </si>
  <si>
    <t>阅读</t>
    <phoneticPr fontId="1" type="noConversion"/>
  </si>
  <si>
    <t>写作</t>
    <phoneticPr fontId="1" type="noConversion"/>
  </si>
  <si>
    <t>收钱
谈话</t>
    <phoneticPr fontId="1" type="noConversion"/>
  </si>
  <si>
    <t>帮师姐</t>
    <phoneticPr fontId="1" type="noConversion"/>
  </si>
  <si>
    <t>复联3
浪费</t>
    <phoneticPr fontId="1" type="noConversion"/>
  </si>
  <si>
    <t>洗澡</t>
    <phoneticPr fontId="1" type="noConversion"/>
  </si>
  <si>
    <t>整理</t>
    <phoneticPr fontId="1" type="noConversion"/>
  </si>
  <si>
    <t>单词</t>
    <phoneticPr fontId="1" type="noConversion"/>
  </si>
  <si>
    <t>跑步</t>
    <phoneticPr fontId="1" type="noConversion"/>
  </si>
  <si>
    <t>整理</t>
    <phoneticPr fontId="1" type="noConversion"/>
  </si>
  <si>
    <t>预习数学</t>
    <phoneticPr fontId="1" type="noConversion"/>
  </si>
  <si>
    <t>单词</t>
    <phoneticPr fontId="1" type="noConversion"/>
  </si>
  <si>
    <t>运动</t>
    <phoneticPr fontId="1" type="noConversion"/>
  </si>
  <si>
    <t>换课</t>
    <phoneticPr fontId="1" type="noConversion"/>
  </si>
  <si>
    <t>生日会</t>
    <phoneticPr fontId="1" type="noConversion"/>
  </si>
  <si>
    <t>选课</t>
    <phoneticPr fontId="1" type="noConversion"/>
  </si>
  <si>
    <t>选课</t>
    <phoneticPr fontId="1" type="noConversion"/>
  </si>
  <si>
    <t>整理</t>
    <phoneticPr fontId="1" type="noConversion"/>
  </si>
  <si>
    <t>闲聊</t>
    <phoneticPr fontId="1" type="noConversion"/>
  </si>
  <si>
    <t>驾照</t>
    <phoneticPr fontId="1" type="noConversion"/>
  </si>
  <si>
    <t>单词</t>
    <phoneticPr fontId="1" type="noConversion"/>
  </si>
  <si>
    <t>睡觉</t>
    <phoneticPr fontId="1" type="noConversion"/>
  </si>
  <si>
    <t>交流</t>
    <phoneticPr fontId="1" type="noConversion"/>
  </si>
  <si>
    <t>预习</t>
    <phoneticPr fontId="1" type="noConversion"/>
  </si>
  <si>
    <t>打印材料</t>
    <phoneticPr fontId="1" type="noConversion"/>
  </si>
  <si>
    <t>聊天</t>
    <phoneticPr fontId="1" type="noConversion"/>
  </si>
  <si>
    <t>皮卡丘</t>
    <phoneticPr fontId="1" type="noConversion"/>
  </si>
  <si>
    <t>海底捞</t>
    <phoneticPr fontId="1" type="noConversion"/>
  </si>
  <si>
    <t>王者</t>
    <phoneticPr fontId="1" type="noConversion"/>
  </si>
  <si>
    <t>整理</t>
    <phoneticPr fontId="1" type="noConversion"/>
  </si>
  <si>
    <t>选课交流</t>
    <phoneticPr fontId="1" type="noConversion"/>
  </si>
  <si>
    <t>王者</t>
    <phoneticPr fontId="1" type="noConversion"/>
  </si>
  <si>
    <t xml:space="preserve">知乎
</t>
    <phoneticPr fontId="1" type="noConversion"/>
  </si>
  <si>
    <t>开题报告</t>
    <phoneticPr fontId="1" type="noConversion"/>
  </si>
  <si>
    <t>知乎</t>
    <phoneticPr fontId="1" type="noConversion"/>
  </si>
  <si>
    <t>去哈尔滨</t>
    <phoneticPr fontId="1" type="noConversion"/>
  </si>
  <si>
    <t>玩手机</t>
    <phoneticPr fontId="1" type="noConversion"/>
  </si>
  <si>
    <t>闲聊</t>
    <phoneticPr fontId="1" type="noConversion"/>
  </si>
  <si>
    <t>交材料
谈话</t>
    <phoneticPr fontId="1" type="noConversion"/>
  </si>
  <si>
    <t>溜达
聊天</t>
    <phoneticPr fontId="1" type="noConversion"/>
  </si>
  <si>
    <t>整理</t>
    <phoneticPr fontId="1" type="noConversion"/>
  </si>
  <si>
    <t>吃饭
聊天
逛街</t>
    <phoneticPr fontId="1" type="noConversion"/>
  </si>
  <si>
    <t>取醪糟</t>
    <phoneticPr fontId="1" type="noConversion"/>
  </si>
  <si>
    <t>学习</t>
    <phoneticPr fontId="1" type="noConversion"/>
  </si>
  <si>
    <t>浪费</t>
    <phoneticPr fontId="1" type="noConversion"/>
  </si>
  <si>
    <t>购买会员</t>
    <phoneticPr fontId="1" type="noConversion"/>
  </si>
  <si>
    <t>送父亲上车</t>
    <phoneticPr fontId="1" type="noConversion"/>
  </si>
  <si>
    <t>买鞋拔子</t>
    <phoneticPr fontId="1" type="noConversion"/>
  </si>
  <si>
    <t>擦家</t>
    <phoneticPr fontId="1" type="noConversion"/>
  </si>
  <si>
    <t>电视剧</t>
    <phoneticPr fontId="1" type="noConversion"/>
  </si>
  <si>
    <t>洗漱</t>
    <phoneticPr fontId="1" type="noConversion"/>
  </si>
  <si>
    <t>看考场</t>
    <phoneticPr fontId="1" type="noConversion"/>
  </si>
  <si>
    <t>吃饭</t>
  </si>
  <si>
    <t>会棋友</t>
    <phoneticPr fontId="1" type="noConversion"/>
  </si>
  <si>
    <t>棋友
浪费</t>
    <phoneticPr fontId="1" type="noConversion"/>
  </si>
  <si>
    <t>改自传</t>
    <phoneticPr fontId="1" type="noConversion"/>
  </si>
  <si>
    <t>做计划</t>
    <phoneticPr fontId="1" type="noConversion"/>
  </si>
  <si>
    <t>写博客</t>
    <phoneticPr fontId="1" type="noConversion"/>
  </si>
  <si>
    <t>会友</t>
    <phoneticPr fontId="1" type="noConversion"/>
  </si>
  <si>
    <t>闲逛
浪费</t>
    <phoneticPr fontId="1" type="noConversion"/>
  </si>
  <si>
    <t>整理录音</t>
    <phoneticPr fontId="1" type="noConversion"/>
  </si>
  <si>
    <t>端午节</t>
    <phoneticPr fontId="1" type="noConversion"/>
  </si>
  <si>
    <t>gre</t>
    <phoneticPr fontId="1" type="noConversion"/>
  </si>
  <si>
    <t>托福</t>
    <phoneticPr fontId="1" type="noConversion"/>
  </si>
  <si>
    <t>外出购物</t>
    <phoneticPr fontId="1" type="noConversion"/>
  </si>
  <si>
    <t>闲聊</t>
    <phoneticPr fontId="1" type="noConversion"/>
  </si>
  <si>
    <t>回长春</t>
    <phoneticPr fontId="1" type="noConversion"/>
  </si>
  <si>
    <t>银行卡</t>
    <phoneticPr fontId="1" type="noConversion"/>
  </si>
  <si>
    <t>体检</t>
    <phoneticPr fontId="1" type="noConversion"/>
  </si>
  <si>
    <t>整理电脑</t>
    <phoneticPr fontId="1" type="noConversion"/>
  </si>
  <si>
    <t>单词</t>
    <phoneticPr fontId="1" type="noConversion"/>
  </si>
  <si>
    <t>订票</t>
    <phoneticPr fontId="1" type="noConversion"/>
  </si>
  <si>
    <t>出行</t>
    <phoneticPr fontId="1" type="noConversion"/>
  </si>
  <si>
    <t>整理文档</t>
    <phoneticPr fontId="1" type="noConversion"/>
  </si>
  <si>
    <t>到5月28日，复习、考试、陪伴奶奶。</t>
    <phoneticPr fontId="1" type="noConversion"/>
  </si>
  <si>
    <t>github</t>
    <phoneticPr fontId="1" type="noConversion"/>
  </si>
  <si>
    <t>试错环境</t>
    <phoneticPr fontId="1" type="noConversion"/>
  </si>
  <si>
    <t>固执
浪费</t>
    <phoneticPr fontId="1" type="noConversion"/>
  </si>
  <si>
    <t>托福模考</t>
    <phoneticPr fontId="1" type="noConversion"/>
  </si>
  <si>
    <t>搭环境</t>
    <phoneticPr fontId="1" type="noConversion"/>
  </si>
  <si>
    <t>换电池</t>
    <phoneticPr fontId="1" type="noConversion"/>
  </si>
  <si>
    <t>外出
浪费</t>
    <phoneticPr fontId="1" type="noConversion"/>
  </si>
  <si>
    <t>吃夜宵
浪费</t>
    <phoneticPr fontId="1" type="noConversion"/>
  </si>
  <si>
    <t>王者</t>
    <phoneticPr fontId="1" type="noConversion"/>
  </si>
  <si>
    <t>跑程序</t>
    <phoneticPr fontId="1" type="noConversion"/>
  </si>
  <si>
    <t>购物</t>
    <phoneticPr fontId="1" type="noConversion"/>
  </si>
  <si>
    <t>业务</t>
    <phoneticPr fontId="1" type="noConversion"/>
  </si>
  <si>
    <t>走神
浪费</t>
    <phoneticPr fontId="1" type="noConversion"/>
  </si>
  <si>
    <t>外出买水果</t>
    <phoneticPr fontId="1" type="noConversion"/>
  </si>
  <si>
    <t>银行卡
+服务器</t>
    <phoneticPr fontId="1" type="noConversion"/>
  </si>
  <si>
    <t>扯皮</t>
    <phoneticPr fontId="1" type="noConversion"/>
  </si>
  <si>
    <t>知乎</t>
    <phoneticPr fontId="1" type="noConversion"/>
  </si>
  <si>
    <t>搭环境
整理</t>
    <phoneticPr fontId="1" type="noConversion"/>
  </si>
  <si>
    <t>出行
整理实验室</t>
    <phoneticPr fontId="1" type="noConversion"/>
  </si>
  <si>
    <t>安装环境，版本匹配，看错误找问题</t>
    <phoneticPr fontId="1" type="noConversion"/>
  </si>
  <si>
    <t>外出浪费很多，浪费钱，没有学会砍价</t>
    <phoneticPr fontId="1" type="noConversion"/>
  </si>
  <si>
    <t>回归实验，整理程序</t>
    <phoneticPr fontId="1" type="noConversion"/>
  </si>
  <si>
    <t>扯皮、外出、关注别人的事情</t>
    <phoneticPr fontId="1" type="noConversion"/>
  </si>
  <si>
    <t>备注</t>
  </si>
  <si>
    <t>哈市</t>
    <phoneticPr fontId="1" type="noConversion"/>
  </si>
  <si>
    <t>UCLA</t>
    <phoneticPr fontId="1" type="noConversion"/>
  </si>
  <si>
    <t>考托福</t>
    <phoneticPr fontId="1" type="noConversion"/>
  </si>
  <si>
    <t>GRE</t>
    <phoneticPr fontId="1" type="noConversion"/>
  </si>
  <si>
    <t>考GRE</t>
    <phoneticPr fontId="1" type="noConversion"/>
  </si>
  <si>
    <t>开始计划第一天</t>
    <phoneticPr fontId="1" type="noConversion"/>
  </si>
  <si>
    <t>费用</t>
    <phoneticPr fontId="1" type="noConversion"/>
  </si>
  <si>
    <t>开销项目</t>
    <phoneticPr fontId="1" type="noConversion"/>
  </si>
  <si>
    <t>托福小班</t>
    <phoneticPr fontId="1" type="noConversion"/>
  </si>
  <si>
    <t>托福一对一</t>
    <phoneticPr fontId="1" type="noConversion"/>
  </si>
  <si>
    <t>2018年8月-11月</t>
    <phoneticPr fontId="1" type="noConversion"/>
  </si>
  <si>
    <t>GRE小班</t>
    <phoneticPr fontId="1" type="noConversion"/>
  </si>
  <si>
    <t>2019年1月-3月</t>
    <phoneticPr fontId="1" type="noConversion"/>
  </si>
  <si>
    <t>托福考试</t>
    <phoneticPr fontId="1" type="noConversion"/>
  </si>
  <si>
    <t>暑假路费</t>
    <phoneticPr fontId="1" type="noConversion"/>
  </si>
  <si>
    <t>GRE路费</t>
    <phoneticPr fontId="1" type="noConversion"/>
  </si>
  <si>
    <t>GRE考试</t>
    <phoneticPr fontId="1" type="noConversion"/>
  </si>
  <si>
    <t>签证费用</t>
    <phoneticPr fontId="1" type="noConversion"/>
  </si>
  <si>
    <t>UCLA项目</t>
    <phoneticPr fontId="1" type="noConversion"/>
  </si>
  <si>
    <t>2019年6月-8月</t>
    <phoneticPr fontId="1" type="noConversion"/>
  </si>
  <si>
    <t>机票</t>
    <phoneticPr fontId="1" type="noConversion"/>
  </si>
  <si>
    <t>报名考试</t>
    <phoneticPr fontId="1" type="noConversion"/>
  </si>
  <si>
    <t>整理数据</t>
    <phoneticPr fontId="1" type="noConversion"/>
  </si>
  <si>
    <t>校内托福</t>
    <phoneticPr fontId="1" type="noConversion"/>
  </si>
  <si>
    <t>王者荣耀</t>
    <phoneticPr fontId="1" type="noConversion"/>
  </si>
  <si>
    <t>体检</t>
    <phoneticPr fontId="1" type="noConversion"/>
  </si>
  <si>
    <t>听讲座
整理</t>
    <phoneticPr fontId="1" type="noConversion"/>
  </si>
  <si>
    <t>打英文</t>
    <phoneticPr fontId="1" type="noConversion"/>
  </si>
  <si>
    <t>讨论</t>
    <phoneticPr fontId="1" type="noConversion"/>
  </si>
  <si>
    <t>听讲座
讨论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</si>
</sst>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.00_ "/>
    <numFmt numFmtId="178" formatCode="d"/>
  </numFmts>
  <fonts count="2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0"/>
      <color rgb="FF2F2F2F"/>
      <name val="Arial"/>
      <family val="2"/>
    </font>
    <font>
      <sz val="10"/>
      <color rgb="FF2F2F2F"/>
      <name val="Arial"/>
      <family val="2"/>
    </font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28"/>
      <color theme="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sz val="36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35"/>
      <color theme="4"/>
      <name val="宋体"/>
      <family val="3"/>
      <charset val="134"/>
    </font>
    <font>
      <sz val="11"/>
      <color theme="4" tint="-0.24994659260841701"/>
      <name val="宋体"/>
      <family val="3"/>
      <charset val="134"/>
    </font>
    <font>
      <sz val="11"/>
      <color theme="1" tint="0.34998626667073579"/>
      <name val="宋体"/>
      <family val="3"/>
      <charset val="134"/>
    </font>
    <font>
      <sz val="11"/>
      <name val="宋体"/>
      <family val="3"/>
      <charset val="134"/>
    </font>
    <font>
      <b/>
      <sz val="11"/>
      <color theme="1" tint="0.34998626667073579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theme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indexed="64"/>
      </top>
      <bottom/>
      <diagonal/>
    </border>
  </borders>
  <cellStyleXfs count="12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1" borderId="1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8" fontId="20" fillId="0" borderId="0">
      <alignment horizontal="left" indent="1"/>
    </xf>
    <xf numFmtId="0" fontId="21" fillId="15" borderId="0" applyNumberFormat="0" applyBorder="0" applyAlignment="0">
      <alignment horizontal="left" vertical="center" indent="1"/>
    </xf>
  </cellStyleXfs>
  <cellXfs count="138">
    <xf numFmtId="0" fontId="0" fillId="0" borderId="0" xfId="0"/>
    <xf numFmtId="58" fontId="0" fillId="0" borderId="0" xfId="0" applyNumberFormat="1"/>
    <xf numFmtId="0" fontId="3" fillId="3" borderId="0" xfId="2" applyAlignment="1"/>
    <xf numFmtId="0" fontId="3" fillId="5" borderId="0" xfId="4" applyAlignment="1"/>
    <xf numFmtId="0" fontId="2" fillId="2" borderId="0" xfId="1" applyAlignment="1"/>
    <xf numFmtId="176" fontId="0" fillId="0" borderId="0" xfId="0" applyNumberFormat="1"/>
    <xf numFmtId="176" fontId="3" fillId="4" borderId="0" xfId="3" applyNumberFormat="1" applyAlignment="1"/>
    <xf numFmtId="177" fontId="0" fillId="0" borderId="0" xfId="0" applyNumberFormat="1"/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4" fillId="0" borderId="0" xfId="0" applyFont="1"/>
    <xf numFmtId="0" fontId="0" fillId="0" borderId="0" xfId="0" applyAlignment="1">
      <alignment wrapText="1"/>
    </xf>
    <xf numFmtId="20" fontId="0" fillId="8" borderId="2" xfId="5" applyNumberFormat="1" applyFont="1" applyFill="1" applyBorder="1" applyAlignment="1">
      <alignment horizontal="center" vertical="center"/>
    </xf>
    <xf numFmtId="177" fontId="0" fillId="0" borderId="0" xfId="0" applyNumberFormat="1" applyAlignment="1">
      <alignment horizontal="center"/>
    </xf>
    <xf numFmtId="20" fontId="0" fillId="7" borderId="2" xfId="5" applyNumberFormat="1" applyFont="1" applyFill="1" applyBorder="1" applyAlignment="1">
      <alignment horizontal="center" vertical="center"/>
    </xf>
    <xf numFmtId="0" fontId="0" fillId="0" borderId="0" xfId="0" applyNumberFormat="1"/>
    <xf numFmtId="0" fontId="0" fillId="0" borderId="2" xfId="0" applyFill="1" applyBorder="1"/>
    <xf numFmtId="0" fontId="0" fillId="0" borderId="3" xfId="0" applyFill="1" applyBorder="1"/>
    <xf numFmtId="0" fontId="0" fillId="0" borderId="2" xfId="0" applyFill="1" applyBorder="1" applyAlignment="1">
      <alignment horizontal="left" vertical="center"/>
    </xf>
    <xf numFmtId="20" fontId="0" fillId="0" borderId="2" xfId="0" applyNumberFormat="1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8" borderId="2" xfId="0" applyFill="1" applyBorder="1" applyAlignment="1">
      <alignment horizontal="left" vertical="center"/>
    </xf>
    <xf numFmtId="20" fontId="0" fillId="9" borderId="2" xfId="0" applyNumberFormat="1" applyFill="1" applyBorder="1" applyAlignment="1">
      <alignment horizontal="left" vertical="center"/>
    </xf>
    <xf numFmtId="20" fontId="0" fillId="8" borderId="2" xfId="0" applyNumberFormat="1" applyFill="1" applyBorder="1" applyAlignment="1">
      <alignment horizontal="left"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9" borderId="0" xfId="0" applyFill="1" applyAlignment="1">
      <alignment horizontal="right"/>
    </xf>
    <xf numFmtId="0" fontId="0" fillId="7" borderId="0" xfId="0" applyFill="1" applyAlignment="1">
      <alignment horizontal="right" vertical="center"/>
    </xf>
    <xf numFmtId="0" fontId="0" fillId="0" borderId="0" xfId="0" applyFill="1"/>
    <xf numFmtId="0" fontId="0" fillId="0" borderId="0" xfId="0" applyAlignment="1">
      <alignment horizontal="center"/>
    </xf>
    <xf numFmtId="0" fontId="0" fillId="9" borderId="0" xfId="0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8" borderId="0" xfId="0" applyFill="1" applyAlignment="1">
      <alignment horizontal="right" vertical="center"/>
    </xf>
    <xf numFmtId="0" fontId="0" fillId="11" borderId="1" xfId="5" applyFont="1" applyAlignment="1"/>
    <xf numFmtId="0" fontId="8" fillId="0" borderId="0" xfId="0" applyFont="1" applyAlignment="1">
      <alignment wrapText="1"/>
    </xf>
    <xf numFmtId="58" fontId="0" fillId="0" borderId="0" xfId="0" applyNumberFormat="1" applyAlignment="1">
      <alignment wrapText="1"/>
    </xf>
    <xf numFmtId="0" fontId="0" fillId="0" borderId="0" xfId="0" applyFill="1" applyAlignment="1">
      <alignment wrapText="1"/>
    </xf>
    <xf numFmtId="58" fontId="0" fillId="6" borderId="0" xfId="0" applyNumberFormat="1" applyFill="1"/>
    <xf numFmtId="0" fontId="0" fillId="6" borderId="0" xfId="0" applyFill="1" applyAlignment="1">
      <alignment wrapText="1"/>
    </xf>
    <xf numFmtId="0" fontId="0" fillId="0" borderId="0" xfId="0" applyBorder="1"/>
    <xf numFmtId="0" fontId="0" fillId="0" borderId="0" xfId="5" applyFont="1" applyFill="1" applyBorder="1" applyAlignment="1"/>
    <xf numFmtId="0" fontId="0" fillId="6" borderId="0" xfId="0" applyFill="1" applyAlignment="1">
      <alignment horizontal="right" vertical="center"/>
    </xf>
    <xf numFmtId="0" fontId="0" fillId="7" borderId="2" xfId="0" applyFill="1" applyBorder="1" applyAlignment="1">
      <alignment horizontal="center" vertical="center"/>
    </xf>
    <xf numFmtId="0" fontId="0" fillId="9" borderId="2" xfId="5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2" xfId="5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12" fillId="6" borderId="2" xfId="5" applyFont="1" applyFill="1" applyBorder="1" applyAlignment="1">
      <alignment horizontal="center" vertical="center" wrapText="1"/>
    </xf>
    <xf numFmtId="0" fontId="0" fillId="9" borderId="2" xfId="5" applyFont="1" applyFill="1" applyBorder="1" applyAlignment="1">
      <alignment horizontal="center" vertical="center" wrapText="1"/>
    </xf>
    <xf numFmtId="0" fontId="0" fillId="6" borderId="2" xfId="5" applyFont="1" applyFill="1" applyBorder="1" applyAlignment="1">
      <alignment horizontal="center" vertical="center"/>
    </xf>
    <xf numFmtId="0" fontId="0" fillId="10" borderId="2" xfId="5" applyFont="1" applyFill="1" applyBorder="1" applyAlignment="1">
      <alignment horizontal="center" vertical="center"/>
    </xf>
    <xf numFmtId="0" fontId="0" fillId="7" borderId="2" xfId="5" applyFont="1" applyFill="1" applyBorder="1" applyAlignment="1">
      <alignment horizontal="center" vertical="center"/>
    </xf>
    <xf numFmtId="0" fontId="8" fillId="7" borderId="2" xfId="6" applyFont="1" applyFill="1" applyBorder="1" applyAlignment="1">
      <alignment horizontal="center" vertical="center"/>
    </xf>
    <xf numFmtId="20" fontId="0" fillId="9" borderId="2" xfId="5" applyNumberFormat="1" applyFont="1" applyFill="1" applyBorder="1" applyAlignment="1">
      <alignment horizontal="center" vertical="center"/>
    </xf>
    <xf numFmtId="0" fontId="3" fillId="3" borderId="1" xfId="2" applyBorder="1" applyAlignment="1"/>
    <xf numFmtId="0" fontId="0" fillId="7" borderId="2" xfId="0" applyFill="1" applyBorder="1" applyAlignment="1">
      <alignment horizontal="center" vertical="center"/>
    </xf>
    <xf numFmtId="0" fontId="0" fillId="8" borderId="2" xfId="5" applyFont="1" applyFill="1" applyBorder="1" applyAlignment="1">
      <alignment horizontal="center" vertical="center"/>
    </xf>
    <xf numFmtId="0" fontId="0" fillId="7" borderId="2" xfId="5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2" xfId="5" applyFont="1" applyFill="1" applyBorder="1" applyAlignment="1">
      <alignment horizontal="center" vertical="center"/>
    </xf>
    <xf numFmtId="0" fontId="0" fillId="10" borderId="1" xfId="5" applyFont="1" applyFill="1" applyAlignment="1"/>
    <xf numFmtId="0" fontId="3" fillId="6" borderId="0" xfId="2" applyFill="1" applyAlignment="1"/>
    <xf numFmtId="0" fontId="0" fillId="0" borderId="0" xfId="0" applyFont="1" applyAlignment="1">
      <alignment vertical="top"/>
    </xf>
    <xf numFmtId="0" fontId="18" fillId="14" borderId="0" xfId="7" applyFont="1" applyFill="1" applyBorder="1" applyAlignment="1">
      <alignment horizontal="left" vertical="center"/>
    </xf>
    <xf numFmtId="0" fontId="19" fillId="14" borderId="0" xfId="8" applyFont="1" applyFill="1" applyBorder="1" applyAlignment="1">
      <alignment vertical="center"/>
    </xf>
    <xf numFmtId="0" fontId="18" fillId="0" borderId="0" xfId="7" applyFont="1" applyFill="1" applyBorder="1" applyAlignment="1">
      <alignment horizontal="right" vertical="center"/>
    </xf>
    <xf numFmtId="0" fontId="19" fillId="0" borderId="7" xfId="8" applyFont="1" applyFill="1" applyAlignment="1">
      <alignment horizontal="left" vertical="center" indent="1"/>
    </xf>
    <xf numFmtId="178" fontId="20" fillId="0" borderId="0" xfId="10" applyFont="1">
      <alignment horizontal="left" indent="1"/>
    </xf>
    <xf numFmtId="178" fontId="20" fillId="15" borderId="0" xfId="11" applyNumberFormat="1" applyFont="1" applyAlignment="1">
      <alignment horizontal="left" indent="1"/>
    </xf>
    <xf numFmtId="0" fontId="0" fillId="15" borderId="0" xfId="11" applyFont="1" applyAlignment="1">
      <alignment vertical="top"/>
    </xf>
    <xf numFmtId="0" fontId="0" fillId="0" borderId="0" xfId="0" applyFont="1" applyAlignment="1">
      <alignment horizontal="left" vertical="top"/>
    </xf>
    <xf numFmtId="0" fontId="0" fillId="6" borderId="0" xfId="0" applyFont="1" applyFill="1" applyAlignment="1">
      <alignment vertical="top"/>
    </xf>
    <xf numFmtId="0" fontId="0" fillId="10" borderId="0" xfId="11" applyFont="1" applyFill="1" applyAlignment="1">
      <alignment vertical="top"/>
    </xf>
    <xf numFmtId="57" fontId="0" fillId="0" borderId="0" xfId="0" applyNumberFormat="1"/>
    <xf numFmtId="0" fontId="0" fillId="7" borderId="2" xfId="0" applyFill="1" applyBorder="1" applyAlignment="1">
      <alignment horizontal="center" vertical="center"/>
    </xf>
    <xf numFmtId="0" fontId="0" fillId="10" borderId="4" xfId="5" applyFont="1" applyFill="1" applyBorder="1" applyAlignment="1">
      <alignment horizontal="center" vertical="center" wrapText="1"/>
    </xf>
    <xf numFmtId="0" fontId="0" fillId="10" borderId="5" xfId="5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9" borderId="2" xfId="5" applyFont="1" applyFill="1" applyBorder="1" applyAlignment="1">
      <alignment horizontal="center" vertical="center"/>
    </xf>
    <xf numFmtId="0" fontId="0" fillId="7" borderId="4" xfId="5" applyFont="1" applyFill="1" applyBorder="1" applyAlignment="1">
      <alignment horizontal="center" vertical="center"/>
    </xf>
    <xf numFmtId="0" fontId="0" fillId="7" borderId="5" xfId="5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10" borderId="2" xfId="5" applyFont="1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 wrapText="1"/>
    </xf>
    <xf numFmtId="0" fontId="0" fillId="6" borderId="2" xfId="5" applyFont="1" applyFill="1" applyBorder="1" applyAlignment="1">
      <alignment horizontal="center" vertical="center" wrapText="1"/>
    </xf>
    <xf numFmtId="0" fontId="0" fillId="8" borderId="2" xfId="5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10" fillId="13" borderId="2" xfId="5" applyFont="1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6" borderId="2" xfId="5" applyFont="1" applyFill="1" applyBorder="1" applyAlignment="1">
      <alignment horizontal="center" vertical="center"/>
    </xf>
    <xf numFmtId="0" fontId="0" fillId="7" borderId="2" xfId="5" applyFont="1" applyFill="1" applyBorder="1" applyAlignment="1">
      <alignment horizontal="center" vertical="center"/>
    </xf>
    <xf numFmtId="0" fontId="12" fillId="6" borderId="2" xfId="5" applyFont="1" applyFill="1" applyBorder="1" applyAlignment="1">
      <alignment horizontal="center" vertical="center" wrapText="1"/>
    </xf>
    <xf numFmtId="0" fontId="0" fillId="9" borderId="2" xfId="5" applyFont="1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0" borderId="2" xfId="5" applyFont="1" applyFill="1" applyBorder="1" applyAlignment="1">
      <alignment horizontal="center" vertical="center"/>
    </xf>
    <xf numFmtId="0" fontId="0" fillId="8" borderId="2" xfId="5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9" fillId="9" borderId="2" xfId="6" applyFont="1" applyFill="1" applyBorder="1" applyAlignment="1">
      <alignment horizontal="center" vertical="center"/>
    </xf>
    <xf numFmtId="0" fontId="3" fillId="7" borderId="2" xfId="6" applyFont="1" applyFill="1" applyBorder="1" applyAlignment="1">
      <alignment horizontal="center" vertical="center"/>
    </xf>
    <xf numFmtId="0" fontId="9" fillId="10" borderId="2" xfId="6" applyFont="1" applyFill="1" applyBorder="1" applyAlignment="1">
      <alignment horizontal="center" vertical="center"/>
    </xf>
    <xf numFmtId="0" fontId="0" fillId="7" borderId="2" xfId="5" applyFont="1" applyFill="1" applyBorder="1" applyAlignment="1">
      <alignment horizontal="center" vertical="center" wrapText="1"/>
    </xf>
    <xf numFmtId="20" fontId="0" fillId="9" borderId="2" xfId="5" applyNumberFormat="1" applyFont="1" applyFill="1" applyBorder="1" applyAlignment="1">
      <alignment horizontal="center" vertical="center"/>
    </xf>
    <xf numFmtId="20" fontId="0" fillId="9" borderId="2" xfId="0" applyNumberFormat="1" applyFill="1" applyBorder="1" applyAlignment="1">
      <alignment horizontal="center" vertical="center"/>
    </xf>
    <xf numFmtId="20" fontId="0" fillId="10" borderId="2" xfId="5" applyNumberFormat="1" applyFont="1" applyFill="1" applyBorder="1" applyAlignment="1">
      <alignment horizontal="center" vertical="center"/>
    </xf>
    <xf numFmtId="20" fontId="0" fillId="7" borderId="2" xfId="0" applyNumberFormat="1" applyFill="1" applyBorder="1" applyAlignment="1">
      <alignment horizontal="center" vertical="center"/>
    </xf>
    <xf numFmtId="0" fontId="6" fillId="7" borderId="2" xfId="5" applyFont="1" applyFill="1" applyBorder="1" applyAlignment="1">
      <alignment horizontal="center" vertical="center"/>
    </xf>
    <xf numFmtId="0" fontId="0" fillId="7" borderId="4" xfId="5" applyFont="1" applyFill="1" applyBorder="1" applyAlignment="1">
      <alignment horizontal="center" vertical="center" wrapText="1"/>
    </xf>
    <xf numFmtId="0" fontId="22" fillId="0" borderId="0" xfId="9" applyFont="1" applyAlignment="1">
      <alignment horizontal="left" vertical="top" wrapText="1" indent="1"/>
    </xf>
    <xf numFmtId="0" fontId="0" fillId="15" borderId="0" xfId="11" applyFont="1" applyAlignment="1">
      <alignment vertical="top"/>
    </xf>
    <xf numFmtId="0" fontId="1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10" borderId="8" xfId="5" applyFont="1" applyFill="1" applyBorder="1" applyAlignment="1">
      <alignment horizontal="center" vertical="center" wrapText="1"/>
    </xf>
    <xf numFmtId="0" fontId="0" fillId="10" borderId="0" xfId="5" applyFont="1" applyFill="1" applyBorder="1" applyAlignment="1">
      <alignment horizontal="center" vertical="center" wrapText="1"/>
    </xf>
    <xf numFmtId="0" fontId="3" fillId="8" borderId="1" xfId="2" applyFill="1" applyBorder="1" applyAlignment="1"/>
    <xf numFmtId="0" fontId="3" fillId="9" borderId="1" xfId="2" applyFill="1" applyBorder="1" applyAlignment="1"/>
  </cellXfs>
  <cellStyles count="12">
    <cellStyle name="20% - 着色 1" xfId="2" builtinId="30"/>
    <cellStyle name="40% - 着色 1" xfId="3" builtinId="31"/>
    <cellStyle name="60% - 着色 1" xfId="4" builtinId="32"/>
    <cellStyle name="标题" xfId="7" builtinId="15"/>
    <cellStyle name="标题 1" xfId="8" builtinId="16"/>
    <cellStyle name="标题 4" xfId="9" builtinId="19"/>
    <cellStyle name="差" xfId="6" builtinId="27"/>
    <cellStyle name="常规" xfId="0" builtinId="0"/>
    <cellStyle name="日" xfId="10" xr:uid="{F602B213-B611-4862-AEB7-7D3C2E4592F9}"/>
    <cellStyle name="镶边" xfId="11" xr:uid="{32677331-73A9-4085-8BED-696B4DD8AAAA}"/>
    <cellStyle name="着色 1" xfId="1" builtinId="29"/>
    <cellStyle name="注释" xfId="5" builtinId="10"/>
  </cellStyles>
  <dxfs count="12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单词掌握程度占比图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单词本记录!$C$1</c:f>
              <c:strCache>
                <c:ptCount val="1"/>
                <c:pt idx="0">
                  <c:v>掌握比例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单词本记录!$C$2:$C$150</c:f>
              <c:numCache>
                <c:formatCode>General</c:formatCode>
                <c:ptCount val="149"/>
                <c:pt idx="0">
                  <c:v>11</c:v>
                </c:pt>
                <c:pt idx="1">
                  <c:v>16</c:v>
                </c:pt>
                <c:pt idx="2">
                  <c:v>17</c:v>
                </c:pt>
                <c:pt idx="3">
                  <c:v>16</c:v>
                </c:pt>
                <c:pt idx="4">
                  <c:v>16</c:v>
                </c:pt>
                <c:pt idx="5">
                  <c:v>14</c:v>
                </c:pt>
                <c:pt idx="6">
                  <c:v>14</c:v>
                </c:pt>
                <c:pt idx="7">
                  <c:v>24</c:v>
                </c:pt>
                <c:pt idx="8">
                  <c:v>24</c:v>
                </c:pt>
                <c:pt idx="9">
                  <c:v>28</c:v>
                </c:pt>
                <c:pt idx="10">
                  <c:v>28</c:v>
                </c:pt>
                <c:pt idx="11">
                  <c:v>28</c:v>
                </c:pt>
                <c:pt idx="12">
                  <c:v>28</c:v>
                </c:pt>
                <c:pt idx="13">
                  <c:v>29</c:v>
                </c:pt>
                <c:pt idx="14">
                  <c:v>29</c:v>
                </c:pt>
                <c:pt idx="15">
                  <c:v>29</c:v>
                </c:pt>
                <c:pt idx="16">
                  <c:v>29</c:v>
                </c:pt>
                <c:pt idx="17">
                  <c:v>32</c:v>
                </c:pt>
                <c:pt idx="18">
                  <c:v>35</c:v>
                </c:pt>
                <c:pt idx="19">
                  <c:v>39</c:v>
                </c:pt>
                <c:pt idx="20">
                  <c:v>39</c:v>
                </c:pt>
                <c:pt idx="21">
                  <c:v>38</c:v>
                </c:pt>
                <c:pt idx="22">
                  <c:v>39</c:v>
                </c:pt>
                <c:pt idx="23">
                  <c:v>36</c:v>
                </c:pt>
                <c:pt idx="24">
                  <c:v>37</c:v>
                </c:pt>
                <c:pt idx="25">
                  <c:v>37</c:v>
                </c:pt>
                <c:pt idx="26">
                  <c:v>38</c:v>
                </c:pt>
                <c:pt idx="27">
                  <c:v>38</c:v>
                </c:pt>
                <c:pt idx="28">
                  <c:v>35</c:v>
                </c:pt>
                <c:pt idx="29">
                  <c:v>36</c:v>
                </c:pt>
                <c:pt idx="30">
                  <c:v>37</c:v>
                </c:pt>
                <c:pt idx="31">
                  <c:v>37</c:v>
                </c:pt>
                <c:pt idx="32">
                  <c:v>37</c:v>
                </c:pt>
                <c:pt idx="33">
                  <c:v>39</c:v>
                </c:pt>
                <c:pt idx="34">
                  <c:v>41</c:v>
                </c:pt>
                <c:pt idx="35">
                  <c:v>42</c:v>
                </c:pt>
                <c:pt idx="36">
                  <c:v>42</c:v>
                </c:pt>
                <c:pt idx="37">
                  <c:v>42</c:v>
                </c:pt>
                <c:pt idx="38">
                  <c:v>49</c:v>
                </c:pt>
                <c:pt idx="39">
                  <c:v>52</c:v>
                </c:pt>
                <c:pt idx="40">
                  <c:v>55</c:v>
                </c:pt>
                <c:pt idx="41">
                  <c:v>58</c:v>
                </c:pt>
                <c:pt idx="42">
                  <c:v>65</c:v>
                </c:pt>
                <c:pt idx="43">
                  <c:v>68</c:v>
                </c:pt>
                <c:pt idx="44">
                  <c:v>72</c:v>
                </c:pt>
                <c:pt idx="45">
                  <c:v>74</c:v>
                </c:pt>
                <c:pt idx="46">
                  <c:v>78</c:v>
                </c:pt>
                <c:pt idx="47">
                  <c:v>81</c:v>
                </c:pt>
                <c:pt idx="48">
                  <c:v>86</c:v>
                </c:pt>
                <c:pt idx="49">
                  <c:v>85</c:v>
                </c:pt>
                <c:pt idx="50">
                  <c:v>84</c:v>
                </c:pt>
                <c:pt idx="51">
                  <c:v>82</c:v>
                </c:pt>
                <c:pt idx="52">
                  <c:v>78</c:v>
                </c:pt>
                <c:pt idx="53">
                  <c:v>78</c:v>
                </c:pt>
                <c:pt idx="54">
                  <c:v>74</c:v>
                </c:pt>
                <c:pt idx="55">
                  <c:v>75</c:v>
                </c:pt>
                <c:pt idx="56">
                  <c:v>75</c:v>
                </c:pt>
                <c:pt idx="57">
                  <c:v>74</c:v>
                </c:pt>
                <c:pt idx="58">
                  <c:v>73</c:v>
                </c:pt>
                <c:pt idx="59">
                  <c:v>72</c:v>
                </c:pt>
                <c:pt idx="60">
                  <c:v>70</c:v>
                </c:pt>
                <c:pt idx="61">
                  <c:v>66</c:v>
                </c:pt>
                <c:pt idx="62">
                  <c:v>66</c:v>
                </c:pt>
                <c:pt idx="63">
                  <c:v>65</c:v>
                </c:pt>
                <c:pt idx="64">
                  <c:v>63</c:v>
                </c:pt>
                <c:pt idx="65">
                  <c:v>61</c:v>
                </c:pt>
                <c:pt idx="66">
                  <c:v>60</c:v>
                </c:pt>
                <c:pt idx="67">
                  <c:v>59</c:v>
                </c:pt>
                <c:pt idx="68">
                  <c:v>56</c:v>
                </c:pt>
                <c:pt idx="69">
                  <c:v>55</c:v>
                </c:pt>
                <c:pt idx="70">
                  <c:v>54</c:v>
                </c:pt>
                <c:pt idx="71">
                  <c:v>53</c:v>
                </c:pt>
                <c:pt idx="72">
                  <c:v>52</c:v>
                </c:pt>
                <c:pt idx="73">
                  <c:v>52</c:v>
                </c:pt>
                <c:pt idx="74">
                  <c:v>52</c:v>
                </c:pt>
                <c:pt idx="75">
                  <c:v>52</c:v>
                </c:pt>
                <c:pt idx="76">
                  <c:v>52</c:v>
                </c:pt>
                <c:pt idx="77">
                  <c:v>51</c:v>
                </c:pt>
                <c:pt idx="78">
                  <c:v>51</c:v>
                </c:pt>
                <c:pt idx="79">
                  <c:v>53</c:v>
                </c:pt>
                <c:pt idx="80">
                  <c:v>54</c:v>
                </c:pt>
                <c:pt idx="81">
                  <c:v>55</c:v>
                </c:pt>
                <c:pt idx="82">
                  <c:v>55</c:v>
                </c:pt>
                <c:pt idx="83">
                  <c:v>55</c:v>
                </c:pt>
                <c:pt idx="84">
                  <c:v>56</c:v>
                </c:pt>
                <c:pt idx="85">
                  <c:v>57</c:v>
                </c:pt>
                <c:pt idx="86">
                  <c:v>60</c:v>
                </c:pt>
                <c:pt idx="87">
                  <c:v>60</c:v>
                </c:pt>
                <c:pt idx="88">
                  <c:v>61</c:v>
                </c:pt>
                <c:pt idx="89">
                  <c:v>62</c:v>
                </c:pt>
                <c:pt idx="90">
                  <c:v>61</c:v>
                </c:pt>
                <c:pt idx="91">
                  <c:v>62</c:v>
                </c:pt>
                <c:pt idx="92">
                  <c:v>62</c:v>
                </c:pt>
                <c:pt idx="93">
                  <c:v>63</c:v>
                </c:pt>
                <c:pt idx="94">
                  <c:v>63</c:v>
                </c:pt>
                <c:pt idx="95">
                  <c:v>64</c:v>
                </c:pt>
                <c:pt idx="96">
                  <c:v>65</c:v>
                </c:pt>
                <c:pt idx="97">
                  <c:v>66</c:v>
                </c:pt>
                <c:pt idx="98">
                  <c:v>67</c:v>
                </c:pt>
                <c:pt idx="99">
                  <c:v>68</c:v>
                </c:pt>
                <c:pt idx="100">
                  <c:v>69</c:v>
                </c:pt>
                <c:pt idx="101">
                  <c:v>71</c:v>
                </c:pt>
                <c:pt idx="102">
                  <c:v>75</c:v>
                </c:pt>
                <c:pt idx="103">
                  <c:v>75</c:v>
                </c:pt>
                <c:pt idx="104">
                  <c:v>76</c:v>
                </c:pt>
                <c:pt idx="105">
                  <c:v>76</c:v>
                </c:pt>
                <c:pt idx="106">
                  <c:v>76</c:v>
                </c:pt>
                <c:pt idx="107">
                  <c:v>76</c:v>
                </c:pt>
                <c:pt idx="108">
                  <c:v>77</c:v>
                </c:pt>
                <c:pt idx="109">
                  <c:v>79</c:v>
                </c:pt>
                <c:pt idx="110">
                  <c:v>81</c:v>
                </c:pt>
                <c:pt idx="111">
                  <c:v>84</c:v>
                </c:pt>
                <c:pt idx="112">
                  <c:v>86</c:v>
                </c:pt>
                <c:pt idx="113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03-4839-B589-3AF23EF3E491}"/>
            </c:ext>
          </c:extLst>
        </c:ser>
        <c:ser>
          <c:idx val="1"/>
          <c:order val="1"/>
          <c:tx>
            <c:strRef>
              <c:f>单词本记录!$D$1</c:f>
              <c:strCache>
                <c:ptCount val="1"/>
                <c:pt idx="0">
                  <c:v>在背比例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单词本记录!$D$2:$D$150</c:f>
              <c:numCache>
                <c:formatCode>General</c:formatCode>
                <c:ptCount val="149"/>
                <c:pt idx="0">
                  <c:v>46</c:v>
                </c:pt>
                <c:pt idx="1">
                  <c:v>38</c:v>
                </c:pt>
                <c:pt idx="2">
                  <c:v>35</c:v>
                </c:pt>
                <c:pt idx="3">
                  <c:v>34</c:v>
                </c:pt>
                <c:pt idx="4">
                  <c:v>46</c:v>
                </c:pt>
                <c:pt idx="5">
                  <c:v>41</c:v>
                </c:pt>
                <c:pt idx="6">
                  <c:v>40</c:v>
                </c:pt>
                <c:pt idx="7">
                  <c:v>46</c:v>
                </c:pt>
                <c:pt idx="8">
                  <c:v>46</c:v>
                </c:pt>
                <c:pt idx="9">
                  <c:v>42</c:v>
                </c:pt>
                <c:pt idx="10">
                  <c:v>48</c:v>
                </c:pt>
                <c:pt idx="11">
                  <c:v>54</c:v>
                </c:pt>
                <c:pt idx="12">
                  <c:v>64</c:v>
                </c:pt>
                <c:pt idx="13">
                  <c:v>63</c:v>
                </c:pt>
                <c:pt idx="14">
                  <c:v>63</c:v>
                </c:pt>
                <c:pt idx="15">
                  <c:v>64</c:v>
                </c:pt>
                <c:pt idx="16">
                  <c:v>66</c:v>
                </c:pt>
                <c:pt idx="17">
                  <c:v>63</c:v>
                </c:pt>
                <c:pt idx="18">
                  <c:v>62</c:v>
                </c:pt>
                <c:pt idx="19">
                  <c:v>60</c:v>
                </c:pt>
                <c:pt idx="20">
                  <c:v>60</c:v>
                </c:pt>
                <c:pt idx="21">
                  <c:v>60</c:v>
                </c:pt>
                <c:pt idx="22">
                  <c:v>59</c:v>
                </c:pt>
                <c:pt idx="23">
                  <c:v>57</c:v>
                </c:pt>
                <c:pt idx="24">
                  <c:v>58</c:v>
                </c:pt>
                <c:pt idx="25">
                  <c:v>56</c:v>
                </c:pt>
                <c:pt idx="26">
                  <c:v>54</c:v>
                </c:pt>
                <c:pt idx="27">
                  <c:v>57</c:v>
                </c:pt>
                <c:pt idx="28">
                  <c:v>56</c:v>
                </c:pt>
                <c:pt idx="29">
                  <c:v>60</c:v>
                </c:pt>
                <c:pt idx="30">
                  <c:v>59</c:v>
                </c:pt>
                <c:pt idx="31">
                  <c:v>59</c:v>
                </c:pt>
                <c:pt idx="32">
                  <c:v>63</c:v>
                </c:pt>
                <c:pt idx="33">
                  <c:v>61</c:v>
                </c:pt>
                <c:pt idx="34">
                  <c:v>58</c:v>
                </c:pt>
                <c:pt idx="35">
                  <c:v>56</c:v>
                </c:pt>
                <c:pt idx="36">
                  <c:v>55</c:v>
                </c:pt>
                <c:pt idx="37">
                  <c:v>54</c:v>
                </c:pt>
                <c:pt idx="38">
                  <c:v>47</c:v>
                </c:pt>
                <c:pt idx="39">
                  <c:v>46</c:v>
                </c:pt>
                <c:pt idx="40">
                  <c:v>45</c:v>
                </c:pt>
                <c:pt idx="41">
                  <c:v>42</c:v>
                </c:pt>
                <c:pt idx="42">
                  <c:v>35</c:v>
                </c:pt>
                <c:pt idx="43">
                  <c:v>32</c:v>
                </c:pt>
                <c:pt idx="44">
                  <c:v>28</c:v>
                </c:pt>
                <c:pt idx="45">
                  <c:v>26</c:v>
                </c:pt>
                <c:pt idx="46">
                  <c:v>22</c:v>
                </c:pt>
                <c:pt idx="47">
                  <c:v>19</c:v>
                </c:pt>
                <c:pt idx="48">
                  <c:v>14</c:v>
                </c:pt>
                <c:pt idx="49">
                  <c:v>11</c:v>
                </c:pt>
                <c:pt idx="50">
                  <c:v>16</c:v>
                </c:pt>
                <c:pt idx="51">
                  <c:v>13</c:v>
                </c:pt>
                <c:pt idx="52">
                  <c:v>22</c:v>
                </c:pt>
                <c:pt idx="53">
                  <c:v>20</c:v>
                </c:pt>
                <c:pt idx="54">
                  <c:v>26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27</c:v>
                </c:pt>
                <c:pt idx="59">
                  <c:v>26</c:v>
                </c:pt>
                <c:pt idx="60">
                  <c:v>28</c:v>
                </c:pt>
                <c:pt idx="61">
                  <c:v>30</c:v>
                </c:pt>
                <c:pt idx="62">
                  <c:v>31</c:v>
                </c:pt>
                <c:pt idx="63">
                  <c:v>29</c:v>
                </c:pt>
                <c:pt idx="64">
                  <c:v>29</c:v>
                </c:pt>
                <c:pt idx="65">
                  <c:v>30</c:v>
                </c:pt>
                <c:pt idx="66">
                  <c:v>29</c:v>
                </c:pt>
                <c:pt idx="67">
                  <c:v>34</c:v>
                </c:pt>
                <c:pt idx="68">
                  <c:v>37</c:v>
                </c:pt>
                <c:pt idx="69">
                  <c:v>39</c:v>
                </c:pt>
                <c:pt idx="70">
                  <c:v>38</c:v>
                </c:pt>
                <c:pt idx="71">
                  <c:v>37</c:v>
                </c:pt>
                <c:pt idx="72">
                  <c:v>37</c:v>
                </c:pt>
                <c:pt idx="73">
                  <c:v>35</c:v>
                </c:pt>
                <c:pt idx="74">
                  <c:v>38</c:v>
                </c:pt>
                <c:pt idx="75">
                  <c:v>38</c:v>
                </c:pt>
                <c:pt idx="76">
                  <c:v>37</c:v>
                </c:pt>
                <c:pt idx="77">
                  <c:v>36</c:v>
                </c:pt>
                <c:pt idx="78">
                  <c:v>38</c:v>
                </c:pt>
                <c:pt idx="79">
                  <c:v>37</c:v>
                </c:pt>
                <c:pt idx="80">
                  <c:v>36</c:v>
                </c:pt>
                <c:pt idx="81">
                  <c:v>35</c:v>
                </c:pt>
                <c:pt idx="82">
                  <c:v>34</c:v>
                </c:pt>
                <c:pt idx="83">
                  <c:v>34</c:v>
                </c:pt>
                <c:pt idx="84">
                  <c:v>33</c:v>
                </c:pt>
                <c:pt idx="85">
                  <c:v>32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31</c:v>
                </c:pt>
                <c:pt idx="90">
                  <c:v>35</c:v>
                </c:pt>
                <c:pt idx="91">
                  <c:v>34</c:v>
                </c:pt>
                <c:pt idx="92">
                  <c:v>33</c:v>
                </c:pt>
                <c:pt idx="93">
                  <c:v>32</c:v>
                </c:pt>
                <c:pt idx="94">
                  <c:v>31</c:v>
                </c:pt>
                <c:pt idx="95">
                  <c:v>30</c:v>
                </c:pt>
                <c:pt idx="96">
                  <c:v>29</c:v>
                </c:pt>
                <c:pt idx="97">
                  <c:v>28</c:v>
                </c:pt>
                <c:pt idx="98">
                  <c:v>27</c:v>
                </c:pt>
                <c:pt idx="99">
                  <c:v>26</c:v>
                </c:pt>
                <c:pt idx="100">
                  <c:v>30</c:v>
                </c:pt>
                <c:pt idx="101">
                  <c:v>29</c:v>
                </c:pt>
                <c:pt idx="102">
                  <c:v>25</c:v>
                </c:pt>
                <c:pt idx="103">
                  <c:v>25</c:v>
                </c:pt>
                <c:pt idx="104">
                  <c:v>24</c:v>
                </c:pt>
                <c:pt idx="105">
                  <c:v>24</c:v>
                </c:pt>
                <c:pt idx="106">
                  <c:v>24</c:v>
                </c:pt>
                <c:pt idx="107">
                  <c:v>24</c:v>
                </c:pt>
                <c:pt idx="108">
                  <c:v>23</c:v>
                </c:pt>
                <c:pt idx="109">
                  <c:v>21</c:v>
                </c:pt>
                <c:pt idx="110">
                  <c:v>19</c:v>
                </c:pt>
                <c:pt idx="111">
                  <c:v>16</c:v>
                </c:pt>
                <c:pt idx="112">
                  <c:v>14</c:v>
                </c:pt>
                <c:pt idx="11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03-4839-B589-3AF23EF3E491}"/>
            </c:ext>
          </c:extLst>
        </c:ser>
        <c:ser>
          <c:idx val="2"/>
          <c:order val="2"/>
          <c:tx>
            <c:strRef>
              <c:f>单词本记录!$E$1</c:f>
              <c:strCache>
                <c:ptCount val="1"/>
                <c:pt idx="0">
                  <c:v>陌生比例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单词本记录!$E$2:$E$150</c:f>
              <c:numCache>
                <c:formatCode>General</c:formatCode>
                <c:ptCount val="149"/>
                <c:pt idx="0">
                  <c:v>43</c:v>
                </c:pt>
                <c:pt idx="1">
                  <c:v>46</c:v>
                </c:pt>
                <c:pt idx="2">
                  <c:v>48</c:v>
                </c:pt>
                <c:pt idx="3">
                  <c:v>50</c:v>
                </c:pt>
                <c:pt idx="4">
                  <c:v>38</c:v>
                </c:pt>
                <c:pt idx="5">
                  <c:v>45</c:v>
                </c:pt>
                <c:pt idx="6">
                  <c:v>46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24</c:v>
                </c:pt>
                <c:pt idx="11">
                  <c:v>18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7</c:v>
                </c:pt>
                <c:pt idx="16">
                  <c:v>5</c:v>
                </c:pt>
                <c:pt idx="17">
                  <c:v>5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7</c:v>
                </c:pt>
                <c:pt idx="24">
                  <c:v>5</c:v>
                </c:pt>
                <c:pt idx="25">
                  <c:v>7</c:v>
                </c:pt>
                <c:pt idx="26">
                  <c:v>8</c:v>
                </c:pt>
                <c:pt idx="27">
                  <c:v>5</c:v>
                </c:pt>
                <c:pt idx="28">
                  <c:v>9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2</c:v>
                </c:pt>
                <c:pt idx="36">
                  <c:v>3</c:v>
                </c:pt>
                <c:pt idx="37">
                  <c:v>4</c:v>
                </c:pt>
                <c:pt idx="38">
                  <c:v>4</c:v>
                </c:pt>
                <c:pt idx="39">
                  <c:v>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4</c:v>
                </c:pt>
                <c:pt idx="50">
                  <c:v>0</c:v>
                </c:pt>
                <c:pt idx="51">
                  <c:v>5</c:v>
                </c:pt>
                <c:pt idx="52">
                  <c:v>0</c:v>
                </c:pt>
                <c:pt idx="53">
                  <c:v>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2</c:v>
                </c:pt>
                <c:pt idx="60">
                  <c:v>2</c:v>
                </c:pt>
                <c:pt idx="61">
                  <c:v>4</c:v>
                </c:pt>
                <c:pt idx="62">
                  <c:v>3</c:v>
                </c:pt>
                <c:pt idx="63">
                  <c:v>6</c:v>
                </c:pt>
                <c:pt idx="64">
                  <c:v>8</c:v>
                </c:pt>
                <c:pt idx="65">
                  <c:v>9</c:v>
                </c:pt>
                <c:pt idx="66">
                  <c:v>11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8</c:v>
                </c:pt>
                <c:pt idx="71">
                  <c:v>10</c:v>
                </c:pt>
                <c:pt idx="72">
                  <c:v>11</c:v>
                </c:pt>
                <c:pt idx="73">
                  <c:v>13</c:v>
                </c:pt>
                <c:pt idx="74">
                  <c:v>10</c:v>
                </c:pt>
                <c:pt idx="75">
                  <c:v>10</c:v>
                </c:pt>
                <c:pt idx="76">
                  <c:v>11</c:v>
                </c:pt>
                <c:pt idx="77">
                  <c:v>13</c:v>
                </c:pt>
                <c:pt idx="78">
                  <c:v>11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11</c:v>
                </c:pt>
                <c:pt idx="86">
                  <c:v>10</c:v>
                </c:pt>
                <c:pt idx="87">
                  <c:v>10</c:v>
                </c:pt>
                <c:pt idx="88">
                  <c:v>9</c:v>
                </c:pt>
                <c:pt idx="89">
                  <c:v>7</c:v>
                </c:pt>
                <c:pt idx="90">
                  <c:v>4</c:v>
                </c:pt>
                <c:pt idx="91">
                  <c:v>4</c:v>
                </c:pt>
                <c:pt idx="92">
                  <c:v>5</c:v>
                </c:pt>
                <c:pt idx="93">
                  <c:v>5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03-4839-B589-3AF23EF3E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5878096"/>
        <c:axId val="805878424"/>
      </c:areaChart>
      <c:catAx>
        <c:axId val="80587809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5878424"/>
        <c:crosses val="autoZero"/>
        <c:auto val="1"/>
        <c:lblAlgn val="ctr"/>
        <c:lblOffset val="100"/>
        <c:noMultiLvlLbl val="0"/>
      </c:catAx>
      <c:valAx>
        <c:axId val="805878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5878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单词掌握程度数量图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0034492563429571"/>
          <c:y val="0.16503876327519326"/>
          <c:w val="0.86412073490813646"/>
          <c:h val="0.6097700219109341"/>
        </c:manualLayout>
      </c:layout>
      <c:areaChart>
        <c:grouping val="stacked"/>
        <c:varyColors val="0"/>
        <c:ser>
          <c:idx val="0"/>
          <c:order val="0"/>
          <c:tx>
            <c:strRef>
              <c:f>单词本记录!$F$1</c:f>
              <c:strCache>
                <c:ptCount val="1"/>
                <c:pt idx="0">
                  <c:v>掌握数量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单词本记录!$F$2:$F$150</c:f>
              <c:numCache>
                <c:formatCode>0_ </c:formatCode>
                <c:ptCount val="149"/>
                <c:pt idx="0">
                  <c:v>270.82</c:v>
                </c:pt>
                <c:pt idx="1">
                  <c:v>418.72</c:v>
                </c:pt>
                <c:pt idx="2">
                  <c:v>493.68</c:v>
                </c:pt>
                <c:pt idx="3">
                  <c:v>480.48</c:v>
                </c:pt>
                <c:pt idx="4">
                  <c:v>491.36</c:v>
                </c:pt>
                <c:pt idx="5">
                  <c:v>483.84000000000003</c:v>
                </c:pt>
                <c:pt idx="6">
                  <c:v>500.64</c:v>
                </c:pt>
                <c:pt idx="7">
                  <c:v>859.92000000000007</c:v>
                </c:pt>
                <c:pt idx="8">
                  <c:v>859.92000000000007</c:v>
                </c:pt>
                <c:pt idx="9">
                  <c:v>1003.24</c:v>
                </c:pt>
                <c:pt idx="10">
                  <c:v>1003.24</c:v>
                </c:pt>
                <c:pt idx="11">
                  <c:v>1003.24</c:v>
                </c:pt>
                <c:pt idx="12">
                  <c:v>1003.24</c:v>
                </c:pt>
                <c:pt idx="13">
                  <c:v>1039.07</c:v>
                </c:pt>
                <c:pt idx="14">
                  <c:v>1039.07</c:v>
                </c:pt>
                <c:pt idx="15">
                  <c:v>1039.07</c:v>
                </c:pt>
                <c:pt idx="16">
                  <c:v>1039.07</c:v>
                </c:pt>
                <c:pt idx="17">
                  <c:v>1146.56</c:v>
                </c:pt>
                <c:pt idx="18">
                  <c:v>1254.05</c:v>
                </c:pt>
                <c:pt idx="19">
                  <c:v>1397.3700000000001</c:v>
                </c:pt>
                <c:pt idx="20">
                  <c:v>1397.3700000000001</c:v>
                </c:pt>
                <c:pt idx="21">
                  <c:v>1423.8600000000001</c:v>
                </c:pt>
                <c:pt idx="22">
                  <c:v>1481.6100000000001</c:v>
                </c:pt>
                <c:pt idx="23">
                  <c:v>1491.1200000000001</c:v>
                </c:pt>
                <c:pt idx="24">
                  <c:v>1532.54</c:v>
                </c:pt>
                <c:pt idx="25">
                  <c:v>1582.1200000000001</c:v>
                </c:pt>
                <c:pt idx="26">
                  <c:v>1624.88</c:v>
                </c:pt>
                <c:pt idx="27">
                  <c:v>1630.2</c:v>
                </c:pt>
                <c:pt idx="28">
                  <c:v>1579.2</c:v>
                </c:pt>
                <c:pt idx="29">
                  <c:v>1683</c:v>
                </c:pt>
                <c:pt idx="30">
                  <c:v>1746.03</c:v>
                </c:pt>
                <c:pt idx="31">
                  <c:v>1746.03</c:v>
                </c:pt>
                <c:pt idx="32">
                  <c:v>1746.03</c:v>
                </c:pt>
                <c:pt idx="33">
                  <c:v>1868.88</c:v>
                </c:pt>
                <c:pt idx="34">
                  <c:v>1964.72</c:v>
                </c:pt>
                <c:pt idx="35">
                  <c:v>2015.16</c:v>
                </c:pt>
                <c:pt idx="36">
                  <c:v>2058.84</c:v>
                </c:pt>
                <c:pt idx="37">
                  <c:v>2069.34</c:v>
                </c:pt>
                <c:pt idx="38">
                  <c:v>2468.62</c:v>
                </c:pt>
                <c:pt idx="39">
                  <c:v>2627.04</c:v>
                </c:pt>
                <c:pt idx="40">
                  <c:v>2806.1</c:v>
                </c:pt>
                <c:pt idx="41">
                  <c:v>3026.44</c:v>
                </c:pt>
                <c:pt idx="42">
                  <c:v>3391.7000000000003</c:v>
                </c:pt>
                <c:pt idx="43">
                  <c:v>3548.2400000000002</c:v>
                </c:pt>
                <c:pt idx="44">
                  <c:v>3756.96</c:v>
                </c:pt>
                <c:pt idx="45">
                  <c:v>3962.7000000000003</c:v>
                </c:pt>
                <c:pt idx="46">
                  <c:v>4176.8999999999996</c:v>
                </c:pt>
                <c:pt idx="47">
                  <c:v>4345.6499999999996</c:v>
                </c:pt>
                <c:pt idx="48">
                  <c:v>4613.9000000000005</c:v>
                </c:pt>
                <c:pt idx="49">
                  <c:v>4823.75</c:v>
                </c:pt>
                <c:pt idx="50">
                  <c:v>4830.84</c:v>
                </c:pt>
                <c:pt idx="51">
                  <c:v>4952.8</c:v>
                </c:pt>
                <c:pt idx="52">
                  <c:v>4974.84</c:v>
                </c:pt>
                <c:pt idx="53">
                  <c:v>5094.18</c:v>
                </c:pt>
                <c:pt idx="54">
                  <c:v>5070.4800000000005</c:v>
                </c:pt>
                <c:pt idx="55">
                  <c:v>5140.5</c:v>
                </c:pt>
                <c:pt idx="56">
                  <c:v>5140.5</c:v>
                </c:pt>
                <c:pt idx="57">
                  <c:v>5081.58</c:v>
                </c:pt>
                <c:pt idx="58">
                  <c:v>5183.7300000000005</c:v>
                </c:pt>
                <c:pt idx="59">
                  <c:v>5217.12</c:v>
                </c:pt>
                <c:pt idx="60">
                  <c:v>5229</c:v>
                </c:pt>
                <c:pt idx="61">
                  <c:v>5192.88</c:v>
                </c:pt>
                <c:pt idx="62">
                  <c:v>5210.04</c:v>
                </c:pt>
                <c:pt idx="63">
                  <c:v>5237.7</c:v>
                </c:pt>
                <c:pt idx="64">
                  <c:v>5186.16</c:v>
                </c:pt>
                <c:pt idx="65">
                  <c:v>5189.2700000000004</c:v>
                </c:pt>
                <c:pt idx="66">
                  <c:v>5242.8</c:v>
                </c:pt>
                <c:pt idx="67">
                  <c:v>5182.5600000000004</c:v>
                </c:pt>
                <c:pt idx="68">
                  <c:v>5191.2</c:v>
                </c:pt>
                <c:pt idx="69">
                  <c:v>5177.7</c:v>
                </c:pt>
                <c:pt idx="70">
                  <c:v>5253.66</c:v>
                </c:pt>
                <c:pt idx="71">
                  <c:v>5236.93</c:v>
                </c:pt>
                <c:pt idx="72">
                  <c:v>5208.84</c:v>
                </c:pt>
                <c:pt idx="73">
                  <c:v>5365.36</c:v>
                </c:pt>
                <c:pt idx="74">
                  <c:v>5367.96</c:v>
                </c:pt>
                <c:pt idx="75">
                  <c:v>5369</c:v>
                </c:pt>
                <c:pt idx="76">
                  <c:v>5486</c:v>
                </c:pt>
                <c:pt idx="77">
                  <c:v>5525.85</c:v>
                </c:pt>
                <c:pt idx="78">
                  <c:v>5581.95</c:v>
                </c:pt>
                <c:pt idx="79">
                  <c:v>5826.29</c:v>
                </c:pt>
                <c:pt idx="80">
                  <c:v>5936.22</c:v>
                </c:pt>
                <c:pt idx="81">
                  <c:v>6049.45</c:v>
                </c:pt>
                <c:pt idx="82">
                  <c:v>6049.45</c:v>
                </c:pt>
                <c:pt idx="83">
                  <c:v>6049.45</c:v>
                </c:pt>
                <c:pt idx="84">
                  <c:v>6159.4400000000005</c:v>
                </c:pt>
                <c:pt idx="85">
                  <c:v>6271.71</c:v>
                </c:pt>
                <c:pt idx="86">
                  <c:v>6620.4000000000005</c:v>
                </c:pt>
                <c:pt idx="87">
                  <c:v>6622.8</c:v>
                </c:pt>
                <c:pt idx="88">
                  <c:v>6733.79</c:v>
                </c:pt>
                <c:pt idx="89">
                  <c:v>6844.8</c:v>
                </c:pt>
                <c:pt idx="90">
                  <c:v>6772.83</c:v>
                </c:pt>
                <c:pt idx="91">
                  <c:v>6917.34</c:v>
                </c:pt>
                <c:pt idx="92">
                  <c:v>6945.8600000000006</c:v>
                </c:pt>
                <c:pt idx="93">
                  <c:v>7084.9800000000005</c:v>
                </c:pt>
                <c:pt idx="94">
                  <c:v>7117.74</c:v>
                </c:pt>
                <c:pt idx="95">
                  <c:v>7243.52</c:v>
                </c:pt>
                <c:pt idx="96">
                  <c:v>7369.7</c:v>
                </c:pt>
                <c:pt idx="97">
                  <c:v>7489.68</c:v>
                </c:pt>
                <c:pt idx="98">
                  <c:v>7614.55</c:v>
                </c:pt>
                <c:pt idx="99">
                  <c:v>7728.2</c:v>
                </c:pt>
                <c:pt idx="100">
                  <c:v>7843.92</c:v>
                </c:pt>
                <c:pt idx="101">
                  <c:v>8081.22</c:v>
                </c:pt>
                <c:pt idx="102">
                  <c:v>8536.5</c:v>
                </c:pt>
                <c:pt idx="103">
                  <c:v>8550</c:v>
                </c:pt>
                <c:pt idx="104">
                  <c:v>8678.44</c:v>
                </c:pt>
                <c:pt idx="105">
                  <c:v>8683</c:v>
                </c:pt>
                <c:pt idx="106">
                  <c:v>8687.56</c:v>
                </c:pt>
                <c:pt idx="107">
                  <c:v>8692.880000000001</c:v>
                </c:pt>
                <c:pt idx="108">
                  <c:v>8816.5</c:v>
                </c:pt>
                <c:pt idx="109">
                  <c:v>9054.19</c:v>
                </c:pt>
                <c:pt idx="110">
                  <c:v>9286.65</c:v>
                </c:pt>
                <c:pt idx="111">
                  <c:v>9630.6</c:v>
                </c:pt>
                <c:pt idx="112">
                  <c:v>9859.9</c:v>
                </c:pt>
                <c:pt idx="113">
                  <c:v>10318.5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47-4101-8D1E-39EFECC01598}"/>
            </c:ext>
          </c:extLst>
        </c:ser>
        <c:ser>
          <c:idx val="1"/>
          <c:order val="1"/>
          <c:tx>
            <c:strRef>
              <c:f>单词本记录!$G$1</c:f>
              <c:strCache>
                <c:ptCount val="1"/>
                <c:pt idx="0">
                  <c:v>在背数量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单词本记录!$G$2:$G$150</c:f>
              <c:numCache>
                <c:formatCode>0_ </c:formatCode>
                <c:ptCount val="149"/>
                <c:pt idx="0">
                  <c:v>1132.52</c:v>
                </c:pt>
                <c:pt idx="1">
                  <c:v>994.46</c:v>
                </c:pt>
                <c:pt idx="2">
                  <c:v>1016.4</c:v>
                </c:pt>
                <c:pt idx="3">
                  <c:v>1021.02</c:v>
                </c:pt>
                <c:pt idx="4">
                  <c:v>1412.66</c:v>
                </c:pt>
                <c:pt idx="5">
                  <c:v>1416.96</c:v>
                </c:pt>
                <c:pt idx="6">
                  <c:v>1430.4</c:v>
                </c:pt>
                <c:pt idx="7">
                  <c:v>1648.18</c:v>
                </c:pt>
                <c:pt idx="8">
                  <c:v>1648.18</c:v>
                </c:pt>
                <c:pt idx="9">
                  <c:v>1504.8600000000001</c:v>
                </c:pt>
                <c:pt idx="10">
                  <c:v>1719.8400000000001</c:v>
                </c:pt>
                <c:pt idx="11">
                  <c:v>1934.82</c:v>
                </c:pt>
                <c:pt idx="12">
                  <c:v>2293.12</c:v>
                </c:pt>
                <c:pt idx="13">
                  <c:v>2257.29</c:v>
                </c:pt>
                <c:pt idx="14">
                  <c:v>2257.29</c:v>
                </c:pt>
                <c:pt idx="15">
                  <c:v>2293.12</c:v>
                </c:pt>
                <c:pt idx="16">
                  <c:v>2364.7800000000002</c:v>
                </c:pt>
                <c:pt idx="17">
                  <c:v>2257.29</c:v>
                </c:pt>
                <c:pt idx="18">
                  <c:v>2221.46</c:v>
                </c:pt>
                <c:pt idx="19">
                  <c:v>2149.8000000000002</c:v>
                </c:pt>
                <c:pt idx="20">
                  <c:v>2149.8000000000002</c:v>
                </c:pt>
                <c:pt idx="21">
                  <c:v>2248.2000000000003</c:v>
                </c:pt>
                <c:pt idx="22">
                  <c:v>2241.41</c:v>
                </c:pt>
                <c:pt idx="23">
                  <c:v>2360.94</c:v>
                </c:pt>
                <c:pt idx="24">
                  <c:v>2402.36</c:v>
                </c:pt>
                <c:pt idx="25">
                  <c:v>2394.56</c:v>
                </c:pt>
                <c:pt idx="26">
                  <c:v>2309.04</c:v>
                </c:pt>
                <c:pt idx="27">
                  <c:v>2445.3000000000002</c:v>
                </c:pt>
                <c:pt idx="28">
                  <c:v>2526.7200000000003</c:v>
                </c:pt>
                <c:pt idx="29">
                  <c:v>2805</c:v>
                </c:pt>
                <c:pt idx="30">
                  <c:v>2784.21</c:v>
                </c:pt>
                <c:pt idx="31">
                  <c:v>2784.21</c:v>
                </c:pt>
                <c:pt idx="32">
                  <c:v>2972.9700000000003</c:v>
                </c:pt>
                <c:pt idx="33">
                  <c:v>2923.12</c:v>
                </c:pt>
                <c:pt idx="34">
                  <c:v>2779.36</c:v>
                </c:pt>
                <c:pt idx="35">
                  <c:v>2686.88</c:v>
                </c:pt>
                <c:pt idx="36">
                  <c:v>2696.1</c:v>
                </c:pt>
                <c:pt idx="37">
                  <c:v>2660.58</c:v>
                </c:pt>
                <c:pt idx="38">
                  <c:v>2367.86</c:v>
                </c:pt>
                <c:pt idx="39">
                  <c:v>2323.92</c:v>
                </c:pt>
                <c:pt idx="40">
                  <c:v>2295.9</c:v>
                </c:pt>
                <c:pt idx="41">
                  <c:v>2191.56</c:v>
                </c:pt>
                <c:pt idx="42">
                  <c:v>1826.3</c:v>
                </c:pt>
                <c:pt idx="43">
                  <c:v>1669.76</c:v>
                </c:pt>
                <c:pt idx="44">
                  <c:v>1461.04</c:v>
                </c:pt>
                <c:pt idx="45">
                  <c:v>1392.3</c:v>
                </c:pt>
                <c:pt idx="46">
                  <c:v>1178.1000000000001</c:v>
                </c:pt>
                <c:pt idx="47">
                  <c:v>1019.35</c:v>
                </c:pt>
                <c:pt idx="48">
                  <c:v>751.1</c:v>
                </c:pt>
                <c:pt idx="49">
                  <c:v>624.25</c:v>
                </c:pt>
                <c:pt idx="50">
                  <c:v>920.16</c:v>
                </c:pt>
                <c:pt idx="51">
                  <c:v>785.2</c:v>
                </c:pt>
                <c:pt idx="52">
                  <c:v>1403.16</c:v>
                </c:pt>
                <c:pt idx="53">
                  <c:v>1306.2</c:v>
                </c:pt>
                <c:pt idx="54">
                  <c:v>1781.52</c:v>
                </c:pt>
                <c:pt idx="55">
                  <c:v>1713.5</c:v>
                </c:pt>
                <c:pt idx="56">
                  <c:v>1713.5</c:v>
                </c:pt>
                <c:pt idx="57">
                  <c:v>1716.75</c:v>
                </c:pt>
                <c:pt idx="58">
                  <c:v>1917.27</c:v>
                </c:pt>
                <c:pt idx="59">
                  <c:v>1883.96</c:v>
                </c:pt>
                <c:pt idx="60">
                  <c:v>2091.6</c:v>
                </c:pt>
                <c:pt idx="61">
                  <c:v>2360.4</c:v>
                </c:pt>
                <c:pt idx="62">
                  <c:v>2447.14</c:v>
                </c:pt>
                <c:pt idx="63">
                  <c:v>2336.8200000000002</c:v>
                </c:pt>
                <c:pt idx="64">
                  <c:v>2387.2800000000002</c:v>
                </c:pt>
                <c:pt idx="65">
                  <c:v>2552.1</c:v>
                </c:pt>
                <c:pt idx="66">
                  <c:v>2534.02</c:v>
                </c:pt>
                <c:pt idx="67">
                  <c:v>2986.56</c:v>
                </c:pt>
                <c:pt idx="68">
                  <c:v>3429.9</c:v>
                </c:pt>
                <c:pt idx="69">
                  <c:v>3671.46</c:v>
                </c:pt>
                <c:pt idx="70">
                  <c:v>3697.02</c:v>
                </c:pt>
                <c:pt idx="71">
                  <c:v>3655.9700000000003</c:v>
                </c:pt>
                <c:pt idx="72">
                  <c:v>3706.29</c:v>
                </c:pt>
                <c:pt idx="73">
                  <c:v>3611.3</c:v>
                </c:pt>
                <c:pt idx="74">
                  <c:v>3922.7400000000002</c:v>
                </c:pt>
                <c:pt idx="75">
                  <c:v>3923.5</c:v>
                </c:pt>
                <c:pt idx="76">
                  <c:v>3903.5</c:v>
                </c:pt>
                <c:pt idx="77">
                  <c:v>3900.6</c:v>
                </c:pt>
                <c:pt idx="78">
                  <c:v>4159.1000000000004</c:v>
                </c:pt>
                <c:pt idx="79">
                  <c:v>4067.4100000000003</c:v>
                </c:pt>
                <c:pt idx="80">
                  <c:v>3957.48</c:v>
                </c:pt>
                <c:pt idx="81">
                  <c:v>3849.65</c:v>
                </c:pt>
                <c:pt idx="82">
                  <c:v>3739.66</c:v>
                </c:pt>
                <c:pt idx="83">
                  <c:v>3739.66</c:v>
                </c:pt>
                <c:pt idx="84">
                  <c:v>3629.67</c:v>
                </c:pt>
                <c:pt idx="85">
                  <c:v>3520.96</c:v>
                </c:pt>
                <c:pt idx="86">
                  <c:v>3310.2000000000003</c:v>
                </c:pt>
                <c:pt idx="87">
                  <c:v>3311.4</c:v>
                </c:pt>
                <c:pt idx="88">
                  <c:v>3311.7000000000003</c:v>
                </c:pt>
                <c:pt idx="89">
                  <c:v>3422.4</c:v>
                </c:pt>
                <c:pt idx="90">
                  <c:v>3886.05</c:v>
                </c:pt>
                <c:pt idx="91">
                  <c:v>3793.38</c:v>
                </c:pt>
                <c:pt idx="92">
                  <c:v>3696.9900000000002</c:v>
                </c:pt>
                <c:pt idx="93">
                  <c:v>3598.7200000000003</c:v>
                </c:pt>
                <c:pt idx="94">
                  <c:v>3502.38</c:v>
                </c:pt>
                <c:pt idx="95">
                  <c:v>3395.4</c:v>
                </c:pt>
                <c:pt idx="96">
                  <c:v>3288.02</c:v>
                </c:pt>
                <c:pt idx="97">
                  <c:v>3177.44</c:v>
                </c:pt>
                <c:pt idx="98">
                  <c:v>3068.55</c:v>
                </c:pt>
                <c:pt idx="99">
                  <c:v>2954.9</c:v>
                </c:pt>
                <c:pt idx="100">
                  <c:v>3410.4</c:v>
                </c:pt>
                <c:pt idx="101">
                  <c:v>3300.78</c:v>
                </c:pt>
                <c:pt idx="102">
                  <c:v>2845.5</c:v>
                </c:pt>
                <c:pt idx="103">
                  <c:v>2850</c:v>
                </c:pt>
                <c:pt idx="104">
                  <c:v>2740.56</c:v>
                </c:pt>
                <c:pt idx="105">
                  <c:v>2742</c:v>
                </c:pt>
                <c:pt idx="106">
                  <c:v>2743.44</c:v>
                </c:pt>
                <c:pt idx="107">
                  <c:v>2745.12</c:v>
                </c:pt>
                <c:pt idx="108">
                  <c:v>2633.5</c:v>
                </c:pt>
                <c:pt idx="109">
                  <c:v>2406.81</c:v>
                </c:pt>
                <c:pt idx="110">
                  <c:v>2178.35</c:v>
                </c:pt>
                <c:pt idx="111">
                  <c:v>1834.4</c:v>
                </c:pt>
                <c:pt idx="112">
                  <c:v>1605.1000000000001</c:v>
                </c:pt>
                <c:pt idx="113">
                  <c:v>1146.5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47-4101-8D1E-39EFECC01598}"/>
            </c:ext>
          </c:extLst>
        </c:ser>
        <c:ser>
          <c:idx val="2"/>
          <c:order val="2"/>
          <c:tx>
            <c:strRef>
              <c:f>单词本记录!$I$1</c:f>
              <c:strCache>
                <c:ptCount val="1"/>
                <c:pt idx="0">
                  <c:v>陌生数量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单词本记录!$I$2:$I$150</c:f>
              <c:numCache>
                <c:formatCode>0_ </c:formatCode>
                <c:ptCount val="149"/>
                <c:pt idx="0">
                  <c:v>1058.6600000000001</c:v>
                </c:pt>
                <c:pt idx="1">
                  <c:v>1203.82</c:v>
                </c:pt>
                <c:pt idx="2">
                  <c:v>1393.92</c:v>
                </c:pt>
                <c:pt idx="3">
                  <c:v>1501.5</c:v>
                </c:pt>
                <c:pt idx="4">
                  <c:v>1166.98</c:v>
                </c:pt>
                <c:pt idx="5">
                  <c:v>1555.2</c:v>
                </c:pt>
                <c:pt idx="6">
                  <c:v>1644.96</c:v>
                </c:pt>
                <c:pt idx="7">
                  <c:v>1074.9000000000001</c:v>
                </c:pt>
                <c:pt idx="8">
                  <c:v>1074.9000000000001</c:v>
                </c:pt>
                <c:pt idx="9">
                  <c:v>1074.9000000000001</c:v>
                </c:pt>
                <c:pt idx="10">
                  <c:v>859.92000000000007</c:v>
                </c:pt>
                <c:pt idx="11">
                  <c:v>644.94000000000005</c:v>
                </c:pt>
                <c:pt idx="12">
                  <c:v>286.64</c:v>
                </c:pt>
                <c:pt idx="13">
                  <c:v>286.64</c:v>
                </c:pt>
                <c:pt idx="14">
                  <c:v>286.64</c:v>
                </c:pt>
                <c:pt idx="15">
                  <c:v>250.81</c:v>
                </c:pt>
                <c:pt idx="16">
                  <c:v>179.15</c:v>
                </c:pt>
                <c:pt idx="17">
                  <c:v>179.15</c:v>
                </c:pt>
                <c:pt idx="18">
                  <c:v>107.49000000000001</c:v>
                </c:pt>
                <c:pt idx="19">
                  <c:v>35.83</c:v>
                </c:pt>
                <c:pt idx="20">
                  <c:v>35.83</c:v>
                </c:pt>
                <c:pt idx="21">
                  <c:v>74.94</c:v>
                </c:pt>
                <c:pt idx="22">
                  <c:v>75.98</c:v>
                </c:pt>
                <c:pt idx="23">
                  <c:v>289.94</c:v>
                </c:pt>
                <c:pt idx="24">
                  <c:v>207.1</c:v>
                </c:pt>
                <c:pt idx="25">
                  <c:v>299.32</c:v>
                </c:pt>
                <c:pt idx="26">
                  <c:v>342.08</c:v>
                </c:pt>
                <c:pt idx="27">
                  <c:v>214.5</c:v>
                </c:pt>
                <c:pt idx="28">
                  <c:v>406.08</c:v>
                </c:pt>
                <c:pt idx="29">
                  <c:v>187</c:v>
                </c:pt>
                <c:pt idx="30">
                  <c:v>188.76</c:v>
                </c:pt>
                <c:pt idx="31">
                  <c:v>188.76</c:v>
                </c:pt>
                <c:pt idx="32">
                  <c:v>0</c:v>
                </c:pt>
                <c:pt idx="33">
                  <c:v>0</c:v>
                </c:pt>
                <c:pt idx="34">
                  <c:v>47.92</c:v>
                </c:pt>
                <c:pt idx="35">
                  <c:v>95.960000000000008</c:v>
                </c:pt>
                <c:pt idx="36">
                  <c:v>147.06</c:v>
                </c:pt>
                <c:pt idx="37">
                  <c:v>197.08</c:v>
                </c:pt>
                <c:pt idx="38">
                  <c:v>201.52</c:v>
                </c:pt>
                <c:pt idx="39">
                  <c:v>101.04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227</c:v>
                </c:pt>
                <c:pt idx="50">
                  <c:v>0</c:v>
                </c:pt>
                <c:pt idx="51">
                  <c:v>302</c:v>
                </c:pt>
                <c:pt idx="52">
                  <c:v>0</c:v>
                </c:pt>
                <c:pt idx="53">
                  <c:v>130.62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68.67</c:v>
                </c:pt>
                <c:pt idx="58">
                  <c:v>0</c:v>
                </c:pt>
                <c:pt idx="59">
                  <c:v>144.92000000000002</c:v>
                </c:pt>
                <c:pt idx="60">
                  <c:v>149.4</c:v>
                </c:pt>
                <c:pt idx="61">
                  <c:v>314.72000000000003</c:v>
                </c:pt>
                <c:pt idx="62">
                  <c:v>236.82</c:v>
                </c:pt>
                <c:pt idx="63">
                  <c:v>483.48</c:v>
                </c:pt>
                <c:pt idx="64">
                  <c:v>658.56000000000006</c:v>
                </c:pt>
                <c:pt idx="65">
                  <c:v>765.63</c:v>
                </c:pt>
                <c:pt idx="66">
                  <c:v>961.18000000000006</c:v>
                </c:pt>
                <c:pt idx="67">
                  <c:v>614.88</c:v>
                </c:pt>
                <c:pt idx="68">
                  <c:v>648.9</c:v>
                </c:pt>
                <c:pt idx="69">
                  <c:v>564.84</c:v>
                </c:pt>
                <c:pt idx="70">
                  <c:v>778.32</c:v>
                </c:pt>
                <c:pt idx="71">
                  <c:v>988.1</c:v>
                </c:pt>
                <c:pt idx="72">
                  <c:v>1101.8700000000001</c:v>
                </c:pt>
                <c:pt idx="73">
                  <c:v>1341.34</c:v>
                </c:pt>
                <c:pt idx="74">
                  <c:v>1032.3</c:v>
                </c:pt>
                <c:pt idx="75">
                  <c:v>1032.5</c:v>
                </c:pt>
                <c:pt idx="76">
                  <c:v>1160.5</c:v>
                </c:pt>
                <c:pt idx="77">
                  <c:v>1408.55</c:v>
                </c:pt>
                <c:pt idx="78">
                  <c:v>1203.95</c:v>
                </c:pt>
                <c:pt idx="79">
                  <c:v>1099.3</c:v>
                </c:pt>
                <c:pt idx="80">
                  <c:v>1099.3</c:v>
                </c:pt>
                <c:pt idx="81">
                  <c:v>1099.9000000000001</c:v>
                </c:pt>
                <c:pt idx="82">
                  <c:v>1209.8900000000001</c:v>
                </c:pt>
                <c:pt idx="83">
                  <c:v>1209.8900000000001</c:v>
                </c:pt>
                <c:pt idx="84">
                  <c:v>1209.8900000000001</c:v>
                </c:pt>
                <c:pt idx="85">
                  <c:v>1210.33</c:v>
                </c:pt>
                <c:pt idx="86">
                  <c:v>1103.4000000000001</c:v>
                </c:pt>
                <c:pt idx="87">
                  <c:v>1103.8</c:v>
                </c:pt>
                <c:pt idx="88">
                  <c:v>993.51</c:v>
                </c:pt>
                <c:pt idx="89">
                  <c:v>772.80000000000007</c:v>
                </c:pt>
                <c:pt idx="90">
                  <c:v>444.12</c:v>
                </c:pt>
                <c:pt idx="91">
                  <c:v>446.28000000000003</c:v>
                </c:pt>
                <c:pt idx="92">
                  <c:v>560.15</c:v>
                </c:pt>
                <c:pt idx="93">
                  <c:v>562.30000000000007</c:v>
                </c:pt>
                <c:pt idx="94">
                  <c:v>677.88</c:v>
                </c:pt>
                <c:pt idx="95">
                  <c:v>679.08</c:v>
                </c:pt>
                <c:pt idx="96">
                  <c:v>680.28</c:v>
                </c:pt>
                <c:pt idx="97">
                  <c:v>680.88</c:v>
                </c:pt>
                <c:pt idx="98">
                  <c:v>681.9</c:v>
                </c:pt>
                <c:pt idx="99">
                  <c:v>681.9</c:v>
                </c:pt>
                <c:pt idx="100">
                  <c:v>113.68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47-4101-8D1E-39EFECC01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506328"/>
        <c:axId val="557499112"/>
      </c:areaChart>
      <c:lineChart>
        <c:grouping val="standard"/>
        <c:varyColors val="0"/>
        <c:ser>
          <c:idx val="3"/>
          <c:order val="3"/>
          <c:tx>
            <c:strRef>
              <c:f>单词本记录!$M$1</c:f>
              <c:strCache>
                <c:ptCount val="1"/>
                <c:pt idx="0">
                  <c:v>背单词线</c:v>
                </c:pt>
              </c:strCache>
            </c:strRef>
          </c:tx>
          <c:spPr>
            <a:ln w="127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val>
            <c:numRef>
              <c:f>单词本记录!$M$2:$M$150</c:f>
              <c:numCache>
                <c:formatCode>General</c:formatCode>
                <c:ptCount val="149"/>
                <c:pt idx="0">
                  <c:v>2382</c:v>
                </c:pt>
                <c:pt idx="1">
                  <c:v>2539</c:v>
                </c:pt>
                <c:pt idx="2">
                  <c:v>2590</c:v>
                </c:pt>
                <c:pt idx="3">
                  <c:v>2690</c:v>
                </c:pt>
                <c:pt idx="4">
                  <c:v>3014</c:v>
                </c:pt>
                <c:pt idx="5">
                  <c:v>3142</c:v>
                </c:pt>
                <c:pt idx="6">
                  <c:v>3559</c:v>
                </c:pt>
                <c:pt idx="7">
                  <c:v>3444</c:v>
                </c:pt>
                <c:pt idx="8">
                  <c:v>3391</c:v>
                </c:pt>
                <c:pt idx="9">
                  <c:v>3281</c:v>
                </c:pt>
                <c:pt idx="10">
                  <c:v>3272</c:v>
                </c:pt>
                <c:pt idx="11">
                  <c:v>3264</c:v>
                </c:pt>
                <c:pt idx="12">
                  <c:v>3271</c:v>
                </c:pt>
                <c:pt idx="13">
                  <c:v>3547</c:v>
                </c:pt>
                <c:pt idx="14">
                  <c:v>3239</c:v>
                </c:pt>
                <c:pt idx="15">
                  <c:v>3280</c:v>
                </c:pt>
                <c:pt idx="16">
                  <c:v>3218</c:v>
                </c:pt>
                <c:pt idx="17">
                  <c:v>3218</c:v>
                </c:pt>
                <c:pt idx="18">
                  <c:v>3272</c:v>
                </c:pt>
                <c:pt idx="19">
                  <c:v>3283</c:v>
                </c:pt>
                <c:pt idx="20">
                  <c:v>3371</c:v>
                </c:pt>
                <c:pt idx="21">
                  <c:v>3438</c:v>
                </c:pt>
                <c:pt idx="22">
                  <c:v>3490</c:v>
                </c:pt>
                <c:pt idx="23">
                  <c:v>3842</c:v>
                </c:pt>
                <c:pt idx="24">
                  <c:v>3830</c:v>
                </c:pt>
                <c:pt idx="25">
                  <c:v>4101</c:v>
                </c:pt>
                <c:pt idx="26">
                  <c:v>3968</c:v>
                </c:pt>
                <c:pt idx="27">
                  <c:v>3971</c:v>
                </c:pt>
                <c:pt idx="28">
                  <c:v>4186</c:v>
                </c:pt>
                <c:pt idx="29">
                  <c:v>4375</c:v>
                </c:pt>
                <c:pt idx="30">
                  <c:v>4554</c:v>
                </c:pt>
                <c:pt idx="31">
                  <c:v>4562</c:v>
                </c:pt>
                <c:pt idx="32">
                  <c:v>4419</c:v>
                </c:pt>
                <c:pt idx="33">
                  <c:v>4595</c:v>
                </c:pt>
                <c:pt idx="34">
                  <c:v>4499</c:v>
                </c:pt>
                <c:pt idx="35">
                  <c:v>4586</c:v>
                </c:pt>
                <c:pt idx="36">
                  <c:v>4716</c:v>
                </c:pt>
                <c:pt idx="37">
                  <c:v>4627</c:v>
                </c:pt>
                <c:pt idx="38">
                  <c:v>4524</c:v>
                </c:pt>
                <c:pt idx="39">
                  <c:v>4537</c:v>
                </c:pt>
                <c:pt idx="40">
                  <c:v>4696</c:v>
                </c:pt>
                <c:pt idx="41">
                  <c:v>4737</c:v>
                </c:pt>
                <c:pt idx="42">
                  <c:v>4707</c:v>
                </c:pt>
                <c:pt idx="43">
                  <c:v>4706</c:v>
                </c:pt>
                <c:pt idx="44">
                  <c:v>4706</c:v>
                </c:pt>
                <c:pt idx="45">
                  <c:v>4958</c:v>
                </c:pt>
                <c:pt idx="46">
                  <c:v>4843</c:v>
                </c:pt>
                <c:pt idx="47">
                  <c:v>5013</c:v>
                </c:pt>
                <c:pt idx="48">
                  <c:v>4863</c:v>
                </c:pt>
                <c:pt idx="49">
                  <c:v>5173</c:v>
                </c:pt>
                <c:pt idx="50">
                  <c:v>5408</c:v>
                </c:pt>
                <c:pt idx="51">
                  <c:v>5775</c:v>
                </c:pt>
                <c:pt idx="52">
                  <c:v>5884</c:v>
                </c:pt>
                <c:pt idx="53">
                  <c:v>6026</c:v>
                </c:pt>
                <c:pt idx="54">
                  <c:v>6244</c:v>
                </c:pt>
                <c:pt idx="55">
                  <c:v>6539</c:v>
                </c:pt>
                <c:pt idx="56">
                  <c:v>6664</c:v>
                </c:pt>
                <c:pt idx="57">
                  <c:v>6250</c:v>
                </c:pt>
                <c:pt idx="58">
                  <c:v>6757</c:v>
                </c:pt>
                <c:pt idx="59">
                  <c:v>6950</c:v>
                </c:pt>
                <c:pt idx="60">
                  <c:v>7226</c:v>
                </c:pt>
                <c:pt idx="61">
                  <c:v>7489</c:v>
                </c:pt>
                <c:pt idx="62">
                  <c:v>7583</c:v>
                </c:pt>
                <c:pt idx="63">
                  <c:v>7723</c:v>
                </c:pt>
                <c:pt idx="64">
                  <c:v>7965</c:v>
                </c:pt>
                <c:pt idx="65">
                  <c:v>8001</c:v>
                </c:pt>
                <c:pt idx="66">
                  <c:v>8428</c:v>
                </c:pt>
                <c:pt idx="67">
                  <c:v>8175</c:v>
                </c:pt>
                <c:pt idx="68">
                  <c:v>8807</c:v>
                </c:pt>
                <c:pt idx="69">
                  <c:v>8810</c:v>
                </c:pt>
                <c:pt idx="70">
                  <c:v>9556</c:v>
                </c:pt>
                <c:pt idx="71">
                  <c:v>9275</c:v>
                </c:pt>
                <c:pt idx="72">
                  <c:v>9397</c:v>
                </c:pt>
                <c:pt idx="73">
                  <c:v>9713</c:v>
                </c:pt>
                <c:pt idx="74">
                  <c:v>9779</c:v>
                </c:pt>
                <c:pt idx="75">
                  <c:v>10267</c:v>
                </c:pt>
                <c:pt idx="76">
                  <c:v>10113</c:v>
                </c:pt>
                <c:pt idx="77">
                  <c:v>10398</c:v>
                </c:pt>
                <c:pt idx="78">
                  <c:v>10243</c:v>
                </c:pt>
                <c:pt idx="79">
                  <c:v>10339</c:v>
                </c:pt>
                <c:pt idx="80">
                  <c:v>10749</c:v>
                </c:pt>
                <c:pt idx="81">
                  <c:v>10514</c:v>
                </c:pt>
                <c:pt idx="82">
                  <c:v>10834</c:v>
                </c:pt>
                <c:pt idx="83">
                  <c:v>10679</c:v>
                </c:pt>
                <c:pt idx="84">
                  <c:v>10282</c:v>
                </c:pt>
                <c:pt idx="85">
                  <c:v>10589</c:v>
                </c:pt>
                <c:pt idx="86">
                  <c:v>10553</c:v>
                </c:pt>
                <c:pt idx="87">
                  <c:v>10715</c:v>
                </c:pt>
                <c:pt idx="88">
                  <c:v>10764</c:v>
                </c:pt>
                <c:pt idx="89">
                  <c:v>10669</c:v>
                </c:pt>
                <c:pt idx="90">
                  <c:v>10612</c:v>
                </c:pt>
                <c:pt idx="91">
                  <c:v>10665</c:v>
                </c:pt>
                <c:pt idx="92">
                  <c:v>10855</c:v>
                </c:pt>
                <c:pt idx="93">
                  <c:v>11081</c:v>
                </c:pt>
                <c:pt idx="94">
                  <c:v>11081</c:v>
                </c:pt>
                <c:pt idx="95">
                  <c:v>11119</c:v>
                </c:pt>
                <c:pt idx="96">
                  <c:v>11148</c:v>
                </c:pt>
                <c:pt idx="97">
                  <c:v>11085</c:v>
                </c:pt>
                <c:pt idx="98">
                  <c:v>11117</c:v>
                </c:pt>
                <c:pt idx="99">
                  <c:v>10533</c:v>
                </c:pt>
                <c:pt idx="100">
                  <c:v>10564</c:v>
                </c:pt>
                <c:pt idx="101">
                  <c:v>10965</c:v>
                </c:pt>
                <c:pt idx="102">
                  <c:v>10576</c:v>
                </c:pt>
                <c:pt idx="103">
                  <c:v>10872</c:v>
                </c:pt>
                <c:pt idx="104">
                  <c:v>11073</c:v>
                </c:pt>
                <c:pt idx="105">
                  <c:v>11223</c:v>
                </c:pt>
                <c:pt idx="106">
                  <c:v>11431</c:v>
                </c:pt>
                <c:pt idx="107">
                  <c:v>11177</c:v>
                </c:pt>
                <c:pt idx="108">
                  <c:v>10937</c:v>
                </c:pt>
                <c:pt idx="109">
                  <c:v>11077</c:v>
                </c:pt>
                <c:pt idx="110">
                  <c:v>10721</c:v>
                </c:pt>
                <c:pt idx="111">
                  <c:v>10636</c:v>
                </c:pt>
                <c:pt idx="112">
                  <c:v>10992</c:v>
                </c:pt>
                <c:pt idx="113">
                  <c:v>10679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6B8E-49A2-BB87-59194E2441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7506328"/>
        <c:axId val="557499112"/>
      </c:lineChart>
      <c:dateAx>
        <c:axId val="557506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7499112"/>
        <c:crosses val="autoZero"/>
        <c:auto val="0"/>
        <c:lblOffset val="100"/>
        <c:baseTimeUnit val="days"/>
      </c:dateAx>
      <c:valAx>
        <c:axId val="5574991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7506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678258967629041E-2"/>
          <c:y val="4.627794167376019E-2"/>
          <c:w val="0.87678740157480317"/>
          <c:h val="0.73587611795846497"/>
        </c:manualLayout>
      </c:layout>
      <c:lineChart>
        <c:grouping val="standard"/>
        <c:varyColors val="0"/>
        <c:ser>
          <c:idx val="0"/>
          <c:order val="0"/>
          <c:tx>
            <c:strRef>
              <c:f>单词本记录!$H$1</c:f>
              <c:strCache>
                <c:ptCount val="1"/>
                <c:pt idx="0">
                  <c:v>新增词汇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单词本记录!$H$2:$H$150</c:f>
              <c:numCache>
                <c:formatCode>0_ </c:formatCode>
                <c:ptCount val="149"/>
                <c:pt idx="0">
                  <c:v>0</c:v>
                </c:pt>
                <c:pt idx="1">
                  <c:v>155</c:v>
                </c:pt>
                <c:pt idx="2">
                  <c:v>287</c:v>
                </c:pt>
                <c:pt idx="3">
                  <c:v>99</c:v>
                </c:pt>
                <c:pt idx="4">
                  <c:v>68</c:v>
                </c:pt>
                <c:pt idx="5">
                  <c:v>385</c:v>
                </c:pt>
                <c:pt idx="6">
                  <c:v>120</c:v>
                </c:pt>
                <c:pt idx="7">
                  <c:v>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164</c:v>
                </c:pt>
                <c:pt idx="22">
                  <c:v>52</c:v>
                </c:pt>
                <c:pt idx="23">
                  <c:v>343</c:v>
                </c:pt>
                <c:pt idx="24">
                  <c:v>0</c:v>
                </c:pt>
                <c:pt idx="25">
                  <c:v>134</c:v>
                </c:pt>
                <c:pt idx="26">
                  <c:v>0</c:v>
                </c:pt>
                <c:pt idx="27">
                  <c:v>14</c:v>
                </c:pt>
                <c:pt idx="28">
                  <c:v>222</c:v>
                </c:pt>
                <c:pt idx="29">
                  <c:v>163</c:v>
                </c:pt>
                <c:pt idx="30">
                  <c:v>44</c:v>
                </c:pt>
                <c:pt idx="31">
                  <c:v>0</c:v>
                </c:pt>
                <c:pt idx="32">
                  <c:v>0</c:v>
                </c:pt>
                <c:pt idx="33">
                  <c:v>73</c:v>
                </c:pt>
                <c:pt idx="34">
                  <c:v>0</c:v>
                </c:pt>
                <c:pt idx="35">
                  <c:v>6</c:v>
                </c:pt>
                <c:pt idx="36">
                  <c:v>104</c:v>
                </c:pt>
                <c:pt idx="37">
                  <c:v>25</c:v>
                </c:pt>
                <c:pt idx="38">
                  <c:v>111</c:v>
                </c:pt>
                <c:pt idx="39">
                  <c:v>14</c:v>
                </c:pt>
                <c:pt idx="40">
                  <c:v>50</c:v>
                </c:pt>
                <c:pt idx="41">
                  <c:v>116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137</c:v>
                </c:pt>
                <c:pt idx="46">
                  <c:v>0</c:v>
                </c:pt>
                <c:pt idx="47">
                  <c:v>10</c:v>
                </c:pt>
                <c:pt idx="48">
                  <c:v>0</c:v>
                </c:pt>
                <c:pt idx="49">
                  <c:v>310</c:v>
                </c:pt>
                <c:pt idx="50">
                  <c:v>76</c:v>
                </c:pt>
                <c:pt idx="51">
                  <c:v>289</c:v>
                </c:pt>
                <c:pt idx="52">
                  <c:v>338</c:v>
                </c:pt>
                <c:pt idx="53">
                  <c:v>153</c:v>
                </c:pt>
                <c:pt idx="54">
                  <c:v>321</c:v>
                </c:pt>
                <c:pt idx="55">
                  <c:v>2</c:v>
                </c:pt>
                <c:pt idx="56">
                  <c:v>0</c:v>
                </c:pt>
                <c:pt idx="57">
                  <c:v>13</c:v>
                </c:pt>
                <c:pt idx="58">
                  <c:v>234</c:v>
                </c:pt>
                <c:pt idx="59">
                  <c:v>145</c:v>
                </c:pt>
                <c:pt idx="60">
                  <c:v>224</c:v>
                </c:pt>
                <c:pt idx="61">
                  <c:v>398</c:v>
                </c:pt>
                <c:pt idx="62">
                  <c:v>26</c:v>
                </c:pt>
                <c:pt idx="63">
                  <c:v>164</c:v>
                </c:pt>
                <c:pt idx="64">
                  <c:v>174</c:v>
                </c:pt>
                <c:pt idx="65">
                  <c:v>275</c:v>
                </c:pt>
                <c:pt idx="66">
                  <c:v>231</c:v>
                </c:pt>
                <c:pt idx="67">
                  <c:v>46</c:v>
                </c:pt>
                <c:pt idx="68">
                  <c:v>486</c:v>
                </c:pt>
                <c:pt idx="69">
                  <c:v>144</c:v>
                </c:pt>
                <c:pt idx="70">
                  <c:v>315</c:v>
                </c:pt>
                <c:pt idx="71">
                  <c:v>152</c:v>
                </c:pt>
                <c:pt idx="72">
                  <c:v>136</c:v>
                </c:pt>
                <c:pt idx="73">
                  <c:v>301</c:v>
                </c:pt>
                <c:pt idx="74">
                  <c:v>5</c:v>
                </c:pt>
                <c:pt idx="75">
                  <c:v>2</c:v>
                </c:pt>
                <c:pt idx="76">
                  <c:v>225</c:v>
                </c:pt>
                <c:pt idx="77">
                  <c:v>285</c:v>
                </c:pt>
                <c:pt idx="78">
                  <c:v>110</c:v>
                </c:pt>
                <c:pt idx="79">
                  <c:v>48</c:v>
                </c:pt>
                <c:pt idx="80">
                  <c:v>0</c:v>
                </c:pt>
                <c:pt idx="81">
                  <c:v>6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4</c:v>
                </c:pt>
                <c:pt idx="86">
                  <c:v>31</c:v>
                </c:pt>
                <c:pt idx="87">
                  <c:v>4</c:v>
                </c:pt>
                <c:pt idx="88">
                  <c:v>1</c:v>
                </c:pt>
                <c:pt idx="89">
                  <c:v>1</c:v>
                </c:pt>
                <c:pt idx="90">
                  <c:v>63</c:v>
                </c:pt>
                <c:pt idx="91">
                  <c:v>54</c:v>
                </c:pt>
                <c:pt idx="92">
                  <c:v>46</c:v>
                </c:pt>
                <c:pt idx="93">
                  <c:v>43</c:v>
                </c:pt>
                <c:pt idx="94">
                  <c:v>52</c:v>
                </c:pt>
                <c:pt idx="95">
                  <c:v>20</c:v>
                </c:pt>
                <c:pt idx="96">
                  <c:v>20</c:v>
                </c:pt>
                <c:pt idx="97">
                  <c:v>10</c:v>
                </c:pt>
                <c:pt idx="98">
                  <c:v>17</c:v>
                </c:pt>
                <c:pt idx="99">
                  <c:v>0</c:v>
                </c:pt>
                <c:pt idx="100">
                  <c:v>3</c:v>
                </c:pt>
                <c:pt idx="101">
                  <c:v>14</c:v>
                </c:pt>
                <c:pt idx="102">
                  <c:v>0</c:v>
                </c:pt>
                <c:pt idx="103">
                  <c:v>18</c:v>
                </c:pt>
                <c:pt idx="104">
                  <c:v>19</c:v>
                </c:pt>
                <c:pt idx="105">
                  <c:v>6</c:v>
                </c:pt>
                <c:pt idx="106">
                  <c:v>6</c:v>
                </c:pt>
                <c:pt idx="107">
                  <c:v>7</c:v>
                </c:pt>
                <c:pt idx="108">
                  <c:v>12</c:v>
                </c:pt>
                <c:pt idx="109">
                  <c:v>11</c:v>
                </c:pt>
                <c:pt idx="110">
                  <c:v>4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CB-4811-9B49-CF1D8EC339B3}"/>
            </c:ext>
          </c:extLst>
        </c:ser>
        <c:ser>
          <c:idx val="2"/>
          <c:order val="1"/>
          <c:tx>
            <c:strRef>
              <c:f>单词本记录!$J$1</c:f>
              <c:strCache>
                <c:ptCount val="1"/>
                <c:pt idx="0">
                  <c:v>背单词数量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单词本记录!$J$2:$J$150</c:f>
              <c:numCache>
                <c:formatCode>General</c:formatCode>
                <c:ptCount val="149"/>
                <c:pt idx="0">
                  <c:v>80</c:v>
                </c:pt>
                <c:pt idx="1">
                  <c:v>78</c:v>
                </c:pt>
                <c:pt idx="2">
                  <c:v>314</c:v>
                </c:pt>
                <c:pt idx="3">
                  <c:v>313</c:v>
                </c:pt>
                <c:pt idx="4">
                  <c:v>57</c:v>
                </c:pt>
                <c:pt idx="5">
                  <c:v>314</c:v>
                </c:pt>
                <c:pt idx="6">
                  <c:v>17</c:v>
                </c:pt>
                <c:pt idx="7">
                  <c:v>139</c:v>
                </c:pt>
                <c:pt idx="8">
                  <c:v>192</c:v>
                </c:pt>
                <c:pt idx="9">
                  <c:v>302</c:v>
                </c:pt>
                <c:pt idx="10">
                  <c:v>311</c:v>
                </c:pt>
                <c:pt idx="11">
                  <c:v>319</c:v>
                </c:pt>
                <c:pt idx="12">
                  <c:v>312</c:v>
                </c:pt>
                <c:pt idx="13">
                  <c:v>36</c:v>
                </c:pt>
                <c:pt idx="14">
                  <c:v>344</c:v>
                </c:pt>
                <c:pt idx="15">
                  <c:v>303</c:v>
                </c:pt>
                <c:pt idx="16">
                  <c:v>365</c:v>
                </c:pt>
                <c:pt idx="17">
                  <c:v>365</c:v>
                </c:pt>
                <c:pt idx="18">
                  <c:v>311</c:v>
                </c:pt>
                <c:pt idx="19">
                  <c:v>300</c:v>
                </c:pt>
                <c:pt idx="20">
                  <c:v>212</c:v>
                </c:pt>
                <c:pt idx="21">
                  <c:v>309</c:v>
                </c:pt>
                <c:pt idx="22">
                  <c:v>309</c:v>
                </c:pt>
                <c:pt idx="23">
                  <c:v>300</c:v>
                </c:pt>
                <c:pt idx="24">
                  <c:v>312</c:v>
                </c:pt>
                <c:pt idx="25">
                  <c:v>175</c:v>
                </c:pt>
                <c:pt idx="26">
                  <c:v>308</c:v>
                </c:pt>
                <c:pt idx="27">
                  <c:v>319</c:v>
                </c:pt>
                <c:pt idx="28">
                  <c:v>326</c:v>
                </c:pt>
                <c:pt idx="29">
                  <c:v>300</c:v>
                </c:pt>
                <c:pt idx="30">
                  <c:v>165</c:v>
                </c:pt>
                <c:pt idx="31">
                  <c:v>157</c:v>
                </c:pt>
                <c:pt idx="32">
                  <c:v>300</c:v>
                </c:pt>
                <c:pt idx="33">
                  <c:v>197</c:v>
                </c:pt>
                <c:pt idx="34">
                  <c:v>293</c:v>
                </c:pt>
                <c:pt idx="35">
                  <c:v>212</c:v>
                </c:pt>
                <c:pt idx="36">
                  <c:v>186</c:v>
                </c:pt>
                <c:pt idx="37">
                  <c:v>300</c:v>
                </c:pt>
                <c:pt idx="38">
                  <c:v>514</c:v>
                </c:pt>
                <c:pt idx="39">
                  <c:v>515</c:v>
                </c:pt>
                <c:pt idx="40">
                  <c:v>406</c:v>
                </c:pt>
                <c:pt idx="41">
                  <c:v>481</c:v>
                </c:pt>
                <c:pt idx="42">
                  <c:v>511</c:v>
                </c:pt>
                <c:pt idx="43">
                  <c:v>512</c:v>
                </c:pt>
                <c:pt idx="44">
                  <c:v>512</c:v>
                </c:pt>
                <c:pt idx="45">
                  <c:v>397</c:v>
                </c:pt>
                <c:pt idx="46">
                  <c:v>512</c:v>
                </c:pt>
                <c:pt idx="47">
                  <c:v>352</c:v>
                </c:pt>
                <c:pt idx="48">
                  <c:v>502</c:v>
                </c:pt>
                <c:pt idx="49">
                  <c:v>502</c:v>
                </c:pt>
                <c:pt idx="50">
                  <c:v>343</c:v>
                </c:pt>
                <c:pt idx="51">
                  <c:v>265</c:v>
                </c:pt>
                <c:pt idx="52">
                  <c:v>494</c:v>
                </c:pt>
                <c:pt idx="53">
                  <c:v>505</c:v>
                </c:pt>
                <c:pt idx="54">
                  <c:v>608</c:v>
                </c:pt>
                <c:pt idx="55">
                  <c:v>315</c:v>
                </c:pt>
                <c:pt idx="56">
                  <c:v>190</c:v>
                </c:pt>
                <c:pt idx="57">
                  <c:v>617</c:v>
                </c:pt>
                <c:pt idx="58">
                  <c:v>344</c:v>
                </c:pt>
                <c:pt idx="59">
                  <c:v>296</c:v>
                </c:pt>
                <c:pt idx="60">
                  <c:v>244</c:v>
                </c:pt>
                <c:pt idx="61">
                  <c:v>379</c:v>
                </c:pt>
                <c:pt idx="62">
                  <c:v>311</c:v>
                </c:pt>
                <c:pt idx="63">
                  <c:v>335</c:v>
                </c:pt>
                <c:pt idx="64">
                  <c:v>267</c:v>
                </c:pt>
                <c:pt idx="65">
                  <c:v>506</c:v>
                </c:pt>
                <c:pt idx="66">
                  <c:v>310</c:v>
                </c:pt>
                <c:pt idx="67">
                  <c:v>609</c:v>
                </c:pt>
                <c:pt idx="68">
                  <c:v>463</c:v>
                </c:pt>
                <c:pt idx="69">
                  <c:v>604</c:v>
                </c:pt>
                <c:pt idx="70">
                  <c:v>173</c:v>
                </c:pt>
                <c:pt idx="71">
                  <c:v>606</c:v>
                </c:pt>
                <c:pt idx="72">
                  <c:v>620</c:v>
                </c:pt>
                <c:pt idx="73">
                  <c:v>605</c:v>
                </c:pt>
                <c:pt idx="74">
                  <c:v>544</c:v>
                </c:pt>
                <c:pt idx="75">
                  <c:v>58</c:v>
                </c:pt>
                <c:pt idx="76">
                  <c:v>437</c:v>
                </c:pt>
                <c:pt idx="77">
                  <c:v>437</c:v>
                </c:pt>
                <c:pt idx="78">
                  <c:v>702</c:v>
                </c:pt>
                <c:pt idx="79">
                  <c:v>654</c:v>
                </c:pt>
                <c:pt idx="80">
                  <c:v>244</c:v>
                </c:pt>
                <c:pt idx="81">
                  <c:v>485</c:v>
                </c:pt>
                <c:pt idx="82">
                  <c:v>165</c:v>
                </c:pt>
                <c:pt idx="83">
                  <c:v>320</c:v>
                </c:pt>
                <c:pt idx="84">
                  <c:v>717</c:v>
                </c:pt>
                <c:pt idx="85">
                  <c:v>414</c:v>
                </c:pt>
                <c:pt idx="86">
                  <c:v>481</c:v>
                </c:pt>
                <c:pt idx="87">
                  <c:v>323</c:v>
                </c:pt>
                <c:pt idx="88">
                  <c:v>275</c:v>
                </c:pt>
                <c:pt idx="89">
                  <c:v>371</c:v>
                </c:pt>
                <c:pt idx="90">
                  <c:v>491</c:v>
                </c:pt>
                <c:pt idx="91">
                  <c:v>492</c:v>
                </c:pt>
                <c:pt idx="92">
                  <c:v>348</c:v>
                </c:pt>
                <c:pt idx="93">
                  <c:v>165</c:v>
                </c:pt>
                <c:pt idx="94">
                  <c:v>217</c:v>
                </c:pt>
                <c:pt idx="95">
                  <c:v>199</c:v>
                </c:pt>
                <c:pt idx="96">
                  <c:v>190</c:v>
                </c:pt>
                <c:pt idx="97">
                  <c:v>263</c:v>
                </c:pt>
                <c:pt idx="98">
                  <c:v>248</c:v>
                </c:pt>
                <c:pt idx="99">
                  <c:v>832</c:v>
                </c:pt>
                <c:pt idx="100">
                  <c:v>804</c:v>
                </c:pt>
                <c:pt idx="101">
                  <c:v>417</c:v>
                </c:pt>
                <c:pt idx="102">
                  <c:v>806</c:v>
                </c:pt>
                <c:pt idx="103">
                  <c:v>528</c:v>
                </c:pt>
                <c:pt idx="104">
                  <c:v>346</c:v>
                </c:pt>
                <c:pt idx="105">
                  <c:v>202</c:v>
                </c:pt>
                <c:pt idx="106">
                  <c:v>0</c:v>
                </c:pt>
                <c:pt idx="107">
                  <c:v>261</c:v>
                </c:pt>
                <c:pt idx="108">
                  <c:v>513</c:v>
                </c:pt>
                <c:pt idx="109">
                  <c:v>384</c:v>
                </c:pt>
                <c:pt idx="110">
                  <c:v>744</c:v>
                </c:pt>
                <c:pt idx="111">
                  <c:v>829</c:v>
                </c:pt>
                <c:pt idx="112">
                  <c:v>473</c:v>
                </c:pt>
                <c:pt idx="113">
                  <c:v>786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CB-4811-9B49-CF1D8EC339B3}"/>
            </c:ext>
          </c:extLst>
        </c:ser>
        <c:ser>
          <c:idx val="1"/>
          <c:order val="2"/>
          <c:tx>
            <c:strRef>
              <c:f>单词本记录!$K$1</c:f>
              <c:strCache>
                <c:ptCount val="1"/>
                <c:pt idx="0">
                  <c:v>日均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单词本记录!$K$2:$K$150</c:f>
              <c:numCache>
                <c:formatCode>General</c:formatCode>
                <c:ptCount val="149"/>
                <c:pt idx="0">
                  <c:v>80</c:v>
                </c:pt>
                <c:pt idx="1">
                  <c:v>79</c:v>
                </c:pt>
                <c:pt idx="2">
                  <c:v>157.33333333333334</c:v>
                </c:pt>
                <c:pt idx="3">
                  <c:v>196.25</c:v>
                </c:pt>
                <c:pt idx="4">
                  <c:v>168.4</c:v>
                </c:pt>
                <c:pt idx="5">
                  <c:v>192.66666666666666</c:v>
                </c:pt>
                <c:pt idx="6">
                  <c:v>167.57142857142858</c:v>
                </c:pt>
                <c:pt idx="7">
                  <c:v>164</c:v>
                </c:pt>
                <c:pt idx="8">
                  <c:v>167.11111111111111</c:v>
                </c:pt>
                <c:pt idx="9">
                  <c:v>180.6</c:v>
                </c:pt>
                <c:pt idx="10">
                  <c:v>192.45454545454547</c:v>
                </c:pt>
                <c:pt idx="11">
                  <c:v>203</c:v>
                </c:pt>
                <c:pt idx="12">
                  <c:v>211.38461538461539</c:v>
                </c:pt>
                <c:pt idx="13">
                  <c:v>198.85714285714286</c:v>
                </c:pt>
                <c:pt idx="14">
                  <c:v>208.53333333333333</c:v>
                </c:pt>
                <c:pt idx="15">
                  <c:v>214.4375</c:v>
                </c:pt>
                <c:pt idx="16">
                  <c:v>223.29411764705881</c:v>
                </c:pt>
                <c:pt idx="17">
                  <c:v>231.16666666666666</c:v>
                </c:pt>
                <c:pt idx="18">
                  <c:v>235.36842105263159</c:v>
                </c:pt>
                <c:pt idx="19">
                  <c:v>238.6</c:v>
                </c:pt>
                <c:pt idx="20">
                  <c:v>237.33333333333334</c:v>
                </c:pt>
                <c:pt idx="21">
                  <c:v>240.59090909090909</c:v>
                </c:pt>
                <c:pt idx="22">
                  <c:v>243.56521739130434</c:v>
                </c:pt>
                <c:pt idx="23">
                  <c:v>245.91666666666666</c:v>
                </c:pt>
                <c:pt idx="24">
                  <c:v>248.56</c:v>
                </c:pt>
                <c:pt idx="25">
                  <c:v>245.73076923076923</c:v>
                </c:pt>
                <c:pt idx="26">
                  <c:v>248.03703703703704</c:v>
                </c:pt>
                <c:pt idx="27">
                  <c:v>250.57142857142858</c:v>
                </c:pt>
                <c:pt idx="28">
                  <c:v>253.17241379310346</c:v>
                </c:pt>
                <c:pt idx="29">
                  <c:v>254.73333333333332</c:v>
                </c:pt>
                <c:pt idx="30">
                  <c:v>251.83870967741936</c:v>
                </c:pt>
                <c:pt idx="31">
                  <c:v>248.875</c:v>
                </c:pt>
                <c:pt idx="32">
                  <c:v>250.42424242424244</c:v>
                </c:pt>
                <c:pt idx="33">
                  <c:v>248.85294117647058</c:v>
                </c:pt>
                <c:pt idx="34">
                  <c:v>250.11428571428573</c:v>
                </c:pt>
                <c:pt idx="35">
                  <c:v>249.05555555555554</c:v>
                </c:pt>
                <c:pt idx="36">
                  <c:v>247.35135135135135</c:v>
                </c:pt>
                <c:pt idx="37">
                  <c:v>248.73684210526315</c:v>
                </c:pt>
                <c:pt idx="38">
                  <c:v>255.53846153846155</c:v>
                </c:pt>
                <c:pt idx="39">
                  <c:v>262.02499999999998</c:v>
                </c:pt>
                <c:pt idx="40">
                  <c:v>265.53658536585368</c:v>
                </c:pt>
                <c:pt idx="41">
                  <c:v>270.66666666666669</c:v>
                </c:pt>
                <c:pt idx="42">
                  <c:v>276.25581395348837</c:v>
                </c:pt>
                <c:pt idx="43">
                  <c:v>281.61363636363637</c:v>
                </c:pt>
                <c:pt idx="44">
                  <c:v>286.73333333333335</c:v>
                </c:pt>
                <c:pt idx="45">
                  <c:v>289.13043478260869</c:v>
                </c:pt>
                <c:pt idx="46">
                  <c:v>293.87234042553189</c:v>
                </c:pt>
                <c:pt idx="47">
                  <c:v>295.08333333333331</c:v>
                </c:pt>
                <c:pt idx="48">
                  <c:v>299.30612244897958</c:v>
                </c:pt>
                <c:pt idx="49">
                  <c:v>303.36</c:v>
                </c:pt>
                <c:pt idx="50">
                  <c:v>304.13725490196077</c:v>
                </c:pt>
                <c:pt idx="51">
                  <c:v>303.38461538461536</c:v>
                </c:pt>
                <c:pt idx="52">
                  <c:v>306.98113207547169</c:v>
                </c:pt>
                <c:pt idx="53">
                  <c:v>310.64814814814815</c:v>
                </c:pt>
                <c:pt idx="54">
                  <c:v>316.05454545454546</c:v>
                </c:pt>
                <c:pt idx="55">
                  <c:v>316.03571428571428</c:v>
                </c:pt>
                <c:pt idx="56">
                  <c:v>313.82456140350877</c:v>
                </c:pt>
                <c:pt idx="57">
                  <c:v>319.05172413793105</c:v>
                </c:pt>
                <c:pt idx="58">
                  <c:v>319.47457627118644</c:v>
                </c:pt>
                <c:pt idx="59">
                  <c:v>319.08333333333331</c:v>
                </c:pt>
                <c:pt idx="60">
                  <c:v>317.85245901639342</c:v>
                </c:pt>
                <c:pt idx="61">
                  <c:v>318.83870967741933</c:v>
                </c:pt>
                <c:pt idx="62">
                  <c:v>318.71428571428572</c:v>
                </c:pt>
                <c:pt idx="63">
                  <c:v>318.96875</c:v>
                </c:pt>
                <c:pt idx="64">
                  <c:v>318.16923076923075</c:v>
                </c:pt>
                <c:pt idx="65">
                  <c:v>321.0151515151515</c:v>
                </c:pt>
                <c:pt idx="66">
                  <c:v>320.85074626865674</c:v>
                </c:pt>
                <c:pt idx="67">
                  <c:v>325.08823529411762</c:v>
                </c:pt>
                <c:pt idx="68">
                  <c:v>327.08695652173913</c:v>
                </c:pt>
                <c:pt idx="69">
                  <c:v>331.04285714285714</c:v>
                </c:pt>
                <c:pt idx="70">
                  <c:v>328.81690140845069</c:v>
                </c:pt>
                <c:pt idx="71">
                  <c:v>332.66666666666669</c:v>
                </c:pt>
                <c:pt idx="72">
                  <c:v>336.60273972602738</c:v>
                </c:pt>
                <c:pt idx="73">
                  <c:v>340.22972972972974</c:v>
                </c:pt>
                <c:pt idx="74">
                  <c:v>342.94666666666666</c:v>
                </c:pt>
                <c:pt idx="75">
                  <c:v>339.19736842105266</c:v>
                </c:pt>
                <c:pt idx="76">
                  <c:v>340.46753246753246</c:v>
                </c:pt>
                <c:pt idx="77">
                  <c:v>341.70512820512823</c:v>
                </c:pt>
                <c:pt idx="78">
                  <c:v>346.26582278481015</c:v>
                </c:pt>
                <c:pt idx="79">
                  <c:v>350.11250000000001</c:v>
                </c:pt>
                <c:pt idx="80">
                  <c:v>348.80246913580248</c:v>
                </c:pt>
                <c:pt idx="81">
                  <c:v>350.46341463414632</c:v>
                </c:pt>
                <c:pt idx="82">
                  <c:v>348.22891566265059</c:v>
                </c:pt>
                <c:pt idx="83">
                  <c:v>347.89285714285717</c:v>
                </c:pt>
                <c:pt idx="84">
                  <c:v>352.23529411764707</c:v>
                </c:pt>
                <c:pt idx="85">
                  <c:v>352.95348837209303</c:v>
                </c:pt>
                <c:pt idx="86">
                  <c:v>354.42528735632186</c:v>
                </c:pt>
                <c:pt idx="87">
                  <c:v>354.06818181818181</c:v>
                </c:pt>
                <c:pt idx="88">
                  <c:v>353.17977528089887</c:v>
                </c:pt>
                <c:pt idx="89">
                  <c:v>353.37777777777779</c:v>
                </c:pt>
                <c:pt idx="90">
                  <c:v>354.8901098901099</c:v>
                </c:pt>
                <c:pt idx="91">
                  <c:v>356.38043478260869</c:v>
                </c:pt>
                <c:pt idx="92">
                  <c:v>356.29032258064518</c:v>
                </c:pt>
                <c:pt idx="93">
                  <c:v>354.25531914893617</c:v>
                </c:pt>
                <c:pt idx="94">
                  <c:v>352.81052631578945</c:v>
                </c:pt>
                <c:pt idx="95">
                  <c:v>351.20833333333331</c:v>
                </c:pt>
                <c:pt idx="96">
                  <c:v>349.54639175257734</c:v>
                </c:pt>
                <c:pt idx="97">
                  <c:v>348.66326530612247</c:v>
                </c:pt>
                <c:pt idx="98">
                  <c:v>347.64646464646466</c:v>
                </c:pt>
                <c:pt idx="99">
                  <c:v>352.49</c:v>
                </c:pt>
                <c:pt idx="100">
                  <c:v>356.96039603960395</c:v>
                </c:pt>
                <c:pt idx="101">
                  <c:v>357.54901960784315</c:v>
                </c:pt>
                <c:pt idx="102">
                  <c:v>361.90291262135923</c:v>
                </c:pt>
                <c:pt idx="103">
                  <c:v>363.5</c:v>
                </c:pt>
                <c:pt idx="104">
                  <c:v>363.33333333333331</c:v>
                </c:pt>
                <c:pt idx="105">
                  <c:v>361.81132075471697</c:v>
                </c:pt>
                <c:pt idx="106">
                  <c:v>358.42990654205607</c:v>
                </c:pt>
                <c:pt idx="107">
                  <c:v>357.52777777777777</c:v>
                </c:pt>
                <c:pt idx="108">
                  <c:v>358.95412844036696</c:v>
                </c:pt>
                <c:pt idx="109">
                  <c:v>359.18181818181819</c:v>
                </c:pt>
                <c:pt idx="110">
                  <c:v>362.64864864864865</c:v>
                </c:pt>
                <c:pt idx="111">
                  <c:v>366.8125</c:v>
                </c:pt>
                <c:pt idx="112">
                  <c:v>367.75221238938053</c:v>
                </c:pt>
                <c:pt idx="113">
                  <c:v>371.42105263157896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7C-4F53-9A2B-CC8BDE5EBC8C}"/>
            </c:ext>
          </c:extLst>
        </c:ser>
        <c:ser>
          <c:idx val="3"/>
          <c:order val="3"/>
          <c:tx>
            <c:strRef>
              <c:f>单词本记录!$V$1</c:f>
              <c:strCache>
                <c:ptCount val="1"/>
                <c:pt idx="0">
                  <c:v>周均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单词本记录!$V$2:$V$150</c:f>
              <c:numCache>
                <c:formatCode>General</c:formatCode>
                <c:ptCount val="149"/>
                <c:pt idx="0">
                  <c:v>80</c:v>
                </c:pt>
                <c:pt idx="1">
                  <c:v>79</c:v>
                </c:pt>
                <c:pt idx="2">
                  <c:v>157.33333333333334</c:v>
                </c:pt>
                <c:pt idx="3">
                  <c:v>196.25</c:v>
                </c:pt>
                <c:pt idx="4">
                  <c:v>168.4</c:v>
                </c:pt>
                <c:pt idx="5">
                  <c:v>192.66666666666666</c:v>
                </c:pt>
                <c:pt idx="6">
                  <c:v>167.57142857142858</c:v>
                </c:pt>
                <c:pt idx="7">
                  <c:v>164</c:v>
                </c:pt>
                <c:pt idx="8">
                  <c:v>178</c:v>
                </c:pt>
                <c:pt idx="9">
                  <c:v>206</c:v>
                </c:pt>
                <c:pt idx="10">
                  <c:v>205.625</c:v>
                </c:pt>
                <c:pt idx="11">
                  <c:v>206.375</c:v>
                </c:pt>
                <c:pt idx="12">
                  <c:v>238.25</c:v>
                </c:pt>
                <c:pt idx="13">
                  <c:v>203.5</c:v>
                </c:pt>
                <c:pt idx="14">
                  <c:v>244.375</c:v>
                </c:pt>
                <c:pt idx="15">
                  <c:v>264.875</c:v>
                </c:pt>
                <c:pt idx="16">
                  <c:v>286.5</c:v>
                </c:pt>
                <c:pt idx="17">
                  <c:v>294.375</c:v>
                </c:pt>
                <c:pt idx="18">
                  <c:v>294.375</c:v>
                </c:pt>
                <c:pt idx="19">
                  <c:v>292</c:v>
                </c:pt>
                <c:pt idx="20">
                  <c:v>279.5</c:v>
                </c:pt>
                <c:pt idx="21">
                  <c:v>313.625</c:v>
                </c:pt>
                <c:pt idx="22">
                  <c:v>309.25</c:v>
                </c:pt>
                <c:pt idx="23">
                  <c:v>308.875</c:v>
                </c:pt>
                <c:pt idx="24">
                  <c:v>302.25</c:v>
                </c:pt>
                <c:pt idx="25">
                  <c:v>278.5</c:v>
                </c:pt>
                <c:pt idx="26">
                  <c:v>278.125</c:v>
                </c:pt>
                <c:pt idx="27">
                  <c:v>280.5</c:v>
                </c:pt>
                <c:pt idx="28">
                  <c:v>294.75</c:v>
                </c:pt>
                <c:pt idx="29">
                  <c:v>293.625</c:v>
                </c:pt>
                <c:pt idx="30">
                  <c:v>275.625</c:v>
                </c:pt>
                <c:pt idx="31">
                  <c:v>257.75</c:v>
                </c:pt>
                <c:pt idx="32">
                  <c:v>256.25</c:v>
                </c:pt>
                <c:pt idx="33">
                  <c:v>259</c:v>
                </c:pt>
                <c:pt idx="34">
                  <c:v>257.125</c:v>
                </c:pt>
                <c:pt idx="35">
                  <c:v>243.75</c:v>
                </c:pt>
                <c:pt idx="36">
                  <c:v>226.25</c:v>
                </c:pt>
                <c:pt idx="37">
                  <c:v>226.25</c:v>
                </c:pt>
                <c:pt idx="38">
                  <c:v>269.875</c:v>
                </c:pt>
                <c:pt idx="39">
                  <c:v>314.625</c:v>
                </c:pt>
                <c:pt idx="40">
                  <c:v>327.875</c:v>
                </c:pt>
                <c:pt idx="41">
                  <c:v>363.375</c:v>
                </c:pt>
                <c:pt idx="42">
                  <c:v>390.625</c:v>
                </c:pt>
                <c:pt idx="43">
                  <c:v>428.125</c:v>
                </c:pt>
                <c:pt idx="44">
                  <c:v>468.875</c:v>
                </c:pt>
                <c:pt idx="45">
                  <c:v>481</c:v>
                </c:pt>
                <c:pt idx="46">
                  <c:v>480.75</c:v>
                </c:pt>
                <c:pt idx="47">
                  <c:v>460.375</c:v>
                </c:pt>
                <c:pt idx="48">
                  <c:v>472.375</c:v>
                </c:pt>
                <c:pt idx="49">
                  <c:v>475</c:v>
                </c:pt>
                <c:pt idx="50">
                  <c:v>454</c:v>
                </c:pt>
                <c:pt idx="51">
                  <c:v>423.125</c:v>
                </c:pt>
                <c:pt idx="52">
                  <c:v>420.875</c:v>
                </c:pt>
                <c:pt idx="53">
                  <c:v>434.375</c:v>
                </c:pt>
                <c:pt idx="54">
                  <c:v>446.375</c:v>
                </c:pt>
                <c:pt idx="55">
                  <c:v>441.75</c:v>
                </c:pt>
                <c:pt idx="56">
                  <c:v>402.75</c:v>
                </c:pt>
                <c:pt idx="57">
                  <c:v>417.125</c:v>
                </c:pt>
                <c:pt idx="58">
                  <c:v>417.25</c:v>
                </c:pt>
                <c:pt idx="59">
                  <c:v>421.125</c:v>
                </c:pt>
                <c:pt idx="60">
                  <c:v>389.875</c:v>
                </c:pt>
                <c:pt idx="61">
                  <c:v>374.125</c:v>
                </c:pt>
                <c:pt idx="62">
                  <c:v>337</c:v>
                </c:pt>
                <c:pt idx="63">
                  <c:v>339.5</c:v>
                </c:pt>
                <c:pt idx="64">
                  <c:v>349.125</c:v>
                </c:pt>
                <c:pt idx="65">
                  <c:v>335.25</c:v>
                </c:pt>
                <c:pt idx="66">
                  <c:v>331</c:v>
                </c:pt>
                <c:pt idx="67">
                  <c:v>370.125</c:v>
                </c:pt>
                <c:pt idx="68">
                  <c:v>397.5</c:v>
                </c:pt>
                <c:pt idx="69">
                  <c:v>425.625</c:v>
                </c:pt>
                <c:pt idx="70">
                  <c:v>408.375</c:v>
                </c:pt>
                <c:pt idx="71">
                  <c:v>442.25</c:v>
                </c:pt>
                <c:pt idx="72">
                  <c:v>486.375</c:v>
                </c:pt>
                <c:pt idx="73">
                  <c:v>498.75</c:v>
                </c:pt>
                <c:pt idx="74">
                  <c:v>528</c:v>
                </c:pt>
                <c:pt idx="75">
                  <c:v>459.125</c:v>
                </c:pt>
                <c:pt idx="76">
                  <c:v>455.875</c:v>
                </c:pt>
                <c:pt idx="77">
                  <c:v>435</c:v>
                </c:pt>
                <c:pt idx="78">
                  <c:v>501.125</c:v>
                </c:pt>
                <c:pt idx="79">
                  <c:v>507.125</c:v>
                </c:pt>
                <c:pt idx="80">
                  <c:v>460.125</c:v>
                </c:pt>
                <c:pt idx="81">
                  <c:v>445.125</c:v>
                </c:pt>
                <c:pt idx="82">
                  <c:v>397.75</c:v>
                </c:pt>
                <c:pt idx="83">
                  <c:v>430.5</c:v>
                </c:pt>
                <c:pt idx="84">
                  <c:v>465.5</c:v>
                </c:pt>
                <c:pt idx="85">
                  <c:v>462.625</c:v>
                </c:pt>
                <c:pt idx="86">
                  <c:v>435</c:v>
                </c:pt>
                <c:pt idx="87">
                  <c:v>393.625</c:v>
                </c:pt>
                <c:pt idx="88">
                  <c:v>397.5</c:v>
                </c:pt>
                <c:pt idx="89">
                  <c:v>383.25</c:v>
                </c:pt>
                <c:pt idx="90">
                  <c:v>424</c:v>
                </c:pt>
                <c:pt idx="91">
                  <c:v>445.5</c:v>
                </c:pt>
                <c:pt idx="92">
                  <c:v>399.375</c:v>
                </c:pt>
                <c:pt idx="93">
                  <c:v>368.25</c:v>
                </c:pt>
                <c:pt idx="94">
                  <c:v>335.25</c:v>
                </c:pt>
                <c:pt idx="95">
                  <c:v>319.75</c:v>
                </c:pt>
                <c:pt idx="96">
                  <c:v>309.125</c:v>
                </c:pt>
                <c:pt idx="97">
                  <c:v>295.625</c:v>
                </c:pt>
                <c:pt idx="98">
                  <c:v>265.25</c:v>
                </c:pt>
                <c:pt idx="99">
                  <c:v>307.75</c:v>
                </c:pt>
                <c:pt idx="100">
                  <c:v>364.75</c:v>
                </c:pt>
                <c:pt idx="101">
                  <c:v>396.25</c:v>
                </c:pt>
                <c:pt idx="102">
                  <c:v>469.875</c:v>
                </c:pt>
                <c:pt idx="103">
                  <c:v>511</c:v>
                </c:pt>
                <c:pt idx="104">
                  <c:v>530.5</c:v>
                </c:pt>
                <c:pt idx="105">
                  <c:v>522.875</c:v>
                </c:pt>
                <c:pt idx="106">
                  <c:v>491.875</c:v>
                </c:pt>
                <c:pt idx="107">
                  <c:v>420.5</c:v>
                </c:pt>
                <c:pt idx="108">
                  <c:v>384.125</c:v>
                </c:pt>
                <c:pt idx="109">
                  <c:v>380</c:v>
                </c:pt>
                <c:pt idx="110">
                  <c:v>372.25</c:v>
                </c:pt>
                <c:pt idx="111">
                  <c:v>409.875</c:v>
                </c:pt>
                <c:pt idx="112">
                  <c:v>425.75</c:v>
                </c:pt>
                <c:pt idx="113">
                  <c:v>498.75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33-4C79-9E5E-433D01CF3D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1057808"/>
        <c:axId val="591052888"/>
      </c:lineChart>
      <c:catAx>
        <c:axId val="59105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1052888"/>
        <c:crosses val="autoZero"/>
        <c:auto val="0"/>
        <c:lblAlgn val="ctr"/>
        <c:lblOffset val="100"/>
        <c:noMultiLvlLbl val="0"/>
      </c:catAx>
      <c:valAx>
        <c:axId val="591052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105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单词本记录!$G$1</c:f>
              <c:strCache>
                <c:ptCount val="1"/>
                <c:pt idx="0">
                  <c:v>在背数量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单词本记录!$G$2:$G$150</c:f>
              <c:numCache>
                <c:formatCode>0_ </c:formatCode>
                <c:ptCount val="149"/>
                <c:pt idx="0">
                  <c:v>1132.52</c:v>
                </c:pt>
                <c:pt idx="1">
                  <c:v>994.46</c:v>
                </c:pt>
                <c:pt idx="2">
                  <c:v>1016.4</c:v>
                </c:pt>
                <c:pt idx="3">
                  <c:v>1021.02</c:v>
                </c:pt>
                <c:pt idx="4">
                  <c:v>1412.66</c:v>
                </c:pt>
                <c:pt idx="5">
                  <c:v>1416.96</c:v>
                </c:pt>
                <c:pt idx="6">
                  <c:v>1430.4</c:v>
                </c:pt>
                <c:pt idx="7">
                  <c:v>1648.18</c:v>
                </c:pt>
                <c:pt idx="8">
                  <c:v>1648.18</c:v>
                </c:pt>
                <c:pt idx="9">
                  <c:v>1504.8600000000001</c:v>
                </c:pt>
                <c:pt idx="10">
                  <c:v>1719.8400000000001</c:v>
                </c:pt>
                <c:pt idx="11">
                  <c:v>1934.82</c:v>
                </c:pt>
                <c:pt idx="12">
                  <c:v>2293.12</c:v>
                </c:pt>
                <c:pt idx="13">
                  <c:v>2257.29</c:v>
                </c:pt>
                <c:pt idx="14">
                  <c:v>2257.29</c:v>
                </c:pt>
                <c:pt idx="15">
                  <c:v>2293.12</c:v>
                </c:pt>
                <c:pt idx="16">
                  <c:v>2364.7800000000002</c:v>
                </c:pt>
                <c:pt idx="17">
                  <c:v>2257.29</c:v>
                </c:pt>
                <c:pt idx="18">
                  <c:v>2221.46</c:v>
                </c:pt>
                <c:pt idx="19">
                  <c:v>2149.8000000000002</c:v>
                </c:pt>
                <c:pt idx="20">
                  <c:v>2149.8000000000002</c:v>
                </c:pt>
                <c:pt idx="21">
                  <c:v>2248.2000000000003</c:v>
                </c:pt>
                <c:pt idx="22">
                  <c:v>2241.41</c:v>
                </c:pt>
                <c:pt idx="23">
                  <c:v>2360.94</c:v>
                </c:pt>
                <c:pt idx="24">
                  <c:v>2402.36</c:v>
                </c:pt>
                <c:pt idx="25">
                  <c:v>2394.56</c:v>
                </c:pt>
                <c:pt idx="26">
                  <c:v>2309.04</c:v>
                </c:pt>
                <c:pt idx="27">
                  <c:v>2445.3000000000002</c:v>
                </c:pt>
                <c:pt idx="28">
                  <c:v>2526.7200000000003</c:v>
                </c:pt>
                <c:pt idx="29">
                  <c:v>2805</c:v>
                </c:pt>
                <c:pt idx="30">
                  <c:v>2784.21</c:v>
                </c:pt>
                <c:pt idx="31">
                  <c:v>2784.21</c:v>
                </c:pt>
                <c:pt idx="32">
                  <c:v>2972.9700000000003</c:v>
                </c:pt>
                <c:pt idx="33">
                  <c:v>2923.12</c:v>
                </c:pt>
                <c:pt idx="34">
                  <c:v>2779.36</c:v>
                </c:pt>
                <c:pt idx="35">
                  <c:v>2686.88</c:v>
                </c:pt>
                <c:pt idx="36">
                  <c:v>2696.1</c:v>
                </c:pt>
                <c:pt idx="37">
                  <c:v>2660.58</c:v>
                </c:pt>
                <c:pt idx="38">
                  <c:v>2367.86</c:v>
                </c:pt>
                <c:pt idx="39">
                  <c:v>2323.92</c:v>
                </c:pt>
                <c:pt idx="40">
                  <c:v>2295.9</c:v>
                </c:pt>
                <c:pt idx="41">
                  <c:v>2191.56</c:v>
                </c:pt>
                <c:pt idx="42">
                  <c:v>1826.3</c:v>
                </c:pt>
                <c:pt idx="43">
                  <c:v>1669.76</c:v>
                </c:pt>
                <c:pt idx="44">
                  <c:v>1461.04</c:v>
                </c:pt>
                <c:pt idx="45">
                  <c:v>1392.3</c:v>
                </c:pt>
                <c:pt idx="46">
                  <c:v>1178.1000000000001</c:v>
                </c:pt>
                <c:pt idx="47">
                  <c:v>1019.35</c:v>
                </c:pt>
                <c:pt idx="48">
                  <c:v>751.1</c:v>
                </c:pt>
                <c:pt idx="49">
                  <c:v>624.25</c:v>
                </c:pt>
                <c:pt idx="50">
                  <c:v>920.16</c:v>
                </c:pt>
                <c:pt idx="51">
                  <c:v>785.2</c:v>
                </c:pt>
                <c:pt idx="52">
                  <c:v>1403.16</c:v>
                </c:pt>
                <c:pt idx="53">
                  <c:v>1306.2</c:v>
                </c:pt>
                <c:pt idx="54">
                  <c:v>1781.52</c:v>
                </c:pt>
                <c:pt idx="55">
                  <c:v>1713.5</c:v>
                </c:pt>
                <c:pt idx="56">
                  <c:v>1713.5</c:v>
                </c:pt>
                <c:pt idx="57">
                  <c:v>1716.75</c:v>
                </c:pt>
                <c:pt idx="58">
                  <c:v>1917.27</c:v>
                </c:pt>
                <c:pt idx="59">
                  <c:v>1883.96</c:v>
                </c:pt>
                <c:pt idx="60">
                  <c:v>2091.6</c:v>
                </c:pt>
                <c:pt idx="61">
                  <c:v>2360.4</c:v>
                </c:pt>
                <c:pt idx="62">
                  <c:v>2447.14</c:v>
                </c:pt>
                <c:pt idx="63">
                  <c:v>2336.8200000000002</c:v>
                </c:pt>
                <c:pt idx="64">
                  <c:v>2387.2800000000002</c:v>
                </c:pt>
                <c:pt idx="65">
                  <c:v>2552.1</c:v>
                </c:pt>
                <c:pt idx="66">
                  <c:v>2534.02</c:v>
                </c:pt>
                <c:pt idx="67">
                  <c:v>2986.56</c:v>
                </c:pt>
                <c:pt idx="68">
                  <c:v>3429.9</c:v>
                </c:pt>
                <c:pt idx="69">
                  <c:v>3671.46</c:v>
                </c:pt>
                <c:pt idx="70">
                  <c:v>3697.02</c:v>
                </c:pt>
                <c:pt idx="71">
                  <c:v>3655.9700000000003</c:v>
                </c:pt>
                <c:pt idx="72">
                  <c:v>3706.29</c:v>
                </c:pt>
                <c:pt idx="73">
                  <c:v>3611.3</c:v>
                </c:pt>
                <c:pt idx="74">
                  <c:v>3922.7400000000002</c:v>
                </c:pt>
                <c:pt idx="75">
                  <c:v>3923.5</c:v>
                </c:pt>
                <c:pt idx="76">
                  <c:v>3903.5</c:v>
                </c:pt>
                <c:pt idx="77">
                  <c:v>3900.6</c:v>
                </c:pt>
                <c:pt idx="78">
                  <c:v>4159.1000000000004</c:v>
                </c:pt>
                <c:pt idx="79">
                  <c:v>4067.4100000000003</c:v>
                </c:pt>
                <c:pt idx="80">
                  <c:v>3957.48</c:v>
                </c:pt>
                <c:pt idx="81">
                  <c:v>3849.65</c:v>
                </c:pt>
                <c:pt idx="82">
                  <c:v>3739.66</c:v>
                </c:pt>
                <c:pt idx="83">
                  <c:v>3739.66</c:v>
                </c:pt>
                <c:pt idx="84">
                  <c:v>3629.67</c:v>
                </c:pt>
                <c:pt idx="85">
                  <c:v>3520.96</c:v>
                </c:pt>
                <c:pt idx="86">
                  <c:v>3310.2000000000003</c:v>
                </c:pt>
                <c:pt idx="87">
                  <c:v>3311.4</c:v>
                </c:pt>
                <c:pt idx="88">
                  <c:v>3311.7000000000003</c:v>
                </c:pt>
                <c:pt idx="89">
                  <c:v>3422.4</c:v>
                </c:pt>
                <c:pt idx="90">
                  <c:v>3886.05</c:v>
                </c:pt>
                <c:pt idx="91">
                  <c:v>3793.38</c:v>
                </c:pt>
                <c:pt idx="92">
                  <c:v>3696.9900000000002</c:v>
                </c:pt>
                <c:pt idx="93">
                  <c:v>3598.7200000000003</c:v>
                </c:pt>
                <c:pt idx="94">
                  <c:v>3502.38</c:v>
                </c:pt>
                <c:pt idx="95">
                  <c:v>3395.4</c:v>
                </c:pt>
                <c:pt idx="96">
                  <c:v>3288.02</c:v>
                </c:pt>
                <c:pt idx="97">
                  <c:v>3177.44</c:v>
                </c:pt>
                <c:pt idx="98">
                  <c:v>3068.55</c:v>
                </c:pt>
                <c:pt idx="99">
                  <c:v>2954.9</c:v>
                </c:pt>
                <c:pt idx="100">
                  <c:v>3410.4</c:v>
                </c:pt>
                <c:pt idx="101">
                  <c:v>3300.78</c:v>
                </c:pt>
                <c:pt idx="102">
                  <c:v>2845.5</c:v>
                </c:pt>
                <c:pt idx="103">
                  <c:v>2850</c:v>
                </c:pt>
                <c:pt idx="104">
                  <c:v>2740.56</c:v>
                </c:pt>
                <c:pt idx="105">
                  <c:v>2742</c:v>
                </c:pt>
                <c:pt idx="106">
                  <c:v>2743.44</c:v>
                </c:pt>
                <c:pt idx="107">
                  <c:v>2745.12</c:v>
                </c:pt>
                <c:pt idx="108">
                  <c:v>2633.5</c:v>
                </c:pt>
                <c:pt idx="109">
                  <c:v>2406.81</c:v>
                </c:pt>
                <c:pt idx="110">
                  <c:v>2178.35</c:v>
                </c:pt>
                <c:pt idx="111">
                  <c:v>1834.4</c:v>
                </c:pt>
                <c:pt idx="112">
                  <c:v>1605.1000000000001</c:v>
                </c:pt>
                <c:pt idx="113">
                  <c:v>1146.5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72-43E9-A489-AC7CDB3632A0}"/>
            </c:ext>
          </c:extLst>
        </c:ser>
        <c:ser>
          <c:idx val="1"/>
          <c:order val="1"/>
          <c:tx>
            <c:strRef>
              <c:f>单词本记录!$I$1</c:f>
              <c:strCache>
                <c:ptCount val="1"/>
                <c:pt idx="0">
                  <c:v>陌生数量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单词本记录!$I$2:$I$150</c:f>
              <c:numCache>
                <c:formatCode>0_ </c:formatCode>
                <c:ptCount val="149"/>
                <c:pt idx="0">
                  <c:v>1058.6600000000001</c:v>
                </c:pt>
                <c:pt idx="1">
                  <c:v>1203.82</c:v>
                </c:pt>
                <c:pt idx="2">
                  <c:v>1393.92</c:v>
                </c:pt>
                <c:pt idx="3">
                  <c:v>1501.5</c:v>
                </c:pt>
                <c:pt idx="4">
                  <c:v>1166.98</c:v>
                </c:pt>
                <c:pt idx="5">
                  <c:v>1555.2</c:v>
                </c:pt>
                <c:pt idx="6">
                  <c:v>1644.96</c:v>
                </c:pt>
                <c:pt idx="7">
                  <c:v>1074.9000000000001</c:v>
                </c:pt>
                <c:pt idx="8">
                  <c:v>1074.9000000000001</c:v>
                </c:pt>
                <c:pt idx="9">
                  <c:v>1074.9000000000001</c:v>
                </c:pt>
                <c:pt idx="10">
                  <c:v>859.92000000000007</c:v>
                </c:pt>
                <c:pt idx="11">
                  <c:v>644.94000000000005</c:v>
                </c:pt>
                <c:pt idx="12">
                  <c:v>286.64</c:v>
                </c:pt>
                <c:pt idx="13">
                  <c:v>286.64</c:v>
                </c:pt>
                <c:pt idx="14">
                  <c:v>286.64</c:v>
                </c:pt>
                <c:pt idx="15">
                  <c:v>250.81</c:v>
                </c:pt>
                <c:pt idx="16">
                  <c:v>179.15</c:v>
                </c:pt>
                <c:pt idx="17">
                  <c:v>179.15</c:v>
                </c:pt>
                <c:pt idx="18">
                  <c:v>107.49000000000001</c:v>
                </c:pt>
                <c:pt idx="19">
                  <c:v>35.83</c:v>
                </c:pt>
                <c:pt idx="20">
                  <c:v>35.83</c:v>
                </c:pt>
                <c:pt idx="21">
                  <c:v>74.94</c:v>
                </c:pt>
                <c:pt idx="22">
                  <c:v>75.98</c:v>
                </c:pt>
                <c:pt idx="23">
                  <c:v>289.94</c:v>
                </c:pt>
                <c:pt idx="24">
                  <c:v>207.1</c:v>
                </c:pt>
                <c:pt idx="25">
                  <c:v>299.32</c:v>
                </c:pt>
                <c:pt idx="26">
                  <c:v>342.08</c:v>
                </c:pt>
                <c:pt idx="27">
                  <c:v>214.5</c:v>
                </c:pt>
                <c:pt idx="28">
                  <c:v>406.08</c:v>
                </c:pt>
                <c:pt idx="29">
                  <c:v>187</c:v>
                </c:pt>
                <c:pt idx="30">
                  <c:v>188.76</c:v>
                </c:pt>
                <c:pt idx="31">
                  <c:v>188.76</c:v>
                </c:pt>
                <c:pt idx="32">
                  <c:v>0</c:v>
                </c:pt>
                <c:pt idx="33">
                  <c:v>0</c:v>
                </c:pt>
                <c:pt idx="34">
                  <c:v>47.92</c:v>
                </c:pt>
                <c:pt idx="35">
                  <c:v>95.960000000000008</c:v>
                </c:pt>
                <c:pt idx="36">
                  <c:v>147.06</c:v>
                </c:pt>
                <c:pt idx="37">
                  <c:v>197.08</c:v>
                </c:pt>
                <c:pt idx="38">
                  <c:v>201.52</c:v>
                </c:pt>
                <c:pt idx="39">
                  <c:v>101.04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227</c:v>
                </c:pt>
                <c:pt idx="50">
                  <c:v>0</c:v>
                </c:pt>
                <c:pt idx="51">
                  <c:v>302</c:v>
                </c:pt>
                <c:pt idx="52">
                  <c:v>0</c:v>
                </c:pt>
                <c:pt idx="53">
                  <c:v>130.62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68.67</c:v>
                </c:pt>
                <c:pt idx="58">
                  <c:v>0</c:v>
                </c:pt>
                <c:pt idx="59">
                  <c:v>144.92000000000002</c:v>
                </c:pt>
                <c:pt idx="60">
                  <c:v>149.4</c:v>
                </c:pt>
                <c:pt idx="61">
                  <c:v>314.72000000000003</c:v>
                </c:pt>
                <c:pt idx="62">
                  <c:v>236.82</c:v>
                </c:pt>
                <c:pt idx="63">
                  <c:v>483.48</c:v>
                </c:pt>
                <c:pt idx="64">
                  <c:v>658.56000000000006</c:v>
                </c:pt>
                <c:pt idx="65">
                  <c:v>765.63</c:v>
                </c:pt>
                <c:pt idx="66">
                  <c:v>961.18000000000006</c:v>
                </c:pt>
                <c:pt idx="67">
                  <c:v>614.88</c:v>
                </c:pt>
                <c:pt idx="68">
                  <c:v>648.9</c:v>
                </c:pt>
                <c:pt idx="69">
                  <c:v>564.84</c:v>
                </c:pt>
                <c:pt idx="70">
                  <c:v>778.32</c:v>
                </c:pt>
                <c:pt idx="71">
                  <c:v>988.1</c:v>
                </c:pt>
                <c:pt idx="72">
                  <c:v>1101.8700000000001</c:v>
                </c:pt>
                <c:pt idx="73">
                  <c:v>1341.34</c:v>
                </c:pt>
                <c:pt idx="74">
                  <c:v>1032.3</c:v>
                </c:pt>
                <c:pt idx="75">
                  <c:v>1032.5</c:v>
                </c:pt>
                <c:pt idx="76">
                  <c:v>1160.5</c:v>
                </c:pt>
                <c:pt idx="77">
                  <c:v>1408.55</c:v>
                </c:pt>
                <c:pt idx="78">
                  <c:v>1203.95</c:v>
                </c:pt>
                <c:pt idx="79">
                  <c:v>1099.3</c:v>
                </c:pt>
                <c:pt idx="80">
                  <c:v>1099.3</c:v>
                </c:pt>
                <c:pt idx="81">
                  <c:v>1099.9000000000001</c:v>
                </c:pt>
                <c:pt idx="82">
                  <c:v>1209.8900000000001</c:v>
                </c:pt>
                <c:pt idx="83">
                  <c:v>1209.8900000000001</c:v>
                </c:pt>
                <c:pt idx="84">
                  <c:v>1209.8900000000001</c:v>
                </c:pt>
                <c:pt idx="85">
                  <c:v>1210.33</c:v>
                </c:pt>
                <c:pt idx="86">
                  <c:v>1103.4000000000001</c:v>
                </c:pt>
                <c:pt idx="87">
                  <c:v>1103.8</c:v>
                </c:pt>
                <c:pt idx="88">
                  <c:v>993.51</c:v>
                </c:pt>
                <c:pt idx="89">
                  <c:v>772.80000000000007</c:v>
                </c:pt>
                <c:pt idx="90">
                  <c:v>444.12</c:v>
                </c:pt>
                <c:pt idx="91">
                  <c:v>446.28000000000003</c:v>
                </c:pt>
                <c:pt idx="92">
                  <c:v>560.15</c:v>
                </c:pt>
                <c:pt idx="93">
                  <c:v>562.30000000000007</c:v>
                </c:pt>
                <c:pt idx="94">
                  <c:v>677.88</c:v>
                </c:pt>
                <c:pt idx="95">
                  <c:v>679.08</c:v>
                </c:pt>
                <c:pt idx="96">
                  <c:v>680.28</c:v>
                </c:pt>
                <c:pt idx="97">
                  <c:v>680.88</c:v>
                </c:pt>
                <c:pt idx="98">
                  <c:v>681.9</c:v>
                </c:pt>
                <c:pt idx="99">
                  <c:v>681.9</c:v>
                </c:pt>
                <c:pt idx="100">
                  <c:v>113.68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72-43E9-A489-AC7CDB3632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4096472"/>
        <c:axId val="614093520"/>
      </c:lineChart>
      <c:catAx>
        <c:axId val="614096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4093520"/>
        <c:crosses val="autoZero"/>
        <c:auto val="1"/>
        <c:lblAlgn val="ctr"/>
        <c:lblOffset val="100"/>
        <c:noMultiLvlLbl val="0"/>
      </c:catAx>
      <c:valAx>
        <c:axId val="61409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4096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2.7399554257113719E-2"/>
          <c:y val="7.9274670679710724E-2"/>
          <c:w val="0.96841198471553414"/>
          <c:h val="0.7935710200469957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时间规划表!$A$40</c:f>
              <c:strCache>
                <c:ptCount val="1"/>
                <c:pt idx="0">
                  <c:v>浪费时间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时间规划表!$B$47:$CQ$47</c:f>
              <c:numCache>
                <c:formatCode>m"月"d"日"</c:formatCode>
                <c:ptCount val="94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  <c:pt idx="84">
                  <c:v>43630</c:v>
                </c:pt>
                <c:pt idx="85">
                  <c:v>43631</c:v>
                </c:pt>
                <c:pt idx="86">
                  <c:v>43632</c:v>
                </c:pt>
                <c:pt idx="87">
                  <c:v>43633</c:v>
                </c:pt>
                <c:pt idx="88">
                  <c:v>43634</c:v>
                </c:pt>
                <c:pt idx="89">
                  <c:v>43635</c:v>
                </c:pt>
                <c:pt idx="90">
                  <c:v>43636</c:v>
                </c:pt>
                <c:pt idx="91">
                  <c:v>43637</c:v>
                </c:pt>
                <c:pt idx="92">
                  <c:v>43638</c:v>
                </c:pt>
                <c:pt idx="93">
                  <c:v>43639</c:v>
                </c:pt>
              </c:numCache>
            </c:numRef>
          </c:cat>
          <c:val>
            <c:numRef>
              <c:f>时间规划表!$B$40:$CQ$40</c:f>
              <c:numCache>
                <c:formatCode>General</c:formatCode>
                <c:ptCount val="94"/>
                <c:pt idx="0">
                  <c:v>13</c:v>
                </c:pt>
                <c:pt idx="1">
                  <c:v>24</c:v>
                </c:pt>
                <c:pt idx="2">
                  <c:v>15</c:v>
                </c:pt>
                <c:pt idx="3">
                  <c:v>5</c:v>
                </c:pt>
                <c:pt idx="4">
                  <c:v>7</c:v>
                </c:pt>
                <c:pt idx="5">
                  <c:v>4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5</c:v>
                </c:pt>
                <c:pt idx="10">
                  <c:v>3</c:v>
                </c:pt>
                <c:pt idx="11">
                  <c:v>2</c:v>
                </c:pt>
                <c:pt idx="12">
                  <c:v>5</c:v>
                </c:pt>
                <c:pt idx="13">
                  <c:v>5</c:v>
                </c:pt>
                <c:pt idx="14">
                  <c:v>9</c:v>
                </c:pt>
                <c:pt idx="15">
                  <c:v>7</c:v>
                </c:pt>
                <c:pt idx="16">
                  <c:v>7</c:v>
                </c:pt>
                <c:pt idx="17">
                  <c:v>6</c:v>
                </c:pt>
                <c:pt idx="18">
                  <c:v>2</c:v>
                </c:pt>
                <c:pt idx="19">
                  <c:v>4</c:v>
                </c:pt>
                <c:pt idx="20">
                  <c:v>4</c:v>
                </c:pt>
                <c:pt idx="21">
                  <c:v>6</c:v>
                </c:pt>
                <c:pt idx="22">
                  <c:v>6</c:v>
                </c:pt>
                <c:pt idx="23">
                  <c:v>1</c:v>
                </c:pt>
                <c:pt idx="24">
                  <c:v>3</c:v>
                </c:pt>
                <c:pt idx="25">
                  <c:v>2</c:v>
                </c:pt>
                <c:pt idx="26">
                  <c:v>5</c:v>
                </c:pt>
                <c:pt idx="27">
                  <c:v>4</c:v>
                </c:pt>
                <c:pt idx="28">
                  <c:v>9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4</c:v>
                </c:pt>
                <c:pt idx="33">
                  <c:v>4</c:v>
                </c:pt>
                <c:pt idx="34">
                  <c:v>10</c:v>
                </c:pt>
                <c:pt idx="35">
                  <c:v>4</c:v>
                </c:pt>
                <c:pt idx="36">
                  <c:v>2</c:v>
                </c:pt>
                <c:pt idx="37">
                  <c:v>3</c:v>
                </c:pt>
                <c:pt idx="38">
                  <c:v>5</c:v>
                </c:pt>
                <c:pt idx="39">
                  <c:v>0</c:v>
                </c:pt>
                <c:pt idx="40">
                  <c:v>0</c:v>
                </c:pt>
                <c:pt idx="41">
                  <c:v>8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3</c:v>
                </c:pt>
                <c:pt idx="46">
                  <c:v>4</c:v>
                </c:pt>
                <c:pt idx="47">
                  <c:v>3</c:v>
                </c:pt>
                <c:pt idx="48">
                  <c:v>1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5</c:v>
                </c:pt>
                <c:pt idx="54">
                  <c:v>2</c:v>
                </c:pt>
                <c:pt idx="55">
                  <c:v>2</c:v>
                </c:pt>
                <c:pt idx="56">
                  <c:v>4</c:v>
                </c:pt>
                <c:pt idx="57">
                  <c:v>2</c:v>
                </c:pt>
                <c:pt idx="58">
                  <c:v>1</c:v>
                </c:pt>
                <c:pt idx="59">
                  <c:v>4</c:v>
                </c:pt>
                <c:pt idx="60">
                  <c:v>4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3</c:v>
                </c:pt>
                <c:pt idx="65">
                  <c:v>2</c:v>
                </c:pt>
                <c:pt idx="66">
                  <c:v>3</c:v>
                </c:pt>
                <c:pt idx="67">
                  <c:v>0</c:v>
                </c:pt>
                <c:pt idx="68">
                  <c:v>6</c:v>
                </c:pt>
                <c:pt idx="6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2-44CE-BB48-1F8BA59D2CB4}"/>
            </c:ext>
          </c:extLst>
        </c:ser>
        <c:ser>
          <c:idx val="1"/>
          <c:order val="1"/>
          <c:tx>
            <c:strRef>
              <c:f>时间规划表!$A$41</c:f>
              <c:strCache>
                <c:ptCount val="1"/>
                <c:pt idx="0">
                  <c:v>娱乐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时间规划表!$B$47:$CQ$47</c:f>
              <c:numCache>
                <c:formatCode>m"月"d"日"</c:formatCode>
                <c:ptCount val="94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  <c:pt idx="84">
                  <c:v>43630</c:v>
                </c:pt>
                <c:pt idx="85">
                  <c:v>43631</c:v>
                </c:pt>
                <c:pt idx="86">
                  <c:v>43632</c:v>
                </c:pt>
                <c:pt idx="87">
                  <c:v>43633</c:v>
                </c:pt>
                <c:pt idx="88">
                  <c:v>43634</c:v>
                </c:pt>
                <c:pt idx="89">
                  <c:v>43635</c:v>
                </c:pt>
                <c:pt idx="90">
                  <c:v>43636</c:v>
                </c:pt>
                <c:pt idx="91">
                  <c:v>43637</c:v>
                </c:pt>
                <c:pt idx="92">
                  <c:v>43638</c:v>
                </c:pt>
                <c:pt idx="93">
                  <c:v>43639</c:v>
                </c:pt>
              </c:numCache>
            </c:numRef>
          </c:cat>
          <c:val>
            <c:numRef>
              <c:f>时间规划表!$B$41:$CQ$41</c:f>
              <c:numCache>
                <c:formatCode>General</c:formatCode>
                <c:ptCount val="94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5</c:v>
                </c:pt>
                <c:pt idx="7">
                  <c:v>2</c:v>
                </c:pt>
                <c:pt idx="8">
                  <c:v>5</c:v>
                </c:pt>
                <c:pt idx="9">
                  <c:v>4</c:v>
                </c:pt>
                <c:pt idx="10">
                  <c:v>3</c:v>
                </c:pt>
                <c:pt idx="11">
                  <c:v>10</c:v>
                </c:pt>
                <c:pt idx="12">
                  <c:v>1</c:v>
                </c:pt>
                <c:pt idx="13">
                  <c:v>10</c:v>
                </c:pt>
                <c:pt idx="14">
                  <c:v>6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9</c:v>
                </c:pt>
                <c:pt idx="19">
                  <c:v>8</c:v>
                </c:pt>
                <c:pt idx="20">
                  <c:v>2</c:v>
                </c:pt>
                <c:pt idx="21">
                  <c:v>0</c:v>
                </c:pt>
                <c:pt idx="22">
                  <c:v>1</c:v>
                </c:pt>
                <c:pt idx="23">
                  <c:v>6</c:v>
                </c:pt>
                <c:pt idx="24">
                  <c:v>2</c:v>
                </c:pt>
                <c:pt idx="25">
                  <c:v>1</c:v>
                </c:pt>
                <c:pt idx="26">
                  <c:v>4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4</c:v>
                </c:pt>
                <c:pt idx="31">
                  <c:v>0</c:v>
                </c:pt>
                <c:pt idx="32">
                  <c:v>5</c:v>
                </c:pt>
                <c:pt idx="33">
                  <c:v>13</c:v>
                </c:pt>
                <c:pt idx="34">
                  <c:v>4</c:v>
                </c:pt>
                <c:pt idx="35">
                  <c:v>4</c:v>
                </c:pt>
                <c:pt idx="36">
                  <c:v>1</c:v>
                </c:pt>
                <c:pt idx="37">
                  <c:v>8</c:v>
                </c:pt>
                <c:pt idx="38">
                  <c:v>4</c:v>
                </c:pt>
                <c:pt idx="39">
                  <c:v>14</c:v>
                </c:pt>
                <c:pt idx="40">
                  <c:v>17</c:v>
                </c:pt>
                <c:pt idx="41">
                  <c:v>14</c:v>
                </c:pt>
                <c:pt idx="42">
                  <c:v>7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</c:v>
                </c:pt>
                <c:pt idx="47">
                  <c:v>6</c:v>
                </c:pt>
                <c:pt idx="48">
                  <c:v>6</c:v>
                </c:pt>
                <c:pt idx="49">
                  <c:v>3</c:v>
                </c:pt>
                <c:pt idx="50">
                  <c:v>12</c:v>
                </c:pt>
                <c:pt idx="51">
                  <c:v>6</c:v>
                </c:pt>
                <c:pt idx="52">
                  <c:v>10</c:v>
                </c:pt>
                <c:pt idx="53">
                  <c:v>4</c:v>
                </c:pt>
                <c:pt idx="54">
                  <c:v>10</c:v>
                </c:pt>
                <c:pt idx="55">
                  <c:v>8</c:v>
                </c:pt>
                <c:pt idx="56">
                  <c:v>6</c:v>
                </c:pt>
                <c:pt idx="57">
                  <c:v>7</c:v>
                </c:pt>
                <c:pt idx="58">
                  <c:v>2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2</c:v>
                </c:pt>
                <c:pt idx="63">
                  <c:v>4</c:v>
                </c:pt>
                <c:pt idx="64">
                  <c:v>6</c:v>
                </c:pt>
                <c:pt idx="65">
                  <c:v>4</c:v>
                </c:pt>
                <c:pt idx="66">
                  <c:v>8</c:v>
                </c:pt>
                <c:pt idx="67">
                  <c:v>8</c:v>
                </c:pt>
                <c:pt idx="68">
                  <c:v>5</c:v>
                </c:pt>
                <c:pt idx="6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22-44CE-BB48-1F8BA59D2CB4}"/>
            </c:ext>
          </c:extLst>
        </c:ser>
        <c:ser>
          <c:idx val="2"/>
          <c:order val="2"/>
          <c:tx>
            <c:strRef>
              <c:f>时间规划表!$A$42</c:f>
              <c:strCache>
                <c:ptCount val="1"/>
                <c:pt idx="0">
                  <c:v>日常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时间规划表!$B$47:$CQ$47</c:f>
              <c:numCache>
                <c:formatCode>m"月"d"日"</c:formatCode>
                <c:ptCount val="94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  <c:pt idx="84">
                  <c:v>43630</c:v>
                </c:pt>
                <c:pt idx="85">
                  <c:v>43631</c:v>
                </c:pt>
                <c:pt idx="86">
                  <c:v>43632</c:v>
                </c:pt>
                <c:pt idx="87">
                  <c:v>43633</c:v>
                </c:pt>
                <c:pt idx="88">
                  <c:v>43634</c:v>
                </c:pt>
                <c:pt idx="89">
                  <c:v>43635</c:v>
                </c:pt>
                <c:pt idx="90">
                  <c:v>43636</c:v>
                </c:pt>
                <c:pt idx="91">
                  <c:v>43637</c:v>
                </c:pt>
                <c:pt idx="92">
                  <c:v>43638</c:v>
                </c:pt>
                <c:pt idx="93">
                  <c:v>43639</c:v>
                </c:pt>
              </c:numCache>
            </c:numRef>
          </c:cat>
          <c:val>
            <c:numRef>
              <c:f>时间规划表!$B$42:$CQ$42</c:f>
              <c:numCache>
                <c:formatCode>General</c:formatCode>
                <c:ptCount val="94"/>
                <c:pt idx="0">
                  <c:v>8</c:v>
                </c:pt>
                <c:pt idx="1">
                  <c:v>7</c:v>
                </c:pt>
                <c:pt idx="2">
                  <c:v>8</c:v>
                </c:pt>
                <c:pt idx="3">
                  <c:v>11</c:v>
                </c:pt>
                <c:pt idx="4">
                  <c:v>7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11</c:v>
                </c:pt>
                <c:pt idx="10">
                  <c:v>13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10</c:v>
                </c:pt>
                <c:pt idx="15">
                  <c:v>17</c:v>
                </c:pt>
                <c:pt idx="16">
                  <c:v>13</c:v>
                </c:pt>
                <c:pt idx="17">
                  <c:v>11</c:v>
                </c:pt>
                <c:pt idx="18">
                  <c:v>8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12</c:v>
                </c:pt>
                <c:pt idx="23">
                  <c:v>11</c:v>
                </c:pt>
                <c:pt idx="24">
                  <c:v>11</c:v>
                </c:pt>
                <c:pt idx="25">
                  <c:v>12</c:v>
                </c:pt>
                <c:pt idx="26">
                  <c:v>7</c:v>
                </c:pt>
                <c:pt idx="27">
                  <c:v>8</c:v>
                </c:pt>
                <c:pt idx="28">
                  <c:v>10</c:v>
                </c:pt>
                <c:pt idx="29">
                  <c:v>12</c:v>
                </c:pt>
                <c:pt idx="30">
                  <c:v>8</c:v>
                </c:pt>
                <c:pt idx="31">
                  <c:v>10</c:v>
                </c:pt>
                <c:pt idx="32">
                  <c:v>12</c:v>
                </c:pt>
                <c:pt idx="33">
                  <c:v>9</c:v>
                </c:pt>
                <c:pt idx="34">
                  <c:v>10</c:v>
                </c:pt>
                <c:pt idx="35">
                  <c:v>12</c:v>
                </c:pt>
                <c:pt idx="36">
                  <c:v>13</c:v>
                </c:pt>
                <c:pt idx="37">
                  <c:v>13</c:v>
                </c:pt>
                <c:pt idx="38">
                  <c:v>12</c:v>
                </c:pt>
                <c:pt idx="39">
                  <c:v>10</c:v>
                </c:pt>
                <c:pt idx="40">
                  <c:v>4</c:v>
                </c:pt>
                <c:pt idx="41">
                  <c:v>9</c:v>
                </c:pt>
                <c:pt idx="42">
                  <c:v>10</c:v>
                </c:pt>
                <c:pt idx="43">
                  <c:v>18</c:v>
                </c:pt>
                <c:pt idx="44">
                  <c:v>11</c:v>
                </c:pt>
                <c:pt idx="45">
                  <c:v>10</c:v>
                </c:pt>
                <c:pt idx="46">
                  <c:v>14</c:v>
                </c:pt>
                <c:pt idx="47">
                  <c:v>14</c:v>
                </c:pt>
                <c:pt idx="48">
                  <c:v>11</c:v>
                </c:pt>
                <c:pt idx="49">
                  <c:v>7</c:v>
                </c:pt>
                <c:pt idx="50">
                  <c:v>8</c:v>
                </c:pt>
                <c:pt idx="51">
                  <c:v>14</c:v>
                </c:pt>
                <c:pt idx="52">
                  <c:v>6</c:v>
                </c:pt>
                <c:pt idx="53">
                  <c:v>14</c:v>
                </c:pt>
                <c:pt idx="54">
                  <c:v>12</c:v>
                </c:pt>
                <c:pt idx="55">
                  <c:v>16</c:v>
                </c:pt>
                <c:pt idx="56">
                  <c:v>10</c:v>
                </c:pt>
                <c:pt idx="57">
                  <c:v>20</c:v>
                </c:pt>
                <c:pt idx="58">
                  <c:v>20</c:v>
                </c:pt>
                <c:pt idx="59">
                  <c:v>13</c:v>
                </c:pt>
                <c:pt idx="60">
                  <c:v>12</c:v>
                </c:pt>
                <c:pt idx="61">
                  <c:v>14</c:v>
                </c:pt>
                <c:pt idx="62">
                  <c:v>13</c:v>
                </c:pt>
                <c:pt idx="63">
                  <c:v>15</c:v>
                </c:pt>
                <c:pt idx="64">
                  <c:v>10</c:v>
                </c:pt>
                <c:pt idx="65">
                  <c:v>17</c:v>
                </c:pt>
                <c:pt idx="66">
                  <c:v>8</c:v>
                </c:pt>
                <c:pt idx="67">
                  <c:v>14</c:v>
                </c:pt>
                <c:pt idx="68">
                  <c:v>8</c:v>
                </c:pt>
                <c:pt idx="6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22-44CE-BB48-1F8BA59D2CB4}"/>
            </c:ext>
          </c:extLst>
        </c:ser>
        <c:ser>
          <c:idx val="3"/>
          <c:order val="3"/>
          <c:tx>
            <c:strRef>
              <c:f>时间规划表!$A$43</c:f>
              <c:strCache>
                <c:ptCount val="1"/>
                <c:pt idx="0">
                  <c:v>强迫任务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时间规划表!$B$47:$CQ$47</c:f>
              <c:numCache>
                <c:formatCode>m"月"d"日"</c:formatCode>
                <c:ptCount val="94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  <c:pt idx="84">
                  <c:v>43630</c:v>
                </c:pt>
                <c:pt idx="85">
                  <c:v>43631</c:v>
                </c:pt>
                <c:pt idx="86">
                  <c:v>43632</c:v>
                </c:pt>
                <c:pt idx="87">
                  <c:v>43633</c:v>
                </c:pt>
                <c:pt idx="88">
                  <c:v>43634</c:v>
                </c:pt>
                <c:pt idx="89">
                  <c:v>43635</c:v>
                </c:pt>
                <c:pt idx="90">
                  <c:v>43636</c:v>
                </c:pt>
                <c:pt idx="91">
                  <c:v>43637</c:v>
                </c:pt>
                <c:pt idx="92">
                  <c:v>43638</c:v>
                </c:pt>
                <c:pt idx="93">
                  <c:v>43639</c:v>
                </c:pt>
              </c:numCache>
            </c:numRef>
          </c:cat>
          <c:val>
            <c:numRef>
              <c:f>时间规划表!$B$43:$CQ$43</c:f>
              <c:numCache>
                <c:formatCode>General</c:formatCode>
                <c:ptCount val="94"/>
                <c:pt idx="0">
                  <c:v>5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14</c:v>
                </c:pt>
                <c:pt idx="5">
                  <c:v>10</c:v>
                </c:pt>
                <c:pt idx="6">
                  <c:v>6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1</c:v>
                </c:pt>
                <c:pt idx="11">
                  <c:v>0</c:v>
                </c:pt>
                <c:pt idx="12">
                  <c:v>2</c:v>
                </c:pt>
                <c:pt idx="13">
                  <c:v>8</c:v>
                </c:pt>
                <c:pt idx="14">
                  <c:v>6</c:v>
                </c:pt>
                <c:pt idx="15">
                  <c:v>0</c:v>
                </c:pt>
                <c:pt idx="16">
                  <c:v>4</c:v>
                </c:pt>
                <c:pt idx="17">
                  <c:v>3</c:v>
                </c:pt>
                <c:pt idx="18">
                  <c:v>5</c:v>
                </c:pt>
                <c:pt idx="19">
                  <c:v>4</c:v>
                </c:pt>
                <c:pt idx="20">
                  <c:v>15</c:v>
                </c:pt>
                <c:pt idx="21">
                  <c:v>5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0</c:v>
                </c:pt>
                <c:pt idx="29">
                  <c:v>2</c:v>
                </c:pt>
                <c:pt idx="30">
                  <c:v>1</c:v>
                </c:pt>
                <c:pt idx="31">
                  <c:v>0</c:v>
                </c:pt>
                <c:pt idx="32">
                  <c:v>3</c:v>
                </c:pt>
                <c:pt idx="33">
                  <c:v>0</c:v>
                </c:pt>
                <c:pt idx="34">
                  <c:v>2</c:v>
                </c:pt>
                <c:pt idx="35">
                  <c:v>2</c:v>
                </c:pt>
                <c:pt idx="36">
                  <c:v>4</c:v>
                </c:pt>
                <c:pt idx="37">
                  <c:v>4</c:v>
                </c:pt>
                <c:pt idx="38">
                  <c:v>5</c:v>
                </c:pt>
                <c:pt idx="39">
                  <c:v>8</c:v>
                </c:pt>
                <c:pt idx="40">
                  <c:v>11</c:v>
                </c:pt>
                <c:pt idx="41">
                  <c:v>1</c:v>
                </c:pt>
                <c:pt idx="42">
                  <c:v>5</c:v>
                </c:pt>
                <c:pt idx="43">
                  <c:v>4</c:v>
                </c:pt>
                <c:pt idx="44">
                  <c:v>10</c:v>
                </c:pt>
                <c:pt idx="45">
                  <c:v>14</c:v>
                </c:pt>
                <c:pt idx="46">
                  <c:v>9</c:v>
                </c:pt>
                <c:pt idx="47">
                  <c:v>8</c:v>
                </c:pt>
                <c:pt idx="48">
                  <c:v>4</c:v>
                </c:pt>
                <c:pt idx="49">
                  <c:v>7</c:v>
                </c:pt>
                <c:pt idx="50">
                  <c:v>5</c:v>
                </c:pt>
                <c:pt idx="51">
                  <c:v>0</c:v>
                </c:pt>
                <c:pt idx="52">
                  <c:v>3</c:v>
                </c:pt>
                <c:pt idx="53">
                  <c:v>0</c:v>
                </c:pt>
                <c:pt idx="54">
                  <c:v>4</c:v>
                </c:pt>
                <c:pt idx="55">
                  <c:v>4</c:v>
                </c:pt>
                <c:pt idx="56">
                  <c:v>12</c:v>
                </c:pt>
                <c:pt idx="57">
                  <c:v>1</c:v>
                </c:pt>
                <c:pt idx="58">
                  <c:v>2</c:v>
                </c:pt>
                <c:pt idx="59">
                  <c:v>6</c:v>
                </c:pt>
                <c:pt idx="60">
                  <c:v>6</c:v>
                </c:pt>
                <c:pt idx="61">
                  <c:v>0</c:v>
                </c:pt>
                <c:pt idx="62">
                  <c:v>7</c:v>
                </c:pt>
                <c:pt idx="63">
                  <c:v>0</c:v>
                </c:pt>
                <c:pt idx="64">
                  <c:v>4</c:v>
                </c:pt>
                <c:pt idx="65">
                  <c:v>9</c:v>
                </c:pt>
                <c:pt idx="66">
                  <c:v>8</c:v>
                </c:pt>
                <c:pt idx="67">
                  <c:v>8</c:v>
                </c:pt>
                <c:pt idx="68">
                  <c:v>1</c:v>
                </c:pt>
                <c:pt idx="6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22-44CE-BB48-1F8BA59D2CB4}"/>
            </c:ext>
          </c:extLst>
        </c:ser>
        <c:ser>
          <c:idx val="4"/>
          <c:order val="4"/>
          <c:tx>
            <c:strRef>
              <c:f>时间规划表!$A$44</c:f>
              <c:strCache>
                <c:ptCount val="1"/>
                <c:pt idx="0">
                  <c:v>高效学习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时间规划表!$B$47:$CQ$47</c:f>
              <c:numCache>
                <c:formatCode>m"月"d"日"</c:formatCode>
                <c:ptCount val="94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  <c:pt idx="84">
                  <c:v>43630</c:v>
                </c:pt>
                <c:pt idx="85">
                  <c:v>43631</c:v>
                </c:pt>
                <c:pt idx="86">
                  <c:v>43632</c:v>
                </c:pt>
                <c:pt idx="87">
                  <c:v>43633</c:v>
                </c:pt>
                <c:pt idx="88">
                  <c:v>43634</c:v>
                </c:pt>
                <c:pt idx="89">
                  <c:v>43635</c:v>
                </c:pt>
                <c:pt idx="90">
                  <c:v>43636</c:v>
                </c:pt>
                <c:pt idx="91">
                  <c:v>43637</c:v>
                </c:pt>
                <c:pt idx="92">
                  <c:v>43638</c:v>
                </c:pt>
                <c:pt idx="93">
                  <c:v>43639</c:v>
                </c:pt>
              </c:numCache>
            </c:numRef>
          </c:cat>
          <c:val>
            <c:numRef>
              <c:f>时间规划表!$B$44:$CQ$44</c:f>
              <c:numCache>
                <c:formatCode>General</c:formatCode>
                <c:ptCount val="94"/>
                <c:pt idx="0">
                  <c:v>7</c:v>
                </c:pt>
                <c:pt idx="1">
                  <c:v>3</c:v>
                </c:pt>
                <c:pt idx="2">
                  <c:v>11</c:v>
                </c:pt>
                <c:pt idx="3">
                  <c:v>18</c:v>
                </c:pt>
                <c:pt idx="4">
                  <c:v>6</c:v>
                </c:pt>
                <c:pt idx="5">
                  <c:v>15</c:v>
                </c:pt>
                <c:pt idx="6">
                  <c:v>10</c:v>
                </c:pt>
                <c:pt idx="7">
                  <c:v>17</c:v>
                </c:pt>
                <c:pt idx="8">
                  <c:v>15</c:v>
                </c:pt>
                <c:pt idx="9">
                  <c:v>14</c:v>
                </c:pt>
                <c:pt idx="10">
                  <c:v>16</c:v>
                </c:pt>
                <c:pt idx="11">
                  <c:v>13</c:v>
                </c:pt>
                <c:pt idx="12">
                  <c:v>17</c:v>
                </c:pt>
                <c:pt idx="13">
                  <c:v>2</c:v>
                </c:pt>
                <c:pt idx="14">
                  <c:v>5</c:v>
                </c:pt>
                <c:pt idx="15">
                  <c:v>12</c:v>
                </c:pt>
                <c:pt idx="16">
                  <c:v>11</c:v>
                </c:pt>
                <c:pt idx="17">
                  <c:v>15</c:v>
                </c:pt>
                <c:pt idx="18">
                  <c:v>12</c:v>
                </c:pt>
                <c:pt idx="19">
                  <c:v>9</c:v>
                </c:pt>
                <c:pt idx="20">
                  <c:v>4</c:v>
                </c:pt>
                <c:pt idx="21">
                  <c:v>14</c:v>
                </c:pt>
                <c:pt idx="22">
                  <c:v>15</c:v>
                </c:pt>
                <c:pt idx="23">
                  <c:v>18</c:v>
                </c:pt>
                <c:pt idx="24">
                  <c:v>20</c:v>
                </c:pt>
                <c:pt idx="25">
                  <c:v>21</c:v>
                </c:pt>
                <c:pt idx="26">
                  <c:v>20</c:v>
                </c:pt>
                <c:pt idx="27">
                  <c:v>20</c:v>
                </c:pt>
                <c:pt idx="28">
                  <c:v>14</c:v>
                </c:pt>
                <c:pt idx="29">
                  <c:v>16</c:v>
                </c:pt>
                <c:pt idx="30">
                  <c:v>20</c:v>
                </c:pt>
                <c:pt idx="31">
                  <c:v>23</c:v>
                </c:pt>
                <c:pt idx="32">
                  <c:v>12</c:v>
                </c:pt>
                <c:pt idx="33">
                  <c:v>10</c:v>
                </c:pt>
                <c:pt idx="34">
                  <c:v>10</c:v>
                </c:pt>
                <c:pt idx="35">
                  <c:v>14</c:v>
                </c:pt>
                <c:pt idx="36">
                  <c:v>16</c:v>
                </c:pt>
                <c:pt idx="37">
                  <c:v>8</c:v>
                </c:pt>
                <c:pt idx="38">
                  <c:v>10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10</c:v>
                </c:pt>
                <c:pt idx="43">
                  <c:v>10</c:v>
                </c:pt>
                <c:pt idx="44">
                  <c:v>11</c:v>
                </c:pt>
                <c:pt idx="45">
                  <c:v>9</c:v>
                </c:pt>
                <c:pt idx="46">
                  <c:v>7</c:v>
                </c:pt>
                <c:pt idx="47">
                  <c:v>5</c:v>
                </c:pt>
                <c:pt idx="48">
                  <c:v>14</c:v>
                </c:pt>
                <c:pt idx="49">
                  <c:v>17</c:v>
                </c:pt>
                <c:pt idx="50">
                  <c:v>9</c:v>
                </c:pt>
                <c:pt idx="51">
                  <c:v>14</c:v>
                </c:pt>
                <c:pt idx="52">
                  <c:v>15</c:v>
                </c:pt>
                <c:pt idx="53">
                  <c:v>13</c:v>
                </c:pt>
                <c:pt idx="54">
                  <c:v>8</c:v>
                </c:pt>
                <c:pt idx="55">
                  <c:v>6</c:v>
                </c:pt>
                <c:pt idx="56">
                  <c:v>4</c:v>
                </c:pt>
                <c:pt idx="57">
                  <c:v>6</c:v>
                </c:pt>
                <c:pt idx="58">
                  <c:v>11</c:v>
                </c:pt>
                <c:pt idx="59">
                  <c:v>7</c:v>
                </c:pt>
                <c:pt idx="60">
                  <c:v>8</c:v>
                </c:pt>
                <c:pt idx="61">
                  <c:v>10</c:v>
                </c:pt>
                <c:pt idx="62">
                  <c:v>8</c:v>
                </c:pt>
                <c:pt idx="63">
                  <c:v>11</c:v>
                </c:pt>
                <c:pt idx="64">
                  <c:v>13</c:v>
                </c:pt>
                <c:pt idx="65">
                  <c:v>4</c:v>
                </c:pt>
                <c:pt idx="66">
                  <c:v>9</c:v>
                </c:pt>
                <c:pt idx="67">
                  <c:v>6</c:v>
                </c:pt>
                <c:pt idx="68">
                  <c:v>16</c:v>
                </c:pt>
                <c:pt idx="6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922-44CE-BB48-1F8BA59D2C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5814072"/>
        <c:axId val="695814400"/>
      </c:barChart>
      <c:lineChart>
        <c:grouping val="stacked"/>
        <c:varyColors val="0"/>
        <c:ser>
          <c:idx val="5"/>
          <c:order val="5"/>
          <c:tx>
            <c:strRef>
              <c:f>时间规划表!$A$48</c:f>
              <c:strCache>
                <c:ptCount val="1"/>
                <c:pt idx="0">
                  <c:v>浪费平均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Pt>
            <c:idx val="4"/>
            <c:marker>
              <c:symbol val="none"/>
            </c:marker>
            <c:bubble3D val="0"/>
            <c:spPr>
              <a:ln w="63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D922-44CE-BB48-1F8BA59D2CB4}"/>
              </c:ext>
            </c:extLst>
          </c:dPt>
          <c:val>
            <c:numRef>
              <c:f>时间规划表!$B$48:$CQ$48</c:f>
              <c:numCache>
                <c:formatCode>General</c:formatCode>
                <c:ptCount val="94"/>
                <c:pt idx="0">
                  <c:v>13</c:v>
                </c:pt>
                <c:pt idx="1">
                  <c:v>18.5</c:v>
                </c:pt>
                <c:pt idx="2">
                  <c:v>17.333333333333332</c:v>
                </c:pt>
                <c:pt idx="3">
                  <c:v>14.25</c:v>
                </c:pt>
                <c:pt idx="4">
                  <c:v>12.8</c:v>
                </c:pt>
                <c:pt idx="5">
                  <c:v>11.333333333333334</c:v>
                </c:pt>
                <c:pt idx="6">
                  <c:v>10.571428571428571</c:v>
                </c:pt>
                <c:pt idx="7">
                  <c:v>9.5714285714285712</c:v>
                </c:pt>
                <c:pt idx="8">
                  <c:v>7</c:v>
                </c:pt>
                <c:pt idx="9">
                  <c:v>5.5714285714285712</c:v>
                </c:pt>
                <c:pt idx="10">
                  <c:v>5.2857142857142856</c:v>
                </c:pt>
                <c:pt idx="11">
                  <c:v>4.5714285714285712</c:v>
                </c:pt>
                <c:pt idx="12">
                  <c:v>4.7142857142857144</c:v>
                </c:pt>
                <c:pt idx="13">
                  <c:v>4.5714285714285712</c:v>
                </c:pt>
                <c:pt idx="14">
                  <c:v>5</c:v>
                </c:pt>
                <c:pt idx="15">
                  <c:v>5.1428571428571432</c:v>
                </c:pt>
                <c:pt idx="16">
                  <c:v>5.4285714285714288</c:v>
                </c:pt>
                <c:pt idx="17">
                  <c:v>5.8571428571428568</c:v>
                </c:pt>
                <c:pt idx="18">
                  <c:v>5.8571428571428568</c:v>
                </c:pt>
                <c:pt idx="19">
                  <c:v>5.7142857142857144</c:v>
                </c:pt>
                <c:pt idx="20">
                  <c:v>5.5714285714285712</c:v>
                </c:pt>
                <c:pt idx="21">
                  <c:v>5.1428571428571432</c:v>
                </c:pt>
                <c:pt idx="22">
                  <c:v>5</c:v>
                </c:pt>
                <c:pt idx="23">
                  <c:v>4.1428571428571432</c:v>
                </c:pt>
                <c:pt idx="24">
                  <c:v>3.7142857142857144</c:v>
                </c:pt>
                <c:pt idx="25">
                  <c:v>3.7142857142857144</c:v>
                </c:pt>
                <c:pt idx="26">
                  <c:v>3.8571428571428572</c:v>
                </c:pt>
                <c:pt idx="27">
                  <c:v>3.8571428571428572</c:v>
                </c:pt>
                <c:pt idx="28">
                  <c:v>4.2857142857142856</c:v>
                </c:pt>
                <c:pt idx="29">
                  <c:v>3.7142857142857144</c:v>
                </c:pt>
                <c:pt idx="30">
                  <c:v>4</c:v>
                </c:pt>
                <c:pt idx="31">
                  <c:v>4</c:v>
                </c:pt>
                <c:pt idx="32">
                  <c:v>4.2857142857142856</c:v>
                </c:pt>
                <c:pt idx="33">
                  <c:v>4.1428571428571432</c:v>
                </c:pt>
                <c:pt idx="34">
                  <c:v>5</c:v>
                </c:pt>
                <c:pt idx="35">
                  <c:v>4.2857142857142856</c:v>
                </c:pt>
                <c:pt idx="36">
                  <c:v>4.2857142857142856</c:v>
                </c:pt>
                <c:pt idx="37">
                  <c:v>4.2857142857142856</c:v>
                </c:pt>
                <c:pt idx="38">
                  <c:v>4.5714285714285712</c:v>
                </c:pt>
                <c:pt idx="39">
                  <c:v>4</c:v>
                </c:pt>
                <c:pt idx="40">
                  <c:v>3.4285714285714284</c:v>
                </c:pt>
                <c:pt idx="41">
                  <c:v>3.1428571428571428</c:v>
                </c:pt>
                <c:pt idx="42">
                  <c:v>3.1428571428571428</c:v>
                </c:pt>
                <c:pt idx="43">
                  <c:v>3.4285714285714284</c:v>
                </c:pt>
                <c:pt idx="44">
                  <c:v>3.5714285714285716</c:v>
                </c:pt>
                <c:pt idx="45">
                  <c:v>3.2857142857142856</c:v>
                </c:pt>
                <c:pt idx="46">
                  <c:v>3.8571428571428572</c:v>
                </c:pt>
                <c:pt idx="47">
                  <c:v>4.2857142857142856</c:v>
                </c:pt>
                <c:pt idx="48">
                  <c:v>3.2857142857142856</c:v>
                </c:pt>
                <c:pt idx="49">
                  <c:v>3</c:v>
                </c:pt>
                <c:pt idx="50">
                  <c:v>2.7142857142857144</c:v>
                </c:pt>
                <c:pt idx="51">
                  <c:v>2.4285714285714284</c:v>
                </c:pt>
                <c:pt idx="52">
                  <c:v>2.2857142857142856</c:v>
                </c:pt>
                <c:pt idx="53">
                  <c:v>2.4285714285714284</c:v>
                </c:pt>
                <c:pt idx="54">
                  <c:v>2.2857142857142856</c:v>
                </c:pt>
                <c:pt idx="55">
                  <c:v>2.4285714285714284</c:v>
                </c:pt>
                <c:pt idx="56">
                  <c:v>2.7142857142857144</c:v>
                </c:pt>
                <c:pt idx="57">
                  <c:v>2.7142857142857144</c:v>
                </c:pt>
                <c:pt idx="58">
                  <c:v>2.5714285714285716</c:v>
                </c:pt>
                <c:pt idx="59">
                  <c:v>2.8571428571428572</c:v>
                </c:pt>
                <c:pt idx="60">
                  <c:v>2.7142857142857144</c:v>
                </c:pt>
                <c:pt idx="61">
                  <c:v>3.2857142857142856</c:v>
                </c:pt>
                <c:pt idx="62">
                  <c:v>3.8571428571428572</c:v>
                </c:pt>
                <c:pt idx="63">
                  <c:v>4.1428571428571432</c:v>
                </c:pt>
                <c:pt idx="64">
                  <c:v>4.2857142857142856</c:v>
                </c:pt>
                <c:pt idx="65">
                  <c:v>4.4285714285714288</c:v>
                </c:pt>
                <c:pt idx="66">
                  <c:v>4.2857142857142856</c:v>
                </c:pt>
                <c:pt idx="67">
                  <c:v>3.7142857142857144</c:v>
                </c:pt>
                <c:pt idx="68">
                  <c:v>3.7142857142857144</c:v>
                </c:pt>
                <c:pt idx="69">
                  <c:v>3.4285714285714284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7-D922-44CE-BB48-1F8BA59D2CB4}"/>
            </c:ext>
          </c:extLst>
        </c:ser>
        <c:ser>
          <c:idx val="6"/>
          <c:order val="6"/>
          <c:tx>
            <c:strRef>
              <c:f>时间规划表!$A$49</c:f>
              <c:strCache>
                <c:ptCount val="1"/>
                <c:pt idx="0">
                  <c:v>娱乐平均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val>
            <c:numRef>
              <c:f>时间规划表!$B$49:$CQ$49</c:f>
              <c:numCache>
                <c:formatCode>General</c:formatCode>
                <c:ptCount val="94"/>
                <c:pt idx="0">
                  <c:v>3</c:v>
                </c:pt>
                <c:pt idx="1">
                  <c:v>1.5</c:v>
                </c:pt>
                <c:pt idx="2">
                  <c:v>1</c:v>
                </c:pt>
                <c:pt idx="3">
                  <c:v>0.75</c:v>
                </c:pt>
                <c:pt idx="4">
                  <c:v>1</c:v>
                </c:pt>
                <c:pt idx="5">
                  <c:v>0.83333333333333337</c:v>
                </c:pt>
                <c:pt idx="6">
                  <c:v>1.4285714285714286</c:v>
                </c:pt>
                <c:pt idx="7">
                  <c:v>1.2857142857142858</c:v>
                </c:pt>
                <c:pt idx="8">
                  <c:v>2</c:v>
                </c:pt>
                <c:pt idx="9">
                  <c:v>2.5714285714285716</c:v>
                </c:pt>
                <c:pt idx="10">
                  <c:v>3</c:v>
                </c:pt>
                <c:pt idx="11">
                  <c:v>4.1428571428571432</c:v>
                </c:pt>
                <c:pt idx="12">
                  <c:v>4.2857142857142856</c:v>
                </c:pt>
                <c:pt idx="13">
                  <c:v>5</c:v>
                </c:pt>
                <c:pt idx="14">
                  <c:v>5.5714285714285712</c:v>
                </c:pt>
                <c:pt idx="15">
                  <c:v>4.8571428571428568</c:v>
                </c:pt>
                <c:pt idx="16">
                  <c:v>4.4285714285714288</c:v>
                </c:pt>
                <c:pt idx="17">
                  <c:v>4.1428571428571432</c:v>
                </c:pt>
                <c:pt idx="18">
                  <c:v>4</c:v>
                </c:pt>
                <c:pt idx="19">
                  <c:v>5</c:v>
                </c:pt>
                <c:pt idx="20">
                  <c:v>3.8571428571428572</c:v>
                </c:pt>
                <c:pt idx="21">
                  <c:v>3</c:v>
                </c:pt>
                <c:pt idx="22">
                  <c:v>3.1428571428571428</c:v>
                </c:pt>
                <c:pt idx="23">
                  <c:v>3.8571428571428572</c:v>
                </c:pt>
                <c:pt idx="24">
                  <c:v>4</c:v>
                </c:pt>
                <c:pt idx="25">
                  <c:v>2.8571428571428572</c:v>
                </c:pt>
                <c:pt idx="26">
                  <c:v>2.2857142857142856</c:v>
                </c:pt>
                <c:pt idx="27">
                  <c:v>2.2857142857142856</c:v>
                </c:pt>
                <c:pt idx="28">
                  <c:v>2.7142857142857144</c:v>
                </c:pt>
                <c:pt idx="29">
                  <c:v>3.1428571428571428</c:v>
                </c:pt>
                <c:pt idx="30">
                  <c:v>2.8571428571428572</c:v>
                </c:pt>
                <c:pt idx="31">
                  <c:v>2.5714285714285716</c:v>
                </c:pt>
                <c:pt idx="32">
                  <c:v>3.1428571428571428</c:v>
                </c:pt>
                <c:pt idx="33">
                  <c:v>4.4285714285714288</c:v>
                </c:pt>
                <c:pt idx="34">
                  <c:v>4.7142857142857144</c:v>
                </c:pt>
                <c:pt idx="35">
                  <c:v>4.8571428571428568</c:v>
                </c:pt>
                <c:pt idx="36">
                  <c:v>4.4285714285714288</c:v>
                </c:pt>
                <c:pt idx="37">
                  <c:v>5</c:v>
                </c:pt>
                <c:pt idx="38">
                  <c:v>5.5714285714285712</c:v>
                </c:pt>
                <c:pt idx="39">
                  <c:v>6.8571428571428568</c:v>
                </c:pt>
                <c:pt idx="40">
                  <c:v>7.4285714285714288</c:v>
                </c:pt>
                <c:pt idx="41">
                  <c:v>8.8571428571428577</c:v>
                </c:pt>
                <c:pt idx="42">
                  <c:v>9.2857142857142865</c:v>
                </c:pt>
                <c:pt idx="43">
                  <c:v>9.1428571428571423</c:v>
                </c:pt>
                <c:pt idx="44">
                  <c:v>8</c:v>
                </c:pt>
                <c:pt idx="45">
                  <c:v>7.4285714285714288</c:v>
                </c:pt>
                <c:pt idx="46">
                  <c:v>5.7142857142857144</c:v>
                </c:pt>
                <c:pt idx="47">
                  <c:v>4.1428571428571432</c:v>
                </c:pt>
                <c:pt idx="48">
                  <c:v>3</c:v>
                </c:pt>
                <c:pt idx="49">
                  <c:v>2.4285714285714284</c:v>
                </c:pt>
                <c:pt idx="50">
                  <c:v>4.1428571428571432</c:v>
                </c:pt>
                <c:pt idx="51">
                  <c:v>5</c:v>
                </c:pt>
                <c:pt idx="52">
                  <c:v>6.4285714285714288</c:v>
                </c:pt>
                <c:pt idx="53">
                  <c:v>6.7142857142857144</c:v>
                </c:pt>
                <c:pt idx="54">
                  <c:v>7.2857142857142856</c:v>
                </c:pt>
                <c:pt idx="55">
                  <c:v>7.5714285714285712</c:v>
                </c:pt>
                <c:pt idx="56">
                  <c:v>8</c:v>
                </c:pt>
                <c:pt idx="57">
                  <c:v>7.2857142857142856</c:v>
                </c:pt>
                <c:pt idx="58">
                  <c:v>6.7142857142857144</c:v>
                </c:pt>
                <c:pt idx="59">
                  <c:v>6.1428571428571432</c:v>
                </c:pt>
                <c:pt idx="60">
                  <c:v>6.4285714285714288</c:v>
                </c:pt>
                <c:pt idx="61">
                  <c:v>5.8571428571428568</c:v>
                </c:pt>
                <c:pt idx="62">
                  <c:v>5</c:v>
                </c:pt>
                <c:pt idx="63">
                  <c:v>4.7142857142857144</c:v>
                </c:pt>
                <c:pt idx="64">
                  <c:v>4.5714285714285712</c:v>
                </c:pt>
                <c:pt idx="65">
                  <c:v>4.8571428571428568</c:v>
                </c:pt>
                <c:pt idx="66">
                  <c:v>5.1428571428571432</c:v>
                </c:pt>
                <c:pt idx="67">
                  <c:v>5.4285714285714288</c:v>
                </c:pt>
                <c:pt idx="68">
                  <c:v>5.2857142857142856</c:v>
                </c:pt>
                <c:pt idx="69">
                  <c:v>5.4285714285714288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9-D922-44CE-BB48-1F8BA59D2CB4}"/>
            </c:ext>
          </c:extLst>
        </c:ser>
        <c:ser>
          <c:idx val="7"/>
          <c:order val="7"/>
          <c:tx>
            <c:strRef>
              <c:f>时间规划表!$A$50</c:f>
              <c:strCache>
                <c:ptCount val="1"/>
                <c:pt idx="0">
                  <c:v>日常平均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val>
            <c:numRef>
              <c:f>时间规划表!$B$50:$CQ$50</c:f>
              <c:numCache>
                <c:formatCode>General</c:formatCode>
                <c:ptCount val="94"/>
                <c:pt idx="0">
                  <c:v>8</c:v>
                </c:pt>
                <c:pt idx="1">
                  <c:v>7.5</c:v>
                </c:pt>
                <c:pt idx="2">
                  <c:v>7.666666666666667</c:v>
                </c:pt>
                <c:pt idx="3">
                  <c:v>8.5</c:v>
                </c:pt>
                <c:pt idx="4">
                  <c:v>8.1999999999999993</c:v>
                </c:pt>
                <c:pt idx="5">
                  <c:v>8</c:v>
                </c:pt>
                <c:pt idx="6">
                  <c:v>8.1428571428571423</c:v>
                </c:pt>
                <c:pt idx="7">
                  <c:v>8.4285714285714288</c:v>
                </c:pt>
                <c:pt idx="8">
                  <c:v>8.8571428571428577</c:v>
                </c:pt>
                <c:pt idx="9">
                  <c:v>9.2857142857142865</c:v>
                </c:pt>
                <c:pt idx="10">
                  <c:v>9.5714285714285712</c:v>
                </c:pt>
                <c:pt idx="11">
                  <c:v>10.142857142857142</c:v>
                </c:pt>
                <c:pt idx="12">
                  <c:v>10.714285714285714</c:v>
                </c:pt>
                <c:pt idx="13">
                  <c:v>11</c:v>
                </c:pt>
                <c:pt idx="14">
                  <c:v>11</c:v>
                </c:pt>
                <c:pt idx="15">
                  <c:v>12</c:v>
                </c:pt>
                <c:pt idx="16">
                  <c:v>12.285714285714286</c:v>
                </c:pt>
                <c:pt idx="17">
                  <c:v>12</c:v>
                </c:pt>
                <c:pt idx="18">
                  <c:v>11.571428571428571</c:v>
                </c:pt>
                <c:pt idx="19">
                  <c:v>11.571428571428571</c:v>
                </c:pt>
                <c:pt idx="20">
                  <c:v>11.571428571428571</c:v>
                </c:pt>
                <c:pt idx="21">
                  <c:v>11.714285714285714</c:v>
                </c:pt>
                <c:pt idx="22">
                  <c:v>11</c:v>
                </c:pt>
                <c:pt idx="23">
                  <c:v>10.714285714285714</c:v>
                </c:pt>
                <c:pt idx="24">
                  <c:v>10.714285714285714</c:v>
                </c:pt>
                <c:pt idx="25">
                  <c:v>11.285714285714286</c:v>
                </c:pt>
                <c:pt idx="26">
                  <c:v>10.714285714285714</c:v>
                </c:pt>
                <c:pt idx="27">
                  <c:v>10.285714285714286</c:v>
                </c:pt>
                <c:pt idx="28">
                  <c:v>10.142857142857142</c:v>
                </c:pt>
                <c:pt idx="29">
                  <c:v>10.142857142857142</c:v>
                </c:pt>
                <c:pt idx="30">
                  <c:v>9.7142857142857135</c:v>
                </c:pt>
                <c:pt idx="31">
                  <c:v>9.5714285714285712</c:v>
                </c:pt>
                <c:pt idx="32">
                  <c:v>9.5714285714285712</c:v>
                </c:pt>
                <c:pt idx="33">
                  <c:v>9.8571428571428577</c:v>
                </c:pt>
                <c:pt idx="34">
                  <c:v>10.142857142857142</c:v>
                </c:pt>
                <c:pt idx="35">
                  <c:v>10.428571428571429</c:v>
                </c:pt>
                <c:pt idx="36">
                  <c:v>10.571428571428571</c:v>
                </c:pt>
                <c:pt idx="37">
                  <c:v>11.285714285714286</c:v>
                </c:pt>
                <c:pt idx="38">
                  <c:v>11.571428571428571</c:v>
                </c:pt>
                <c:pt idx="39">
                  <c:v>11.285714285714286</c:v>
                </c:pt>
                <c:pt idx="40">
                  <c:v>10.571428571428571</c:v>
                </c:pt>
                <c:pt idx="41">
                  <c:v>10.428571428571429</c:v>
                </c:pt>
                <c:pt idx="42">
                  <c:v>10.142857142857142</c:v>
                </c:pt>
                <c:pt idx="43">
                  <c:v>10.857142857142858</c:v>
                </c:pt>
                <c:pt idx="44">
                  <c:v>10.571428571428571</c:v>
                </c:pt>
                <c:pt idx="45">
                  <c:v>10.285714285714286</c:v>
                </c:pt>
                <c:pt idx="46">
                  <c:v>10.857142857142858</c:v>
                </c:pt>
                <c:pt idx="47">
                  <c:v>12.285714285714286</c:v>
                </c:pt>
                <c:pt idx="48">
                  <c:v>12.571428571428571</c:v>
                </c:pt>
                <c:pt idx="49">
                  <c:v>12.142857142857142</c:v>
                </c:pt>
                <c:pt idx="50">
                  <c:v>10.714285714285714</c:v>
                </c:pt>
                <c:pt idx="51">
                  <c:v>11.142857142857142</c:v>
                </c:pt>
                <c:pt idx="52">
                  <c:v>10.571428571428571</c:v>
                </c:pt>
                <c:pt idx="53">
                  <c:v>10.571428571428571</c:v>
                </c:pt>
                <c:pt idx="54">
                  <c:v>10.285714285714286</c:v>
                </c:pt>
                <c:pt idx="55">
                  <c:v>11</c:v>
                </c:pt>
                <c:pt idx="56">
                  <c:v>11.428571428571429</c:v>
                </c:pt>
                <c:pt idx="57">
                  <c:v>13.142857142857142</c:v>
                </c:pt>
                <c:pt idx="58">
                  <c:v>14</c:v>
                </c:pt>
                <c:pt idx="59">
                  <c:v>15</c:v>
                </c:pt>
                <c:pt idx="60">
                  <c:v>14.714285714285714</c:v>
                </c:pt>
                <c:pt idx="61">
                  <c:v>15</c:v>
                </c:pt>
                <c:pt idx="62">
                  <c:v>14.571428571428571</c:v>
                </c:pt>
                <c:pt idx="63">
                  <c:v>15.285714285714286</c:v>
                </c:pt>
                <c:pt idx="64">
                  <c:v>13.857142857142858</c:v>
                </c:pt>
                <c:pt idx="65">
                  <c:v>13.428571428571429</c:v>
                </c:pt>
                <c:pt idx="66">
                  <c:v>12.714285714285714</c:v>
                </c:pt>
                <c:pt idx="67">
                  <c:v>13</c:v>
                </c:pt>
                <c:pt idx="68">
                  <c:v>12.142857142857142</c:v>
                </c:pt>
                <c:pt idx="69">
                  <c:v>12.142857142857142</c:v>
                </c:pt>
                <c:pt idx="70">
                  <c:v>9</c:v>
                </c:pt>
                <c:pt idx="71">
                  <c:v>9</c:v>
                </c:pt>
                <c:pt idx="72">
                  <c:v>9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9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A-D922-44CE-BB48-1F8BA59D2CB4}"/>
            </c:ext>
          </c:extLst>
        </c:ser>
        <c:ser>
          <c:idx val="8"/>
          <c:order val="8"/>
          <c:tx>
            <c:strRef>
              <c:f>时间规划表!$A$51</c:f>
              <c:strCache>
                <c:ptCount val="1"/>
                <c:pt idx="0">
                  <c:v>强迫任务平均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时间规划表!$B$51:$CQ$51</c:f>
              <c:numCache>
                <c:formatCode>General</c:formatCode>
                <c:ptCount val="94"/>
                <c:pt idx="0">
                  <c:v>5</c:v>
                </c:pt>
                <c:pt idx="1">
                  <c:v>3.5</c:v>
                </c:pt>
                <c:pt idx="2">
                  <c:v>3</c:v>
                </c:pt>
                <c:pt idx="3">
                  <c:v>2.75</c:v>
                </c:pt>
                <c:pt idx="4">
                  <c:v>5</c:v>
                </c:pt>
                <c:pt idx="5">
                  <c:v>5.833333333333333</c:v>
                </c:pt>
                <c:pt idx="6">
                  <c:v>5.8571428571428568</c:v>
                </c:pt>
                <c:pt idx="7">
                  <c:v>5.2857142857142856</c:v>
                </c:pt>
                <c:pt idx="8">
                  <c:v>5</c:v>
                </c:pt>
                <c:pt idx="9">
                  <c:v>5</c:v>
                </c:pt>
                <c:pt idx="10">
                  <c:v>4.8571428571428568</c:v>
                </c:pt>
                <c:pt idx="11">
                  <c:v>2.8571428571428572</c:v>
                </c:pt>
                <c:pt idx="12">
                  <c:v>1.7142857142857142</c:v>
                </c:pt>
                <c:pt idx="13">
                  <c:v>2</c:v>
                </c:pt>
                <c:pt idx="14">
                  <c:v>2.7142857142857144</c:v>
                </c:pt>
                <c:pt idx="15">
                  <c:v>2.7142857142857144</c:v>
                </c:pt>
                <c:pt idx="16">
                  <c:v>3</c:v>
                </c:pt>
                <c:pt idx="17">
                  <c:v>3.2857142857142856</c:v>
                </c:pt>
                <c:pt idx="18">
                  <c:v>4</c:v>
                </c:pt>
                <c:pt idx="19">
                  <c:v>4.2857142857142856</c:v>
                </c:pt>
                <c:pt idx="20">
                  <c:v>5.2857142857142856</c:v>
                </c:pt>
                <c:pt idx="21">
                  <c:v>5.1428571428571432</c:v>
                </c:pt>
                <c:pt idx="22">
                  <c:v>5.4285714285714288</c:v>
                </c:pt>
                <c:pt idx="23">
                  <c:v>4.8571428571428568</c:v>
                </c:pt>
                <c:pt idx="24">
                  <c:v>4.4285714285714288</c:v>
                </c:pt>
                <c:pt idx="25">
                  <c:v>3.7142857142857144</c:v>
                </c:pt>
                <c:pt idx="26">
                  <c:v>3.1428571428571428</c:v>
                </c:pt>
                <c:pt idx="27">
                  <c:v>1.2857142857142858</c:v>
                </c:pt>
                <c:pt idx="28">
                  <c:v>0.5714285714285714</c:v>
                </c:pt>
                <c:pt idx="29">
                  <c:v>0.5714285714285714</c:v>
                </c:pt>
                <c:pt idx="30">
                  <c:v>0.7142857142857143</c:v>
                </c:pt>
                <c:pt idx="31">
                  <c:v>0.7142857142857143</c:v>
                </c:pt>
                <c:pt idx="32">
                  <c:v>1.1428571428571428</c:v>
                </c:pt>
                <c:pt idx="33">
                  <c:v>1.1428571428571428</c:v>
                </c:pt>
                <c:pt idx="34">
                  <c:v>1.1428571428571428</c:v>
                </c:pt>
                <c:pt idx="35">
                  <c:v>1.4285714285714286</c:v>
                </c:pt>
                <c:pt idx="36">
                  <c:v>1.7142857142857142</c:v>
                </c:pt>
                <c:pt idx="37">
                  <c:v>2.1428571428571428</c:v>
                </c:pt>
                <c:pt idx="38">
                  <c:v>2.8571428571428572</c:v>
                </c:pt>
                <c:pt idx="39">
                  <c:v>3.5714285714285716</c:v>
                </c:pt>
                <c:pt idx="40">
                  <c:v>5.1428571428571432</c:v>
                </c:pt>
                <c:pt idx="41">
                  <c:v>5</c:v>
                </c:pt>
                <c:pt idx="42">
                  <c:v>5.4285714285714288</c:v>
                </c:pt>
                <c:pt idx="43">
                  <c:v>5.4285714285714288</c:v>
                </c:pt>
                <c:pt idx="44">
                  <c:v>6.2857142857142856</c:v>
                </c:pt>
                <c:pt idx="45">
                  <c:v>7.5714285714285712</c:v>
                </c:pt>
                <c:pt idx="46">
                  <c:v>7.7142857142857144</c:v>
                </c:pt>
                <c:pt idx="47">
                  <c:v>7.2857142857142856</c:v>
                </c:pt>
                <c:pt idx="48">
                  <c:v>7.7142857142857144</c:v>
                </c:pt>
                <c:pt idx="49">
                  <c:v>8</c:v>
                </c:pt>
                <c:pt idx="50">
                  <c:v>8.1428571428571423</c:v>
                </c:pt>
                <c:pt idx="51">
                  <c:v>6.7142857142857144</c:v>
                </c:pt>
                <c:pt idx="52">
                  <c:v>5.1428571428571432</c:v>
                </c:pt>
                <c:pt idx="53">
                  <c:v>3.8571428571428572</c:v>
                </c:pt>
                <c:pt idx="54">
                  <c:v>3.2857142857142856</c:v>
                </c:pt>
                <c:pt idx="55">
                  <c:v>3.2857142857142856</c:v>
                </c:pt>
                <c:pt idx="56">
                  <c:v>4</c:v>
                </c:pt>
                <c:pt idx="57">
                  <c:v>3.4285714285714284</c:v>
                </c:pt>
                <c:pt idx="58">
                  <c:v>3.7142857142857144</c:v>
                </c:pt>
                <c:pt idx="59">
                  <c:v>4.1428571428571432</c:v>
                </c:pt>
                <c:pt idx="60">
                  <c:v>5</c:v>
                </c:pt>
                <c:pt idx="61">
                  <c:v>4.4285714285714288</c:v>
                </c:pt>
                <c:pt idx="62">
                  <c:v>4.8571428571428568</c:v>
                </c:pt>
                <c:pt idx="63">
                  <c:v>3.1428571428571428</c:v>
                </c:pt>
                <c:pt idx="64">
                  <c:v>3.5714285714285716</c:v>
                </c:pt>
                <c:pt idx="65">
                  <c:v>4.5714285714285712</c:v>
                </c:pt>
                <c:pt idx="66">
                  <c:v>4.8571428571428568</c:v>
                </c:pt>
                <c:pt idx="67">
                  <c:v>5.1428571428571432</c:v>
                </c:pt>
                <c:pt idx="68">
                  <c:v>5.2857142857142856</c:v>
                </c:pt>
                <c:pt idx="69">
                  <c:v>4.8571428571428568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D922-44CE-BB48-1F8BA59D2CB4}"/>
            </c:ext>
          </c:extLst>
        </c:ser>
        <c:ser>
          <c:idx val="9"/>
          <c:order val="9"/>
          <c:tx>
            <c:strRef>
              <c:f>时间规划表!$A$52</c:f>
              <c:strCache>
                <c:ptCount val="1"/>
                <c:pt idx="0">
                  <c:v>高效学习平均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val>
            <c:numRef>
              <c:f>时间规划表!$B$52:$CQ$52</c:f>
              <c:numCache>
                <c:formatCode>General</c:formatCode>
                <c:ptCount val="94"/>
                <c:pt idx="0">
                  <c:v>7</c:v>
                </c:pt>
                <c:pt idx="1">
                  <c:v>5</c:v>
                </c:pt>
                <c:pt idx="2">
                  <c:v>7</c:v>
                </c:pt>
                <c:pt idx="3">
                  <c:v>9.75</c:v>
                </c:pt>
                <c:pt idx="4">
                  <c:v>9</c:v>
                </c:pt>
                <c:pt idx="5">
                  <c:v>10</c:v>
                </c:pt>
                <c:pt idx="6">
                  <c:v>10</c:v>
                </c:pt>
                <c:pt idx="7">
                  <c:v>11.428571428571429</c:v>
                </c:pt>
                <c:pt idx="8">
                  <c:v>13.142857142857142</c:v>
                </c:pt>
                <c:pt idx="9">
                  <c:v>13.571428571428571</c:v>
                </c:pt>
                <c:pt idx="10">
                  <c:v>13.285714285714286</c:v>
                </c:pt>
                <c:pt idx="11">
                  <c:v>14.285714285714286</c:v>
                </c:pt>
                <c:pt idx="12">
                  <c:v>14.571428571428571</c:v>
                </c:pt>
                <c:pt idx="13">
                  <c:v>13.428571428571429</c:v>
                </c:pt>
                <c:pt idx="14">
                  <c:v>11.714285714285714</c:v>
                </c:pt>
                <c:pt idx="15">
                  <c:v>11.285714285714286</c:v>
                </c:pt>
                <c:pt idx="16">
                  <c:v>10.857142857142858</c:v>
                </c:pt>
                <c:pt idx="17">
                  <c:v>10.714285714285714</c:v>
                </c:pt>
                <c:pt idx="18">
                  <c:v>10.571428571428571</c:v>
                </c:pt>
                <c:pt idx="19">
                  <c:v>9.4285714285714288</c:v>
                </c:pt>
                <c:pt idx="20">
                  <c:v>9.7142857142857135</c:v>
                </c:pt>
                <c:pt idx="21">
                  <c:v>11</c:v>
                </c:pt>
                <c:pt idx="22">
                  <c:v>11.428571428571429</c:v>
                </c:pt>
                <c:pt idx="23">
                  <c:v>12.428571428571429</c:v>
                </c:pt>
                <c:pt idx="24">
                  <c:v>13.142857142857142</c:v>
                </c:pt>
                <c:pt idx="25">
                  <c:v>14.428571428571429</c:v>
                </c:pt>
                <c:pt idx="26">
                  <c:v>16</c:v>
                </c:pt>
                <c:pt idx="27">
                  <c:v>18.285714285714285</c:v>
                </c:pt>
                <c:pt idx="28">
                  <c:v>18.285714285714285</c:v>
                </c:pt>
                <c:pt idx="29">
                  <c:v>18.428571428571427</c:v>
                </c:pt>
                <c:pt idx="30">
                  <c:v>18.714285714285715</c:v>
                </c:pt>
                <c:pt idx="31">
                  <c:v>19.142857142857142</c:v>
                </c:pt>
                <c:pt idx="32">
                  <c:v>17.857142857142858</c:v>
                </c:pt>
                <c:pt idx="33">
                  <c:v>16.428571428571427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13.285714285714286</c:v>
                </c:pt>
                <c:pt idx="38">
                  <c:v>11.428571428571429</c:v>
                </c:pt>
                <c:pt idx="39">
                  <c:v>10.285714285714286</c:v>
                </c:pt>
                <c:pt idx="40">
                  <c:v>9.4285714285714288</c:v>
                </c:pt>
                <c:pt idx="41">
                  <c:v>8.5714285714285712</c:v>
                </c:pt>
                <c:pt idx="42">
                  <c:v>8</c:v>
                </c:pt>
                <c:pt idx="43">
                  <c:v>7.1428571428571432</c:v>
                </c:pt>
                <c:pt idx="44">
                  <c:v>7.5714285714285712</c:v>
                </c:pt>
                <c:pt idx="45">
                  <c:v>7.4285714285714288</c:v>
                </c:pt>
                <c:pt idx="46">
                  <c:v>7.8571428571428568</c:v>
                </c:pt>
                <c:pt idx="47">
                  <c:v>8</c:v>
                </c:pt>
                <c:pt idx="48">
                  <c:v>9.4285714285714288</c:v>
                </c:pt>
                <c:pt idx="49">
                  <c:v>10.428571428571429</c:v>
                </c:pt>
                <c:pt idx="50">
                  <c:v>10.285714285714286</c:v>
                </c:pt>
                <c:pt idx="51">
                  <c:v>10.714285714285714</c:v>
                </c:pt>
                <c:pt idx="52">
                  <c:v>11.571428571428571</c:v>
                </c:pt>
                <c:pt idx="53">
                  <c:v>12.428571428571429</c:v>
                </c:pt>
                <c:pt idx="54">
                  <c:v>12.857142857142858</c:v>
                </c:pt>
                <c:pt idx="55">
                  <c:v>11.714285714285714</c:v>
                </c:pt>
                <c:pt idx="56">
                  <c:v>9.8571428571428577</c:v>
                </c:pt>
                <c:pt idx="57">
                  <c:v>9.4285714285714288</c:v>
                </c:pt>
                <c:pt idx="58">
                  <c:v>9</c:v>
                </c:pt>
                <c:pt idx="59">
                  <c:v>7.8571428571428568</c:v>
                </c:pt>
                <c:pt idx="60">
                  <c:v>7.1428571428571432</c:v>
                </c:pt>
                <c:pt idx="61">
                  <c:v>7.4285714285714288</c:v>
                </c:pt>
                <c:pt idx="62">
                  <c:v>7.7142857142857144</c:v>
                </c:pt>
                <c:pt idx="63">
                  <c:v>8.7142857142857135</c:v>
                </c:pt>
                <c:pt idx="64">
                  <c:v>9.7142857142857135</c:v>
                </c:pt>
                <c:pt idx="65">
                  <c:v>8.7142857142857135</c:v>
                </c:pt>
                <c:pt idx="66">
                  <c:v>9</c:v>
                </c:pt>
                <c:pt idx="67">
                  <c:v>8.7142857142857135</c:v>
                </c:pt>
                <c:pt idx="68">
                  <c:v>9.5714285714285712</c:v>
                </c:pt>
                <c:pt idx="69">
                  <c:v>10.142857142857142</c:v>
                </c:pt>
                <c:pt idx="70">
                  <c:v>16</c:v>
                </c:pt>
                <c:pt idx="71">
                  <c:v>16</c:v>
                </c:pt>
                <c:pt idx="72">
                  <c:v>16</c:v>
                </c:pt>
                <c:pt idx="73">
                  <c:v>16</c:v>
                </c:pt>
                <c:pt idx="74">
                  <c:v>16</c:v>
                </c:pt>
                <c:pt idx="75">
                  <c:v>16</c:v>
                </c:pt>
                <c:pt idx="76">
                  <c:v>16</c:v>
                </c:pt>
                <c:pt idx="77">
                  <c:v>16</c:v>
                </c:pt>
                <c:pt idx="78">
                  <c:v>16</c:v>
                </c:pt>
                <c:pt idx="79">
                  <c:v>16</c:v>
                </c:pt>
                <c:pt idx="80">
                  <c:v>16</c:v>
                </c:pt>
                <c:pt idx="81">
                  <c:v>16</c:v>
                </c:pt>
                <c:pt idx="82">
                  <c:v>16</c:v>
                </c:pt>
                <c:pt idx="83">
                  <c:v>16</c:v>
                </c:pt>
                <c:pt idx="84">
                  <c:v>16</c:v>
                </c:pt>
                <c:pt idx="85">
                  <c:v>16</c:v>
                </c:pt>
                <c:pt idx="86">
                  <c:v>16</c:v>
                </c:pt>
                <c:pt idx="87">
                  <c:v>16</c:v>
                </c:pt>
                <c:pt idx="88">
                  <c:v>16</c:v>
                </c:pt>
                <c:pt idx="89">
                  <c:v>16</c:v>
                </c:pt>
                <c:pt idx="90">
                  <c:v>16</c:v>
                </c:pt>
                <c:pt idx="91">
                  <c:v>16</c:v>
                </c:pt>
                <c:pt idx="92">
                  <c:v>16</c:v>
                </c:pt>
                <c:pt idx="93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922-44CE-BB48-1F8BA59D2C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5814072"/>
        <c:axId val="695814400"/>
      </c:lineChart>
      <c:dateAx>
        <c:axId val="695814072"/>
        <c:scaling>
          <c:orientation val="minMax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5814400"/>
        <c:crosses val="autoZero"/>
        <c:auto val="1"/>
        <c:lblOffset val="100"/>
        <c:baseTimeUnit val="days"/>
      </c:dateAx>
      <c:valAx>
        <c:axId val="6958144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5814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七天平均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7.0326809178596336E-2"/>
          <c:y val="0.13247724627449484"/>
          <c:w val="0.87393895072767491"/>
          <c:h val="0.62739609235195448"/>
        </c:manualLayout>
      </c:layout>
      <c:barChart>
        <c:barDir val="col"/>
        <c:grouping val="stack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serLines>
          <c:spPr>
            <a:ln w="15875" cap="rnd" cmpd="sng" algn="ctr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0" scaled="0"/>
              </a:gradFill>
              <a:round/>
            </a:ln>
            <a:effectLst/>
          </c:spPr>
        </c:serLines>
        <c:axId val="695814072"/>
        <c:axId val="69581440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时间规划表!$A$40</c15:sqref>
                        </c15:formulaRef>
                      </c:ext>
                    </c:extLst>
                    <c:strCache>
                      <c:ptCount val="1"/>
                      <c:pt idx="0">
                        <c:v>浪费时间</c:v>
                      </c:pt>
                    </c:strCache>
                  </c:strRef>
                </c:tx>
                <c:spPr>
                  <a:solidFill>
                    <a:srgbClr val="FF0000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时间规划表!$B$47:$AW$47</c15:sqref>
                        </c15:formulaRef>
                      </c:ext>
                    </c:extLst>
                    <c:numCache>
                      <c:formatCode>m"月"d"日"</c:formatCode>
                      <c:ptCount val="48"/>
                      <c:pt idx="0">
                        <c:v>43546</c:v>
                      </c:pt>
                      <c:pt idx="1">
                        <c:v>43547</c:v>
                      </c:pt>
                      <c:pt idx="2">
                        <c:v>43548</c:v>
                      </c:pt>
                      <c:pt idx="3">
                        <c:v>43549</c:v>
                      </c:pt>
                      <c:pt idx="4">
                        <c:v>43550</c:v>
                      </c:pt>
                      <c:pt idx="5">
                        <c:v>43551</c:v>
                      </c:pt>
                      <c:pt idx="6">
                        <c:v>43552</c:v>
                      </c:pt>
                      <c:pt idx="7">
                        <c:v>43553</c:v>
                      </c:pt>
                      <c:pt idx="8">
                        <c:v>43554</c:v>
                      </c:pt>
                      <c:pt idx="9">
                        <c:v>43555</c:v>
                      </c:pt>
                      <c:pt idx="10">
                        <c:v>43556</c:v>
                      </c:pt>
                      <c:pt idx="11">
                        <c:v>43557</c:v>
                      </c:pt>
                      <c:pt idx="12">
                        <c:v>43558</c:v>
                      </c:pt>
                      <c:pt idx="13">
                        <c:v>43559</c:v>
                      </c:pt>
                      <c:pt idx="14">
                        <c:v>43560</c:v>
                      </c:pt>
                      <c:pt idx="15">
                        <c:v>43561</c:v>
                      </c:pt>
                      <c:pt idx="16">
                        <c:v>43562</c:v>
                      </c:pt>
                      <c:pt idx="17">
                        <c:v>43563</c:v>
                      </c:pt>
                      <c:pt idx="18">
                        <c:v>43564</c:v>
                      </c:pt>
                      <c:pt idx="19">
                        <c:v>43565</c:v>
                      </c:pt>
                      <c:pt idx="20">
                        <c:v>43566</c:v>
                      </c:pt>
                      <c:pt idx="21">
                        <c:v>43567</c:v>
                      </c:pt>
                      <c:pt idx="22">
                        <c:v>43568</c:v>
                      </c:pt>
                      <c:pt idx="23">
                        <c:v>43569</c:v>
                      </c:pt>
                      <c:pt idx="24">
                        <c:v>43570</c:v>
                      </c:pt>
                      <c:pt idx="25">
                        <c:v>43571</c:v>
                      </c:pt>
                      <c:pt idx="26">
                        <c:v>43572</c:v>
                      </c:pt>
                      <c:pt idx="27">
                        <c:v>43573</c:v>
                      </c:pt>
                      <c:pt idx="28">
                        <c:v>43574</c:v>
                      </c:pt>
                      <c:pt idx="29">
                        <c:v>43575</c:v>
                      </c:pt>
                      <c:pt idx="30">
                        <c:v>43576</c:v>
                      </c:pt>
                      <c:pt idx="31">
                        <c:v>43577</c:v>
                      </c:pt>
                      <c:pt idx="32">
                        <c:v>43578</c:v>
                      </c:pt>
                      <c:pt idx="33">
                        <c:v>43579</c:v>
                      </c:pt>
                      <c:pt idx="34">
                        <c:v>43580</c:v>
                      </c:pt>
                      <c:pt idx="35">
                        <c:v>43581</c:v>
                      </c:pt>
                      <c:pt idx="36">
                        <c:v>43582</c:v>
                      </c:pt>
                      <c:pt idx="37">
                        <c:v>43583</c:v>
                      </c:pt>
                      <c:pt idx="38">
                        <c:v>43584</c:v>
                      </c:pt>
                      <c:pt idx="39">
                        <c:v>43585</c:v>
                      </c:pt>
                      <c:pt idx="40">
                        <c:v>43586</c:v>
                      </c:pt>
                      <c:pt idx="41">
                        <c:v>43587</c:v>
                      </c:pt>
                      <c:pt idx="42">
                        <c:v>43588</c:v>
                      </c:pt>
                      <c:pt idx="43">
                        <c:v>43589</c:v>
                      </c:pt>
                      <c:pt idx="44">
                        <c:v>43590</c:v>
                      </c:pt>
                      <c:pt idx="45">
                        <c:v>43591</c:v>
                      </c:pt>
                      <c:pt idx="46">
                        <c:v>43592</c:v>
                      </c:pt>
                      <c:pt idx="47">
                        <c:v>43593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时间规划表!$B$40:$AW$40</c15:sqref>
                        </c15:formulaRef>
                      </c:ext>
                    </c:extLst>
                    <c:numCache>
                      <c:formatCode>General</c:formatCode>
                      <c:ptCount val="48"/>
                      <c:pt idx="0">
                        <c:v>13</c:v>
                      </c:pt>
                      <c:pt idx="1">
                        <c:v>24</c:v>
                      </c:pt>
                      <c:pt idx="2">
                        <c:v>15</c:v>
                      </c:pt>
                      <c:pt idx="3">
                        <c:v>5</c:v>
                      </c:pt>
                      <c:pt idx="4">
                        <c:v>7</c:v>
                      </c:pt>
                      <c:pt idx="5">
                        <c:v>4</c:v>
                      </c:pt>
                      <c:pt idx="6">
                        <c:v>6</c:v>
                      </c:pt>
                      <c:pt idx="7">
                        <c:v>6</c:v>
                      </c:pt>
                      <c:pt idx="8">
                        <c:v>6</c:v>
                      </c:pt>
                      <c:pt idx="9">
                        <c:v>5</c:v>
                      </c:pt>
                      <c:pt idx="10">
                        <c:v>3</c:v>
                      </c:pt>
                      <c:pt idx="11">
                        <c:v>2</c:v>
                      </c:pt>
                      <c:pt idx="12">
                        <c:v>5</c:v>
                      </c:pt>
                      <c:pt idx="13">
                        <c:v>5</c:v>
                      </c:pt>
                      <c:pt idx="14">
                        <c:v>9</c:v>
                      </c:pt>
                      <c:pt idx="15">
                        <c:v>7</c:v>
                      </c:pt>
                      <c:pt idx="16">
                        <c:v>7</c:v>
                      </c:pt>
                      <c:pt idx="17">
                        <c:v>6</c:v>
                      </c:pt>
                      <c:pt idx="18">
                        <c:v>2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6</c:v>
                      </c:pt>
                      <c:pt idx="22">
                        <c:v>6</c:v>
                      </c:pt>
                      <c:pt idx="23">
                        <c:v>1</c:v>
                      </c:pt>
                      <c:pt idx="24">
                        <c:v>3</c:v>
                      </c:pt>
                      <c:pt idx="25">
                        <c:v>2</c:v>
                      </c:pt>
                      <c:pt idx="26">
                        <c:v>5</c:v>
                      </c:pt>
                      <c:pt idx="27">
                        <c:v>4</c:v>
                      </c:pt>
                      <c:pt idx="28">
                        <c:v>9</c:v>
                      </c:pt>
                      <c:pt idx="29">
                        <c:v>2</c:v>
                      </c:pt>
                      <c:pt idx="30">
                        <c:v>3</c:v>
                      </c:pt>
                      <c:pt idx="31">
                        <c:v>3</c:v>
                      </c:pt>
                      <c:pt idx="32">
                        <c:v>4</c:v>
                      </c:pt>
                      <c:pt idx="33">
                        <c:v>4</c:v>
                      </c:pt>
                      <c:pt idx="34">
                        <c:v>10</c:v>
                      </c:pt>
                      <c:pt idx="35">
                        <c:v>4</c:v>
                      </c:pt>
                      <c:pt idx="36">
                        <c:v>2</c:v>
                      </c:pt>
                      <c:pt idx="37">
                        <c:v>3</c:v>
                      </c:pt>
                      <c:pt idx="38">
                        <c:v>5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8</c:v>
                      </c:pt>
                      <c:pt idx="42">
                        <c:v>4</c:v>
                      </c:pt>
                      <c:pt idx="43">
                        <c:v>4</c:v>
                      </c:pt>
                      <c:pt idx="44">
                        <c:v>4</c:v>
                      </c:pt>
                      <c:pt idx="45">
                        <c:v>3</c:v>
                      </c:pt>
                      <c:pt idx="46">
                        <c:v>4</c:v>
                      </c:pt>
                      <c:pt idx="47">
                        <c:v>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E21-4DD7-9F68-767DADFE125E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时间规划表!$A$41</c15:sqref>
                        </c15:formulaRef>
                      </c:ext>
                    </c:extLst>
                    <c:strCache>
                      <c:ptCount val="1"/>
                      <c:pt idx="0">
                        <c:v>娱乐</c:v>
                      </c:pt>
                    </c:strCache>
                  </c:strRef>
                </c:tx>
                <c:spPr>
                  <a:solidFill>
                    <a:srgbClr val="00B0F0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时间规划表!$B$47:$AW$47</c15:sqref>
                        </c15:formulaRef>
                      </c:ext>
                    </c:extLst>
                    <c:numCache>
                      <c:formatCode>m"月"d"日"</c:formatCode>
                      <c:ptCount val="48"/>
                      <c:pt idx="0">
                        <c:v>43546</c:v>
                      </c:pt>
                      <c:pt idx="1">
                        <c:v>43547</c:v>
                      </c:pt>
                      <c:pt idx="2">
                        <c:v>43548</c:v>
                      </c:pt>
                      <c:pt idx="3">
                        <c:v>43549</c:v>
                      </c:pt>
                      <c:pt idx="4">
                        <c:v>43550</c:v>
                      </c:pt>
                      <c:pt idx="5">
                        <c:v>43551</c:v>
                      </c:pt>
                      <c:pt idx="6">
                        <c:v>43552</c:v>
                      </c:pt>
                      <c:pt idx="7">
                        <c:v>43553</c:v>
                      </c:pt>
                      <c:pt idx="8">
                        <c:v>43554</c:v>
                      </c:pt>
                      <c:pt idx="9">
                        <c:v>43555</c:v>
                      </c:pt>
                      <c:pt idx="10">
                        <c:v>43556</c:v>
                      </c:pt>
                      <c:pt idx="11">
                        <c:v>43557</c:v>
                      </c:pt>
                      <c:pt idx="12">
                        <c:v>43558</c:v>
                      </c:pt>
                      <c:pt idx="13">
                        <c:v>43559</c:v>
                      </c:pt>
                      <c:pt idx="14">
                        <c:v>43560</c:v>
                      </c:pt>
                      <c:pt idx="15">
                        <c:v>43561</c:v>
                      </c:pt>
                      <c:pt idx="16">
                        <c:v>43562</c:v>
                      </c:pt>
                      <c:pt idx="17">
                        <c:v>43563</c:v>
                      </c:pt>
                      <c:pt idx="18">
                        <c:v>43564</c:v>
                      </c:pt>
                      <c:pt idx="19">
                        <c:v>43565</c:v>
                      </c:pt>
                      <c:pt idx="20">
                        <c:v>43566</c:v>
                      </c:pt>
                      <c:pt idx="21">
                        <c:v>43567</c:v>
                      </c:pt>
                      <c:pt idx="22">
                        <c:v>43568</c:v>
                      </c:pt>
                      <c:pt idx="23">
                        <c:v>43569</c:v>
                      </c:pt>
                      <c:pt idx="24">
                        <c:v>43570</c:v>
                      </c:pt>
                      <c:pt idx="25">
                        <c:v>43571</c:v>
                      </c:pt>
                      <c:pt idx="26">
                        <c:v>43572</c:v>
                      </c:pt>
                      <c:pt idx="27">
                        <c:v>43573</c:v>
                      </c:pt>
                      <c:pt idx="28">
                        <c:v>43574</c:v>
                      </c:pt>
                      <c:pt idx="29">
                        <c:v>43575</c:v>
                      </c:pt>
                      <c:pt idx="30">
                        <c:v>43576</c:v>
                      </c:pt>
                      <c:pt idx="31">
                        <c:v>43577</c:v>
                      </c:pt>
                      <c:pt idx="32">
                        <c:v>43578</c:v>
                      </c:pt>
                      <c:pt idx="33">
                        <c:v>43579</c:v>
                      </c:pt>
                      <c:pt idx="34">
                        <c:v>43580</c:v>
                      </c:pt>
                      <c:pt idx="35">
                        <c:v>43581</c:v>
                      </c:pt>
                      <c:pt idx="36">
                        <c:v>43582</c:v>
                      </c:pt>
                      <c:pt idx="37">
                        <c:v>43583</c:v>
                      </c:pt>
                      <c:pt idx="38">
                        <c:v>43584</c:v>
                      </c:pt>
                      <c:pt idx="39">
                        <c:v>43585</c:v>
                      </c:pt>
                      <c:pt idx="40">
                        <c:v>43586</c:v>
                      </c:pt>
                      <c:pt idx="41">
                        <c:v>43587</c:v>
                      </c:pt>
                      <c:pt idx="42">
                        <c:v>43588</c:v>
                      </c:pt>
                      <c:pt idx="43">
                        <c:v>43589</c:v>
                      </c:pt>
                      <c:pt idx="44">
                        <c:v>43590</c:v>
                      </c:pt>
                      <c:pt idx="45">
                        <c:v>43591</c:v>
                      </c:pt>
                      <c:pt idx="46">
                        <c:v>43592</c:v>
                      </c:pt>
                      <c:pt idx="47">
                        <c:v>43593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时间规划表!$B$41:$AW$41</c15:sqref>
                        </c15:formulaRef>
                      </c:ext>
                    </c:extLst>
                    <c:numCache>
                      <c:formatCode>General</c:formatCode>
                      <c:ptCount val="48"/>
                      <c:pt idx="0">
                        <c:v>3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2</c:v>
                      </c:pt>
                      <c:pt idx="5">
                        <c:v>0</c:v>
                      </c:pt>
                      <c:pt idx="6">
                        <c:v>5</c:v>
                      </c:pt>
                      <c:pt idx="7">
                        <c:v>2</c:v>
                      </c:pt>
                      <c:pt idx="8">
                        <c:v>5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10</c:v>
                      </c:pt>
                      <c:pt idx="12">
                        <c:v>1</c:v>
                      </c:pt>
                      <c:pt idx="13">
                        <c:v>10</c:v>
                      </c:pt>
                      <c:pt idx="14">
                        <c:v>6</c:v>
                      </c:pt>
                      <c:pt idx="15">
                        <c:v>0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9</c:v>
                      </c:pt>
                      <c:pt idx="19">
                        <c:v>8</c:v>
                      </c:pt>
                      <c:pt idx="20">
                        <c:v>2</c:v>
                      </c:pt>
                      <c:pt idx="21">
                        <c:v>0</c:v>
                      </c:pt>
                      <c:pt idx="22">
                        <c:v>1</c:v>
                      </c:pt>
                      <c:pt idx="23">
                        <c:v>6</c:v>
                      </c:pt>
                      <c:pt idx="24">
                        <c:v>2</c:v>
                      </c:pt>
                      <c:pt idx="25">
                        <c:v>1</c:v>
                      </c:pt>
                      <c:pt idx="26">
                        <c:v>4</c:v>
                      </c:pt>
                      <c:pt idx="27">
                        <c:v>2</c:v>
                      </c:pt>
                      <c:pt idx="28">
                        <c:v>3</c:v>
                      </c:pt>
                      <c:pt idx="29">
                        <c:v>4</c:v>
                      </c:pt>
                      <c:pt idx="30">
                        <c:v>4</c:v>
                      </c:pt>
                      <c:pt idx="31">
                        <c:v>0</c:v>
                      </c:pt>
                      <c:pt idx="32">
                        <c:v>5</c:v>
                      </c:pt>
                      <c:pt idx="33">
                        <c:v>13</c:v>
                      </c:pt>
                      <c:pt idx="34">
                        <c:v>4</c:v>
                      </c:pt>
                      <c:pt idx="35">
                        <c:v>4</c:v>
                      </c:pt>
                      <c:pt idx="36">
                        <c:v>1</c:v>
                      </c:pt>
                      <c:pt idx="37">
                        <c:v>8</c:v>
                      </c:pt>
                      <c:pt idx="38">
                        <c:v>4</c:v>
                      </c:pt>
                      <c:pt idx="39">
                        <c:v>14</c:v>
                      </c:pt>
                      <c:pt idx="40">
                        <c:v>17</c:v>
                      </c:pt>
                      <c:pt idx="41">
                        <c:v>14</c:v>
                      </c:pt>
                      <c:pt idx="42">
                        <c:v>7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2</c:v>
                      </c:pt>
                      <c:pt idx="47">
                        <c:v>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E21-4DD7-9F68-767DADFE125E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时间规划表!$A$42</c15:sqref>
                        </c15:formulaRef>
                      </c:ext>
                    </c:extLst>
                    <c:strCache>
                      <c:ptCount val="1"/>
                      <c:pt idx="0">
                        <c:v>日常</c:v>
                      </c:pt>
                    </c:strCache>
                  </c:strRef>
                </c:tx>
                <c:spPr>
                  <a:solidFill>
                    <a:srgbClr val="92D050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时间规划表!$B$47:$AW$47</c15:sqref>
                        </c15:formulaRef>
                      </c:ext>
                    </c:extLst>
                    <c:numCache>
                      <c:formatCode>m"月"d"日"</c:formatCode>
                      <c:ptCount val="48"/>
                      <c:pt idx="0">
                        <c:v>43546</c:v>
                      </c:pt>
                      <c:pt idx="1">
                        <c:v>43547</c:v>
                      </c:pt>
                      <c:pt idx="2">
                        <c:v>43548</c:v>
                      </c:pt>
                      <c:pt idx="3">
                        <c:v>43549</c:v>
                      </c:pt>
                      <c:pt idx="4">
                        <c:v>43550</c:v>
                      </c:pt>
                      <c:pt idx="5">
                        <c:v>43551</c:v>
                      </c:pt>
                      <c:pt idx="6">
                        <c:v>43552</c:v>
                      </c:pt>
                      <c:pt idx="7">
                        <c:v>43553</c:v>
                      </c:pt>
                      <c:pt idx="8">
                        <c:v>43554</c:v>
                      </c:pt>
                      <c:pt idx="9">
                        <c:v>43555</c:v>
                      </c:pt>
                      <c:pt idx="10">
                        <c:v>43556</c:v>
                      </c:pt>
                      <c:pt idx="11">
                        <c:v>43557</c:v>
                      </c:pt>
                      <c:pt idx="12">
                        <c:v>43558</c:v>
                      </c:pt>
                      <c:pt idx="13">
                        <c:v>43559</c:v>
                      </c:pt>
                      <c:pt idx="14">
                        <c:v>43560</c:v>
                      </c:pt>
                      <c:pt idx="15">
                        <c:v>43561</c:v>
                      </c:pt>
                      <c:pt idx="16">
                        <c:v>43562</c:v>
                      </c:pt>
                      <c:pt idx="17">
                        <c:v>43563</c:v>
                      </c:pt>
                      <c:pt idx="18">
                        <c:v>43564</c:v>
                      </c:pt>
                      <c:pt idx="19">
                        <c:v>43565</c:v>
                      </c:pt>
                      <c:pt idx="20">
                        <c:v>43566</c:v>
                      </c:pt>
                      <c:pt idx="21">
                        <c:v>43567</c:v>
                      </c:pt>
                      <c:pt idx="22">
                        <c:v>43568</c:v>
                      </c:pt>
                      <c:pt idx="23">
                        <c:v>43569</c:v>
                      </c:pt>
                      <c:pt idx="24">
                        <c:v>43570</c:v>
                      </c:pt>
                      <c:pt idx="25">
                        <c:v>43571</c:v>
                      </c:pt>
                      <c:pt idx="26">
                        <c:v>43572</c:v>
                      </c:pt>
                      <c:pt idx="27">
                        <c:v>43573</c:v>
                      </c:pt>
                      <c:pt idx="28">
                        <c:v>43574</c:v>
                      </c:pt>
                      <c:pt idx="29">
                        <c:v>43575</c:v>
                      </c:pt>
                      <c:pt idx="30">
                        <c:v>43576</c:v>
                      </c:pt>
                      <c:pt idx="31">
                        <c:v>43577</c:v>
                      </c:pt>
                      <c:pt idx="32">
                        <c:v>43578</c:v>
                      </c:pt>
                      <c:pt idx="33">
                        <c:v>43579</c:v>
                      </c:pt>
                      <c:pt idx="34">
                        <c:v>43580</c:v>
                      </c:pt>
                      <c:pt idx="35">
                        <c:v>43581</c:v>
                      </c:pt>
                      <c:pt idx="36">
                        <c:v>43582</c:v>
                      </c:pt>
                      <c:pt idx="37">
                        <c:v>43583</c:v>
                      </c:pt>
                      <c:pt idx="38">
                        <c:v>43584</c:v>
                      </c:pt>
                      <c:pt idx="39">
                        <c:v>43585</c:v>
                      </c:pt>
                      <c:pt idx="40">
                        <c:v>43586</c:v>
                      </c:pt>
                      <c:pt idx="41">
                        <c:v>43587</c:v>
                      </c:pt>
                      <c:pt idx="42">
                        <c:v>43588</c:v>
                      </c:pt>
                      <c:pt idx="43">
                        <c:v>43589</c:v>
                      </c:pt>
                      <c:pt idx="44">
                        <c:v>43590</c:v>
                      </c:pt>
                      <c:pt idx="45">
                        <c:v>43591</c:v>
                      </c:pt>
                      <c:pt idx="46">
                        <c:v>43592</c:v>
                      </c:pt>
                      <c:pt idx="47">
                        <c:v>43593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时间规划表!$B$42:$AW$42</c15:sqref>
                        </c15:formulaRef>
                      </c:ext>
                    </c:extLst>
                    <c:numCache>
                      <c:formatCode>General</c:formatCode>
                      <c:ptCount val="48"/>
                      <c:pt idx="0">
                        <c:v>8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11</c:v>
                      </c:pt>
                      <c:pt idx="4">
                        <c:v>7</c:v>
                      </c:pt>
                      <c:pt idx="5">
                        <c:v>7</c:v>
                      </c:pt>
                      <c:pt idx="6">
                        <c:v>9</c:v>
                      </c:pt>
                      <c:pt idx="7">
                        <c:v>10</c:v>
                      </c:pt>
                      <c:pt idx="8">
                        <c:v>10</c:v>
                      </c:pt>
                      <c:pt idx="9">
                        <c:v>11</c:v>
                      </c:pt>
                      <c:pt idx="10">
                        <c:v>13</c:v>
                      </c:pt>
                      <c:pt idx="11">
                        <c:v>11</c:v>
                      </c:pt>
                      <c:pt idx="12">
                        <c:v>11</c:v>
                      </c:pt>
                      <c:pt idx="13">
                        <c:v>11</c:v>
                      </c:pt>
                      <c:pt idx="14">
                        <c:v>10</c:v>
                      </c:pt>
                      <c:pt idx="15">
                        <c:v>17</c:v>
                      </c:pt>
                      <c:pt idx="16">
                        <c:v>13</c:v>
                      </c:pt>
                      <c:pt idx="17">
                        <c:v>11</c:v>
                      </c:pt>
                      <c:pt idx="18">
                        <c:v>8</c:v>
                      </c:pt>
                      <c:pt idx="19">
                        <c:v>11</c:v>
                      </c:pt>
                      <c:pt idx="20">
                        <c:v>11</c:v>
                      </c:pt>
                      <c:pt idx="21">
                        <c:v>11</c:v>
                      </c:pt>
                      <c:pt idx="22">
                        <c:v>12</c:v>
                      </c:pt>
                      <c:pt idx="23">
                        <c:v>11</c:v>
                      </c:pt>
                      <c:pt idx="24">
                        <c:v>11</c:v>
                      </c:pt>
                      <c:pt idx="25">
                        <c:v>12</c:v>
                      </c:pt>
                      <c:pt idx="26">
                        <c:v>7</c:v>
                      </c:pt>
                      <c:pt idx="27">
                        <c:v>8</c:v>
                      </c:pt>
                      <c:pt idx="28">
                        <c:v>10</c:v>
                      </c:pt>
                      <c:pt idx="29">
                        <c:v>12</c:v>
                      </c:pt>
                      <c:pt idx="30">
                        <c:v>8</c:v>
                      </c:pt>
                      <c:pt idx="31">
                        <c:v>10</c:v>
                      </c:pt>
                      <c:pt idx="32">
                        <c:v>12</c:v>
                      </c:pt>
                      <c:pt idx="33">
                        <c:v>9</c:v>
                      </c:pt>
                      <c:pt idx="34">
                        <c:v>10</c:v>
                      </c:pt>
                      <c:pt idx="35">
                        <c:v>12</c:v>
                      </c:pt>
                      <c:pt idx="36">
                        <c:v>13</c:v>
                      </c:pt>
                      <c:pt idx="37">
                        <c:v>13</c:v>
                      </c:pt>
                      <c:pt idx="38">
                        <c:v>12</c:v>
                      </c:pt>
                      <c:pt idx="39">
                        <c:v>10</c:v>
                      </c:pt>
                      <c:pt idx="40">
                        <c:v>4</c:v>
                      </c:pt>
                      <c:pt idx="41">
                        <c:v>9</c:v>
                      </c:pt>
                      <c:pt idx="42">
                        <c:v>10</c:v>
                      </c:pt>
                      <c:pt idx="43">
                        <c:v>18</c:v>
                      </c:pt>
                      <c:pt idx="44">
                        <c:v>11</c:v>
                      </c:pt>
                      <c:pt idx="45">
                        <c:v>10</c:v>
                      </c:pt>
                      <c:pt idx="46">
                        <c:v>14</c:v>
                      </c:pt>
                      <c:pt idx="47">
                        <c:v>14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E21-4DD7-9F68-767DADFE125E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时间规划表!$A$43</c15:sqref>
                        </c15:formulaRef>
                      </c:ext>
                    </c:extLst>
                    <c:strCache>
                      <c:ptCount val="1"/>
                      <c:pt idx="0">
                        <c:v>强迫任务</c:v>
                      </c:pt>
                    </c:strCache>
                  </c:strRef>
                </c:tx>
                <c:spPr>
                  <a:solidFill>
                    <a:srgbClr val="FFC000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时间规划表!$B$47:$AW$47</c15:sqref>
                        </c15:formulaRef>
                      </c:ext>
                    </c:extLst>
                    <c:numCache>
                      <c:formatCode>m"月"d"日"</c:formatCode>
                      <c:ptCount val="48"/>
                      <c:pt idx="0">
                        <c:v>43546</c:v>
                      </c:pt>
                      <c:pt idx="1">
                        <c:v>43547</c:v>
                      </c:pt>
                      <c:pt idx="2">
                        <c:v>43548</c:v>
                      </c:pt>
                      <c:pt idx="3">
                        <c:v>43549</c:v>
                      </c:pt>
                      <c:pt idx="4">
                        <c:v>43550</c:v>
                      </c:pt>
                      <c:pt idx="5">
                        <c:v>43551</c:v>
                      </c:pt>
                      <c:pt idx="6">
                        <c:v>43552</c:v>
                      </c:pt>
                      <c:pt idx="7">
                        <c:v>43553</c:v>
                      </c:pt>
                      <c:pt idx="8">
                        <c:v>43554</c:v>
                      </c:pt>
                      <c:pt idx="9">
                        <c:v>43555</c:v>
                      </c:pt>
                      <c:pt idx="10">
                        <c:v>43556</c:v>
                      </c:pt>
                      <c:pt idx="11">
                        <c:v>43557</c:v>
                      </c:pt>
                      <c:pt idx="12">
                        <c:v>43558</c:v>
                      </c:pt>
                      <c:pt idx="13">
                        <c:v>43559</c:v>
                      </c:pt>
                      <c:pt idx="14">
                        <c:v>43560</c:v>
                      </c:pt>
                      <c:pt idx="15">
                        <c:v>43561</c:v>
                      </c:pt>
                      <c:pt idx="16">
                        <c:v>43562</c:v>
                      </c:pt>
                      <c:pt idx="17">
                        <c:v>43563</c:v>
                      </c:pt>
                      <c:pt idx="18">
                        <c:v>43564</c:v>
                      </c:pt>
                      <c:pt idx="19">
                        <c:v>43565</c:v>
                      </c:pt>
                      <c:pt idx="20">
                        <c:v>43566</c:v>
                      </c:pt>
                      <c:pt idx="21">
                        <c:v>43567</c:v>
                      </c:pt>
                      <c:pt idx="22">
                        <c:v>43568</c:v>
                      </c:pt>
                      <c:pt idx="23">
                        <c:v>43569</c:v>
                      </c:pt>
                      <c:pt idx="24">
                        <c:v>43570</c:v>
                      </c:pt>
                      <c:pt idx="25">
                        <c:v>43571</c:v>
                      </c:pt>
                      <c:pt idx="26">
                        <c:v>43572</c:v>
                      </c:pt>
                      <c:pt idx="27">
                        <c:v>43573</c:v>
                      </c:pt>
                      <c:pt idx="28">
                        <c:v>43574</c:v>
                      </c:pt>
                      <c:pt idx="29">
                        <c:v>43575</c:v>
                      </c:pt>
                      <c:pt idx="30">
                        <c:v>43576</c:v>
                      </c:pt>
                      <c:pt idx="31">
                        <c:v>43577</c:v>
                      </c:pt>
                      <c:pt idx="32">
                        <c:v>43578</c:v>
                      </c:pt>
                      <c:pt idx="33">
                        <c:v>43579</c:v>
                      </c:pt>
                      <c:pt idx="34">
                        <c:v>43580</c:v>
                      </c:pt>
                      <c:pt idx="35">
                        <c:v>43581</c:v>
                      </c:pt>
                      <c:pt idx="36">
                        <c:v>43582</c:v>
                      </c:pt>
                      <c:pt idx="37">
                        <c:v>43583</c:v>
                      </c:pt>
                      <c:pt idx="38">
                        <c:v>43584</c:v>
                      </c:pt>
                      <c:pt idx="39">
                        <c:v>43585</c:v>
                      </c:pt>
                      <c:pt idx="40">
                        <c:v>43586</c:v>
                      </c:pt>
                      <c:pt idx="41">
                        <c:v>43587</c:v>
                      </c:pt>
                      <c:pt idx="42">
                        <c:v>43588</c:v>
                      </c:pt>
                      <c:pt idx="43">
                        <c:v>43589</c:v>
                      </c:pt>
                      <c:pt idx="44">
                        <c:v>43590</c:v>
                      </c:pt>
                      <c:pt idx="45">
                        <c:v>43591</c:v>
                      </c:pt>
                      <c:pt idx="46">
                        <c:v>43592</c:v>
                      </c:pt>
                      <c:pt idx="47">
                        <c:v>43593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时间规划表!$B$43:$AW$43</c15:sqref>
                        </c15:formulaRef>
                      </c:ext>
                    </c:extLst>
                    <c:numCache>
                      <c:formatCode>General</c:formatCode>
                      <c:ptCount val="48"/>
                      <c:pt idx="0">
                        <c:v>5</c:v>
                      </c:pt>
                      <c:pt idx="1">
                        <c:v>2</c:v>
                      </c:pt>
                      <c:pt idx="2">
                        <c:v>2</c:v>
                      </c:pt>
                      <c:pt idx="3">
                        <c:v>2</c:v>
                      </c:pt>
                      <c:pt idx="4">
                        <c:v>14</c:v>
                      </c:pt>
                      <c:pt idx="5">
                        <c:v>10</c:v>
                      </c:pt>
                      <c:pt idx="6">
                        <c:v>6</c:v>
                      </c:pt>
                      <c:pt idx="7">
                        <c:v>1</c:v>
                      </c:pt>
                      <c:pt idx="8">
                        <c:v>0</c:v>
                      </c:pt>
                      <c:pt idx="9">
                        <c:v>2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2</c:v>
                      </c:pt>
                      <c:pt idx="13">
                        <c:v>8</c:v>
                      </c:pt>
                      <c:pt idx="14">
                        <c:v>6</c:v>
                      </c:pt>
                      <c:pt idx="15">
                        <c:v>0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5</c:v>
                      </c:pt>
                      <c:pt idx="19">
                        <c:v>4</c:v>
                      </c:pt>
                      <c:pt idx="20">
                        <c:v>15</c:v>
                      </c:pt>
                      <c:pt idx="21">
                        <c:v>5</c:v>
                      </c:pt>
                      <c:pt idx="22">
                        <c:v>2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2</c:v>
                      </c:pt>
                      <c:pt idx="28">
                        <c:v>0</c:v>
                      </c:pt>
                      <c:pt idx="29">
                        <c:v>2</c:v>
                      </c:pt>
                      <c:pt idx="30">
                        <c:v>1</c:v>
                      </c:pt>
                      <c:pt idx="31">
                        <c:v>0</c:v>
                      </c:pt>
                      <c:pt idx="32">
                        <c:v>3</c:v>
                      </c:pt>
                      <c:pt idx="33">
                        <c:v>0</c:v>
                      </c:pt>
                      <c:pt idx="34">
                        <c:v>2</c:v>
                      </c:pt>
                      <c:pt idx="35">
                        <c:v>2</c:v>
                      </c:pt>
                      <c:pt idx="36">
                        <c:v>4</c:v>
                      </c:pt>
                      <c:pt idx="37">
                        <c:v>4</c:v>
                      </c:pt>
                      <c:pt idx="38">
                        <c:v>5</c:v>
                      </c:pt>
                      <c:pt idx="39">
                        <c:v>8</c:v>
                      </c:pt>
                      <c:pt idx="40">
                        <c:v>11</c:v>
                      </c:pt>
                      <c:pt idx="41">
                        <c:v>1</c:v>
                      </c:pt>
                      <c:pt idx="42">
                        <c:v>5</c:v>
                      </c:pt>
                      <c:pt idx="43">
                        <c:v>4</c:v>
                      </c:pt>
                      <c:pt idx="44">
                        <c:v>10</c:v>
                      </c:pt>
                      <c:pt idx="45">
                        <c:v>14</c:v>
                      </c:pt>
                      <c:pt idx="46">
                        <c:v>9</c:v>
                      </c:pt>
                      <c:pt idx="47">
                        <c:v>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E21-4DD7-9F68-767DADFE125E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时间规划表!$A$44</c15:sqref>
                        </c15:formulaRef>
                      </c:ext>
                    </c:extLst>
                    <c:strCache>
                      <c:ptCount val="1"/>
                      <c:pt idx="0">
                        <c:v>高效学习</c:v>
                      </c:pt>
                    </c:strCache>
                  </c:strRef>
                </c:tx>
                <c:spPr>
                  <a:solidFill>
                    <a:srgbClr val="FFFF00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时间规划表!$B$47:$AW$47</c15:sqref>
                        </c15:formulaRef>
                      </c:ext>
                    </c:extLst>
                    <c:numCache>
                      <c:formatCode>m"月"d"日"</c:formatCode>
                      <c:ptCount val="48"/>
                      <c:pt idx="0">
                        <c:v>43546</c:v>
                      </c:pt>
                      <c:pt idx="1">
                        <c:v>43547</c:v>
                      </c:pt>
                      <c:pt idx="2">
                        <c:v>43548</c:v>
                      </c:pt>
                      <c:pt idx="3">
                        <c:v>43549</c:v>
                      </c:pt>
                      <c:pt idx="4">
                        <c:v>43550</c:v>
                      </c:pt>
                      <c:pt idx="5">
                        <c:v>43551</c:v>
                      </c:pt>
                      <c:pt idx="6">
                        <c:v>43552</c:v>
                      </c:pt>
                      <c:pt idx="7">
                        <c:v>43553</c:v>
                      </c:pt>
                      <c:pt idx="8">
                        <c:v>43554</c:v>
                      </c:pt>
                      <c:pt idx="9">
                        <c:v>43555</c:v>
                      </c:pt>
                      <c:pt idx="10">
                        <c:v>43556</c:v>
                      </c:pt>
                      <c:pt idx="11">
                        <c:v>43557</c:v>
                      </c:pt>
                      <c:pt idx="12">
                        <c:v>43558</c:v>
                      </c:pt>
                      <c:pt idx="13">
                        <c:v>43559</c:v>
                      </c:pt>
                      <c:pt idx="14">
                        <c:v>43560</c:v>
                      </c:pt>
                      <c:pt idx="15">
                        <c:v>43561</c:v>
                      </c:pt>
                      <c:pt idx="16">
                        <c:v>43562</c:v>
                      </c:pt>
                      <c:pt idx="17">
                        <c:v>43563</c:v>
                      </c:pt>
                      <c:pt idx="18">
                        <c:v>43564</c:v>
                      </c:pt>
                      <c:pt idx="19">
                        <c:v>43565</c:v>
                      </c:pt>
                      <c:pt idx="20">
                        <c:v>43566</c:v>
                      </c:pt>
                      <c:pt idx="21">
                        <c:v>43567</c:v>
                      </c:pt>
                      <c:pt idx="22">
                        <c:v>43568</c:v>
                      </c:pt>
                      <c:pt idx="23">
                        <c:v>43569</c:v>
                      </c:pt>
                      <c:pt idx="24">
                        <c:v>43570</c:v>
                      </c:pt>
                      <c:pt idx="25">
                        <c:v>43571</c:v>
                      </c:pt>
                      <c:pt idx="26">
                        <c:v>43572</c:v>
                      </c:pt>
                      <c:pt idx="27">
                        <c:v>43573</c:v>
                      </c:pt>
                      <c:pt idx="28">
                        <c:v>43574</c:v>
                      </c:pt>
                      <c:pt idx="29">
                        <c:v>43575</c:v>
                      </c:pt>
                      <c:pt idx="30">
                        <c:v>43576</c:v>
                      </c:pt>
                      <c:pt idx="31">
                        <c:v>43577</c:v>
                      </c:pt>
                      <c:pt idx="32">
                        <c:v>43578</c:v>
                      </c:pt>
                      <c:pt idx="33">
                        <c:v>43579</c:v>
                      </c:pt>
                      <c:pt idx="34">
                        <c:v>43580</c:v>
                      </c:pt>
                      <c:pt idx="35">
                        <c:v>43581</c:v>
                      </c:pt>
                      <c:pt idx="36">
                        <c:v>43582</c:v>
                      </c:pt>
                      <c:pt idx="37">
                        <c:v>43583</c:v>
                      </c:pt>
                      <c:pt idx="38">
                        <c:v>43584</c:v>
                      </c:pt>
                      <c:pt idx="39">
                        <c:v>43585</c:v>
                      </c:pt>
                      <c:pt idx="40">
                        <c:v>43586</c:v>
                      </c:pt>
                      <c:pt idx="41">
                        <c:v>43587</c:v>
                      </c:pt>
                      <c:pt idx="42">
                        <c:v>43588</c:v>
                      </c:pt>
                      <c:pt idx="43">
                        <c:v>43589</c:v>
                      </c:pt>
                      <c:pt idx="44">
                        <c:v>43590</c:v>
                      </c:pt>
                      <c:pt idx="45">
                        <c:v>43591</c:v>
                      </c:pt>
                      <c:pt idx="46">
                        <c:v>43592</c:v>
                      </c:pt>
                      <c:pt idx="47">
                        <c:v>43593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时间规划表!$B$44:$AW$44</c15:sqref>
                        </c15:formulaRef>
                      </c:ext>
                    </c:extLst>
                    <c:numCache>
                      <c:formatCode>General</c:formatCode>
                      <c:ptCount val="48"/>
                      <c:pt idx="0">
                        <c:v>7</c:v>
                      </c:pt>
                      <c:pt idx="1">
                        <c:v>3</c:v>
                      </c:pt>
                      <c:pt idx="2">
                        <c:v>11</c:v>
                      </c:pt>
                      <c:pt idx="3">
                        <c:v>18</c:v>
                      </c:pt>
                      <c:pt idx="4">
                        <c:v>6</c:v>
                      </c:pt>
                      <c:pt idx="5">
                        <c:v>15</c:v>
                      </c:pt>
                      <c:pt idx="6">
                        <c:v>10</c:v>
                      </c:pt>
                      <c:pt idx="7">
                        <c:v>17</c:v>
                      </c:pt>
                      <c:pt idx="8">
                        <c:v>15</c:v>
                      </c:pt>
                      <c:pt idx="9">
                        <c:v>14</c:v>
                      </c:pt>
                      <c:pt idx="10">
                        <c:v>16</c:v>
                      </c:pt>
                      <c:pt idx="11">
                        <c:v>13</c:v>
                      </c:pt>
                      <c:pt idx="12">
                        <c:v>17</c:v>
                      </c:pt>
                      <c:pt idx="13">
                        <c:v>2</c:v>
                      </c:pt>
                      <c:pt idx="14">
                        <c:v>5</c:v>
                      </c:pt>
                      <c:pt idx="15">
                        <c:v>12</c:v>
                      </c:pt>
                      <c:pt idx="16">
                        <c:v>11</c:v>
                      </c:pt>
                      <c:pt idx="17">
                        <c:v>15</c:v>
                      </c:pt>
                      <c:pt idx="18">
                        <c:v>12</c:v>
                      </c:pt>
                      <c:pt idx="19">
                        <c:v>9</c:v>
                      </c:pt>
                      <c:pt idx="20">
                        <c:v>4</c:v>
                      </c:pt>
                      <c:pt idx="21">
                        <c:v>14</c:v>
                      </c:pt>
                      <c:pt idx="22">
                        <c:v>15</c:v>
                      </c:pt>
                      <c:pt idx="23">
                        <c:v>18</c:v>
                      </c:pt>
                      <c:pt idx="24">
                        <c:v>20</c:v>
                      </c:pt>
                      <c:pt idx="25">
                        <c:v>21</c:v>
                      </c:pt>
                      <c:pt idx="26">
                        <c:v>20</c:v>
                      </c:pt>
                      <c:pt idx="27">
                        <c:v>20</c:v>
                      </c:pt>
                      <c:pt idx="28">
                        <c:v>14</c:v>
                      </c:pt>
                      <c:pt idx="29">
                        <c:v>16</c:v>
                      </c:pt>
                      <c:pt idx="30">
                        <c:v>20</c:v>
                      </c:pt>
                      <c:pt idx="31">
                        <c:v>23</c:v>
                      </c:pt>
                      <c:pt idx="32">
                        <c:v>12</c:v>
                      </c:pt>
                      <c:pt idx="33">
                        <c:v>10</c:v>
                      </c:pt>
                      <c:pt idx="34">
                        <c:v>10</c:v>
                      </c:pt>
                      <c:pt idx="35">
                        <c:v>14</c:v>
                      </c:pt>
                      <c:pt idx="36">
                        <c:v>16</c:v>
                      </c:pt>
                      <c:pt idx="37">
                        <c:v>8</c:v>
                      </c:pt>
                      <c:pt idx="38">
                        <c:v>10</c:v>
                      </c:pt>
                      <c:pt idx="39">
                        <c:v>4</c:v>
                      </c:pt>
                      <c:pt idx="40">
                        <c:v>4</c:v>
                      </c:pt>
                      <c:pt idx="41">
                        <c:v>4</c:v>
                      </c:pt>
                      <c:pt idx="42">
                        <c:v>10</c:v>
                      </c:pt>
                      <c:pt idx="43">
                        <c:v>10</c:v>
                      </c:pt>
                      <c:pt idx="44">
                        <c:v>11</c:v>
                      </c:pt>
                      <c:pt idx="45">
                        <c:v>9</c:v>
                      </c:pt>
                      <c:pt idx="46">
                        <c:v>7</c:v>
                      </c:pt>
                      <c:pt idx="47">
                        <c:v>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E21-4DD7-9F68-767DADFE125E}"/>
                  </c:ext>
                </c:extLst>
              </c15:ser>
            </c15:filteredBarSeries>
          </c:ext>
        </c:extLst>
      </c:barChart>
      <c:lineChart>
        <c:grouping val="stacked"/>
        <c:varyColors val="0"/>
        <c:ser>
          <c:idx val="5"/>
          <c:order val="5"/>
          <c:tx>
            <c:strRef>
              <c:f>时间规划表!$A$48</c:f>
              <c:strCache>
                <c:ptCount val="1"/>
                <c:pt idx="0">
                  <c:v>浪费平均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Pt>
            <c:idx val="4"/>
            <c:marker>
              <c:symbol val="none"/>
            </c:marker>
            <c:bubble3D val="0"/>
            <c:spPr>
              <a:ln w="28575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CE21-4DD7-9F68-767DADFE125E}"/>
              </c:ext>
            </c:extLst>
          </c:dPt>
          <c:val>
            <c:numRef>
              <c:f>时间规划表!$B$48:$BW$48</c:f>
              <c:numCache>
                <c:formatCode>General</c:formatCode>
                <c:ptCount val="74"/>
                <c:pt idx="0">
                  <c:v>13</c:v>
                </c:pt>
                <c:pt idx="1">
                  <c:v>18.5</c:v>
                </c:pt>
                <c:pt idx="2">
                  <c:v>17.333333333333332</c:v>
                </c:pt>
                <c:pt idx="3">
                  <c:v>14.25</c:v>
                </c:pt>
                <c:pt idx="4">
                  <c:v>12.8</c:v>
                </c:pt>
                <c:pt idx="5">
                  <c:v>11.333333333333334</c:v>
                </c:pt>
                <c:pt idx="6">
                  <c:v>10.571428571428571</c:v>
                </c:pt>
                <c:pt idx="7">
                  <c:v>9.5714285714285712</c:v>
                </c:pt>
                <c:pt idx="8">
                  <c:v>7</c:v>
                </c:pt>
                <c:pt idx="9">
                  <c:v>5.5714285714285712</c:v>
                </c:pt>
                <c:pt idx="10">
                  <c:v>5.2857142857142856</c:v>
                </c:pt>
                <c:pt idx="11">
                  <c:v>4.5714285714285712</c:v>
                </c:pt>
                <c:pt idx="12">
                  <c:v>4.7142857142857144</c:v>
                </c:pt>
                <c:pt idx="13">
                  <c:v>4.5714285714285712</c:v>
                </c:pt>
                <c:pt idx="14">
                  <c:v>5</c:v>
                </c:pt>
                <c:pt idx="15">
                  <c:v>5.1428571428571432</c:v>
                </c:pt>
                <c:pt idx="16">
                  <c:v>5.4285714285714288</c:v>
                </c:pt>
                <c:pt idx="17">
                  <c:v>5.8571428571428568</c:v>
                </c:pt>
                <c:pt idx="18">
                  <c:v>5.8571428571428568</c:v>
                </c:pt>
                <c:pt idx="19">
                  <c:v>5.7142857142857144</c:v>
                </c:pt>
                <c:pt idx="20">
                  <c:v>5.5714285714285712</c:v>
                </c:pt>
                <c:pt idx="21">
                  <c:v>5.1428571428571432</c:v>
                </c:pt>
                <c:pt idx="22">
                  <c:v>5</c:v>
                </c:pt>
                <c:pt idx="23">
                  <c:v>4.1428571428571432</c:v>
                </c:pt>
                <c:pt idx="24">
                  <c:v>3.7142857142857144</c:v>
                </c:pt>
                <c:pt idx="25">
                  <c:v>3.7142857142857144</c:v>
                </c:pt>
                <c:pt idx="26">
                  <c:v>3.8571428571428572</c:v>
                </c:pt>
                <c:pt idx="27">
                  <c:v>3.8571428571428572</c:v>
                </c:pt>
                <c:pt idx="28">
                  <c:v>4.2857142857142856</c:v>
                </c:pt>
                <c:pt idx="29">
                  <c:v>3.7142857142857144</c:v>
                </c:pt>
                <c:pt idx="30">
                  <c:v>4</c:v>
                </c:pt>
                <c:pt idx="31">
                  <c:v>4</c:v>
                </c:pt>
                <c:pt idx="32">
                  <c:v>4.2857142857142856</c:v>
                </c:pt>
                <c:pt idx="33">
                  <c:v>4.1428571428571432</c:v>
                </c:pt>
                <c:pt idx="34">
                  <c:v>5</c:v>
                </c:pt>
                <c:pt idx="35">
                  <c:v>4.2857142857142856</c:v>
                </c:pt>
                <c:pt idx="36">
                  <c:v>4.2857142857142856</c:v>
                </c:pt>
                <c:pt idx="37">
                  <c:v>4.2857142857142856</c:v>
                </c:pt>
                <c:pt idx="38">
                  <c:v>4.5714285714285712</c:v>
                </c:pt>
                <c:pt idx="39">
                  <c:v>4</c:v>
                </c:pt>
                <c:pt idx="40">
                  <c:v>3.4285714285714284</c:v>
                </c:pt>
                <c:pt idx="41">
                  <c:v>3.1428571428571428</c:v>
                </c:pt>
                <c:pt idx="42">
                  <c:v>3.1428571428571428</c:v>
                </c:pt>
                <c:pt idx="43">
                  <c:v>3.4285714285714284</c:v>
                </c:pt>
                <c:pt idx="44">
                  <c:v>3.5714285714285716</c:v>
                </c:pt>
                <c:pt idx="45">
                  <c:v>3.2857142857142856</c:v>
                </c:pt>
                <c:pt idx="46">
                  <c:v>3.8571428571428572</c:v>
                </c:pt>
                <c:pt idx="47">
                  <c:v>4.2857142857142856</c:v>
                </c:pt>
                <c:pt idx="48">
                  <c:v>3.2857142857142856</c:v>
                </c:pt>
                <c:pt idx="49">
                  <c:v>3</c:v>
                </c:pt>
                <c:pt idx="50">
                  <c:v>2.7142857142857144</c:v>
                </c:pt>
                <c:pt idx="51">
                  <c:v>2.4285714285714284</c:v>
                </c:pt>
                <c:pt idx="52">
                  <c:v>2.2857142857142856</c:v>
                </c:pt>
                <c:pt idx="53">
                  <c:v>2.4285714285714284</c:v>
                </c:pt>
                <c:pt idx="54">
                  <c:v>2.2857142857142856</c:v>
                </c:pt>
                <c:pt idx="55">
                  <c:v>2.4285714285714284</c:v>
                </c:pt>
                <c:pt idx="56">
                  <c:v>2.7142857142857144</c:v>
                </c:pt>
                <c:pt idx="57">
                  <c:v>2.7142857142857144</c:v>
                </c:pt>
                <c:pt idx="58">
                  <c:v>2.5714285714285716</c:v>
                </c:pt>
                <c:pt idx="59">
                  <c:v>2.8571428571428572</c:v>
                </c:pt>
                <c:pt idx="60">
                  <c:v>2.7142857142857144</c:v>
                </c:pt>
                <c:pt idx="61">
                  <c:v>3.2857142857142856</c:v>
                </c:pt>
                <c:pt idx="62">
                  <c:v>3.8571428571428572</c:v>
                </c:pt>
                <c:pt idx="63">
                  <c:v>4.1428571428571432</c:v>
                </c:pt>
                <c:pt idx="64">
                  <c:v>4.2857142857142856</c:v>
                </c:pt>
                <c:pt idx="65">
                  <c:v>4.4285714285714288</c:v>
                </c:pt>
                <c:pt idx="66">
                  <c:v>4.2857142857142856</c:v>
                </c:pt>
                <c:pt idx="67">
                  <c:v>3.7142857142857144</c:v>
                </c:pt>
                <c:pt idx="68">
                  <c:v>3.7142857142857144</c:v>
                </c:pt>
                <c:pt idx="69">
                  <c:v>3.4285714285714284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7-CE21-4DD7-9F68-767DADFE125E}"/>
            </c:ext>
          </c:extLst>
        </c:ser>
        <c:ser>
          <c:idx val="6"/>
          <c:order val="6"/>
          <c:tx>
            <c:strRef>
              <c:f>时间规划表!$A$49</c:f>
              <c:strCache>
                <c:ptCount val="1"/>
                <c:pt idx="0">
                  <c:v>娱乐平均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val>
            <c:numRef>
              <c:f>时间规划表!$B$49:$CQ$49</c:f>
              <c:numCache>
                <c:formatCode>General</c:formatCode>
                <c:ptCount val="94"/>
                <c:pt idx="0">
                  <c:v>3</c:v>
                </c:pt>
                <c:pt idx="1">
                  <c:v>1.5</c:v>
                </c:pt>
                <c:pt idx="2">
                  <c:v>1</c:v>
                </c:pt>
                <c:pt idx="3">
                  <c:v>0.75</c:v>
                </c:pt>
                <c:pt idx="4">
                  <c:v>1</c:v>
                </c:pt>
                <c:pt idx="5">
                  <c:v>0.83333333333333337</c:v>
                </c:pt>
                <c:pt idx="6">
                  <c:v>1.4285714285714286</c:v>
                </c:pt>
                <c:pt idx="7">
                  <c:v>1.2857142857142858</c:v>
                </c:pt>
                <c:pt idx="8">
                  <c:v>2</c:v>
                </c:pt>
                <c:pt idx="9">
                  <c:v>2.5714285714285716</c:v>
                </c:pt>
                <c:pt idx="10">
                  <c:v>3</c:v>
                </c:pt>
                <c:pt idx="11">
                  <c:v>4.1428571428571432</c:v>
                </c:pt>
                <c:pt idx="12">
                  <c:v>4.2857142857142856</c:v>
                </c:pt>
                <c:pt idx="13">
                  <c:v>5</c:v>
                </c:pt>
                <c:pt idx="14">
                  <c:v>5.5714285714285712</c:v>
                </c:pt>
                <c:pt idx="15">
                  <c:v>4.8571428571428568</c:v>
                </c:pt>
                <c:pt idx="16">
                  <c:v>4.4285714285714288</c:v>
                </c:pt>
                <c:pt idx="17">
                  <c:v>4.1428571428571432</c:v>
                </c:pt>
                <c:pt idx="18">
                  <c:v>4</c:v>
                </c:pt>
                <c:pt idx="19">
                  <c:v>5</c:v>
                </c:pt>
                <c:pt idx="20">
                  <c:v>3.8571428571428572</c:v>
                </c:pt>
                <c:pt idx="21">
                  <c:v>3</c:v>
                </c:pt>
                <c:pt idx="22">
                  <c:v>3.1428571428571428</c:v>
                </c:pt>
                <c:pt idx="23">
                  <c:v>3.8571428571428572</c:v>
                </c:pt>
                <c:pt idx="24">
                  <c:v>4</c:v>
                </c:pt>
                <c:pt idx="25">
                  <c:v>2.8571428571428572</c:v>
                </c:pt>
                <c:pt idx="26">
                  <c:v>2.2857142857142856</c:v>
                </c:pt>
                <c:pt idx="27">
                  <c:v>2.2857142857142856</c:v>
                </c:pt>
                <c:pt idx="28">
                  <c:v>2.7142857142857144</c:v>
                </c:pt>
                <c:pt idx="29">
                  <c:v>3.1428571428571428</c:v>
                </c:pt>
                <c:pt idx="30">
                  <c:v>2.8571428571428572</c:v>
                </c:pt>
                <c:pt idx="31">
                  <c:v>2.5714285714285716</c:v>
                </c:pt>
                <c:pt idx="32">
                  <c:v>3.1428571428571428</c:v>
                </c:pt>
                <c:pt idx="33">
                  <c:v>4.4285714285714288</c:v>
                </c:pt>
                <c:pt idx="34">
                  <c:v>4.7142857142857144</c:v>
                </c:pt>
                <c:pt idx="35">
                  <c:v>4.8571428571428568</c:v>
                </c:pt>
                <c:pt idx="36">
                  <c:v>4.4285714285714288</c:v>
                </c:pt>
                <c:pt idx="37">
                  <c:v>5</c:v>
                </c:pt>
                <c:pt idx="38">
                  <c:v>5.5714285714285712</c:v>
                </c:pt>
                <c:pt idx="39">
                  <c:v>6.8571428571428568</c:v>
                </c:pt>
                <c:pt idx="40">
                  <c:v>7.4285714285714288</c:v>
                </c:pt>
                <c:pt idx="41">
                  <c:v>8.8571428571428577</c:v>
                </c:pt>
                <c:pt idx="42">
                  <c:v>9.2857142857142865</c:v>
                </c:pt>
                <c:pt idx="43">
                  <c:v>9.1428571428571423</c:v>
                </c:pt>
                <c:pt idx="44">
                  <c:v>8</c:v>
                </c:pt>
                <c:pt idx="45">
                  <c:v>7.4285714285714288</c:v>
                </c:pt>
                <c:pt idx="46">
                  <c:v>5.7142857142857144</c:v>
                </c:pt>
                <c:pt idx="47">
                  <c:v>4.1428571428571432</c:v>
                </c:pt>
                <c:pt idx="48">
                  <c:v>3</c:v>
                </c:pt>
                <c:pt idx="49">
                  <c:v>2.4285714285714284</c:v>
                </c:pt>
                <c:pt idx="50">
                  <c:v>4.1428571428571432</c:v>
                </c:pt>
                <c:pt idx="51">
                  <c:v>5</c:v>
                </c:pt>
                <c:pt idx="52">
                  <c:v>6.4285714285714288</c:v>
                </c:pt>
                <c:pt idx="53">
                  <c:v>6.7142857142857144</c:v>
                </c:pt>
                <c:pt idx="54">
                  <c:v>7.2857142857142856</c:v>
                </c:pt>
                <c:pt idx="55">
                  <c:v>7.5714285714285712</c:v>
                </c:pt>
                <c:pt idx="56">
                  <c:v>8</c:v>
                </c:pt>
                <c:pt idx="57">
                  <c:v>7.2857142857142856</c:v>
                </c:pt>
                <c:pt idx="58">
                  <c:v>6.7142857142857144</c:v>
                </c:pt>
                <c:pt idx="59">
                  <c:v>6.1428571428571432</c:v>
                </c:pt>
                <c:pt idx="60">
                  <c:v>6.4285714285714288</c:v>
                </c:pt>
                <c:pt idx="61">
                  <c:v>5.8571428571428568</c:v>
                </c:pt>
                <c:pt idx="62">
                  <c:v>5</c:v>
                </c:pt>
                <c:pt idx="63">
                  <c:v>4.7142857142857144</c:v>
                </c:pt>
                <c:pt idx="64">
                  <c:v>4.5714285714285712</c:v>
                </c:pt>
                <c:pt idx="65">
                  <c:v>4.8571428571428568</c:v>
                </c:pt>
                <c:pt idx="66">
                  <c:v>5.1428571428571432</c:v>
                </c:pt>
                <c:pt idx="67">
                  <c:v>5.4285714285714288</c:v>
                </c:pt>
                <c:pt idx="68">
                  <c:v>5.2857142857142856</c:v>
                </c:pt>
                <c:pt idx="69">
                  <c:v>5.4285714285714288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8-CE21-4DD7-9F68-767DADFE125E}"/>
            </c:ext>
          </c:extLst>
        </c:ser>
        <c:ser>
          <c:idx val="7"/>
          <c:order val="7"/>
          <c:tx>
            <c:strRef>
              <c:f>时间规划表!$A$50</c:f>
              <c:strCache>
                <c:ptCount val="1"/>
                <c:pt idx="0">
                  <c:v>日常平均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val>
            <c:numRef>
              <c:f>时间规划表!$B$50:$BW$50</c:f>
              <c:numCache>
                <c:formatCode>General</c:formatCode>
                <c:ptCount val="74"/>
                <c:pt idx="0">
                  <c:v>8</c:v>
                </c:pt>
                <c:pt idx="1">
                  <c:v>7.5</c:v>
                </c:pt>
                <c:pt idx="2">
                  <c:v>7.666666666666667</c:v>
                </c:pt>
                <c:pt idx="3">
                  <c:v>8.5</c:v>
                </c:pt>
                <c:pt idx="4">
                  <c:v>8.1999999999999993</c:v>
                </c:pt>
                <c:pt idx="5">
                  <c:v>8</c:v>
                </c:pt>
                <c:pt idx="6">
                  <c:v>8.1428571428571423</c:v>
                </c:pt>
                <c:pt idx="7">
                  <c:v>8.4285714285714288</c:v>
                </c:pt>
                <c:pt idx="8">
                  <c:v>8.8571428571428577</c:v>
                </c:pt>
                <c:pt idx="9">
                  <c:v>9.2857142857142865</c:v>
                </c:pt>
                <c:pt idx="10">
                  <c:v>9.5714285714285712</c:v>
                </c:pt>
                <c:pt idx="11">
                  <c:v>10.142857142857142</c:v>
                </c:pt>
                <c:pt idx="12">
                  <c:v>10.714285714285714</c:v>
                </c:pt>
                <c:pt idx="13">
                  <c:v>11</c:v>
                </c:pt>
                <c:pt idx="14">
                  <c:v>11</c:v>
                </c:pt>
                <c:pt idx="15">
                  <c:v>12</c:v>
                </c:pt>
                <c:pt idx="16">
                  <c:v>12.285714285714286</c:v>
                </c:pt>
                <c:pt idx="17">
                  <c:v>12</c:v>
                </c:pt>
                <c:pt idx="18">
                  <c:v>11.571428571428571</c:v>
                </c:pt>
                <c:pt idx="19">
                  <c:v>11.571428571428571</c:v>
                </c:pt>
                <c:pt idx="20">
                  <c:v>11.571428571428571</c:v>
                </c:pt>
                <c:pt idx="21">
                  <c:v>11.714285714285714</c:v>
                </c:pt>
                <c:pt idx="22">
                  <c:v>11</c:v>
                </c:pt>
                <c:pt idx="23">
                  <c:v>10.714285714285714</c:v>
                </c:pt>
                <c:pt idx="24">
                  <c:v>10.714285714285714</c:v>
                </c:pt>
                <c:pt idx="25">
                  <c:v>11.285714285714286</c:v>
                </c:pt>
                <c:pt idx="26">
                  <c:v>10.714285714285714</c:v>
                </c:pt>
                <c:pt idx="27">
                  <c:v>10.285714285714286</c:v>
                </c:pt>
                <c:pt idx="28">
                  <c:v>10.142857142857142</c:v>
                </c:pt>
                <c:pt idx="29">
                  <c:v>10.142857142857142</c:v>
                </c:pt>
                <c:pt idx="30">
                  <c:v>9.7142857142857135</c:v>
                </c:pt>
                <c:pt idx="31">
                  <c:v>9.5714285714285712</c:v>
                </c:pt>
                <c:pt idx="32">
                  <c:v>9.5714285714285712</c:v>
                </c:pt>
                <c:pt idx="33">
                  <c:v>9.8571428571428577</c:v>
                </c:pt>
                <c:pt idx="34">
                  <c:v>10.142857142857142</c:v>
                </c:pt>
                <c:pt idx="35">
                  <c:v>10.428571428571429</c:v>
                </c:pt>
                <c:pt idx="36">
                  <c:v>10.571428571428571</c:v>
                </c:pt>
                <c:pt idx="37">
                  <c:v>11.285714285714286</c:v>
                </c:pt>
                <c:pt idx="38">
                  <c:v>11.571428571428571</c:v>
                </c:pt>
                <c:pt idx="39">
                  <c:v>11.285714285714286</c:v>
                </c:pt>
                <c:pt idx="40">
                  <c:v>10.571428571428571</c:v>
                </c:pt>
                <c:pt idx="41">
                  <c:v>10.428571428571429</c:v>
                </c:pt>
                <c:pt idx="42">
                  <c:v>10.142857142857142</c:v>
                </c:pt>
                <c:pt idx="43">
                  <c:v>10.857142857142858</c:v>
                </c:pt>
                <c:pt idx="44">
                  <c:v>10.571428571428571</c:v>
                </c:pt>
                <c:pt idx="45">
                  <c:v>10.285714285714286</c:v>
                </c:pt>
                <c:pt idx="46">
                  <c:v>10.857142857142858</c:v>
                </c:pt>
                <c:pt idx="47">
                  <c:v>12.285714285714286</c:v>
                </c:pt>
                <c:pt idx="48">
                  <c:v>12.571428571428571</c:v>
                </c:pt>
                <c:pt idx="49">
                  <c:v>12.142857142857142</c:v>
                </c:pt>
                <c:pt idx="50">
                  <c:v>10.714285714285714</c:v>
                </c:pt>
                <c:pt idx="51">
                  <c:v>11.142857142857142</c:v>
                </c:pt>
                <c:pt idx="52">
                  <c:v>10.571428571428571</c:v>
                </c:pt>
                <c:pt idx="53">
                  <c:v>10.571428571428571</c:v>
                </c:pt>
                <c:pt idx="54">
                  <c:v>10.285714285714286</c:v>
                </c:pt>
                <c:pt idx="55">
                  <c:v>11</c:v>
                </c:pt>
                <c:pt idx="56">
                  <c:v>11.428571428571429</c:v>
                </c:pt>
                <c:pt idx="57">
                  <c:v>13.142857142857142</c:v>
                </c:pt>
                <c:pt idx="58">
                  <c:v>14</c:v>
                </c:pt>
                <c:pt idx="59">
                  <c:v>15</c:v>
                </c:pt>
                <c:pt idx="60">
                  <c:v>14.714285714285714</c:v>
                </c:pt>
                <c:pt idx="61">
                  <c:v>15</c:v>
                </c:pt>
                <c:pt idx="62">
                  <c:v>14.571428571428571</c:v>
                </c:pt>
                <c:pt idx="63">
                  <c:v>15.285714285714286</c:v>
                </c:pt>
                <c:pt idx="64">
                  <c:v>13.857142857142858</c:v>
                </c:pt>
                <c:pt idx="65">
                  <c:v>13.428571428571429</c:v>
                </c:pt>
                <c:pt idx="66">
                  <c:v>12.714285714285714</c:v>
                </c:pt>
                <c:pt idx="67">
                  <c:v>13</c:v>
                </c:pt>
                <c:pt idx="68">
                  <c:v>12.142857142857142</c:v>
                </c:pt>
                <c:pt idx="69">
                  <c:v>12.142857142857142</c:v>
                </c:pt>
                <c:pt idx="70">
                  <c:v>9</c:v>
                </c:pt>
                <c:pt idx="71">
                  <c:v>9</c:v>
                </c:pt>
                <c:pt idx="72">
                  <c:v>9</c:v>
                </c:pt>
                <c:pt idx="73">
                  <c:v>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9-CE21-4DD7-9F68-767DADFE125E}"/>
            </c:ext>
          </c:extLst>
        </c:ser>
        <c:ser>
          <c:idx val="8"/>
          <c:order val="8"/>
          <c:tx>
            <c:strRef>
              <c:f>时间规划表!$A$51</c:f>
              <c:strCache>
                <c:ptCount val="1"/>
                <c:pt idx="0">
                  <c:v>强迫任务平均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val>
            <c:numRef>
              <c:f>时间规划表!$B$51:$BW$51</c:f>
              <c:numCache>
                <c:formatCode>General</c:formatCode>
                <c:ptCount val="74"/>
                <c:pt idx="0">
                  <c:v>5</c:v>
                </c:pt>
                <c:pt idx="1">
                  <c:v>3.5</c:v>
                </c:pt>
                <c:pt idx="2">
                  <c:v>3</c:v>
                </c:pt>
                <c:pt idx="3">
                  <c:v>2.75</c:v>
                </c:pt>
                <c:pt idx="4">
                  <c:v>5</c:v>
                </c:pt>
                <c:pt idx="5">
                  <c:v>5.833333333333333</c:v>
                </c:pt>
                <c:pt idx="6">
                  <c:v>5.8571428571428568</c:v>
                </c:pt>
                <c:pt idx="7">
                  <c:v>5.2857142857142856</c:v>
                </c:pt>
                <c:pt idx="8">
                  <c:v>5</c:v>
                </c:pt>
                <c:pt idx="9">
                  <c:v>5</c:v>
                </c:pt>
                <c:pt idx="10">
                  <c:v>4.8571428571428568</c:v>
                </c:pt>
                <c:pt idx="11">
                  <c:v>2.8571428571428572</c:v>
                </c:pt>
                <c:pt idx="12">
                  <c:v>1.7142857142857142</c:v>
                </c:pt>
                <c:pt idx="13">
                  <c:v>2</c:v>
                </c:pt>
                <c:pt idx="14">
                  <c:v>2.7142857142857144</c:v>
                </c:pt>
                <c:pt idx="15">
                  <c:v>2.7142857142857144</c:v>
                </c:pt>
                <c:pt idx="16">
                  <c:v>3</c:v>
                </c:pt>
                <c:pt idx="17">
                  <c:v>3.2857142857142856</c:v>
                </c:pt>
                <c:pt idx="18">
                  <c:v>4</c:v>
                </c:pt>
                <c:pt idx="19">
                  <c:v>4.2857142857142856</c:v>
                </c:pt>
                <c:pt idx="20">
                  <c:v>5.2857142857142856</c:v>
                </c:pt>
                <c:pt idx="21">
                  <c:v>5.1428571428571432</c:v>
                </c:pt>
                <c:pt idx="22">
                  <c:v>5.4285714285714288</c:v>
                </c:pt>
                <c:pt idx="23">
                  <c:v>4.8571428571428568</c:v>
                </c:pt>
                <c:pt idx="24">
                  <c:v>4.4285714285714288</c:v>
                </c:pt>
                <c:pt idx="25">
                  <c:v>3.7142857142857144</c:v>
                </c:pt>
                <c:pt idx="26">
                  <c:v>3.1428571428571428</c:v>
                </c:pt>
                <c:pt idx="27">
                  <c:v>1.2857142857142858</c:v>
                </c:pt>
                <c:pt idx="28">
                  <c:v>0.5714285714285714</c:v>
                </c:pt>
                <c:pt idx="29">
                  <c:v>0.5714285714285714</c:v>
                </c:pt>
                <c:pt idx="30">
                  <c:v>0.7142857142857143</c:v>
                </c:pt>
                <c:pt idx="31">
                  <c:v>0.7142857142857143</c:v>
                </c:pt>
                <c:pt idx="32">
                  <c:v>1.1428571428571428</c:v>
                </c:pt>
                <c:pt idx="33">
                  <c:v>1.1428571428571428</c:v>
                </c:pt>
                <c:pt idx="34">
                  <c:v>1.1428571428571428</c:v>
                </c:pt>
                <c:pt idx="35">
                  <c:v>1.4285714285714286</c:v>
                </c:pt>
                <c:pt idx="36">
                  <c:v>1.7142857142857142</c:v>
                </c:pt>
                <c:pt idx="37">
                  <c:v>2.1428571428571428</c:v>
                </c:pt>
                <c:pt idx="38">
                  <c:v>2.8571428571428572</c:v>
                </c:pt>
                <c:pt idx="39">
                  <c:v>3.5714285714285716</c:v>
                </c:pt>
                <c:pt idx="40">
                  <c:v>5.1428571428571432</c:v>
                </c:pt>
                <c:pt idx="41">
                  <c:v>5</c:v>
                </c:pt>
                <c:pt idx="42">
                  <c:v>5.4285714285714288</c:v>
                </c:pt>
                <c:pt idx="43">
                  <c:v>5.4285714285714288</c:v>
                </c:pt>
                <c:pt idx="44">
                  <c:v>6.2857142857142856</c:v>
                </c:pt>
                <c:pt idx="45">
                  <c:v>7.5714285714285712</c:v>
                </c:pt>
                <c:pt idx="46">
                  <c:v>7.7142857142857144</c:v>
                </c:pt>
                <c:pt idx="47">
                  <c:v>7.2857142857142856</c:v>
                </c:pt>
                <c:pt idx="48">
                  <c:v>7.7142857142857144</c:v>
                </c:pt>
                <c:pt idx="49">
                  <c:v>8</c:v>
                </c:pt>
                <c:pt idx="50">
                  <c:v>8.1428571428571423</c:v>
                </c:pt>
                <c:pt idx="51">
                  <c:v>6.7142857142857144</c:v>
                </c:pt>
                <c:pt idx="52">
                  <c:v>5.1428571428571432</c:v>
                </c:pt>
                <c:pt idx="53">
                  <c:v>3.8571428571428572</c:v>
                </c:pt>
                <c:pt idx="54">
                  <c:v>3.2857142857142856</c:v>
                </c:pt>
                <c:pt idx="55">
                  <c:v>3.2857142857142856</c:v>
                </c:pt>
                <c:pt idx="56">
                  <c:v>4</c:v>
                </c:pt>
                <c:pt idx="57">
                  <c:v>3.4285714285714284</c:v>
                </c:pt>
                <c:pt idx="58">
                  <c:v>3.7142857142857144</c:v>
                </c:pt>
                <c:pt idx="59">
                  <c:v>4.1428571428571432</c:v>
                </c:pt>
                <c:pt idx="60">
                  <c:v>5</c:v>
                </c:pt>
                <c:pt idx="61">
                  <c:v>4.4285714285714288</c:v>
                </c:pt>
                <c:pt idx="62">
                  <c:v>4.8571428571428568</c:v>
                </c:pt>
                <c:pt idx="63">
                  <c:v>3.1428571428571428</c:v>
                </c:pt>
                <c:pt idx="64">
                  <c:v>3.5714285714285716</c:v>
                </c:pt>
                <c:pt idx="65">
                  <c:v>4.5714285714285712</c:v>
                </c:pt>
                <c:pt idx="66">
                  <c:v>4.8571428571428568</c:v>
                </c:pt>
                <c:pt idx="67">
                  <c:v>5.1428571428571432</c:v>
                </c:pt>
                <c:pt idx="68">
                  <c:v>5.2857142857142856</c:v>
                </c:pt>
                <c:pt idx="69">
                  <c:v>4.8571428571428568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A-CE21-4DD7-9F68-767DADFE125E}"/>
            </c:ext>
          </c:extLst>
        </c:ser>
        <c:ser>
          <c:idx val="9"/>
          <c:order val="9"/>
          <c:tx>
            <c:strRef>
              <c:f>时间规划表!$A$52</c:f>
              <c:strCache>
                <c:ptCount val="1"/>
                <c:pt idx="0">
                  <c:v>高效学习平均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val>
            <c:numRef>
              <c:f>时间规划表!$B$52:$BW$52</c:f>
              <c:numCache>
                <c:formatCode>General</c:formatCode>
                <c:ptCount val="74"/>
                <c:pt idx="0">
                  <c:v>7</c:v>
                </c:pt>
                <c:pt idx="1">
                  <c:v>5</c:v>
                </c:pt>
                <c:pt idx="2">
                  <c:v>7</c:v>
                </c:pt>
                <c:pt idx="3">
                  <c:v>9.75</c:v>
                </c:pt>
                <c:pt idx="4">
                  <c:v>9</c:v>
                </c:pt>
                <c:pt idx="5">
                  <c:v>10</c:v>
                </c:pt>
                <c:pt idx="6">
                  <c:v>10</c:v>
                </c:pt>
                <c:pt idx="7">
                  <c:v>11.428571428571429</c:v>
                </c:pt>
                <c:pt idx="8">
                  <c:v>13.142857142857142</c:v>
                </c:pt>
                <c:pt idx="9">
                  <c:v>13.571428571428571</c:v>
                </c:pt>
                <c:pt idx="10">
                  <c:v>13.285714285714286</c:v>
                </c:pt>
                <c:pt idx="11">
                  <c:v>14.285714285714286</c:v>
                </c:pt>
                <c:pt idx="12">
                  <c:v>14.571428571428571</c:v>
                </c:pt>
                <c:pt idx="13">
                  <c:v>13.428571428571429</c:v>
                </c:pt>
                <c:pt idx="14">
                  <c:v>11.714285714285714</c:v>
                </c:pt>
                <c:pt idx="15">
                  <c:v>11.285714285714286</c:v>
                </c:pt>
                <c:pt idx="16">
                  <c:v>10.857142857142858</c:v>
                </c:pt>
                <c:pt idx="17">
                  <c:v>10.714285714285714</c:v>
                </c:pt>
                <c:pt idx="18">
                  <c:v>10.571428571428571</c:v>
                </c:pt>
                <c:pt idx="19">
                  <c:v>9.4285714285714288</c:v>
                </c:pt>
                <c:pt idx="20">
                  <c:v>9.7142857142857135</c:v>
                </c:pt>
                <c:pt idx="21">
                  <c:v>11</c:v>
                </c:pt>
                <c:pt idx="22">
                  <c:v>11.428571428571429</c:v>
                </c:pt>
                <c:pt idx="23">
                  <c:v>12.428571428571429</c:v>
                </c:pt>
                <c:pt idx="24">
                  <c:v>13.142857142857142</c:v>
                </c:pt>
                <c:pt idx="25">
                  <c:v>14.428571428571429</c:v>
                </c:pt>
                <c:pt idx="26">
                  <c:v>16</c:v>
                </c:pt>
                <c:pt idx="27">
                  <c:v>18.285714285714285</c:v>
                </c:pt>
                <c:pt idx="28">
                  <c:v>18.285714285714285</c:v>
                </c:pt>
                <c:pt idx="29">
                  <c:v>18.428571428571427</c:v>
                </c:pt>
                <c:pt idx="30">
                  <c:v>18.714285714285715</c:v>
                </c:pt>
                <c:pt idx="31">
                  <c:v>19.142857142857142</c:v>
                </c:pt>
                <c:pt idx="32">
                  <c:v>17.857142857142858</c:v>
                </c:pt>
                <c:pt idx="33">
                  <c:v>16.428571428571427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13.285714285714286</c:v>
                </c:pt>
                <c:pt idx="38">
                  <c:v>11.428571428571429</c:v>
                </c:pt>
                <c:pt idx="39">
                  <c:v>10.285714285714286</c:v>
                </c:pt>
                <c:pt idx="40">
                  <c:v>9.4285714285714288</c:v>
                </c:pt>
                <c:pt idx="41">
                  <c:v>8.5714285714285712</c:v>
                </c:pt>
                <c:pt idx="42">
                  <c:v>8</c:v>
                </c:pt>
                <c:pt idx="43">
                  <c:v>7.1428571428571432</c:v>
                </c:pt>
                <c:pt idx="44">
                  <c:v>7.5714285714285712</c:v>
                </c:pt>
                <c:pt idx="45">
                  <c:v>7.4285714285714288</c:v>
                </c:pt>
                <c:pt idx="46">
                  <c:v>7.8571428571428568</c:v>
                </c:pt>
                <c:pt idx="47">
                  <c:v>8</c:v>
                </c:pt>
                <c:pt idx="48">
                  <c:v>9.4285714285714288</c:v>
                </c:pt>
                <c:pt idx="49">
                  <c:v>10.428571428571429</c:v>
                </c:pt>
                <c:pt idx="50">
                  <c:v>10.285714285714286</c:v>
                </c:pt>
                <c:pt idx="51">
                  <c:v>10.714285714285714</c:v>
                </c:pt>
                <c:pt idx="52">
                  <c:v>11.571428571428571</c:v>
                </c:pt>
                <c:pt idx="53">
                  <c:v>12.428571428571429</c:v>
                </c:pt>
                <c:pt idx="54">
                  <c:v>12.857142857142858</c:v>
                </c:pt>
                <c:pt idx="55">
                  <c:v>11.714285714285714</c:v>
                </c:pt>
                <c:pt idx="56">
                  <c:v>9.8571428571428577</c:v>
                </c:pt>
                <c:pt idx="57">
                  <c:v>9.4285714285714288</c:v>
                </c:pt>
                <c:pt idx="58">
                  <c:v>9</c:v>
                </c:pt>
                <c:pt idx="59">
                  <c:v>7.8571428571428568</c:v>
                </c:pt>
                <c:pt idx="60">
                  <c:v>7.1428571428571432</c:v>
                </c:pt>
                <c:pt idx="61">
                  <c:v>7.4285714285714288</c:v>
                </c:pt>
                <c:pt idx="62">
                  <c:v>7.7142857142857144</c:v>
                </c:pt>
                <c:pt idx="63">
                  <c:v>8.7142857142857135</c:v>
                </c:pt>
                <c:pt idx="64">
                  <c:v>9.7142857142857135</c:v>
                </c:pt>
                <c:pt idx="65">
                  <c:v>8.7142857142857135</c:v>
                </c:pt>
                <c:pt idx="66">
                  <c:v>9</c:v>
                </c:pt>
                <c:pt idx="67">
                  <c:v>8.7142857142857135</c:v>
                </c:pt>
                <c:pt idx="68">
                  <c:v>9.5714285714285712</c:v>
                </c:pt>
                <c:pt idx="69">
                  <c:v>10.142857142857142</c:v>
                </c:pt>
                <c:pt idx="70">
                  <c:v>16</c:v>
                </c:pt>
                <c:pt idx="71">
                  <c:v>16</c:v>
                </c:pt>
                <c:pt idx="72">
                  <c:v>16</c:v>
                </c:pt>
                <c:pt idx="73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E21-4DD7-9F68-767DADFE12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5814072"/>
        <c:axId val="695814400"/>
      </c:lineChart>
      <c:catAx>
        <c:axId val="695814072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时间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m&quot;月&quot;d&quot;日&quot;" sourceLinked="1"/>
        <c:majorTickMark val="out"/>
        <c:minorTickMark val="none"/>
        <c:tickLblPos val="nextTo"/>
        <c:crossAx val="695814400"/>
        <c:crosses val="autoZero"/>
        <c:auto val="1"/>
        <c:lblAlgn val="ctr"/>
        <c:lblOffset val="100"/>
        <c:noMultiLvlLbl val="0"/>
      </c:catAx>
      <c:valAx>
        <c:axId val="69581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5814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6.3588118986344172E-2"/>
          <c:y val="0.89701251087161271"/>
          <c:w val="0.87330215497084118"/>
          <c:h val="8.39093117116828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三天平均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时间规划表!$A$153</c:f>
              <c:strCache>
                <c:ptCount val="1"/>
                <c:pt idx="0">
                  <c:v>浪费平均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时间规划表!$B$152:$DL$152</c:f>
              <c:numCache>
                <c:formatCode>m"月"d"日"</c:formatCode>
                <c:ptCount val="115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</c:numCache>
            </c:numRef>
          </c:cat>
          <c:val>
            <c:numRef>
              <c:f>时间规划表!$B$153:$DL$153</c:f>
              <c:numCache>
                <c:formatCode>General</c:formatCode>
                <c:ptCount val="115"/>
                <c:pt idx="0">
                  <c:v>13</c:v>
                </c:pt>
                <c:pt idx="1">
                  <c:v>18.5</c:v>
                </c:pt>
                <c:pt idx="2">
                  <c:v>17.333333333333332</c:v>
                </c:pt>
                <c:pt idx="3">
                  <c:v>14.666666666666666</c:v>
                </c:pt>
                <c:pt idx="4">
                  <c:v>9</c:v>
                </c:pt>
                <c:pt idx="5">
                  <c:v>5.333333333333333</c:v>
                </c:pt>
                <c:pt idx="6">
                  <c:v>5.666666666666667</c:v>
                </c:pt>
                <c:pt idx="7">
                  <c:v>5.333333333333333</c:v>
                </c:pt>
                <c:pt idx="8">
                  <c:v>6</c:v>
                </c:pt>
                <c:pt idx="9">
                  <c:v>5.666666666666667</c:v>
                </c:pt>
                <c:pt idx="10">
                  <c:v>4.666666666666667</c:v>
                </c:pt>
                <c:pt idx="11">
                  <c:v>3.3333333333333335</c:v>
                </c:pt>
                <c:pt idx="12">
                  <c:v>3.3333333333333335</c:v>
                </c:pt>
                <c:pt idx="13">
                  <c:v>4</c:v>
                </c:pt>
                <c:pt idx="14">
                  <c:v>6.333333333333333</c:v>
                </c:pt>
                <c:pt idx="15">
                  <c:v>7</c:v>
                </c:pt>
                <c:pt idx="16">
                  <c:v>7.666666666666667</c:v>
                </c:pt>
                <c:pt idx="17">
                  <c:v>6.666666666666667</c:v>
                </c:pt>
                <c:pt idx="18">
                  <c:v>5</c:v>
                </c:pt>
                <c:pt idx="19">
                  <c:v>4</c:v>
                </c:pt>
                <c:pt idx="20">
                  <c:v>3.3333333333333335</c:v>
                </c:pt>
                <c:pt idx="21">
                  <c:v>4.666666666666667</c:v>
                </c:pt>
                <c:pt idx="22">
                  <c:v>5.333333333333333</c:v>
                </c:pt>
                <c:pt idx="23">
                  <c:v>4.333333333333333</c:v>
                </c:pt>
                <c:pt idx="24">
                  <c:v>3.3333333333333335</c:v>
                </c:pt>
                <c:pt idx="25">
                  <c:v>2</c:v>
                </c:pt>
                <c:pt idx="26">
                  <c:v>3.3333333333333335</c:v>
                </c:pt>
                <c:pt idx="27">
                  <c:v>3.6666666666666665</c:v>
                </c:pt>
                <c:pt idx="28">
                  <c:v>6</c:v>
                </c:pt>
                <c:pt idx="29">
                  <c:v>5</c:v>
                </c:pt>
                <c:pt idx="30">
                  <c:v>4.666666666666667</c:v>
                </c:pt>
                <c:pt idx="31">
                  <c:v>2.6666666666666665</c:v>
                </c:pt>
                <c:pt idx="32">
                  <c:v>3.3333333333333335</c:v>
                </c:pt>
                <c:pt idx="33">
                  <c:v>3.6666666666666665</c:v>
                </c:pt>
                <c:pt idx="34">
                  <c:v>6</c:v>
                </c:pt>
                <c:pt idx="35">
                  <c:v>6</c:v>
                </c:pt>
                <c:pt idx="36">
                  <c:v>5.333333333333333</c:v>
                </c:pt>
                <c:pt idx="37">
                  <c:v>3</c:v>
                </c:pt>
                <c:pt idx="38">
                  <c:v>3.3333333333333335</c:v>
                </c:pt>
                <c:pt idx="39">
                  <c:v>2.6666666666666665</c:v>
                </c:pt>
                <c:pt idx="40">
                  <c:v>1.6666666666666667</c:v>
                </c:pt>
                <c:pt idx="41">
                  <c:v>2.6666666666666665</c:v>
                </c:pt>
                <c:pt idx="42">
                  <c:v>4</c:v>
                </c:pt>
                <c:pt idx="43">
                  <c:v>5.333333333333333</c:v>
                </c:pt>
                <c:pt idx="44">
                  <c:v>4</c:v>
                </c:pt>
                <c:pt idx="45">
                  <c:v>3.6666666666666665</c:v>
                </c:pt>
                <c:pt idx="46">
                  <c:v>3.6666666666666665</c:v>
                </c:pt>
                <c:pt idx="47">
                  <c:v>3.3333333333333335</c:v>
                </c:pt>
                <c:pt idx="48">
                  <c:v>2.6666666666666665</c:v>
                </c:pt>
                <c:pt idx="49">
                  <c:v>2</c:v>
                </c:pt>
                <c:pt idx="50">
                  <c:v>1.6666666666666667</c:v>
                </c:pt>
                <c:pt idx="51">
                  <c:v>2</c:v>
                </c:pt>
                <c:pt idx="52">
                  <c:v>2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2.6666666666666665</c:v>
                </c:pt>
                <c:pt idx="57">
                  <c:v>2.6666666666666665</c:v>
                </c:pt>
                <c:pt idx="58">
                  <c:v>2.3333333333333335</c:v>
                </c:pt>
                <c:pt idx="59">
                  <c:v>2.3333333333333335</c:v>
                </c:pt>
                <c:pt idx="60">
                  <c:v>3</c:v>
                </c:pt>
                <c:pt idx="61">
                  <c:v>4.666666666666667</c:v>
                </c:pt>
                <c:pt idx="62">
                  <c:v>5.333333333333333</c:v>
                </c:pt>
                <c:pt idx="63">
                  <c:v>6</c:v>
                </c:pt>
                <c:pt idx="64">
                  <c:v>5</c:v>
                </c:pt>
                <c:pt idx="65">
                  <c:v>3.6666666666666665</c:v>
                </c:pt>
                <c:pt idx="66">
                  <c:v>2.6666666666666665</c:v>
                </c:pt>
                <c:pt idx="67">
                  <c:v>1.6666666666666667</c:v>
                </c:pt>
                <c:pt idx="68">
                  <c:v>3</c:v>
                </c:pt>
                <c:pt idx="69">
                  <c:v>3.3333333333333335</c:v>
                </c:pt>
                <c:pt idx="70">
                  <c:v>5</c:v>
                </c:pt>
                <c:pt idx="71">
                  <c:v>4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6128-4CB6-8BBA-D0FF99001267}"/>
            </c:ext>
          </c:extLst>
        </c:ser>
        <c:ser>
          <c:idx val="1"/>
          <c:order val="1"/>
          <c:tx>
            <c:strRef>
              <c:f>时间规划表!$A$154</c:f>
              <c:strCache>
                <c:ptCount val="1"/>
                <c:pt idx="0">
                  <c:v>娱乐平均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时间规划表!$B$152:$DL$152</c:f>
              <c:numCache>
                <c:formatCode>m"月"d"日"</c:formatCode>
                <c:ptCount val="115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</c:numCache>
            </c:numRef>
          </c:cat>
          <c:val>
            <c:numRef>
              <c:f>时间规划表!$B$154:$DL$154</c:f>
              <c:numCache>
                <c:formatCode>General</c:formatCode>
                <c:ptCount val="115"/>
                <c:pt idx="0">
                  <c:v>3</c:v>
                </c:pt>
                <c:pt idx="1">
                  <c:v>1.5</c:v>
                </c:pt>
                <c:pt idx="2">
                  <c:v>1</c:v>
                </c:pt>
                <c:pt idx="3">
                  <c:v>0</c:v>
                </c:pt>
                <c:pt idx="4">
                  <c:v>0.66666666666666663</c:v>
                </c:pt>
                <c:pt idx="5">
                  <c:v>0.66666666666666663</c:v>
                </c:pt>
                <c:pt idx="6">
                  <c:v>2.3333333333333335</c:v>
                </c:pt>
                <c:pt idx="7">
                  <c:v>2.3333333333333335</c:v>
                </c:pt>
                <c:pt idx="8">
                  <c:v>4</c:v>
                </c:pt>
                <c:pt idx="9">
                  <c:v>3.6666666666666665</c:v>
                </c:pt>
                <c:pt idx="10">
                  <c:v>4</c:v>
                </c:pt>
                <c:pt idx="11">
                  <c:v>5.666666666666667</c:v>
                </c:pt>
                <c:pt idx="12">
                  <c:v>4.666666666666667</c:v>
                </c:pt>
                <c:pt idx="13">
                  <c:v>7</c:v>
                </c:pt>
                <c:pt idx="14">
                  <c:v>5.666666666666667</c:v>
                </c:pt>
                <c:pt idx="15">
                  <c:v>5.333333333333333</c:v>
                </c:pt>
                <c:pt idx="16">
                  <c:v>2.3333333333333335</c:v>
                </c:pt>
                <c:pt idx="17">
                  <c:v>0.66666666666666663</c:v>
                </c:pt>
                <c:pt idx="18">
                  <c:v>3.6666666666666665</c:v>
                </c:pt>
                <c:pt idx="19">
                  <c:v>6</c:v>
                </c:pt>
                <c:pt idx="20">
                  <c:v>6.333333333333333</c:v>
                </c:pt>
                <c:pt idx="21">
                  <c:v>3.3333333333333335</c:v>
                </c:pt>
                <c:pt idx="22">
                  <c:v>1</c:v>
                </c:pt>
                <c:pt idx="23">
                  <c:v>2.3333333333333335</c:v>
                </c:pt>
                <c:pt idx="24">
                  <c:v>3</c:v>
                </c:pt>
                <c:pt idx="25">
                  <c:v>3</c:v>
                </c:pt>
                <c:pt idx="26">
                  <c:v>2.3333333333333335</c:v>
                </c:pt>
                <c:pt idx="27">
                  <c:v>2.3333333333333335</c:v>
                </c:pt>
                <c:pt idx="28">
                  <c:v>3</c:v>
                </c:pt>
                <c:pt idx="29">
                  <c:v>3</c:v>
                </c:pt>
                <c:pt idx="30">
                  <c:v>3.6666666666666665</c:v>
                </c:pt>
                <c:pt idx="31">
                  <c:v>2.6666666666666665</c:v>
                </c:pt>
                <c:pt idx="32">
                  <c:v>3</c:v>
                </c:pt>
                <c:pt idx="33">
                  <c:v>6</c:v>
                </c:pt>
                <c:pt idx="34">
                  <c:v>7.333333333333333</c:v>
                </c:pt>
                <c:pt idx="35">
                  <c:v>7</c:v>
                </c:pt>
                <c:pt idx="36">
                  <c:v>3</c:v>
                </c:pt>
                <c:pt idx="37">
                  <c:v>4.333333333333333</c:v>
                </c:pt>
                <c:pt idx="38">
                  <c:v>4.333333333333333</c:v>
                </c:pt>
                <c:pt idx="39">
                  <c:v>8.6666666666666661</c:v>
                </c:pt>
                <c:pt idx="40">
                  <c:v>11.666666666666666</c:v>
                </c:pt>
                <c:pt idx="41">
                  <c:v>15</c:v>
                </c:pt>
                <c:pt idx="42">
                  <c:v>12.666666666666666</c:v>
                </c:pt>
                <c:pt idx="43">
                  <c:v>7</c:v>
                </c:pt>
                <c:pt idx="44">
                  <c:v>2.3333333333333335</c:v>
                </c:pt>
                <c:pt idx="45">
                  <c:v>0</c:v>
                </c:pt>
                <c:pt idx="46">
                  <c:v>0.66666666666666663</c:v>
                </c:pt>
                <c:pt idx="47">
                  <c:v>2.6666666666666665</c:v>
                </c:pt>
                <c:pt idx="48">
                  <c:v>4.666666666666667</c:v>
                </c:pt>
                <c:pt idx="49">
                  <c:v>5</c:v>
                </c:pt>
                <c:pt idx="50">
                  <c:v>7</c:v>
                </c:pt>
                <c:pt idx="51">
                  <c:v>7</c:v>
                </c:pt>
                <c:pt idx="52">
                  <c:v>9.3333333333333339</c:v>
                </c:pt>
                <c:pt idx="53">
                  <c:v>6.666666666666667</c:v>
                </c:pt>
                <c:pt idx="54">
                  <c:v>8</c:v>
                </c:pt>
                <c:pt idx="55">
                  <c:v>7.333333333333333</c:v>
                </c:pt>
                <c:pt idx="56">
                  <c:v>8</c:v>
                </c:pt>
                <c:pt idx="57">
                  <c:v>7</c:v>
                </c:pt>
                <c:pt idx="58">
                  <c:v>5</c:v>
                </c:pt>
                <c:pt idx="59">
                  <c:v>5</c:v>
                </c:pt>
                <c:pt idx="60">
                  <c:v>4.666666666666667</c:v>
                </c:pt>
                <c:pt idx="61">
                  <c:v>6</c:v>
                </c:pt>
                <c:pt idx="62">
                  <c:v>4.666666666666667</c:v>
                </c:pt>
                <c:pt idx="63">
                  <c:v>4</c:v>
                </c:pt>
                <c:pt idx="64">
                  <c:v>4</c:v>
                </c:pt>
                <c:pt idx="65">
                  <c:v>4.666666666666667</c:v>
                </c:pt>
                <c:pt idx="66">
                  <c:v>6</c:v>
                </c:pt>
                <c:pt idx="67">
                  <c:v>6.666666666666667</c:v>
                </c:pt>
                <c:pt idx="68">
                  <c:v>7</c:v>
                </c:pt>
                <c:pt idx="69">
                  <c:v>5.333333333333333</c:v>
                </c:pt>
                <c:pt idx="70">
                  <c:v>4</c:v>
                </c:pt>
                <c:pt idx="71">
                  <c:v>3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6128-4CB6-8BBA-D0FF99001267}"/>
            </c:ext>
          </c:extLst>
        </c:ser>
        <c:ser>
          <c:idx val="2"/>
          <c:order val="2"/>
          <c:tx>
            <c:strRef>
              <c:f>时间规划表!$A$155</c:f>
              <c:strCache>
                <c:ptCount val="1"/>
                <c:pt idx="0">
                  <c:v>日常平均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时间规划表!$B$152:$DL$152</c:f>
              <c:numCache>
                <c:formatCode>m"月"d"日"</c:formatCode>
                <c:ptCount val="115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</c:numCache>
            </c:numRef>
          </c:cat>
          <c:val>
            <c:numRef>
              <c:f>时间规划表!$B$155:$DL$155</c:f>
              <c:numCache>
                <c:formatCode>General</c:formatCode>
                <c:ptCount val="115"/>
                <c:pt idx="0">
                  <c:v>8</c:v>
                </c:pt>
                <c:pt idx="1">
                  <c:v>7.5</c:v>
                </c:pt>
                <c:pt idx="2">
                  <c:v>7.666666666666667</c:v>
                </c:pt>
                <c:pt idx="3">
                  <c:v>8.6666666666666661</c:v>
                </c:pt>
                <c:pt idx="4">
                  <c:v>8.6666666666666661</c:v>
                </c:pt>
                <c:pt idx="5">
                  <c:v>8.3333333333333339</c:v>
                </c:pt>
                <c:pt idx="6">
                  <c:v>7.666666666666667</c:v>
                </c:pt>
                <c:pt idx="7">
                  <c:v>8.6666666666666661</c:v>
                </c:pt>
                <c:pt idx="8">
                  <c:v>9.6666666666666661</c:v>
                </c:pt>
                <c:pt idx="9">
                  <c:v>10.333333333333334</c:v>
                </c:pt>
                <c:pt idx="10">
                  <c:v>11.333333333333334</c:v>
                </c:pt>
                <c:pt idx="11">
                  <c:v>11.666666666666666</c:v>
                </c:pt>
                <c:pt idx="12">
                  <c:v>11.666666666666666</c:v>
                </c:pt>
                <c:pt idx="13">
                  <c:v>11</c:v>
                </c:pt>
                <c:pt idx="14">
                  <c:v>10.666666666666666</c:v>
                </c:pt>
                <c:pt idx="15">
                  <c:v>12.666666666666666</c:v>
                </c:pt>
                <c:pt idx="16">
                  <c:v>13.333333333333334</c:v>
                </c:pt>
                <c:pt idx="17">
                  <c:v>13.666666666666666</c:v>
                </c:pt>
                <c:pt idx="18">
                  <c:v>10.666666666666666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11.333333333333334</c:v>
                </c:pt>
                <c:pt idx="23">
                  <c:v>11.333333333333334</c:v>
                </c:pt>
                <c:pt idx="24">
                  <c:v>11.333333333333334</c:v>
                </c:pt>
                <c:pt idx="25">
                  <c:v>11.333333333333334</c:v>
                </c:pt>
                <c:pt idx="26">
                  <c:v>10</c:v>
                </c:pt>
                <c:pt idx="27">
                  <c:v>9</c:v>
                </c:pt>
                <c:pt idx="28">
                  <c:v>8.3333333333333339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10.333333333333334</c:v>
                </c:pt>
                <c:pt idx="34">
                  <c:v>10.333333333333334</c:v>
                </c:pt>
                <c:pt idx="35">
                  <c:v>10.333333333333334</c:v>
                </c:pt>
                <c:pt idx="36">
                  <c:v>11.666666666666666</c:v>
                </c:pt>
                <c:pt idx="37">
                  <c:v>12.666666666666666</c:v>
                </c:pt>
                <c:pt idx="38">
                  <c:v>12.666666666666666</c:v>
                </c:pt>
                <c:pt idx="39">
                  <c:v>11.666666666666666</c:v>
                </c:pt>
                <c:pt idx="40">
                  <c:v>8.6666666666666661</c:v>
                </c:pt>
                <c:pt idx="41">
                  <c:v>7.666666666666667</c:v>
                </c:pt>
                <c:pt idx="42">
                  <c:v>7.666666666666667</c:v>
                </c:pt>
                <c:pt idx="43">
                  <c:v>12.333333333333334</c:v>
                </c:pt>
                <c:pt idx="44">
                  <c:v>13</c:v>
                </c:pt>
                <c:pt idx="45">
                  <c:v>13</c:v>
                </c:pt>
                <c:pt idx="46">
                  <c:v>11.666666666666666</c:v>
                </c:pt>
                <c:pt idx="47">
                  <c:v>12.666666666666666</c:v>
                </c:pt>
                <c:pt idx="48">
                  <c:v>13</c:v>
                </c:pt>
                <c:pt idx="49">
                  <c:v>10.666666666666666</c:v>
                </c:pt>
                <c:pt idx="50">
                  <c:v>8.6666666666666661</c:v>
                </c:pt>
                <c:pt idx="51">
                  <c:v>9.6666666666666661</c:v>
                </c:pt>
                <c:pt idx="52">
                  <c:v>9.3333333333333339</c:v>
                </c:pt>
                <c:pt idx="53">
                  <c:v>11.333333333333334</c:v>
                </c:pt>
                <c:pt idx="54">
                  <c:v>10.666666666666666</c:v>
                </c:pt>
                <c:pt idx="55">
                  <c:v>14</c:v>
                </c:pt>
                <c:pt idx="56">
                  <c:v>12.666666666666666</c:v>
                </c:pt>
                <c:pt idx="57">
                  <c:v>15.333333333333334</c:v>
                </c:pt>
                <c:pt idx="58">
                  <c:v>16.666666666666668</c:v>
                </c:pt>
                <c:pt idx="59">
                  <c:v>17.666666666666668</c:v>
                </c:pt>
                <c:pt idx="60">
                  <c:v>15</c:v>
                </c:pt>
                <c:pt idx="61">
                  <c:v>13</c:v>
                </c:pt>
                <c:pt idx="62">
                  <c:v>13</c:v>
                </c:pt>
                <c:pt idx="63">
                  <c:v>14</c:v>
                </c:pt>
                <c:pt idx="64">
                  <c:v>12.666666666666666</c:v>
                </c:pt>
                <c:pt idx="65">
                  <c:v>14</c:v>
                </c:pt>
                <c:pt idx="66">
                  <c:v>11.666666666666666</c:v>
                </c:pt>
                <c:pt idx="67">
                  <c:v>13</c:v>
                </c:pt>
                <c:pt idx="68">
                  <c:v>10</c:v>
                </c:pt>
                <c:pt idx="69">
                  <c:v>11.666666666666666</c:v>
                </c:pt>
                <c:pt idx="70">
                  <c:v>10.5</c:v>
                </c:pt>
                <c:pt idx="71">
                  <c:v>13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6128-4CB6-8BBA-D0FF99001267}"/>
            </c:ext>
          </c:extLst>
        </c:ser>
        <c:ser>
          <c:idx val="3"/>
          <c:order val="3"/>
          <c:tx>
            <c:strRef>
              <c:f>时间规划表!$A$156</c:f>
              <c:strCache>
                <c:ptCount val="1"/>
                <c:pt idx="0">
                  <c:v>强迫任务平均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时间规划表!$B$152:$DL$152</c:f>
              <c:numCache>
                <c:formatCode>m"月"d"日"</c:formatCode>
                <c:ptCount val="115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</c:numCache>
            </c:numRef>
          </c:cat>
          <c:val>
            <c:numRef>
              <c:f>时间规划表!$B$156:$DL$156</c:f>
              <c:numCache>
                <c:formatCode>General</c:formatCode>
                <c:ptCount val="115"/>
                <c:pt idx="0">
                  <c:v>5</c:v>
                </c:pt>
                <c:pt idx="1">
                  <c:v>3.5</c:v>
                </c:pt>
                <c:pt idx="2">
                  <c:v>3</c:v>
                </c:pt>
                <c:pt idx="3">
                  <c:v>2</c:v>
                </c:pt>
                <c:pt idx="4">
                  <c:v>6</c:v>
                </c:pt>
                <c:pt idx="5">
                  <c:v>8.6666666666666661</c:v>
                </c:pt>
                <c:pt idx="6">
                  <c:v>10</c:v>
                </c:pt>
                <c:pt idx="7">
                  <c:v>5.666666666666667</c:v>
                </c:pt>
                <c:pt idx="8">
                  <c:v>2.3333333333333335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3.3333333333333335</c:v>
                </c:pt>
                <c:pt idx="14">
                  <c:v>5.333333333333333</c:v>
                </c:pt>
                <c:pt idx="15">
                  <c:v>4.666666666666667</c:v>
                </c:pt>
                <c:pt idx="16">
                  <c:v>3.3333333333333335</c:v>
                </c:pt>
                <c:pt idx="17">
                  <c:v>2.3333333333333335</c:v>
                </c:pt>
                <c:pt idx="18">
                  <c:v>4</c:v>
                </c:pt>
                <c:pt idx="19">
                  <c:v>4</c:v>
                </c:pt>
                <c:pt idx="20">
                  <c:v>8</c:v>
                </c:pt>
                <c:pt idx="21">
                  <c:v>8</c:v>
                </c:pt>
                <c:pt idx="22">
                  <c:v>7.333333333333333</c:v>
                </c:pt>
                <c:pt idx="23">
                  <c:v>2.3333333333333335</c:v>
                </c:pt>
                <c:pt idx="24">
                  <c:v>0.66666666666666663</c:v>
                </c:pt>
                <c:pt idx="25">
                  <c:v>0</c:v>
                </c:pt>
                <c:pt idx="26">
                  <c:v>0</c:v>
                </c:pt>
                <c:pt idx="27">
                  <c:v>0.66666666666666663</c:v>
                </c:pt>
                <c:pt idx="28">
                  <c:v>0.66666666666666663</c:v>
                </c:pt>
                <c:pt idx="29">
                  <c:v>1.3333333333333333</c:v>
                </c:pt>
                <c:pt idx="30">
                  <c:v>1</c:v>
                </c:pt>
                <c:pt idx="31">
                  <c:v>1</c:v>
                </c:pt>
                <c:pt idx="32">
                  <c:v>1.3333333333333333</c:v>
                </c:pt>
                <c:pt idx="33">
                  <c:v>1</c:v>
                </c:pt>
                <c:pt idx="34">
                  <c:v>1.6666666666666667</c:v>
                </c:pt>
                <c:pt idx="35">
                  <c:v>1.3333333333333333</c:v>
                </c:pt>
                <c:pt idx="36">
                  <c:v>2.6666666666666665</c:v>
                </c:pt>
                <c:pt idx="37">
                  <c:v>3.3333333333333335</c:v>
                </c:pt>
                <c:pt idx="38">
                  <c:v>4.333333333333333</c:v>
                </c:pt>
                <c:pt idx="39">
                  <c:v>5.666666666666667</c:v>
                </c:pt>
                <c:pt idx="40">
                  <c:v>8</c:v>
                </c:pt>
                <c:pt idx="41">
                  <c:v>6.666666666666667</c:v>
                </c:pt>
                <c:pt idx="42">
                  <c:v>5.666666666666667</c:v>
                </c:pt>
                <c:pt idx="43">
                  <c:v>3.3333333333333335</c:v>
                </c:pt>
                <c:pt idx="44">
                  <c:v>6.333333333333333</c:v>
                </c:pt>
                <c:pt idx="45">
                  <c:v>9.3333333333333339</c:v>
                </c:pt>
                <c:pt idx="46">
                  <c:v>11</c:v>
                </c:pt>
                <c:pt idx="47">
                  <c:v>10.333333333333334</c:v>
                </c:pt>
                <c:pt idx="48">
                  <c:v>7</c:v>
                </c:pt>
                <c:pt idx="49">
                  <c:v>6.333333333333333</c:v>
                </c:pt>
                <c:pt idx="50">
                  <c:v>5.333333333333333</c:v>
                </c:pt>
                <c:pt idx="51">
                  <c:v>4</c:v>
                </c:pt>
                <c:pt idx="52">
                  <c:v>2.6666666666666665</c:v>
                </c:pt>
                <c:pt idx="53">
                  <c:v>1</c:v>
                </c:pt>
                <c:pt idx="54">
                  <c:v>2.3333333333333335</c:v>
                </c:pt>
                <c:pt idx="55">
                  <c:v>2.6666666666666665</c:v>
                </c:pt>
                <c:pt idx="56">
                  <c:v>6.666666666666667</c:v>
                </c:pt>
                <c:pt idx="57">
                  <c:v>5.666666666666667</c:v>
                </c:pt>
                <c:pt idx="58">
                  <c:v>5</c:v>
                </c:pt>
                <c:pt idx="59">
                  <c:v>3</c:v>
                </c:pt>
                <c:pt idx="60">
                  <c:v>4.666666666666667</c:v>
                </c:pt>
                <c:pt idx="61">
                  <c:v>4</c:v>
                </c:pt>
                <c:pt idx="62">
                  <c:v>4.333333333333333</c:v>
                </c:pt>
                <c:pt idx="63">
                  <c:v>2.3333333333333335</c:v>
                </c:pt>
                <c:pt idx="64">
                  <c:v>3.6666666666666665</c:v>
                </c:pt>
                <c:pt idx="65">
                  <c:v>4.333333333333333</c:v>
                </c:pt>
                <c:pt idx="66">
                  <c:v>7</c:v>
                </c:pt>
                <c:pt idx="67">
                  <c:v>8.3333333333333339</c:v>
                </c:pt>
                <c:pt idx="68">
                  <c:v>5.666666666666667</c:v>
                </c:pt>
                <c:pt idx="69">
                  <c:v>4.333333333333333</c:v>
                </c:pt>
                <c:pt idx="70">
                  <c:v>2.5</c:v>
                </c:pt>
                <c:pt idx="71">
                  <c:v>4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6128-4CB6-8BBA-D0FF99001267}"/>
            </c:ext>
          </c:extLst>
        </c:ser>
        <c:ser>
          <c:idx val="4"/>
          <c:order val="4"/>
          <c:tx>
            <c:strRef>
              <c:f>时间规划表!$A$157</c:f>
              <c:strCache>
                <c:ptCount val="1"/>
                <c:pt idx="0">
                  <c:v>高效学习平均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numRef>
              <c:f>时间规划表!$B$152:$DL$152</c:f>
              <c:numCache>
                <c:formatCode>m"月"d"日"</c:formatCode>
                <c:ptCount val="115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</c:numCache>
            </c:numRef>
          </c:cat>
          <c:val>
            <c:numRef>
              <c:f>时间规划表!$B$157:$DL$157</c:f>
              <c:numCache>
                <c:formatCode>General</c:formatCode>
                <c:ptCount val="115"/>
                <c:pt idx="0">
                  <c:v>7</c:v>
                </c:pt>
                <c:pt idx="1">
                  <c:v>5</c:v>
                </c:pt>
                <c:pt idx="2">
                  <c:v>7</c:v>
                </c:pt>
                <c:pt idx="3">
                  <c:v>10.666666666666666</c:v>
                </c:pt>
                <c:pt idx="4">
                  <c:v>11.666666666666666</c:v>
                </c:pt>
                <c:pt idx="5">
                  <c:v>13</c:v>
                </c:pt>
                <c:pt idx="6">
                  <c:v>10.333333333333334</c:v>
                </c:pt>
                <c:pt idx="7">
                  <c:v>14</c:v>
                </c:pt>
                <c:pt idx="8">
                  <c:v>14</c:v>
                </c:pt>
                <c:pt idx="9">
                  <c:v>15.333333333333334</c:v>
                </c:pt>
                <c:pt idx="10">
                  <c:v>15</c:v>
                </c:pt>
                <c:pt idx="11">
                  <c:v>14.333333333333334</c:v>
                </c:pt>
                <c:pt idx="12">
                  <c:v>15.333333333333334</c:v>
                </c:pt>
                <c:pt idx="13">
                  <c:v>10.666666666666666</c:v>
                </c:pt>
                <c:pt idx="14">
                  <c:v>8</c:v>
                </c:pt>
                <c:pt idx="15">
                  <c:v>6.333333333333333</c:v>
                </c:pt>
                <c:pt idx="16">
                  <c:v>9.3333333333333339</c:v>
                </c:pt>
                <c:pt idx="17">
                  <c:v>12.666666666666666</c:v>
                </c:pt>
                <c:pt idx="18">
                  <c:v>12.666666666666666</c:v>
                </c:pt>
                <c:pt idx="19">
                  <c:v>12</c:v>
                </c:pt>
                <c:pt idx="20">
                  <c:v>8.3333333333333339</c:v>
                </c:pt>
                <c:pt idx="21">
                  <c:v>9</c:v>
                </c:pt>
                <c:pt idx="22">
                  <c:v>11</c:v>
                </c:pt>
                <c:pt idx="23">
                  <c:v>15.666666666666666</c:v>
                </c:pt>
                <c:pt idx="24">
                  <c:v>17.666666666666668</c:v>
                </c:pt>
                <c:pt idx="25">
                  <c:v>19.666666666666668</c:v>
                </c:pt>
                <c:pt idx="26">
                  <c:v>20.333333333333332</c:v>
                </c:pt>
                <c:pt idx="27">
                  <c:v>20.333333333333332</c:v>
                </c:pt>
                <c:pt idx="28">
                  <c:v>18</c:v>
                </c:pt>
                <c:pt idx="29">
                  <c:v>16.666666666666668</c:v>
                </c:pt>
                <c:pt idx="30">
                  <c:v>16.666666666666668</c:v>
                </c:pt>
                <c:pt idx="31">
                  <c:v>19.666666666666668</c:v>
                </c:pt>
                <c:pt idx="32">
                  <c:v>18.333333333333332</c:v>
                </c:pt>
                <c:pt idx="33">
                  <c:v>15</c:v>
                </c:pt>
                <c:pt idx="34">
                  <c:v>10.666666666666666</c:v>
                </c:pt>
                <c:pt idx="35">
                  <c:v>11.333333333333334</c:v>
                </c:pt>
                <c:pt idx="36">
                  <c:v>13.333333333333334</c:v>
                </c:pt>
                <c:pt idx="37">
                  <c:v>12.666666666666666</c:v>
                </c:pt>
                <c:pt idx="38">
                  <c:v>11.333333333333334</c:v>
                </c:pt>
                <c:pt idx="39">
                  <c:v>7.333333333333333</c:v>
                </c:pt>
                <c:pt idx="40">
                  <c:v>6</c:v>
                </c:pt>
                <c:pt idx="41">
                  <c:v>4</c:v>
                </c:pt>
                <c:pt idx="42">
                  <c:v>6</c:v>
                </c:pt>
                <c:pt idx="43">
                  <c:v>8</c:v>
                </c:pt>
                <c:pt idx="44">
                  <c:v>10.333333333333334</c:v>
                </c:pt>
                <c:pt idx="45">
                  <c:v>10</c:v>
                </c:pt>
                <c:pt idx="46">
                  <c:v>9</c:v>
                </c:pt>
                <c:pt idx="47">
                  <c:v>7</c:v>
                </c:pt>
                <c:pt idx="48">
                  <c:v>8.6666666666666661</c:v>
                </c:pt>
                <c:pt idx="49">
                  <c:v>12</c:v>
                </c:pt>
                <c:pt idx="50">
                  <c:v>13.333333333333334</c:v>
                </c:pt>
                <c:pt idx="51">
                  <c:v>13.333333333333334</c:v>
                </c:pt>
                <c:pt idx="52">
                  <c:v>12.666666666666666</c:v>
                </c:pt>
                <c:pt idx="53">
                  <c:v>14</c:v>
                </c:pt>
                <c:pt idx="54">
                  <c:v>12</c:v>
                </c:pt>
                <c:pt idx="55">
                  <c:v>9</c:v>
                </c:pt>
                <c:pt idx="56">
                  <c:v>6</c:v>
                </c:pt>
                <c:pt idx="57">
                  <c:v>5.333333333333333</c:v>
                </c:pt>
                <c:pt idx="58">
                  <c:v>7</c:v>
                </c:pt>
                <c:pt idx="59">
                  <c:v>8</c:v>
                </c:pt>
                <c:pt idx="60">
                  <c:v>8.6666666666666661</c:v>
                </c:pt>
                <c:pt idx="61">
                  <c:v>8.3333333333333339</c:v>
                </c:pt>
                <c:pt idx="62">
                  <c:v>8.6666666666666661</c:v>
                </c:pt>
                <c:pt idx="63">
                  <c:v>9.6666666666666661</c:v>
                </c:pt>
                <c:pt idx="64">
                  <c:v>10.666666666666666</c:v>
                </c:pt>
                <c:pt idx="65">
                  <c:v>9.3333333333333339</c:v>
                </c:pt>
                <c:pt idx="66">
                  <c:v>8.6666666666666661</c:v>
                </c:pt>
                <c:pt idx="67">
                  <c:v>6.333333333333333</c:v>
                </c:pt>
                <c:pt idx="68">
                  <c:v>10.333333333333334</c:v>
                </c:pt>
                <c:pt idx="69">
                  <c:v>11.333333333333334</c:v>
                </c:pt>
                <c:pt idx="70">
                  <c:v>14</c:v>
                </c:pt>
                <c:pt idx="71">
                  <c:v>12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128-4CB6-8BBA-D0FF990012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3533512"/>
        <c:axId val="753533184"/>
      </c:lineChart>
      <c:dateAx>
        <c:axId val="753533512"/>
        <c:scaling>
          <c:orientation val="minMax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3533184"/>
        <c:crosses val="autoZero"/>
        <c:auto val="1"/>
        <c:lblOffset val="100"/>
        <c:baseTimeUnit val="days"/>
      </c:dateAx>
      <c:valAx>
        <c:axId val="75353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3533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效率图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单词效率统计!$B$1</c:f>
              <c:strCache>
                <c:ptCount val="1"/>
                <c:pt idx="0">
                  <c:v>单词词数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单词效率统计!$B$2:$B$163</c:f>
              <c:numCache>
                <c:formatCode>General</c:formatCode>
                <c:ptCount val="162"/>
                <c:pt idx="0">
                  <c:v>20</c:v>
                </c:pt>
                <c:pt idx="1">
                  <c:v>50</c:v>
                </c:pt>
                <c:pt idx="2">
                  <c:v>10</c:v>
                </c:pt>
                <c:pt idx="3">
                  <c:v>20</c:v>
                </c:pt>
                <c:pt idx="4">
                  <c:v>59</c:v>
                </c:pt>
                <c:pt idx="5">
                  <c:v>9</c:v>
                </c:pt>
                <c:pt idx="6">
                  <c:v>56</c:v>
                </c:pt>
                <c:pt idx="7">
                  <c:v>56</c:v>
                </c:pt>
                <c:pt idx="8">
                  <c:v>18</c:v>
                </c:pt>
                <c:pt idx="9">
                  <c:v>8</c:v>
                </c:pt>
                <c:pt idx="10">
                  <c:v>10</c:v>
                </c:pt>
                <c:pt idx="11">
                  <c:v>62</c:v>
                </c:pt>
                <c:pt idx="12">
                  <c:v>122</c:v>
                </c:pt>
                <c:pt idx="13">
                  <c:v>142</c:v>
                </c:pt>
                <c:pt idx="14">
                  <c:v>10</c:v>
                </c:pt>
                <c:pt idx="15">
                  <c:v>107</c:v>
                </c:pt>
                <c:pt idx="16">
                  <c:v>232</c:v>
                </c:pt>
                <c:pt idx="17">
                  <c:v>14</c:v>
                </c:pt>
                <c:pt idx="18">
                  <c:v>51</c:v>
                </c:pt>
                <c:pt idx="19">
                  <c:v>165</c:v>
                </c:pt>
                <c:pt idx="20">
                  <c:v>80</c:v>
                </c:pt>
                <c:pt idx="21">
                  <c:v>87</c:v>
                </c:pt>
                <c:pt idx="22">
                  <c:v>15</c:v>
                </c:pt>
                <c:pt idx="23">
                  <c:v>51</c:v>
                </c:pt>
                <c:pt idx="24">
                  <c:v>122</c:v>
                </c:pt>
                <c:pt idx="25">
                  <c:v>236</c:v>
                </c:pt>
                <c:pt idx="26">
                  <c:v>93</c:v>
                </c:pt>
                <c:pt idx="27">
                  <c:v>163</c:v>
                </c:pt>
                <c:pt idx="28">
                  <c:v>119</c:v>
                </c:pt>
                <c:pt idx="29">
                  <c:v>266</c:v>
                </c:pt>
                <c:pt idx="30">
                  <c:v>47</c:v>
                </c:pt>
                <c:pt idx="31">
                  <c:v>143</c:v>
                </c:pt>
                <c:pt idx="32">
                  <c:v>408</c:v>
                </c:pt>
                <c:pt idx="33">
                  <c:v>214</c:v>
                </c:pt>
                <c:pt idx="34">
                  <c:v>135</c:v>
                </c:pt>
                <c:pt idx="35">
                  <c:v>216</c:v>
                </c:pt>
                <c:pt idx="36">
                  <c:v>128</c:v>
                </c:pt>
                <c:pt idx="37">
                  <c:v>80</c:v>
                </c:pt>
                <c:pt idx="38">
                  <c:v>78</c:v>
                </c:pt>
                <c:pt idx="39">
                  <c:v>304</c:v>
                </c:pt>
                <c:pt idx="40">
                  <c:v>265</c:v>
                </c:pt>
                <c:pt idx="41">
                  <c:v>314</c:v>
                </c:pt>
                <c:pt idx="42">
                  <c:v>57</c:v>
                </c:pt>
                <c:pt idx="43">
                  <c:v>313</c:v>
                </c:pt>
                <c:pt idx="44">
                  <c:v>57</c:v>
                </c:pt>
                <c:pt idx="45">
                  <c:v>93</c:v>
                </c:pt>
                <c:pt idx="46">
                  <c:v>314</c:v>
                </c:pt>
                <c:pt idx="47">
                  <c:v>17</c:v>
                </c:pt>
                <c:pt idx="48">
                  <c:v>32</c:v>
                </c:pt>
                <c:pt idx="49">
                  <c:v>148</c:v>
                </c:pt>
                <c:pt idx="50">
                  <c:v>60</c:v>
                </c:pt>
                <c:pt idx="51">
                  <c:v>173</c:v>
                </c:pt>
                <c:pt idx="52">
                  <c:v>304</c:v>
                </c:pt>
                <c:pt idx="53">
                  <c:v>301</c:v>
                </c:pt>
                <c:pt idx="54">
                  <c:v>304</c:v>
                </c:pt>
                <c:pt idx="55">
                  <c:v>301</c:v>
                </c:pt>
                <c:pt idx="56">
                  <c:v>139</c:v>
                </c:pt>
                <c:pt idx="57">
                  <c:v>192</c:v>
                </c:pt>
                <c:pt idx="58">
                  <c:v>302</c:v>
                </c:pt>
                <c:pt idx="59">
                  <c:v>311</c:v>
                </c:pt>
                <c:pt idx="60">
                  <c:v>319</c:v>
                </c:pt>
                <c:pt idx="61">
                  <c:v>312</c:v>
                </c:pt>
                <c:pt idx="62">
                  <c:v>36</c:v>
                </c:pt>
                <c:pt idx="63">
                  <c:v>344</c:v>
                </c:pt>
                <c:pt idx="64">
                  <c:v>303</c:v>
                </c:pt>
                <c:pt idx="65">
                  <c:v>365</c:v>
                </c:pt>
                <c:pt idx="66">
                  <c:v>309</c:v>
                </c:pt>
                <c:pt idx="67">
                  <c:v>311</c:v>
                </c:pt>
                <c:pt idx="68">
                  <c:v>512</c:v>
                </c:pt>
                <c:pt idx="69">
                  <c:v>309</c:v>
                </c:pt>
                <c:pt idx="70">
                  <c:v>309</c:v>
                </c:pt>
                <c:pt idx="71">
                  <c:v>300</c:v>
                </c:pt>
                <c:pt idx="72">
                  <c:v>312</c:v>
                </c:pt>
                <c:pt idx="73">
                  <c:v>175</c:v>
                </c:pt>
                <c:pt idx="74">
                  <c:v>308</c:v>
                </c:pt>
                <c:pt idx="75">
                  <c:v>319</c:v>
                </c:pt>
                <c:pt idx="76">
                  <c:v>326</c:v>
                </c:pt>
                <c:pt idx="77">
                  <c:v>174</c:v>
                </c:pt>
                <c:pt idx="78">
                  <c:v>312</c:v>
                </c:pt>
                <c:pt idx="79">
                  <c:v>61</c:v>
                </c:pt>
                <c:pt idx="80">
                  <c:v>414</c:v>
                </c:pt>
                <c:pt idx="81">
                  <c:v>179</c:v>
                </c:pt>
                <c:pt idx="82">
                  <c:v>293</c:v>
                </c:pt>
                <c:pt idx="83">
                  <c:v>212</c:v>
                </c:pt>
                <c:pt idx="84">
                  <c:v>71</c:v>
                </c:pt>
                <c:pt idx="85">
                  <c:v>415</c:v>
                </c:pt>
                <c:pt idx="86">
                  <c:v>514</c:v>
                </c:pt>
                <c:pt idx="87">
                  <c:v>515</c:v>
                </c:pt>
                <c:pt idx="88">
                  <c:v>406</c:v>
                </c:pt>
                <c:pt idx="89">
                  <c:v>481</c:v>
                </c:pt>
                <c:pt idx="90">
                  <c:v>515</c:v>
                </c:pt>
                <c:pt idx="91">
                  <c:v>512</c:v>
                </c:pt>
                <c:pt idx="92">
                  <c:v>512</c:v>
                </c:pt>
                <c:pt idx="93">
                  <c:v>397</c:v>
                </c:pt>
                <c:pt idx="94">
                  <c:v>513</c:v>
                </c:pt>
                <c:pt idx="95">
                  <c:v>352</c:v>
                </c:pt>
                <c:pt idx="96">
                  <c:v>501</c:v>
                </c:pt>
                <c:pt idx="97">
                  <c:v>314</c:v>
                </c:pt>
                <c:pt idx="98">
                  <c:v>531</c:v>
                </c:pt>
                <c:pt idx="99">
                  <c:v>265</c:v>
                </c:pt>
                <c:pt idx="100">
                  <c:v>494</c:v>
                </c:pt>
                <c:pt idx="101">
                  <c:v>505</c:v>
                </c:pt>
                <c:pt idx="102">
                  <c:v>608</c:v>
                </c:pt>
                <c:pt idx="103">
                  <c:v>315</c:v>
                </c:pt>
                <c:pt idx="104">
                  <c:v>190</c:v>
                </c:pt>
                <c:pt idx="105">
                  <c:v>617</c:v>
                </c:pt>
                <c:pt idx="106">
                  <c:v>344</c:v>
                </c:pt>
                <c:pt idx="107">
                  <c:v>296</c:v>
                </c:pt>
                <c:pt idx="108">
                  <c:v>244</c:v>
                </c:pt>
                <c:pt idx="109">
                  <c:v>379</c:v>
                </c:pt>
                <c:pt idx="110">
                  <c:v>311</c:v>
                </c:pt>
                <c:pt idx="111">
                  <c:v>335</c:v>
                </c:pt>
                <c:pt idx="112">
                  <c:v>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95-49F2-A526-C2AE5759F6E0}"/>
            </c:ext>
          </c:extLst>
        </c:ser>
        <c:ser>
          <c:idx val="1"/>
          <c:order val="1"/>
          <c:tx>
            <c:strRef>
              <c:f>单词效率统计!$C$1</c:f>
              <c:strCache>
                <c:ptCount val="1"/>
                <c:pt idx="0">
                  <c:v>学习时间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单词效率统计!$C$2:$C$163</c:f>
              <c:numCache>
                <c:formatCode>General</c:formatCode>
                <c:ptCount val="162"/>
                <c:pt idx="0">
                  <c:v>29</c:v>
                </c:pt>
                <c:pt idx="1">
                  <c:v>72</c:v>
                </c:pt>
                <c:pt idx="2">
                  <c:v>22</c:v>
                </c:pt>
                <c:pt idx="3">
                  <c:v>34</c:v>
                </c:pt>
                <c:pt idx="4">
                  <c:v>66</c:v>
                </c:pt>
                <c:pt idx="5">
                  <c:v>10</c:v>
                </c:pt>
                <c:pt idx="6">
                  <c:v>57</c:v>
                </c:pt>
                <c:pt idx="7">
                  <c:v>48</c:v>
                </c:pt>
                <c:pt idx="8">
                  <c:v>15</c:v>
                </c:pt>
                <c:pt idx="9">
                  <c:v>1</c:v>
                </c:pt>
                <c:pt idx="10">
                  <c:v>15</c:v>
                </c:pt>
                <c:pt idx="11">
                  <c:v>60</c:v>
                </c:pt>
                <c:pt idx="12">
                  <c:v>42</c:v>
                </c:pt>
                <c:pt idx="13">
                  <c:v>84</c:v>
                </c:pt>
                <c:pt idx="14">
                  <c:v>11</c:v>
                </c:pt>
                <c:pt idx="15">
                  <c:v>66</c:v>
                </c:pt>
                <c:pt idx="16">
                  <c:v>84</c:v>
                </c:pt>
                <c:pt idx="17">
                  <c:v>3</c:v>
                </c:pt>
                <c:pt idx="18">
                  <c:v>14</c:v>
                </c:pt>
                <c:pt idx="19">
                  <c:v>41</c:v>
                </c:pt>
                <c:pt idx="20">
                  <c:v>25</c:v>
                </c:pt>
                <c:pt idx="21">
                  <c:v>20</c:v>
                </c:pt>
                <c:pt idx="22">
                  <c:v>15</c:v>
                </c:pt>
                <c:pt idx="23">
                  <c:v>15</c:v>
                </c:pt>
                <c:pt idx="24">
                  <c:v>17</c:v>
                </c:pt>
                <c:pt idx="25">
                  <c:v>36</c:v>
                </c:pt>
                <c:pt idx="26">
                  <c:v>17</c:v>
                </c:pt>
                <c:pt idx="27">
                  <c:v>46</c:v>
                </c:pt>
                <c:pt idx="28">
                  <c:v>32</c:v>
                </c:pt>
                <c:pt idx="29">
                  <c:v>66</c:v>
                </c:pt>
                <c:pt idx="30">
                  <c:v>17</c:v>
                </c:pt>
                <c:pt idx="31">
                  <c:v>28</c:v>
                </c:pt>
                <c:pt idx="32">
                  <c:v>72</c:v>
                </c:pt>
                <c:pt idx="33">
                  <c:v>44</c:v>
                </c:pt>
                <c:pt idx="34">
                  <c:v>23</c:v>
                </c:pt>
                <c:pt idx="35">
                  <c:v>46</c:v>
                </c:pt>
                <c:pt idx="36">
                  <c:v>22</c:v>
                </c:pt>
                <c:pt idx="37">
                  <c:v>9</c:v>
                </c:pt>
                <c:pt idx="38">
                  <c:v>11</c:v>
                </c:pt>
                <c:pt idx="39">
                  <c:v>57</c:v>
                </c:pt>
                <c:pt idx="40">
                  <c:v>37</c:v>
                </c:pt>
                <c:pt idx="41">
                  <c:v>60</c:v>
                </c:pt>
                <c:pt idx="42">
                  <c:v>16</c:v>
                </c:pt>
                <c:pt idx="43">
                  <c:v>66</c:v>
                </c:pt>
                <c:pt idx="44">
                  <c:v>9</c:v>
                </c:pt>
                <c:pt idx="45">
                  <c:v>18</c:v>
                </c:pt>
                <c:pt idx="46">
                  <c:v>46</c:v>
                </c:pt>
                <c:pt idx="47">
                  <c:v>11</c:v>
                </c:pt>
                <c:pt idx="48">
                  <c:v>4</c:v>
                </c:pt>
                <c:pt idx="49">
                  <c:v>26</c:v>
                </c:pt>
                <c:pt idx="50">
                  <c:v>17</c:v>
                </c:pt>
                <c:pt idx="51">
                  <c:v>36</c:v>
                </c:pt>
                <c:pt idx="52">
                  <c:v>60</c:v>
                </c:pt>
                <c:pt idx="53">
                  <c:v>41</c:v>
                </c:pt>
                <c:pt idx="54">
                  <c:v>84</c:v>
                </c:pt>
                <c:pt idx="55">
                  <c:v>72</c:v>
                </c:pt>
                <c:pt idx="56">
                  <c:v>37</c:v>
                </c:pt>
                <c:pt idx="57">
                  <c:v>41</c:v>
                </c:pt>
                <c:pt idx="58">
                  <c:v>72</c:v>
                </c:pt>
                <c:pt idx="59">
                  <c:v>66</c:v>
                </c:pt>
                <c:pt idx="60">
                  <c:v>66</c:v>
                </c:pt>
                <c:pt idx="61">
                  <c:v>44</c:v>
                </c:pt>
                <c:pt idx="62">
                  <c:v>21</c:v>
                </c:pt>
                <c:pt idx="63">
                  <c:v>84</c:v>
                </c:pt>
                <c:pt idx="64">
                  <c:v>56</c:v>
                </c:pt>
                <c:pt idx="65">
                  <c:v>50</c:v>
                </c:pt>
                <c:pt idx="66">
                  <c:v>66</c:v>
                </c:pt>
                <c:pt idx="67">
                  <c:v>56</c:v>
                </c:pt>
                <c:pt idx="68">
                  <c:v>84</c:v>
                </c:pt>
                <c:pt idx="69">
                  <c:v>52</c:v>
                </c:pt>
                <c:pt idx="70">
                  <c:v>90</c:v>
                </c:pt>
                <c:pt idx="71">
                  <c:v>35</c:v>
                </c:pt>
                <c:pt idx="72">
                  <c:v>43</c:v>
                </c:pt>
                <c:pt idx="73">
                  <c:v>39</c:v>
                </c:pt>
                <c:pt idx="74">
                  <c:v>56</c:v>
                </c:pt>
                <c:pt idx="75">
                  <c:v>58</c:v>
                </c:pt>
                <c:pt idx="76">
                  <c:v>56</c:v>
                </c:pt>
                <c:pt idx="77">
                  <c:v>34</c:v>
                </c:pt>
                <c:pt idx="78">
                  <c:v>52</c:v>
                </c:pt>
                <c:pt idx="79">
                  <c:v>9</c:v>
                </c:pt>
                <c:pt idx="80">
                  <c:v>78</c:v>
                </c:pt>
                <c:pt idx="81">
                  <c:v>51</c:v>
                </c:pt>
                <c:pt idx="82">
                  <c:v>60</c:v>
                </c:pt>
                <c:pt idx="83">
                  <c:v>66</c:v>
                </c:pt>
                <c:pt idx="84">
                  <c:v>18</c:v>
                </c:pt>
                <c:pt idx="85">
                  <c:v>72</c:v>
                </c:pt>
                <c:pt idx="86">
                  <c:v>56</c:v>
                </c:pt>
                <c:pt idx="87">
                  <c:v>84</c:v>
                </c:pt>
                <c:pt idx="88">
                  <c:v>90</c:v>
                </c:pt>
                <c:pt idx="89">
                  <c:v>72</c:v>
                </c:pt>
                <c:pt idx="90">
                  <c:v>100</c:v>
                </c:pt>
                <c:pt idx="91">
                  <c:v>72</c:v>
                </c:pt>
                <c:pt idx="92">
                  <c:v>78</c:v>
                </c:pt>
                <c:pt idx="93">
                  <c:v>84</c:v>
                </c:pt>
                <c:pt idx="94">
                  <c:v>78</c:v>
                </c:pt>
                <c:pt idx="95">
                  <c:v>66</c:v>
                </c:pt>
                <c:pt idx="96">
                  <c:v>78</c:v>
                </c:pt>
                <c:pt idx="97">
                  <c:v>78</c:v>
                </c:pt>
                <c:pt idx="98">
                  <c:v>120</c:v>
                </c:pt>
                <c:pt idx="99">
                  <c:v>78</c:v>
                </c:pt>
                <c:pt idx="100">
                  <c:v>148</c:v>
                </c:pt>
                <c:pt idx="101">
                  <c:v>114</c:v>
                </c:pt>
                <c:pt idx="102">
                  <c:v>156</c:v>
                </c:pt>
                <c:pt idx="103">
                  <c:v>78</c:v>
                </c:pt>
                <c:pt idx="104">
                  <c:v>58</c:v>
                </c:pt>
                <c:pt idx="105">
                  <c:v>120</c:v>
                </c:pt>
                <c:pt idx="106">
                  <c:v>108</c:v>
                </c:pt>
                <c:pt idx="107">
                  <c:v>114</c:v>
                </c:pt>
                <c:pt idx="108">
                  <c:v>102</c:v>
                </c:pt>
                <c:pt idx="109">
                  <c:v>102</c:v>
                </c:pt>
                <c:pt idx="110">
                  <c:v>78</c:v>
                </c:pt>
                <c:pt idx="111">
                  <c:v>102</c:v>
                </c:pt>
                <c:pt idx="112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95-49F2-A526-C2AE5759F6E0}"/>
            </c:ext>
          </c:extLst>
        </c:ser>
        <c:ser>
          <c:idx val="2"/>
          <c:order val="2"/>
          <c:tx>
            <c:strRef>
              <c:f>单词效率统计!$D$1</c:f>
              <c:strCache>
                <c:ptCount val="1"/>
                <c:pt idx="0">
                  <c:v>个/分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单词效率统计!$D$2:$D$163</c:f>
              <c:numCache>
                <c:formatCode>0.00_ </c:formatCode>
                <c:ptCount val="162"/>
                <c:pt idx="0">
                  <c:v>0.68965517241379315</c:v>
                </c:pt>
                <c:pt idx="1">
                  <c:v>0.69444444444444442</c:v>
                </c:pt>
                <c:pt idx="2">
                  <c:v>0.45454545454545453</c:v>
                </c:pt>
                <c:pt idx="3">
                  <c:v>0.58823529411764708</c:v>
                </c:pt>
                <c:pt idx="4">
                  <c:v>0.89393939393939392</c:v>
                </c:pt>
                <c:pt idx="5">
                  <c:v>0.9</c:v>
                </c:pt>
                <c:pt idx="6">
                  <c:v>0.98245614035087714</c:v>
                </c:pt>
                <c:pt idx="7">
                  <c:v>1.1666666666666667</c:v>
                </c:pt>
                <c:pt idx="8">
                  <c:v>1.2</c:v>
                </c:pt>
                <c:pt idx="9">
                  <c:v>8</c:v>
                </c:pt>
                <c:pt idx="10">
                  <c:v>0.66666666666666663</c:v>
                </c:pt>
                <c:pt idx="11">
                  <c:v>1.0333333333333334</c:v>
                </c:pt>
                <c:pt idx="12">
                  <c:v>2.9047619047619047</c:v>
                </c:pt>
                <c:pt idx="13">
                  <c:v>1.6904761904761905</c:v>
                </c:pt>
                <c:pt idx="14">
                  <c:v>0.90909090909090906</c:v>
                </c:pt>
                <c:pt idx="15">
                  <c:v>1.6212121212121211</c:v>
                </c:pt>
                <c:pt idx="16">
                  <c:v>2.7619047619047619</c:v>
                </c:pt>
                <c:pt idx="17">
                  <c:v>4.666666666666667</c:v>
                </c:pt>
                <c:pt idx="18">
                  <c:v>3.6428571428571428</c:v>
                </c:pt>
                <c:pt idx="19">
                  <c:v>4.024390243902439</c:v>
                </c:pt>
                <c:pt idx="20">
                  <c:v>3.2</c:v>
                </c:pt>
                <c:pt idx="21">
                  <c:v>4.3499999999999996</c:v>
                </c:pt>
                <c:pt idx="22">
                  <c:v>1</c:v>
                </c:pt>
                <c:pt idx="23">
                  <c:v>3.4</c:v>
                </c:pt>
                <c:pt idx="24">
                  <c:v>7.1764705882352944</c:v>
                </c:pt>
                <c:pt idx="25">
                  <c:v>6.5555555555555554</c:v>
                </c:pt>
                <c:pt idx="26">
                  <c:v>5.4705882352941178</c:v>
                </c:pt>
                <c:pt idx="27">
                  <c:v>3.5434782608695654</c:v>
                </c:pt>
                <c:pt idx="28">
                  <c:v>3.71875</c:v>
                </c:pt>
                <c:pt idx="29">
                  <c:v>4.0303030303030303</c:v>
                </c:pt>
                <c:pt idx="30">
                  <c:v>2.7647058823529411</c:v>
                </c:pt>
                <c:pt idx="31">
                  <c:v>5.1071428571428568</c:v>
                </c:pt>
                <c:pt idx="32">
                  <c:v>5.666666666666667</c:v>
                </c:pt>
                <c:pt idx="33">
                  <c:v>4.8636363636363633</c:v>
                </c:pt>
                <c:pt idx="34">
                  <c:v>5.8695652173913047</c:v>
                </c:pt>
                <c:pt idx="35">
                  <c:v>4.6956521739130439</c:v>
                </c:pt>
                <c:pt idx="36">
                  <c:v>5.8181818181818183</c:v>
                </c:pt>
                <c:pt idx="37">
                  <c:v>8.8888888888888893</c:v>
                </c:pt>
                <c:pt idx="38">
                  <c:v>7.0909090909090908</c:v>
                </c:pt>
                <c:pt idx="39">
                  <c:v>5.333333333333333</c:v>
                </c:pt>
                <c:pt idx="40">
                  <c:v>7.1621621621621623</c:v>
                </c:pt>
                <c:pt idx="41">
                  <c:v>5.2333333333333334</c:v>
                </c:pt>
                <c:pt idx="42">
                  <c:v>3.5625</c:v>
                </c:pt>
                <c:pt idx="43">
                  <c:v>4.7424242424242422</c:v>
                </c:pt>
                <c:pt idx="44">
                  <c:v>6.333333333333333</c:v>
                </c:pt>
                <c:pt idx="45">
                  <c:v>5.166666666666667</c:v>
                </c:pt>
                <c:pt idx="46">
                  <c:v>6.8260869565217392</c:v>
                </c:pt>
                <c:pt idx="47">
                  <c:v>1.5454545454545454</c:v>
                </c:pt>
                <c:pt idx="48">
                  <c:v>8</c:v>
                </c:pt>
                <c:pt idx="49">
                  <c:v>5.6923076923076925</c:v>
                </c:pt>
                <c:pt idx="50">
                  <c:v>3.5294117647058822</c:v>
                </c:pt>
                <c:pt idx="51">
                  <c:v>4.8055555555555554</c:v>
                </c:pt>
                <c:pt idx="52">
                  <c:v>5.0666666666666664</c:v>
                </c:pt>
                <c:pt idx="53">
                  <c:v>7.3414634146341466</c:v>
                </c:pt>
                <c:pt idx="54">
                  <c:v>3.6190476190476191</c:v>
                </c:pt>
                <c:pt idx="55">
                  <c:v>4.1805555555555554</c:v>
                </c:pt>
                <c:pt idx="56">
                  <c:v>3.7567567567567566</c:v>
                </c:pt>
                <c:pt idx="57">
                  <c:v>4.6829268292682924</c:v>
                </c:pt>
                <c:pt idx="58">
                  <c:v>4.1944444444444446</c:v>
                </c:pt>
                <c:pt idx="59">
                  <c:v>4.7121212121212119</c:v>
                </c:pt>
                <c:pt idx="60">
                  <c:v>4.833333333333333</c:v>
                </c:pt>
                <c:pt idx="61">
                  <c:v>7.0909090909090908</c:v>
                </c:pt>
                <c:pt idx="62">
                  <c:v>1.7142857142857142</c:v>
                </c:pt>
                <c:pt idx="63">
                  <c:v>4.0952380952380949</c:v>
                </c:pt>
                <c:pt idx="64">
                  <c:v>5.4107142857142856</c:v>
                </c:pt>
                <c:pt idx="65">
                  <c:v>7.3</c:v>
                </c:pt>
                <c:pt idx="66">
                  <c:v>4.6818181818181817</c:v>
                </c:pt>
                <c:pt idx="67">
                  <c:v>5.5535714285714288</c:v>
                </c:pt>
                <c:pt idx="68">
                  <c:v>6.0952380952380949</c:v>
                </c:pt>
                <c:pt idx="69">
                  <c:v>5.9423076923076925</c:v>
                </c:pt>
                <c:pt idx="70">
                  <c:v>3.4333333333333331</c:v>
                </c:pt>
                <c:pt idx="71">
                  <c:v>8.5714285714285712</c:v>
                </c:pt>
                <c:pt idx="72">
                  <c:v>7.2558139534883717</c:v>
                </c:pt>
                <c:pt idx="73">
                  <c:v>4.4871794871794872</c:v>
                </c:pt>
                <c:pt idx="74">
                  <c:v>5.5</c:v>
                </c:pt>
                <c:pt idx="75">
                  <c:v>5.5</c:v>
                </c:pt>
                <c:pt idx="76">
                  <c:v>5.8214285714285712</c:v>
                </c:pt>
                <c:pt idx="77">
                  <c:v>5.117647058823529</c:v>
                </c:pt>
                <c:pt idx="78">
                  <c:v>6</c:v>
                </c:pt>
                <c:pt idx="79">
                  <c:v>6.7777777777777777</c:v>
                </c:pt>
                <c:pt idx="80">
                  <c:v>5.3076923076923075</c:v>
                </c:pt>
                <c:pt idx="81">
                  <c:v>3.5098039215686274</c:v>
                </c:pt>
                <c:pt idx="82">
                  <c:v>4.8833333333333337</c:v>
                </c:pt>
                <c:pt idx="83">
                  <c:v>3.2121212121212119</c:v>
                </c:pt>
                <c:pt idx="84">
                  <c:v>3.9444444444444446</c:v>
                </c:pt>
                <c:pt idx="85">
                  <c:v>5.7638888888888893</c:v>
                </c:pt>
                <c:pt idx="86">
                  <c:v>9.1785714285714288</c:v>
                </c:pt>
                <c:pt idx="87">
                  <c:v>6.1309523809523814</c:v>
                </c:pt>
                <c:pt idx="88">
                  <c:v>4.5111111111111111</c:v>
                </c:pt>
                <c:pt idx="89">
                  <c:v>6.6805555555555554</c:v>
                </c:pt>
                <c:pt idx="90">
                  <c:v>5.15</c:v>
                </c:pt>
                <c:pt idx="91">
                  <c:v>7.1111111111111107</c:v>
                </c:pt>
                <c:pt idx="92">
                  <c:v>6.5641025641025639</c:v>
                </c:pt>
                <c:pt idx="93">
                  <c:v>4.7261904761904763</c:v>
                </c:pt>
                <c:pt idx="94">
                  <c:v>6.5769230769230766</c:v>
                </c:pt>
                <c:pt idx="95">
                  <c:v>5.333333333333333</c:v>
                </c:pt>
                <c:pt idx="96">
                  <c:v>6.4230769230769234</c:v>
                </c:pt>
                <c:pt idx="97">
                  <c:v>4.0256410256410255</c:v>
                </c:pt>
                <c:pt idx="98">
                  <c:v>4.4249999999999998</c:v>
                </c:pt>
                <c:pt idx="99">
                  <c:v>3.3974358974358974</c:v>
                </c:pt>
                <c:pt idx="100">
                  <c:v>3.3378378378378377</c:v>
                </c:pt>
                <c:pt idx="101">
                  <c:v>4.4298245614035086</c:v>
                </c:pt>
                <c:pt idx="102">
                  <c:v>3.8974358974358974</c:v>
                </c:pt>
                <c:pt idx="103">
                  <c:v>4.0384615384615383</c:v>
                </c:pt>
                <c:pt idx="104">
                  <c:v>3.2758620689655173</c:v>
                </c:pt>
                <c:pt idx="105">
                  <c:v>5.1416666666666666</c:v>
                </c:pt>
                <c:pt idx="106">
                  <c:v>3.1851851851851851</c:v>
                </c:pt>
                <c:pt idx="107">
                  <c:v>2.5964912280701755</c:v>
                </c:pt>
                <c:pt idx="108">
                  <c:v>2.392156862745098</c:v>
                </c:pt>
                <c:pt idx="109">
                  <c:v>3.715686274509804</c:v>
                </c:pt>
                <c:pt idx="110">
                  <c:v>3.9871794871794872</c:v>
                </c:pt>
                <c:pt idx="111">
                  <c:v>3.284313725490196</c:v>
                </c:pt>
                <c:pt idx="112">
                  <c:v>3.4230769230769229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A95-49F2-A526-C2AE5759F6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8818760"/>
        <c:axId val="578820072"/>
      </c:lineChart>
      <c:catAx>
        <c:axId val="578818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8820072"/>
        <c:crosses val="autoZero"/>
        <c:auto val="1"/>
        <c:lblAlgn val="ctr"/>
        <c:lblOffset val="100"/>
        <c:noMultiLvlLbl val="0"/>
      </c:catAx>
      <c:valAx>
        <c:axId val="578820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8818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单词效率统计!$D$1</c:f>
              <c:strCache>
                <c:ptCount val="1"/>
                <c:pt idx="0">
                  <c:v>个/分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单词效率统计!$D$2:$D$114</c:f>
              <c:numCache>
                <c:formatCode>0.00_ </c:formatCode>
                <c:ptCount val="113"/>
                <c:pt idx="0">
                  <c:v>0.68965517241379315</c:v>
                </c:pt>
                <c:pt idx="1">
                  <c:v>0.69444444444444442</c:v>
                </c:pt>
                <c:pt idx="2">
                  <c:v>0.45454545454545453</c:v>
                </c:pt>
                <c:pt idx="3">
                  <c:v>0.58823529411764708</c:v>
                </c:pt>
                <c:pt idx="4">
                  <c:v>0.89393939393939392</c:v>
                </c:pt>
                <c:pt idx="5">
                  <c:v>0.9</c:v>
                </c:pt>
                <c:pt idx="6">
                  <c:v>0.98245614035087714</c:v>
                </c:pt>
                <c:pt idx="7">
                  <c:v>1.1666666666666667</c:v>
                </c:pt>
                <c:pt idx="8">
                  <c:v>1.2</c:v>
                </c:pt>
                <c:pt idx="9">
                  <c:v>8</c:v>
                </c:pt>
                <c:pt idx="10">
                  <c:v>0.66666666666666663</c:v>
                </c:pt>
                <c:pt idx="11">
                  <c:v>1.0333333333333334</c:v>
                </c:pt>
                <c:pt idx="12">
                  <c:v>2.9047619047619047</c:v>
                </c:pt>
                <c:pt idx="13">
                  <c:v>1.6904761904761905</c:v>
                </c:pt>
                <c:pt idx="14">
                  <c:v>0.90909090909090906</c:v>
                </c:pt>
                <c:pt idx="15">
                  <c:v>1.6212121212121211</c:v>
                </c:pt>
                <c:pt idx="16">
                  <c:v>2.7619047619047619</c:v>
                </c:pt>
                <c:pt idx="17">
                  <c:v>4.666666666666667</c:v>
                </c:pt>
                <c:pt idx="18">
                  <c:v>3.6428571428571428</c:v>
                </c:pt>
                <c:pt idx="19">
                  <c:v>4.024390243902439</c:v>
                </c:pt>
                <c:pt idx="20">
                  <c:v>3.2</c:v>
                </c:pt>
                <c:pt idx="21">
                  <c:v>4.3499999999999996</c:v>
                </c:pt>
                <c:pt idx="22">
                  <c:v>1</c:v>
                </c:pt>
                <c:pt idx="23">
                  <c:v>3.4</c:v>
                </c:pt>
                <c:pt idx="24">
                  <c:v>7.1764705882352944</c:v>
                </c:pt>
                <c:pt idx="25">
                  <c:v>6.5555555555555554</c:v>
                </c:pt>
                <c:pt idx="26">
                  <c:v>5.4705882352941178</c:v>
                </c:pt>
                <c:pt idx="27">
                  <c:v>3.5434782608695654</c:v>
                </c:pt>
                <c:pt idx="28">
                  <c:v>3.71875</c:v>
                </c:pt>
                <c:pt idx="29">
                  <c:v>4.0303030303030303</c:v>
                </c:pt>
                <c:pt idx="30">
                  <c:v>2.7647058823529411</c:v>
                </c:pt>
                <c:pt idx="31">
                  <c:v>5.1071428571428568</c:v>
                </c:pt>
                <c:pt idx="32">
                  <c:v>5.666666666666667</c:v>
                </c:pt>
                <c:pt idx="33">
                  <c:v>4.8636363636363633</c:v>
                </c:pt>
                <c:pt idx="34">
                  <c:v>5.8695652173913047</c:v>
                </c:pt>
                <c:pt idx="35">
                  <c:v>4.6956521739130439</c:v>
                </c:pt>
                <c:pt idx="36">
                  <c:v>5.8181818181818183</c:v>
                </c:pt>
                <c:pt idx="37">
                  <c:v>8.8888888888888893</c:v>
                </c:pt>
                <c:pt idx="38">
                  <c:v>7.0909090909090908</c:v>
                </c:pt>
                <c:pt idx="39">
                  <c:v>5.333333333333333</c:v>
                </c:pt>
                <c:pt idx="40">
                  <c:v>7.1621621621621623</c:v>
                </c:pt>
                <c:pt idx="41">
                  <c:v>5.2333333333333334</c:v>
                </c:pt>
                <c:pt idx="42">
                  <c:v>3.5625</c:v>
                </c:pt>
                <c:pt idx="43">
                  <c:v>4.7424242424242422</c:v>
                </c:pt>
                <c:pt idx="44">
                  <c:v>6.333333333333333</c:v>
                </c:pt>
                <c:pt idx="45">
                  <c:v>5.166666666666667</c:v>
                </c:pt>
                <c:pt idx="46">
                  <c:v>6.8260869565217392</c:v>
                </c:pt>
                <c:pt idx="47">
                  <c:v>1.5454545454545454</c:v>
                </c:pt>
                <c:pt idx="48">
                  <c:v>8</c:v>
                </c:pt>
                <c:pt idx="49">
                  <c:v>5.6923076923076925</c:v>
                </c:pt>
                <c:pt idx="50">
                  <c:v>3.5294117647058822</c:v>
                </c:pt>
                <c:pt idx="51">
                  <c:v>4.8055555555555554</c:v>
                </c:pt>
                <c:pt idx="52">
                  <c:v>5.0666666666666664</c:v>
                </c:pt>
                <c:pt idx="53">
                  <c:v>7.3414634146341466</c:v>
                </c:pt>
                <c:pt idx="54">
                  <c:v>3.6190476190476191</c:v>
                </c:pt>
                <c:pt idx="55">
                  <c:v>4.1805555555555554</c:v>
                </c:pt>
                <c:pt idx="56">
                  <c:v>3.7567567567567566</c:v>
                </c:pt>
                <c:pt idx="57">
                  <c:v>4.6829268292682924</c:v>
                </c:pt>
                <c:pt idx="58">
                  <c:v>4.1944444444444446</c:v>
                </c:pt>
                <c:pt idx="59">
                  <c:v>4.7121212121212119</c:v>
                </c:pt>
                <c:pt idx="60">
                  <c:v>4.833333333333333</c:v>
                </c:pt>
                <c:pt idx="61">
                  <c:v>7.0909090909090908</c:v>
                </c:pt>
                <c:pt idx="62">
                  <c:v>1.7142857142857142</c:v>
                </c:pt>
                <c:pt idx="63">
                  <c:v>4.0952380952380949</c:v>
                </c:pt>
                <c:pt idx="64">
                  <c:v>5.4107142857142856</c:v>
                </c:pt>
                <c:pt idx="65">
                  <c:v>7.3</c:v>
                </c:pt>
                <c:pt idx="66">
                  <c:v>4.6818181818181817</c:v>
                </c:pt>
                <c:pt idx="67">
                  <c:v>5.5535714285714288</c:v>
                </c:pt>
                <c:pt idx="68">
                  <c:v>6.0952380952380949</c:v>
                </c:pt>
                <c:pt idx="69">
                  <c:v>5.9423076923076925</c:v>
                </c:pt>
                <c:pt idx="70">
                  <c:v>3.4333333333333331</c:v>
                </c:pt>
                <c:pt idx="71">
                  <c:v>8.5714285714285712</c:v>
                </c:pt>
                <c:pt idx="72">
                  <c:v>7.2558139534883717</c:v>
                </c:pt>
                <c:pt idx="73">
                  <c:v>4.4871794871794872</c:v>
                </c:pt>
                <c:pt idx="74">
                  <c:v>5.5</c:v>
                </c:pt>
                <c:pt idx="75">
                  <c:v>5.5</c:v>
                </c:pt>
                <c:pt idx="76">
                  <c:v>5.8214285714285712</c:v>
                </c:pt>
                <c:pt idx="77">
                  <c:v>5.117647058823529</c:v>
                </c:pt>
                <c:pt idx="78">
                  <c:v>6</c:v>
                </c:pt>
                <c:pt idx="79">
                  <c:v>6.7777777777777777</c:v>
                </c:pt>
                <c:pt idx="80">
                  <c:v>5.3076923076923075</c:v>
                </c:pt>
                <c:pt idx="81">
                  <c:v>3.5098039215686274</c:v>
                </c:pt>
                <c:pt idx="82">
                  <c:v>4.8833333333333337</c:v>
                </c:pt>
                <c:pt idx="83">
                  <c:v>3.2121212121212119</c:v>
                </c:pt>
                <c:pt idx="84">
                  <c:v>3.9444444444444446</c:v>
                </c:pt>
                <c:pt idx="85">
                  <c:v>5.7638888888888893</c:v>
                </c:pt>
                <c:pt idx="86">
                  <c:v>9.1785714285714288</c:v>
                </c:pt>
                <c:pt idx="87">
                  <c:v>6.1309523809523814</c:v>
                </c:pt>
                <c:pt idx="88">
                  <c:v>4.5111111111111111</c:v>
                </c:pt>
                <c:pt idx="89">
                  <c:v>6.6805555555555554</c:v>
                </c:pt>
                <c:pt idx="90">
                  <c:v>5.15</c:v>
                </c:pt>
                <c:pt idx="91">
                  <c:v>7.1111111111111107</c:v>
                </c:pt>
                <c:pt idx="92">
                  <c:v>6.5641025641025639</c:v>
                </c:pt>
                <c:pt idx="93">
                  <c:v>4.7261904761904763</c:v>
                </c:pt>
                <c:pt idx="94">
                  <c:v>6.5769230769230766</c:v>
                </c:pt>
                <c:pt idx="95">
                  <c:v>5.333333333333333</c:v>
                </c:pt>
                <c:pt idx="96">
                  <c:v>6.4230769230769234</c:v>
                </c:pt>
                <c:pt idx="97">
                  <c:v>4.0256410256410255</c:v>
                </c:pt>
                <c:pt idx="98">
                  <c:v>4.4249999999999998</c:v>
                </c:pt>
                <c:pt idx="99">
                  <c:v>3.3974358974358974</c:v>
                </c:pt>
                <c:pt idx="100">
                  <c:v>3.3378378378378377</c:v>
                </c:pt>
                <c:pt idx="101">
                  <c:v>4.4298245614035086</c:v>
                </c:pt>
                <c:pt idx="102">
                  <c:v>3.8974358974358974</c:v>
                </c:pt>
                <c:pt idx="103">
                  <c:v>4.0384615384615383</c:v>
                </c:pt>
                <c:pt idx="104">
                  <c:v>3.2758620689655173</c:v>
                </c:pt>
                <c:pt idx="105">
                  <c:v>5.1416666666666666</c:v>
                </c:pt>
                <c:pt idx="106">
                  <c:v>3.1851851851851851</c:v>
                </c:pt>
                <c:pt idx="107">
                  <c:v>2.5964912280701755</c:v>
                </c:pt>
                <c:pt idx="108">
                  <c:v>2.392156862745098</c:v>
                </c:pt>
                <c:pt idx="109">
                  <c:v>3.715686274509804</c:v>
                </c:pt>
                <c:pt idx="110">
                  <c:v>3.9871794871794872</c:v>
                </c:pt>
                <c:pt idx="111">
                  <c:v>3.284313725490196</c:v>
                </c:pt>
                <c:pt idx="112">
                  <c:v>3.4230769230769229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45-4C45-A44C-93C65476A5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1860680"/>
        <c:axId val="411868224"/>
      </c:lineChart>
      <c:catAx>
        <c:axId val="4118606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1868224"/>
        <c:crosses val="autoZero"/>
        <c:auto val="1"/>
        <c:lblAlgn val="ctr"/>
        <c:lblOffset val="100"/>
        <c:noMultiLvlLbl val="0"/>
      </c:catAx>
      <c:valAx>
        <c:axId val="41186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1860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单词效率统计!$G$1</c:f>
              <c:strCache>
                <c:ptCount val="1"/>
                <c:pt idx="0">
                  <c:v>7天平均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单词效率统计!$G$2:$G$114</c:f>
              <c:numCache>
                <c:formatCode>General</c:formatCode>
                <c:ptCount val="113"/>
                <c:pt idx="6" formatCode="0.00_ ">
                  <c:v>0.92546517809675699</c:v>
                </c:pt>
                <c:pt idx="7" formatCode="0.00_ ">
                  <c:v>1.0163742690058479</c:v>
                </c:pt>
                <c:pt idx="8" formatCode="0.00_ ">
                  <c:v>1.116374269005848</c:v>
                </c:pt>
                <c:pt idx="9" formatCode="0.00_ ">
                  <c:v>3.4555555555555557</c:v>
                </c:pt>
                <c:pt idx="10" formatCode="0.00_ ">
                  <c:v>3.2888888888888883</c:v>
                </c:pt>
                <c:pt idx="11" formatCode="0.00_ ">
                  <c:v>3.2333333333333329</c:v>
                </c:pt>
                <c:pt idx="12" formatCode="0.00_ ">
                  <c:v>1.5349206349206348</c:v>
                </c:pt>
                <c:pt idx="13" formatCode="0.00_ ">
                  <c:v>1.8761904761904764</c:v>
                </c:pt>
                <c:pt idx="14" formatCode="0.00_ ">
                  <c:v>1.8347763347763346</c:v>
                </c:pt>
                <c:pt idx="15" formatCode="0.00_ ">
                  <c:v>1.4069264069264069</c:v>
                </c:pt>
                <c:pt idx="16" formatCode="0.00_ ">
                  <c:v>1.7640692640692641</c:v>
                </c:pt>
                <c:pt idx="17" formatCode="0.00_ ">
                  <c:v>3.0165945165945165</c:v>
                </c:pt>
                <c:pt idx="18" formatCode="0.00_ ">
                  <c:v>3.6904761904761902</c:v>
                </c:pt>
                <c:pt idx="19" formatCode="0.00_ ">
                  <c:v>4.1113046844754164</c:v>
                </c:pt>
                <c:pt idx="20" formatCode="0.00_ ">
                  <c:v>3.6224157955865279</c:v>
                </c:pt>
                <c:pt idx="21" formatCode="0.00_ ">
                  <c:v>3.8581300813008128</c:v>
                </c:pt>
                <c:pt idx="22" formatCode="0.00_ ">
                  <c:v>2.85</c:v>
                </c:pt>
                <c:pt idx="23" formatCode="0.00_ ">
                  <c:v>2.9166666666666665</c:v>
                </c:pt>
                <c:pt idx="24" formatCode="0.00_ ">
                  <c:v>3.8588235294117652</c:v>
                </c:pt>
                <c:pt idx="25" formatCode="0.00_ ">
                  <c:v>5.7106753812636164</c:v>
                </c:pt>
                <c:pt idx="26" formatCode="0.00_ ">
                  <c:v>6.4008714596949901</c:v>
                </c:pt>
                <c:pt idx="27" formatCode="0.00_ ">
                  <c:v>5.1898740172397462</c:v>
                </c:pt>
                <c:pt idx="28" formatCode="0.00_ ">
                  <c:v>4.2442721653878941</c:v>
                </c:pt>
                <c:pt idx="29" formatCode="0.00_ ">
                  <c:v>3.7641770970575319</c:v>
                </c:pt>
                <c:pt idx="30" formatCode="0.00_ ">
                  <c:v>3.5045863042186571</c:v>
                </c:pt>
                <c:pt idx="31" formatCode="0.00_ ">
                  <c:v>3.9673839232662758</c:v>
                </c:pt>
                <c:pt idx="32" formatCode="0.00_ ">
                  <c:v>4.5128384687208216</c:v>
                </c:pt>
                <c:pt idx="33" formatCode="0.00_ ">
                  <c:v>5.2124819624819621</c:v>
                </c:pt>
                <c:pt idx="34" formatCode="0.00_ ">
                  <c:v>5.466622749231445</c:v>
                </c:pt>
                <c:pt idx="35" formatCode="0.00_ ">
                  <c:v>5.1429512516469034</c:v>
                </c:pt>
                <c:pt idx="36" formatCode="0.00_ ">
                  <c:v>5.4611330698287217</c:v>
                </c:pt>
                <c:pt idx="37" formatCode="0.00_ ">
                  <c:v>6.4675742936612508</c:v>
                </c:pt>
                <c:pt idx="38" formatCode="0.00_ ">
                  <c:v>7.2659932659932664</c:v>
                </c:pt>
                <c:pt idx="39" formatCode="0.00_ ">
                  <c:v>7.1043771043771038</c:v>
                </c:pt>
                <c:pt idx="40" formatCode="0.00_ ">
                  <c:v>6.5288015288015293</c:v>
                </c:pt>
                <c:pt idx="41" formatCode="0.00_ ">
                  <c:v>5.9096096096096096</c:v>
                </c:pt>
                <c:pt idx="42" formatCode="0.00_ ">
                  <c:v>5.3193318318318319</c:v>
                </c:pt>
                <c:pt idx="43" formatCode="0.00_ ">
                  <c:v>4.5127525252525258</c:v>
                </c:pt>
                <c:pt idx="44" formatCode="0.00_ ">
                  <c:v>4.8794191919191912</c:v>
                </c:pt>
                <c:pt idx="45" formatCode="0.00_ ">
                  <c:v>5.4141414141414144</c:v>
                </c:pt>
                <c:pt idx="46" formatCode="0.00_ ">
                  <c:v>6.1086956521739131</c:v>
                </c:pt>
                <c:pt idx="47" formatCode="0.00_ ">
                  <c:v>4.5127360562143171</c:v>
                </c:pt>
                <c:pt idx="48" formatCode="0.00_ ">
                  <c:v>5.4571805006587617</c:v>
                </c:pt>
                <c:pt idx="49" formatCode="0.00_ ">
                  <c:v>5.0792540792540786</c:v>
                </c:pt>
                <c:pt idx="50" formatCode="0.00_ ">
                  <c:v>5.7405731523378591</c:v>
                </c:pt>
                <c:pt idx="51" formatCode="0.00_ ">
                  <c:v>4.6757583375230434</c:v>
                </c:pt>
                <c:pt idx="52" formatCode="0.00_ ">
                  <c:v>4.4672113289760347</c:v>
                </c:pt>
                <c:pt idx="53" formatCode="0.00_ ">
                  <c:v>5.7378952122854558</c:v>
                </c:pt>
                <c:pt idx="54" formatCode="0.00_ ">
                  <c:v>5.3423925667828103</c:v>
                </c:pt>
                <c:pt idx="55" formatCode="0.00_ ">
                  <c:v>5.0470221964124402</c:v>
                </c:pt>
                <c:pt idx="56" formatCode="0.00_ ">
                  <c:v>3.8521199771199766</c:v>
                </c:pt>
                <c:pt idx="57" formatCode="0.00_ ">
                  <c:v>4.2067463805268686</c:v>
                </c:pt>
                <c:pt idx="58" formatCode="0.00_ ">
                  <c:v>4.2113760101564983</c:v>
                </c:pt>
                <c:pt idx="59" formatCode="0.00_ ">
                  <c:v>4.529830828611316</c:v>
                </c:pt>
                <c:pt idx="60" formatCode="0.00_ ">
                  <c:v>4.5799663299663296</c:v>
                </c:pt>
                <c:pt idx="61" formatCode="0.00_ ">
                  <c:v>5.5454545454545459</c:v>
                </c:pt>
                <c:pt idx="62" formatCode="0.00_ ">
                  <c:v>4.5461760461760461</c:v>
                </c:pt>
                <c:pt idx="63" formatCode="0.00_ ">
                  <c:v>4.3001443001443</c:v>
                </c:pt>
                <c:pt idx="64" formatCode="0.00_ ">
                  <c:v>3.7400793650793651</c:v>
                </c:pt>
                <c:pt idx="65" formatCode="0.00_ ">
                  <c:v>5.6019841269841271</c:v>
                </c:pt>
                <c:pt idx="66" formatCode="0.00_ ">
                  <c:v>5.7975108225108229</c:v>
                </c:pt>
                <c:pt idx="67" formatCode="0.00_ ">
                  <c:v>5.8451298701298695</c:v>
                </c:pt>
                <c:pt idx="68" formatCode="0.00_ ">
                  <c:v>5.4435425685425685</c:v>
                </c:pt>
                <c:pt idx="69" formatCode="0.00_ ">
                  <c:v>5.8637057387057387</c:v>
                </c:pt>
                <c:pt idx="70" formatCode="0.00_ ">
                  <c:v>5.1569597069597073</c:v>
                </c:pt>
                <c:pt idx="71" formatCode="0.00_ ">
                  <c:v>5.9823565323565324</c:v>
                </c:pt>
                <c:pt idx="72" formatCode="0.00_ ">
                  <c:v>6.4201919527500921</c:v>
                </c:pt>
                <c:pt idx="73" formatCode="0.00_ ">
                  <c:v>6.7714740040321431</c:v>
                </c:pt>
                <c:pt idx="74" formatCode="0.00_ ">
                  <c:v>5.7476644802226202</c:v>
                </c:pt>
                <c:pt idx="75" formatCode="0.00_ ">
                  <c:v>5.1623931623931627</c:v>
                </c:pt>
                <c:pt idx="76" formatCode="0.00_ ">
                  <c:v>5.6071428571428568</c:v>
                </c:pt>
                <c:pt idx="77" formatCode="0.00_ ">
                  <c:v>5.4796918767506995</c:v>
                </c:pt>
                <c:pt idx="78" formatCode="0.00_ ">
                  <c:v>5.6463585434173664</c:v>
                </c:pt>
                <c:pt idx="79" formatCode="0.00_ ">
                  <c:v>5.9651416122004361</c:v>
                </c:pt>
                <c:pt idx="80" formatCode="0.00_ ">
                  <c:v>6.0284900284900287</c:v>
                </c:pt>
                <c:pt idx="81" formatCode="0.00_ ">
                  <c:v>5.1984246690129039</c:v>
                </c:pt>
                <c:pt idx="82" formatCode="0.00_ ">
                  <c:v>4.5669431875314226</c:v>
                </c:pt>
                <c:pt idx="83" formatCode="0.00_ ">
                  <c:v>3.8684194890077244</c:v>
                </c:pt>
                <c:pt idx="84" formatCode="0.00_ ">
                  <c:v>4.0132996632996631</c:v>
                </c:pt>
                <c:pt idx="85" formatCode="0.00_ ">
                  <c:v>4.3068181818181825</c:v>
                </c:pt>
                <c:pt idx="86" formatCode="0.00_ ">
                  <c:v>6.2956349206349209</c:v>
                </c:pt>
                <c:pt idx="87" formatCode="0.00_ ">
                  <c:v>7.0244708994708995</c:v>
                </c:pt>
                <c:pt idx="88" formatCode="0.00_ ">
                  <c:v>6.6068783068783077</c:v>
                </c:pt>
                <c:pt idx="89" formatCode="0.00_ ">
                  <c:v>5.7742063492063496</c:v>
                </c:pt>
                <c:pt idx="90" formatCode="0.00_ ">
                  <c:v>5.4472222222222229</c:v>
                </c:pt>
                <c:pt idx="91" formatCode="0.00_ ">
                  <c:v>6.3138888888888891</c:v>
                </c:pt>
                <c:pt idx="92" formatCode="0.00_ ">
                  <c:v>6.2750712250712253</c:v>
                </c:pt>
                <c:pt idx="93" formatCode="0.00_ ">
                  <c:v>6.1338013838013836</c:v>
                </c:pt>
                <c:pt idx="94" formatCode="0.00_ ">
                  <c:v>5.9557387057387059</c:v>
                </c:pt>
                <c:pt idx="95" formatCode="0.00_ ">
                  <c:v>5.5454822954822953</c:v>
                </c:pt>
                <c:pt idx="96" formatCode="0.00_ ">
                  <c:v>6.1111111111111107</c:v>
                </c:pt>
                <c:pt idx="97" formatCode="0.00_ ">
                  <c:v>5.2606837606837606</c:v>
                </c:pt>
                <c:pt idx="98" formatCode="0.00_ ">
                  <c:v>4.9579059829059835</c:v>
                </c:pt>
                <c:pt idx="99" formatCode="0.00_ ">
                  <c:v>3.9493589743589745</c:v>
                </c:pt>
                <c:pt idx="100" formatCode="0.00_ ">
                  <c:v>3.7200912450912447</c:v>
                </c:pt>
                <c:pt idx="101" formatCode="0.00_ ">
                  <c:v>3.7216994322257477</c:v>
                </c:pt>
                <c:pt idx="102" formatCode="0.00_ ">
                  <c:v>3.8883660988924142</c:v>
                </c:pt>
                <c:pt idx="103" formatCode="0.00_ ">
                  <c:v>4.1219073324336479</c:v>
                </c:pt>
                <c:pt idx="104" formatCode="0.00_ ">
                  <c:v>3.7372531682876513</c:v>
                </c:pt>
                <c:pt idx="105" formatCode="0.00_ ">
                  <c:v>4.1519967580312409</c:v>
                </c:pt>
                <c:pt idx="106" formatCode="0.00_ ">
                  <c:v>3.8675713069391229</c:v>
                </c:pt>
                <c:pt idx="107" formatCode="0.00_ ">
                  <c:v>3.6411143599740092</c:v>
                </c:pt>
                <c:pt idx="108" formatCode="0.00_ ">
                  <c:v>2.7246110920001527</c:v>
                </c:pt>
                <c:pt idx="109" formatCode="0.00_ ">
                  <c:v>2.9014447884416925</c:v>
                </c:pt>
                <c:pt idx="110" formatCode="0.00_ ">
                  <c:v>3.3650075414781297</c:v>
                </c:pt>
                <c:pt idx="111" formatCode="0.00_ ">
                  <c:v>3.6623931623931623</c:v>
                </c:pt>
                <c:pt idx="112" formatCode="0.00_ ">
                  <c:v>3.5648567119155352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3D-442D-8B1A-53213B1C29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1564576"/>
        <c:axId val="591572776"/>
      </c:lineChart>
      <c:catAx>
        <c:axId val="591564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1572776"/>
        <c:crosses val="autoZero"/>
        <c:auto val="1"/>
        <c:lblAlgn val="ctr"/>
        <c:lblOffset val="100"/>
        <c:noMultiLvlLbl val="0"/>
      </c:catAx>
      <c:valAx>
        <c:axId val="591572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1564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单词效率统计!$F$1</c:f>
              <c:strCache>
                <c:ptCount val="1"/>
                <c:pt idx="0">
                  <c:v>时间*0.1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单词效率统计!$F$2:$F$114</c:f>
              <c:numCache>
                <c:formatCode>General</c:formatCode>
                <c:ptCount val="113"/>
                <c:pt idx="6" formatCode="0.00_ ">
                  <c:v>4.4333333333333336</c:v>
                </c:pt>
                <c:pt idx="7" formatCode="0.00_ ">
                  <c:v>3.8333333333333339</c:v>
                </c:pt>
                <c:pt idx="8" formatCode="0.00_ ">
                  <c:v>4</c:v>
                </c:pt>
                <c:pt idx="9" formatCode="0.00_ ">
                  <c:v>2.1333333333333333</c:v>
                </c:pt>
                <c:pt idx="10" formatCode="0.00_ ">
                  <c:v>1.0333333333333334</c:v>
                </c:pt>
                <c:pt idx="11" formatCode="0.00_ ">
                  <c:v>2.5333333333333332</c:v>
                </c:pt>
                <c:pt idx="12" formatCode="0.00_ ">
                  <c:v>3.9000000000000004</c:v>
                </c:pt>
                <c:pt idx="13" formatCode="0.00_ ">
                  <c:v>6.2</c:v>
                </c:pt>
                <c:pt idx="14" formatCode="0.00_ ">
                  <c:v>4.5666666666666664</c:v>
                </c:pt>
                <c:pt idx="15" formatCode="0.00_ ">
                  <c:v>5.3666666666666671</c:v>
                </c:pt>
                <c:pt idx="16" formatCode="0.00_ ">
                  <c:v>5.3666666666666671</c:v>
                </c:pt>
                <c:pt idx="17" formatCode="0.00_ ">
                  <c:v>5.1000000000000005</c:v>
                </c:pt>
                <c:pt idx="18" formatCode="0.00_ ">
                  <c:v>3.3666666666666667</c:v>
                </c:pt>
                <c:pt idx="19" formatCode="0.00_ ">
                  <c:v>1.9333333333333333</c:v>
                </c:pt>
                <c:pt idx="20" formatCode="0.00_ ">
                  <c:v>2.666666666666667</c:v>
                </c:pt>
                <c:pt idx="21" formatCode="0.00_ ">
                  <c:v>2.8666666666666671</c:v>
                </c:pt>
                <c:pt idx="22" formatCode="0.00_ ">
                  <c:v>2</c:v>
                </c:pt>
                <c:pt idx="23" formatCode="0.00_ ">
                  <c:v>1.666666666666667</c:v>
                </c:pt>
                <c:pt idx="24" formatCode="0.00_ ">
                  <c:v>1.5666666666666667</c:v>
                </c:pt>
                <c:pt idx="25" formatCode="0.00_ ">
                  <c:v>2.2666666666666671</c:v>
                </c:pt>
                <c:pt idx="26" formatCode="0.00_ ">
                  <c:v>2.3333333333333335</c:v>
                </c:pt>
                <c:pt idx="27" formatCode="0.00_ ">
                  <c:v>3.3000000000000003</c:v>
                </c:pt>
                <c:pt idx="28" formatCode="0.00_ ">
                  <c:v>3.166666666666667</c:v>
                </c:pt>
                <c:pt idx="29" formatCode="0.00_ ">
                  <c:v>4.8000000000000007</c:v>
                </c:pt>
                <c:pt idx="30" formatCode="0.00_ ">
                  <c:v>3.8333333333333339</c:v>
                </c:pt>
                <c:pt idx="31" formatCode="0.00_ ">
                  <c:v>3.7</c:v>
                </c:pt>
                <c:pt idx="32" formatCode="0.00_ ">
                  <c:v>3.9000000000000004</c:v>
                </c:pt>
                <c:pt idx="33" formatCode="0.00_ ">
                  <c:v>4.8000000000000007</c:v>
                </c:pt>
                <c:pt idx="34" formatCode="0.00_ ">
                  <c:v>4.6333333333333337</c:v>
                </c:pt>
                <c:pt idx="35" formatCode="0.00_ ">
                  <c:v>3.7666666666666666</c:v>
                </c:pt>
                <c:pt idx="36" formatCode="0.00_ ">
                  <c:v>3.0333333333333332</c:v>
                </c:pt>
                <c:pt idx="37" formatCode="0.00_ ">
                  <c:v>2.5666666666666669</c:v>
                </c:pt>
                <c:pt idx="38" formatCode="0.00_ ">
                  <c:v>1.4000000000000001</c:v>
                </c:pt>
                <c:pt idx="39" formatCode="0.00_ ">
                  <c:v>2.5666666666666669</c:v>
                </c:pt>
                <c:pt idx="40" formatCode="0.00_ ">
                  <c:v>3.5</c:v>
                </c:pt>
                <c:pt idx="41" formatCode="0.00_ ">
                  <c:v>5.1333333333333337</c:v>
                </c:pt>
                <c:pt idx="42" formatCode="0.00_ ">
                  <c:v>3.7666666666666666</c:v>
                </c:pt>
                <c:pt idx="43" formatCode="0.00_ ">
                  <c:v>4.7333333333333334</c:v>
                </c:pt>
                <c:pt idx="44" formatCode="0.00_ ">
                  <c:v>3.0333333333333332</c:v>
                </c:pt>
                <c:pt idx="45" formatCode="0.00_ ">
                  <c:v>3.1</c:v>
                </c:pt>
                <c:pt idx="46" formatCode="0.00_ ">
                  <c:v>2.4333333333333336</c:v>
                </c:pt>
                <c:pt idx="47" formatCode="0.00_ ">
                  <c:v>2.5</c:v>
                </c:pt>
                <c:pt idx="48" formatCode="0.00_ ">
                  <c:v>2.0333333333333332</c:v>
                </c:pt>
                <c:pt idx="49" formatCode="0.00_ ">
                  <c:v>1.3666666666666667</c:v>
                </c:pt>
                <c:pt idx="50" formatCode="0.00_ ">
                  <c:v>1.5666666666666667</c:v>
                </c:pt>
                <c:pt idx="51" formatCode="0.00_ ">
                  <c:v>2.6333333333333333</c:v>
                </c:pt>
                <c:pt idx="52" formatCode="0.00_ ">
                  <c:v>3.7666666666666666</c:v>
                </c:pt>
                <c:pt idx="53" formatCode="0.00_ ">
                  <c:v>4.5666666666666664</c:v>
                </c:pt>
                <c:pt idx="54" formatCode="0.00_ ">
                  <c:v>6.166666666666667</c:v>
                </c:pt>
                <c:pt idx="55" formatCode="0.00_ ">
                  <c:v>6.5666666666666673</c:v>
                </c:pt>
                <c:pt idx="56" formatCode="0.00_ ">
                  <c:v>6.4333333333333336</c:v>
                </c:pt>
                <c:pt idx="57" formatCode="0.00_ ">
                  <c:v>5</c:v>
                </c:pt>
                <c:pt idx="58" formatCode="0.00_ ">
                  <c:v>5</c:v>
                </c:pt>
                <c:pt idx="59" formatCode="0.00_ ">
                  <c:v>5.9666666666666668</c:v>
                </c:pt>
                <c:pt idx="60" formatCode="0.00_ ">
                  <c:v>6.8000000000000007</c:v>
                </c:pt>
                <c:pt idx="61" formatCode="0.00_ ">
                  <c:v>5.8666666666666671</c:v>
                </c:pt>
                <c:pt idx="62" formatCode="0.00_ ">
                  <c:v>4.3666666666666663</c:v>
                </c:pt>
                <c:pt idx="63" formatCode="0.00_ ">
                  <c:v>4.9666666666666668</c:v>
                </c:pt>
                <c:pt idx="64" formatCode="0.00_ ">
                  <c:v>5.3666666666666671</c:v>
                </c:pt>
                <c:pt idx="65" formatCode="0.00_ ">
                  <c:v>6.3333333333333339</c:v>
                </c:pt>
                <c:pt idx="66" formatCode="0.00_ ">
                  <c:v>5.7333333333333343</c:v>
                </c:pt>
                <c:pt idx="67" formatCode="0.00_ ">
                  <c:v>5.7333333333333343</c:v>
                </c:pt>
                <c:pt idx="68" formatCode="0.00_ ">
                  <c:v>6.8666666666666671</c:v>
                </c:pt>
                <c:pt idx="69" formatCode="0.00_ ">
                  <c:v>6.4</c:v>
                </c:pt>
                <c:pt idx="70" formatCode="0.00_ ">
                  <c:v>7.5333333333333332</c:v>
                </c:pt>
                <c:pt idx="71" formatCode="0.00_ ">
                  <c:v>5.9</c:v>
                </c:pt>
                <c:pt idx="72" formatCode="0.00_ ">
                  <c:v>5.6000000000000005</c:v>
                </c:pt>
                <c:pt idx="73" formatCode="0.00_ ">
                  <c:v>3.9000000000000004</c:v>
                </c:pt>
                <c:pt idx="74" formatCode="0.00_ ">
                  <c:v>4.6000000000000005</c:v>
                </c:pt>
                <c:pt idx="75" formatCode="0.00_ ">
                  <c:v>5.1000000000000005</c:v>
                </c:pt>
                <c:pt idx="76" formatCode="0.00_ ">
                  <c:v>5.666666666666667</c:v>
                </c:pt>
                <c:pt idx="77" formatCode="0.00_ ">
                  <c:v>4.9333333333333336</c:v>
                </c:pt>
                <c:pt idx="78" formatCode="0.00_ ">
                  <c:v>4.7333333333333334</c:v>
                </c:pt>
                <c:pt idx="79" formatCode="0.00_ ">
                  <c:v>3.166666666666667</c:v>
                </c:pt>
                <c:pt idx="80" formatCode="0.00_ ">
                  <c:v>4.6333333333333337</c:v>
                </c:pt>
                <c:pt idx="81" formatCode="0.00_ ">
                  <c:v>4.6000000000000005</c:v>
                </c:pt>
                <c:pt idx="82" formatCode="0.00_ ">
                  <c:v>6.3000000000000007</c:v>
                </c:pt>
                <c:pt idx="83" formatCode="0.00_ ">
                  <c:v>5.9</c:v>
                </c:pt>
                <c:pt idx="84" formatCode="0.00_ ">
                  <c:v>4.8000000000000007</c:v>
                </c:pt>
                <c:pt idx="85" formatCode="0.00_ ">
                  <c:v>5.2</c:v>
                </c:pt>
                <c:pt idx="86" formatCode="0.00_ ">
                  <c:v>4.8666666666666671</c:v>
                </c:pt>
                <c:pt idx="87" formatCode="0.00_ ">
                  <c:v>7.0666666666666673</c:v>
                </c:pt>
                <c:pt idx="88" formatCode="0.00_ ">
                  <c:v>7.6666666666666679</c:v>
                </c:pt>
                <c:pt idx="89" formatCode="0.00_ ">
                  <c:v>8.2000000000000011</c:v>
                </c:pt>
                <c:pt idx="90" formatCode="0.00_ ">
                  <c:v>8.7333333333333325</c:v>
                </c:pt>
                <c:pt idx="91" formatCode="0.00_ ">
                  <c:v>8.1333333333333329</c:v>
                </c:pt>
                <c:pt idx="92" formatCode="0.00_ ">
                  <c:v>8.3333333333333339</c:v>
                </c:pt>
                <c:pt idx="93" formatCode="0.00_ ">
                  <c:v>7.8000000000000007</c:v>
                </c:pt>
                <c:pt idx="94" formatCode="0.00_ ">
                  <c:v>8</c:v>
                </c:pt>
                <c:pt idx="95" formatCode="0.00_ ">
                  <c:v>7.6000000000000005</c:v>
                </c:pt>
                <c:pt idx="96" formatCode="0.00_ ">
                  <c:v>7.4</c:v>
                </c:pt>
                <c:pt idx="97" formatCode="0.00_ ">
                  <c:v>7.4</c:v>
                </c:pt>
                <c:pt idx="98" formatCode="0.00_ ">
                  <c:v>9.2000000000000011</c:v>
                </c:pt>
                <c:pt idx="99" formatCode="0.00_ ">
                  <c:v>9.2000000000000011</c:v>
                </c:pt>
                <c:pt idx="100" formatCode="0.00_ ">
                  <c:v>11.533333333333333</c:v>
                </c:pt>
                <c:pt idx="101" formatCode="0.00_ ">
                  <c:v>11.333333333333334</c:v>
                </c:pt>
                <c:pt idx="102" formatCode="0.00_ ">
                  <c:v>13.933333333333335</c:v>
                </c:pt>
                <c:pt idx="103" formatCode="0.00_ ">
                  <c:v>11.600000000000001</c:v>
                </c:pt>
                <c:pt idx="104" formatCode="0.00_ ">
                  <c:v>9.7333333333333343</c:v>
                </c:pt>
                <c:pt idx="105" formatCode="0.00_ ">
                  <c:v>8.5333333333333332</c:v>
                </c:pt>
                <c:pt idx="106" formatCode="0.00_ ">
                  <c:v>9.5333333333333332</c:v>
                </c:pt>
                <c:pt idx="107" formatCode="0.00_ ">
                  <c:v>11.4</c:v>
                </c:pt>
                <c:pt idx="108" formatCode="0.00_ ">
                  <c:v>10.8</c:v>
                </c:pt>
                <c:pt idx="109" formatCode="0.00_ ">
                  <c:v>10.600000000000001</c:v>
                </c:pt>
                <c:pt idx="110" formatCode="0.00_ ">
                  <c:v>9.4</c:v>
                </c:pt>
                <c:pt idx="111" formatCode="0.00_ ">
                  <c:v>9.4</c:v>
                </c:pt>
                <c:pt idx="112" formatCode="0.00_ ">
                  <c:v>8.6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C6-47CD-B51D-897DC89D7FC8}"/>
            </c:ext>
          </c:extLst>
        </c:ser>
        <c:ser>
          <c:idx val="1"/>
          <c:order val="1"/>
          <c:tx>
            <c:strRef>
              <c:f>单词效率统计!$G$1</c:f>
              <c:strCache>
                <c:ptCount val="1"/>
                <c:pt idx="0">
                  <c:v>7天平均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单词效率统计!$G$2:$G$114</c:f>
              <c:numCache>
                <c:formatCode>General</c:formatCode>
                <c:ptCount val="113"/>
                <c:pt idx="6" formatCode="0.00_ ">
                  <c:v>0.92546517809675699</c:v>
                </c:pt>
                <c:pt idx="7" formatCode="0.00_ ">
                  <c:v>1.0163742690058479</c:v>
                </c:pt>
                <c:pt idx="8" formatCode="0.00_ ">
                  <c:v>1.116374269005848</c:v>
                </c:pt>
                <c:pt idx="9" formatCode="0.00_ ">
                  <c:v>3.4555555555555557</c:v>
                </c:pt>
                <c:pt idx="10" formatCode="0.00_ ">
                  <c:v>3.2888888888888883</c:v>
                </c:pt>
                <c:pt idx="11" formatCode="0.00_ ">
                  <c:v>3.2333333333333329</c:v>
                </c:pt>
                <c:pt idx="12" formatCode="0.00_ ">
                  <c:v>1.5349206349206348</c:v>
                </c:pt>
                <c:pt idx="13" formatCode="0.00_ ">
                  <c:v>1.8761904761904764</c:v>
                </c:pt>
                <c:pt idx="14" formatCode="0.00_ ">
                  <c:v>1.8347763347763346</c:v>
                </c:pt>
                <c:pt idx="15" formatCode="0.00_ ">
                  <c:v>1.4069264069264069</c:v>
                </c:pt>
                <c:pt idx="16" formatCode="0.00_ ">
                  <c:v>1.7640692640692641</c:v>
                </c:pt>
                <c:pt idx="17" formatCode="0.00_ ">
                  <c:v>3.0165945165945165</c:v>
                </c:pt>
                <c:pt idx="18" formatCode="0.00_ ">
                  <c:v>3.6904761904761902</c:v>
                </c:pt>
                <c:pt idx="19" formatCode="0.00_ ">
                  <c:v>4.1113046844754164</c:v>
                </c:pt>
                <c:pt idx="20" formatCode="0.00_ ">
                  <c:v>3.6224157955865279</c:v>
                </c:pt>
                <c:pt idx="21" formatCode="0.00_ ">
                  <c:v>3.8581300813008128</c:v>
                </c:pt>
                <c:pt idx="22" formatCode="0.00_ ">
                  <c:v>2.85</c:v>
                </c:pt>
                <c:pt idx="23" formatCode="0.00_ ">
                  <c:v>2.9166666666666665</c:v>
                </c:pt>
                <c:pt idx="24" formatCode="0.00_ ">
                  <c:v>3.8588235294117652</c:v>
                </c:pt>
                <c:pt idx="25" formatCode="0.00_ ">
                  <c:v>5.7106753812636164</c:v>
                </c:pt>
                <c:pt idx="26" formatCode="0.00_ ">
                  <c:v>6.4008714596949901</c:v>
                </c:pt>
                <c:pt idx="27" formatCode="0.00_ ">
                  <c:v>5.1898740172397462</c:v>
                </c:pt>
                <c:pt idx="28" formatCode="0.00_ ">
                  <c:v>4.2442721653878941</c:v>
                </c:pt>
                <c:pt idx="29" formatCode="0.00_ ">
                  <c:v>3.7641770970575319</c:v>
                </c:pt>
                <c:pt idx="30" formatCode="0.00_ ">
                  <c:v>3.5045863042186571</c:v>
                </c:pt>
                <c:pt idx="31" formatCode="0.00_ ">
                  <c:v>3.9673839232662758</c:v>
                </c:pt>
                <c:pt idx="32" formatCode="0.00_ ">
                  <c:v>4.5128384687208216</c:v>
                </c:pt>
                <c:pt idx="33" formatCode="0.00_ ">
                  <c:v>5.2124819624819621</c:v>
                </c:pt>
                <c:pt idx="34" formatCode="0.00_ ">
                  <c:v>5.466622749231445</c:v>
                </c:pt>
                <c:pt idx="35" formatCode="0.00_ ">
                  <c:v>5.1429512516469034</c:v>
                </c:pt>
                <c:pt idx="36" formatCode="0.00_ ">
                  <c:v>5.4611330698287217</c:v>
                </c:pt>
                <c:pt idx="37" formatCode="0.00_ ">
                  <c:v>6.4675742936612508</c:v>
                </c:pt>
                <c:pt idx="38" formatCode="0.00_ ">
                  <c:v>7.2659932659932664</c:v>
                </c:pt>
                <c:pt idx="39" formatCode="0.00_ ">
                  <c:v>7.1043771043771038</c:v>
                </c:pt>
                <c:pt idx="40" formatCode="0.00_ ">
                  <c:v>6.5288015288015293</c:v>
                </c:pt>
                <c:pt idx="41" formatCode="0.00_ ">
                  <c:v>5.9096096096096096</c:v>
                </c:pt>
                <c:pt idx="42" formatCode="0.00_ ">
                  <c:v>5.3193318318318319</c:v>
                </c:pt>
                <c:pt idx="43" formatCode="0.00_ ">
                  <c:v>4.5127525252525258</c:v>
                </c:pt>
                <c:pt idx="44" formatCode="0.00_ ">
                  <c:v>4.8794191919191912</c:v>
                </c:pt>
                <c:pt idx="45" formatCode="0.00_ ">
                  <c:v>5.4141414141414144</c:v>
                </c:pt>
                <c:pt idx="46" formatCode="0.00_ ">
                  <c:v>6.1086956521739131</c:v>
                </c:pt>
                <c:pt idx="47" formatCode="0.00_ ">
                  <c:v>4.5127360562143171</c:v>
                </c:pt>
                <c:pt idx="48" formatCode="0.00_ ">
                  <c:v>5.4571805006587617</c:v>
                </c:pt>
                <c:pt idx="49" formatCode="0.00_ ">
                  <c:v>5.0792540792540786</c:v>
                </c:pt>
                <c:pt idx="50" formatCode="0.00_ ">
                  <c:v>5.7405731523378591</c:v>
                </c:pt>
                <c:pt idx="51" formatCode="0.00_ ">
                  <c:v>4.6757583375230434</c:v>
                </c:pt>
                <c:pt idx="52" formatCode="0.00_ ">
                  <c:v>4.4672113289760347</c:v>
                </c:pt>
                <c:pt idx="53" formatCode="0.00_ ">
                  <c:v>5.7378952122854558</c:v>
                </c:pt>
                <c:pt idx="54" formatCode="0.00_ ">
                  <c:v>5.3423925667828103</c:v>
                </c:pt>
                <c:pt idx="55" formatCode="0.00_ ">
                  <c:v>5.0470221964124402</c:v>
                </c:pt>
                <c:pt idx="56" formatCode="0.00_ ">
                  <c:v>3.8521199771199766</c:v>
                </c:pt>
                <c:pt idx="57" formatCode="0.00_ ">
                  <c:v>4.2067463805268686</c:v>
                </c:pt>
                <c:pt idx="58" formatCode="0.00_ ">
                  <c:v>4.2113760101564983</c:v>
                </c:pt>
                <c:pt idx="59" formatCode="0.00_ ">
                  <c:v>4.529830828611316</c:v>
                </c:pt>
                <c:pt idx="60" formatCode="0.00_ ">
                  <c:v>4.5799663299663296</c:v>
                </c:pt>
                <c:pt idx="61" formatCode="0.00_ ">
                  <c:v>5.5454545454545459</c:v>
                </c:pt>
                <c:pt idx="62" formatCode="0.00_ ">
                  <c:v>4.5461760461760461</c:v>
                </c:pt>
                <c:pt idx="63" formatCode="0.00_ ">
                  <c:v>4.3001443001443</c:v>
                </c:pt>
                <c:pt idx="64" formatCode="0.00_ ">
                  <c:v>3.7400793650793651</c:v>
                </c:pt>
                <c:pt idx="65" formatCode="0.00_ ">
                  <c:v>5.6019841269841271</c:v>
                </c:pt>
                <c:pt idx="66" formatCode="0.00_ ">
                  <c:v>5.7975108225108229</c:v>
                </c:pt>
                <c:pt idx="67" formatCode="0.00_ ">
                  <c:v>5.8451298701298695</c:v>
                </c:pt>
                <c:pt idx="68" formatCode="0.00_ ">
                  <c:v>5.4435425685425685</c:v>
                </c:pt>
                <c:pt idx="69" formatCode="0.00_ ">
                  <c:v>5.8637057387057387</c:v>
                </c:pt>
                <c:pt idx="70" formatCode="0.00_ ">
                  <c:v>5.1569597069597073</c:v>
                </c:pt>
                <c:pt idx="71" formatCode="0.00_ ">
                  <c:v>5.9823565323565324</c:v>
                </c:pt>
                <c:pt idx="72" formatCode="0.00_ ">
                  <c:v>6.4201919527500921</c:v>
                </c:pt>
                <c:pt idx="73" formatCode="0.00_ ">
                  <c:v>6.7714740040321431</c:v>
                </c:pt>
                <c:pt idx="74" formatCode="0.00_ ">
                  <c:v>5.7476644802226202</c:v>
                </c:pt>
                <c:pt idx="75" formatCode="0.00_ ">
                  <c:v>5.1623931623931627</c:v>
                </c:pt>
                <c:pt idx="76" formatCode="0.00_ ">
                  <c:v>5.6071428571428568</c:v>
                </c:pt>
                <c:pt idx="77" formatCode="0.00_ ">
                  <c:v>5.4796918767506995</c:v>
                </c:pt>
                <c:pt idx="78" formatCode="0.00_ ">
                  <c:v>5.6463585434173664</c:v>
                </c:pt>
                <c:pt idx="79" formatCode="0.00_ ">
                  <c:v>5.9651416122004361</c:v>
                </c:pt>
                <c:pt idx="80" formatCode="0.00_ ">
                  <c:v>6.0284900284900287</c:v>
                </c:pt>
                <c:pt idx="81" formatCode="0.00_ ">
                  <c:v>5.1984246690129039</c:v>
                </c:pt>
                <c:pt idx="82" formatCode="0.00_ ">
                  <c:v>4.5669431875314226</c:v>
                </c:pt>
                <c:pt idx="83" formatCode="0.00_ ">
                  <c:v>3.8684194890077244</c:v>
                </c:pt>
                <c:pt idx="84" formatCode="0.00_ ">
                  <c:v>4.0132996632996631</c:v>
                </c:pt>
                <c:pt idx="85" formatCode="0.00_ ">
                  <c:v>4.3068181818181825</c:v>
                </c:pt>
                <c:pt idx="86" formatCode="0.00_ ">
                  <c:v>6.2956349206349209</c:v>
                </c:pt>
                <c:pt idx="87" formatCode="0.00_ ">
                  <c:v>7.0244708994708995</c:v>
                </c:pt>
                <c:pt idx="88" formatCode="0.00_ ">
                  <c:v>6.6068783068783077</c:v>
                </c:pt>
                <c:pt idx="89" formatCode="0.00_ ">
                  <c:v>5.7742063492063496</c:v>
                </c:pt>
                <c:pt idx="90" formatCode="0.00_ ">
                  <c:v>5.4472222222222229</c:v>
                </c:pt>
                <c:pt idx="91" formatCode="0.00_ ">
                  <c:v>6.3138888888888891</c:v>
                </c:pt>
                <c:pt idx="92" formatCode="0.00_ ">
                  <c:v>6.2750712250712253</c:v>
                </c:pt>
                <c:pt idx="93" formatCode="0.00_ ">
                  <c:v>6.1338013838013836</c:v>
                </c:pt>
                <c:pt idx="94" formatCode="0.00_ ">
                  <c:v>5.9557387057387059</c:v>
                </c:pt>
                <c:pt idx="95" formatCode="0.00_ ">
                  <c:v>5.5454822954822953</c:v>
                </c:pt>
                <c:pt idx="96" formatCode="0.00_ ">
                  <c:v>6.1111111111111107</c:v>
                </c:pt>
                <c:pt idx="97" formatCode="0.00_ ">
                  <c:v>5.2606837606837606</c:v>
                </c:pt>
                <c:pt idx="98" formatCode="0.00_ ">
                  <c:v>4.9579059829059835</c:v>
                </c:pt>
                <c:pt idx="99" formatCode="0.00_ ">
                  <c:v>3.9493589743589745</c:v>
                </c:pt>
                <c:pt idx="100" formatCode="0.00_ ">
                  <c:v>3.7200912450912447</c:v>
                </c:pt>
                <c:pt idx="101" formatCode="0.00_ ">
                  <c:v>3.7216994322257477</c:v>
                </c:pt>
                <c:pt idx="102" formatCode="0.00_ ">
                  <c:v>3.8883660988924142</c:v>
                </c:pt>
                <c:pt idx="103" formatCode="0.00_ ">
                  <c:v>4.1219073324336479</c:v>
                </c:pt>
                <c:pt idx="104" formatCode="0.00_ ">
                  <c:v>3.7372531682876513</c:v>
                </c:pt>
                <c:pt idx="105" formatCode="0.00_ ">
                  <c:v>4.1519967580312409</c:v>
                </c:pt>
                <c:pt idx="106" formatCode="0.00_ ">
                  <c:v>3.8675713069391229</c:v>
                </c:pt>
                <c:pt idx="107" formatCode="0.00_ ">
                  <c:v>3.6411143599740092</c:v>
                </c:pt>
                <c:pt idx="108" formatCode="0.00_ ">
                  <c:v>2.7246110920001527</c:v>
                </c:pt>
                <c:pt idx="109" formatCode="0.00_ ">
                  <c:v>2.9014447884416925</c:v>
                </c:pt>
                <c:pt idx="110" formatCode="0.00_ ">
                  <c:v>3.3650075414781297</c:v>
                </c:pt>
                <c:pt idx="111" formatCode="0.00_ ">
                  <c:v>3.6623931623931623</c:v>
                </c:pt>
                <c:pt idx="112" formatCode="0.00_ ">
                  <c:v>3.5648567119155352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C6-47CD-B51D-897DC89D7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8974240"/>
        <c:axId val="658977848"/>
      </c:lineChart>
      <c:catAx>
        <c:axId val="658974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8977848"/>
        <c:crosses val="autoZero"/>
        <c:auto val="1"/>
        <c:lblAlgn val="ctr"/>
        <c:lblOffset val="100"/>
        <c:noMultiLvlLbl val="0"/>
      </c:catAx>
      <c:valAx>
        <c:axId val="658977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8974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序号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Sheet1!$A$2:$A$120</c:f>
              <c:numCache>
                <c:formatCode>General</c:formatCode>
                <c:ptCount val="119"/>
                <c:pt idx="0">
                  <c:v>16</c:v>
                </c:pt>
                <c:pt idx="1">
                  <c:v>14</c:v>
                </c:pt>
                <c:pt idx="2">
                  <c:v>124</c:v>
                </c:pt>
                <c:pt idx="3">
                  <c:v>109</c:v>
                </c:pt>
                <c:pt idx="4">
                  <c:v>108</c:v>
                </c:pt>
                <c:pt idx="5">
                  <c:v>117</c:v>
                </c:pt>
                <c:pt idx="6">
                  <c:v>17</c:v>
                </c:pt>
                <c:pt idx="7">
                  <c:v>125</c:v>
                </c:pt>
                <c:pt idx="8">
                  <c:v>13</c:v>
                </c:pt>
                <c:pt idx="9">
                  <c:v>119</c:v>
                </c:pt>
                <c:pt idx="10">
                  <c:v>132</c:v>
                </c:pt>
                <c:pt idx="11">
                  <c:v>137</c:v>
                </c:pt>
                <c:pt idx="12">
                  <c:v>138</c:v>
                </c:pt>
                <c:pt idx="13">
                  <c:v>140</c:v>
                </c:pt>
                <c:pt idx="14">
                  <c:v>107</c:v>
                </c:pt>
                <c:pt idx="15">
                  <c:v>84</c:v>
                </c:pt>
                <c:pt idx="16">
                  <c:v>105</c:v>
                </c:pt>
                <c:pt idx="17">
                  <c:v>112</c:v>
                </c:pt>
                <c:pt idx="18">
                  <c:v>100</c:v>
                </c:pt>
                <c:pt idx="19">
                  <c:v>113</c:v>
                </c:pt>
                <c:pt idx="20">
                  <c:v>101</c:v>
                </c:pt>
                <c:pt idx="21">
                  <c:v>71</c:v>
                </c:pt>
                <c:pt idx="22">
                  <c:v>147</c:v>
                </c:pt>
                <c:pt idx="23">
                  <c:v>82</c:v>
                </c:pt>
                <c:pt idx="24">
                  <c:v>28</c:v>
                </c:pt>
                <c:pt idx="25">
                  <c:v>142</c:v>
                </c:pt>
                <c:pt idx="26">
                  <c:v>55</c:v>
                </c:pt>
                <c:pt idx="27">
                  <c:v>126</c:v>
                </c:pt>
                <c:pt idx="28">
                  <c:v>110</c:v>
                </c:pt>
                <c:pt idx="29">
                  <c:v>29</c:v>
                </c:pt>
                <c:pt idx="30">
                  <c:v>139</c:v>
                </c:pt>
                <c:pt idx="31">
                  <c:v>57</c:v>
                </c:pt>
                <c:pt idx="32">
                  <c:v>123</c:v>
                </c:pt>
                <c:pt idx="33">
                  <c:v>103</c:v>
                </c:pt>
                <c:pt idx="34">
                  <c:v>116</c:v>
                </c:pt>
                <c:pt idx="35">
                  <c:v>146</c:v>
                </c:pt>
                <c:pt idx="36">
                  <c:v>20</c:v>
                </c:pt>
                <c:pt idx="37">
                  <c:v>30</c:v>
                </c:pt>
                <c:pt idx="38">
                  <c:v>122</c:v>
                </c:pt>
                <c:pt idx="39">
                  <c:v>104</c:v>
                </c:pt>
                <c:pt idx="40">
                  <c:v>64</c:v>
                </c:pt>
                <c:pt idx="41">
                  <c:v>56</c:v>
                </c:pt>
                <c:pt idx="42">
                  <c:v>59</c:v>
                </c:pt>
                <c:pt idx="43">
                  <c:v>111</c:v>
                </c:pt>
                <c:pt idx="44">
                  <c:v>98</c:v>
                </c:pt>
                <c:pt idx="45">
                  <c:v>99</c:v>
                </c:pt>
                <c:pt idx="46">
                  <c:v>102</c:v>
                </c:pt>
                <c:pt idx="47">
                  <c:v>115</c:v>
                </c:pt>
                <c:pt idx="48">
                  <c:v>149</c:v>
                </c:pt>
                <c:pt idx="49">
                  <c:v>74</c:v>
                </c:pt>
                <c:pt idx="50">
                  <c:v>89</c:v>
                </c:pt>
                <c:pt idx="51">
                  <c:v>148</c:v>
                </c:pt>
                <c:pt idx="52">
                  <c:v>67</c:v>
                </c:pt>
                <c:pt idx="53">
                  <c:v>58</c:v>
                </c:pt>
                <c:pt idx="54">
                  <c:v>36</c:v>
                </c:pt>
                <c:pt idx="55">
                  <c:v>60</c:v>
                </c:pt>
                <c:pt idx="56">
                  <c:v>94</c:v>
                </c:pt>
                <c:pt idx="57">
                  <c:v>128</c:v>
                </c:pt>
                <c:pt idx="58">
                  <c:v>44</c:v>
                </c:pt>
                <c:pt idx="59">
                  <c:v>118</c:v>
                </c:pt>
                <c:pt idx="60">
                  <c:v>52</c:v>
                </c:pt>
                <c:pt idx="61">
                  <c:v>61</c:v>
                </c:pt>
                <c:pt idx="62">
                  <c:v>34</c:v>
                </c:pt>
                <c:pt idx="63">
                  <c:v>127</c:v>
                </c:pt>
                <c:pt idx="64">
                  <c:v>83</c:v>
                </c:pt>
                <c:pt idx="65">
                  <c:v>136</c:v>
                </c:pt>
                <c:pt idx="66">
                  <c:v>121</c:v>
                </c:pt>
                <c:pt idx="67">
                  <c:v>133</c:v>
                </c:pt>
                <c:pt idx="68">
                  <c:v>131</c:v>
                </c:pt>
                <c:pt idx="69">
                  <c:v>135</c:v>
                </c:pt>
                <c:pt idx="70">
                  <c:v>53</c:v>
                </c:pt>
                <c:pt idx="71">
                  <c:v>32</c:v>
                </c:pt>
                <c:pt idx="72">
                  <c:v>78</c:v>
                </c:pt>
                <c:pt idx="73">
                  <c:v>106</c:v>
                </c:pt>
                <c:pt idx="74">
                  <c:v>91</c:v>
                </c:pt>
                <c:pt idx="75">
                  <c:v>42</c:v>
                </c:pt>
                <c:pt idx="76">
                  <c:v>81</c:v>
                </c:pt>
                <c:pt idx="77">
                  <c:v>40</c:v>
                </c:pt>
                <c:pt idx="78">
                  <c:v>96</c:v>
                </c:pt>
                <c:pt idx="79">
                  <c:v>114</c:v>
                </c:pt>
                <c:pt idx="80">
                  <c:v>65</c:v>
                </c:pt>
                <c:pt idx="81">
                  <c:v>75</c:v>
                </c:pt>
                <c:pt idx="82">
                  <c:v>76</c:v>
                </c:pt>
                <c:pt idx="83">
                  <c:v>68</c:v>
                </c:pt>
                <c:pt idx="84">
                  <c:v>33</c:v>
                </c:pt>
                <c:pt idx="85">
                  <c:v>50</c:v>
                </c:pt>
                <c:pt idx="86">
                  <c:v>134</c:v>
                </c:pt>
                <c:pt idx="87">
                  <c:v>86</c:v>
                </c:pt>
                <c:pt idx="88">
                  <c:v>37</c:v>
                </c:pt>
                <c:pt idx="89">
                  <c:v>77</c:v>
                </c:pt>
                <c:pt idx="90">
                  <c:v>35</c:v>
                </c:pt>
                <c:pt idx="91">
                  <c:v>120</c:v>
                </c:pt>
                <c:pt idx="92">
                  <c:v>70</c:v>
                </c:pt>
                <c:pt idx="93">
                  <c:v>79</c:v>
                </c:pt>
                <c:pt idx="94">
                  <c:v>69</c:v>
                </c:pt>
                <c:pt idx="95">
                  <c:v>88</c:v>
                </c:pt>
                <c:pt idx="96">
                  <c:v>130</c:v>
                </c:pt>
                <c:pt idx="97">
                  <c:v>129</c:v>
                </c:pt>
                <c:pt idx="98">
                  <c:v>97</c:v>
                </c:pt>
                <c:pt idx="99">
                  <c:v>26</c:v>
                </c:pt>
                <c:pt idx="100">
                  <c:v>93</c:v>
                </c:pt>
                <c:pt idx="101">
                  <c:v>95</c:v>
                </c:pt>
                <c:pt idx="102">
                  <c:v>90</c:v>
                </c:pt>
                <c:pt idx="103">
                  <c:v>141</c:v>
                </c:pt>
                <c:pt idx="104">
                  <c:v>143</c:v>
                </c:pt>
                <c:pt idx="105">
                  <c:v>47</c:v>
                </c:pt>
                <c:pt idx="106">
                  <c:v>145</c:v>
                </c:pt>
                <c:pt idx="107">
                  <c:v>62</c:v>
                </c:pt>
                <c:pt idx="108">
                  <c:v>92</c:v>
                </c:pt>
                <c:pt idx="109">
                  <c:v>41</c:v>
                </c:pt>
                <c:pt idx="110">
                  <c:v>25</c:v>
                </c:pt>
                <c:pt idx="111">
                  <c:v>73</c:v>
                </c:pt>
                <c:pt idx="112">
                  <c:v>66</c:v>
                </c:pt>
                <c:pt idx="113">
                  <c:v>54</c:v>
                </c:pt>
                <c:pt idx="114">
                  <c:v>144</c:v>
                </c:pt>
                <c:pt idx="115">
                  <c:v>72</c:v>
                </c:pt>
                <c:pt idx="116">
                  <c:v>87</c:v>
                </c:pt>
                <c:pt idx="117">
                  <c:v>150</c:v>
                </c:pt>
                <c:pt idx="118">
                  <c:v>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00-4E1F-902E-C32D2AF9F337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单词词数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Sheet1!$B$2:$B$120</c:f>
              <c:numCache>
                <c:formatCode>General</c:formatCode>
                <c:ptCount val="119"/>
                <c:pt idx="0">
                  <c:v>107</c:v>
                </c:pt>
                <c:pt idx="1">
                  <c:v>142</c:v>
                </c:pt>
                <c:pt idx="2">
                  <c:v>58</c:v>
                </c:pt>
                <c:pt idx="3">
                  <c:v>244</c:v>
                </c:pt>
                <c:pt idx="4">
                  <c:v>296</c:v>
                </c:pt>
                <c:pt idx="5">
                  <c:v>463</c:v>
                </c:pt>
                <c:pt idx="6">
                  <c:v>232</c:v>
                </c:pt>
                <c:pt idx="7">
                  <c:v>437</c:v>
                </c:pt>
                <c:pt idx="8">
                  <c:v>122</c:v>
                </c:pt>
                <c:pt idx="9">
                  <c:v>173</c:v>
                </c:pt>
                <c:pt idx="10">
                  <c:v>320</c:v>
                </c:pt>
                <c:pt idx="11">
                  <c:v>275</c:v>
                </c:pt>
                <c:pt idx="12">
                  <c:v>371</c:v>
                </c:pt>
                <c:pt idx="13">
                  <c:v>401</c:v>
                </c:pt>
                <c:pt idx="14">
                  <c:v>344</c:v>
                </c:pt>
                <c:pt idx="15">
                  <c:v>212</c:v>
                </c:pt>
                <c:pt idx="16">
                  <c:v>190</c:v>
                </c:pt>
                <c:pt idx="17">
                  <c:v>335</c:v>
                </c:pt>
                <c:pt idx="18">
                  <c:v>265</c:v>
                </c:pt>
                <c:pt idx="19">
                  <c:v>267</c:v>
                </c:pt>
                <c:pt idx="20">
                  <c:v>494</c:v>
                </c:pt>
                <c:pt idx="21">
                  <c:v>309</c:v>
                </c:pt>
                <c:pt idx="22">
                  <c:v>248</c:v>
                </c:pt>
                <c:pt idx="23">
                  <c:v>179</c:v>
                </c:pt>
                <c:pt idx="24">
                  <c:v>163</c:v>
                </c:pt>
                <c:pt idx="25">
                  <c:v>165</c:v>
                </c:pt>
                <c:pt idx="26">
                  <c:v>304</c:v>
                </c:pt>
                <c:pt idx="27">
                  <c:v>437</c:v>
                </c:pt>
                <c:pt idx="28">
                  <c:v>379</c:v>
                </c:pt>
                <c:pt idx="29">
                  <c:v>119</c:v>
                </c:pt>
                <c:pt idx="30">
                  <c:v>491</c:v>
                </c:pt>
                <c:pt idx="31">
                  <c:v>139</c:v>
                </c:pt>
                <c:pt idx="32">
                  <c:v>544</c:v>
                </c:pt>
                <c:pt idx="33">
                  <c:v>608</c:v>
                </c:pt>
                <c:pt idx="34">
                  <c:v>609</c:v>
                </c:pt>
                <c:pt idx="35">
                  <c:v>263</c:v>
                </c:pt>
                <c:pt idx="36">
                  <c:v>165</c:v>
                </c:pt>
                <c:pt idx="37">
                  <c:v>266</c:v>
                </c:pt>
                <c:pt idx="38">
                  <c:v>605</c:v>
                </c:pt>
                <c:pt idx="39">
                  <c:v>315</c:v>
                </c:pt>
                <c:pt idx="40">
                  <c:v>344</c:v>
                </c:pt>
                <c:pt idx="41">
                  <c:v>301</c:v>
                </c:pt>
                <c:pt idx="42">
                  <c:v>302</c:v>
                </c:pt>
                <c:pt idx="43">
                  <c:v>331</c:v>
                </c:pt>
                <c:pt idx="44">
                  <c:v>314</c:v>
                </c:pt>
                <c:pt idx="45">
                  <c:v>531</c:v>
                </c:pt>
                <c:pt idx="46">
                  <c:v>505</c:v>
                </c:pt>
                <c:pt idx="47">
                  <c:v>320</c:v>
                </c:pt>
                <c:pt idx="48">
                  <c:v>804</c:v>
                </c:pt>
                <c:pt idx="49">
                  <c:v>175</c:v>
                </c:pt>
                <c:pt idx="50">
                  <c:v>406</c:v>
                </c:pt>
                <c:pt idx="51">
                  <c:v>832</c:v>
                </c:pt>
                <c:pt idx="52">
                  <c:v>309</c:v>
                </c:pt>
                <c:pt idx="53">
                  <c:v>192</c:v>
                </c:pt>
                <c:pt idx="54">
                  <c:v>216</c:v>
                </c:pt>
                <c:pt idx="55">
                  <c:v>311</c:v>
                </c:pt>
                <c:pt idx="56">
                  <c:v>397</c:v>
                </c:pt>
                <c:pt idx="57">
                  <c:v>654</c:v>
                </c:pt>
                <c:pt idx="58">
                  <c:v>313</c:v>
                </c:pt>
                <c:pt idx="59">
                  <c:v>604</c:v>
                </c:pt>
                <c:pt idx="60">
                  <c:v>173</c:v>
                </c:pt>
                <c:pt idx="61">
                  <c:v>319</c:v>
                </c:pt>
                <c:pt idx="62">
                  <c:v>214</c:v>
                </c:pt>
                <c:pt idx="63">
                  <c:v>702</c:v>
                </c:pt>
                <c:pt idx="64">
                  <c:v>293</c:v>
                </c:pt>
                <c:pt idx="65">
                  <c:v>323</c:v>
                </c:pt>
                <c:pt idx="66">
                  <c:v>620</c:v>
                </c:pt>
                <c:pt idx="67">
                  <c:v>717</c:v>
                </c:pt>
                <c:pt idx="68">
                  <c:v>165</c:v>
                </c:pt>
                <c:pt idx="69">
                  <c:v>481</c:v>
                </c:pt>
                <c:pt idx="70">
                  <c:v>304</c:v>
                </c:pt>
                <c:pt idx="71">
                  <c:v>143</c:v>
                </c:pt>
                <c:pt idx="72">
                  <c:v>174</c:v>
                </c:pt>
                <c:pt idx="73">
                  <c:v>617</c:v>
                </c:pt>
                <c:pt idx="74">
                  <c:v>515</c:v>
                </c:pt>
                <c:pt idx="75">
                  <c:v>314</c:v>
                </c:pt>
                <c:pt idx="76">
                  <c:v>414</c:v>
                </c:pt>
                <c:pt idx="77">
                  <c:v>304</c:v>
                </c:pt>
                <c:pt idx="78">
                  <c:v>352</c:v>
                </c:pt>
                <c:pt idx="79">
                  <c:v>512</c:v>
                </c:pt>
                <c:pt idx="80">
                  <c:v>303</c:v>
                </c:pt>
                <c:pt idx="81">
                  <c:v>308</c:v>
                </c:pt>
                <c:pt idx="82">
                  <c:v>319</c:v>
                </c:pt>
                <c:pt idx="83">
                  <c:v>311</c:v>
                </c:pt>
                <c:pt idx="84">
                  <c:v>408</c:v>
                </c:pt>
                <c:pt idx="85">
                  <c:v>148</c:v>
                </c:pt>
                <c:pt idx="86">
                  <c:v>414</c:v>
                </c:pt>
                <c:pt idx="87">
                  <c:v>415</c:v>
                </c:pt>
                <c:pt idx="88">
                  <c:v>128</c:v>
                </c:pt>
                <c:pt idx="89">
                  <c:v>326</c:v>
                </c:pt>
                <c:pt idx="90">
                  <c:v>135</c:v>
                </c:pt>
                <c:pt idx="91">
                  <c:v>606</c:v>
                </c:pt>
                <c:pt idx="92">
                  <c:v>309</c:v>
                </c:pt>
                <c:pt idx="93">
                  <c:v>312</c:v>
                </c:pt>
                <c:pt idx="94">
                  <c:v>512</c:v>
                </c:pt>
                <c:pt idx="95">
                  <c:v>515</c:v>
                </c:pt>
                <c:pt idx="96">
                  <c:v>485</c:v>
                </c:pt>
                <c:pt idx="97">
                  <c:v>224</c:v>
                </c:pt>
                <c:pt idx="98">
                  <c:v>501</c:v>
                </c:pt>
                <c:pt idx="99">
                  <c:v>236</c:v>
                </c:pt>
                <c:pt idx="100">
                  <c:v>512</c:v>
                </c:pt>
                <c:pt idx="101">
                  <c:v>513</c:v>
                </c:pt>
                <c:pt idx="102">
                  <c:v>481</c:v>
                </c:pt>
                <c:pt idx="103">
                  <c:v>348</c:v>
                </c:pt>
                <c:pt idx="104">
                  <c:v>217</c:v>
                </c:pt>
                <c:pt idx="105">
                  <c:v>314</c:v>
                </c:pt>
                <c:pt idx="106">
                  <c:v>190</c:v>
                </c:pt>
                <c:pt idx="107">
                  <c:v>312</c:v>
                </c:pt>
                <c:pt idx="108">
                  <c:v>512</c:v>
                </c:pt>
                <c:pt idx="109">
                  <c:v>265</c:v>
                </c:pt>
                <c:pt idx="110">
                  <c:v>122</c:v>
                </c:pt>
                <c:pt idx="111">
                  <c:v>312</c:v>
                </c:pt>
                <c:pt idx="112">
                  <c:v>365</c:v>
                </c:pt>
                <c:pt idx="113">
                  <c:v>301</c:v>
                </c:pt>
                <c:pt idx="114">
                  <c:v>199</c:v>
                </c:pt>
                <c:pt idx="115">
                  <c:v>300</c:v>
                </c:pt>
                <c:pt idx="116">
                  <c:v>514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00-4E1F-902E-C32D2AF9F337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学习时间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Sheet1!$C$2:$C$120</c:f>
              <c:numCache>
                <c:formatCode>General</c:formatCode>
                <c:ptCount val="119"/>
                <c:pt idx="0">
                  <c:v>66</c:v>
                </c:pt>
                <c:pt idx="1">
                  <c:v>84</c:v>
                </c:pt>
                <c:pt idx="2">
                  <c:v>28</c:v>
                </c:pt>
                <c:pt idx="3">
                  <c:v>102</c:v>
                </c:pt>
                <c:pt idx="4">
                  <c:v>114</c:v>
                </c:pt>
                <c:pt idx="5">
                  <c:v>168</c:v>
                </c:pt>
                <c:pt idx="6">
                  <c:v>84</c:v>
                </c:pt>
                <c:pt idx="7">
                  <c:v>156</c:v>
                </c:pt>
                <c:pt idx="8">
                  <c:v>42</c:v>
                </c:pt>
                <c:pt idx="9">
                  <c:v>59</c:v>
                </c:pt>
                <c:pt idx="10">
                  <c:v>108</c:v>
                </c:pt>
                <c:pt idx="11">
                  <c:v>90</c:v>
                </c:pt>
                <c:pt idx="12">
                  <c:v>120</c:v>
                </c:pt>
                <c:pt idx="13">
                  <c:v>126</c:v>
                </c:pt>
                <c:pt idx="14">
                  <c:v>108</c:v>
                </c:pt>
                <c:pt idx="15">
                  <c:v>66</c:v>
                </c:pt>
                <c:pt idx="16">
                  <c:v>58</c:v>
                </c:pt>
                <c:pt idx="17">
                  <c:v>102</c:v>
                </c:pt>
                <c:pt idx="18">
                  <c:v>78</c:v>
                </c:pt>
                <c:pt idx="19">
                  <c:v>78</c:v>
                </c:pt>
                <c:pt idx="20">
                  <c:v>144</c:v>
                </c:pt>
                <c:pt idx="21">
                  <c:v>90</c:v>
                </c:pt>
                <c:pt idx="22">
                  <c:v>72</c:v>
                </c:pt>
                <c:pt idx="23">
                  <c:v>51</c:v>
                </c:pt>
                <c:pt idx="24">
                  <c:v>46</c:v>
                </c:pt>
                <c:pt idx="25">
                  <c:v>46</c:v>
                </c:pt>
                <c:pt idx="26">
                  <c:v>84</c:v>
                </c:pt>
                <c:pt idx="27">
                  <c:v>120</c:v>
                </c:pt>
                <c:pt idx="28">
                  <c:v>102</c:v>
                </c:pt>
                <c:pt idx="29">
                  <c:v>32</c:v>
                </c:pt>
                <c:pt idx="30">
                  <c:v>132</c:v>
                </c:pt>
                <c:pt idx="31">
                  <c:v>37</c:v>
                </c:pt>
                <c:pt idx="32">
                  <c:v>144</c:v>
                </c:pt>
                <c:pt idx="33">
                  <c:v>156</c:v>
                </c:pt>
                <c:pt idx="34">
                  <c:v>156</c:v>
                </c:pt>
                <c:pt idx="35">
                  <c:v>66</c:v>
                </c:pt>
                <c:pt idx="36">
                  <c:v>41</c:v>
                </c:pt>
                <c:pt idx="37">
                  <c:v>66</c:v>
                </c:pt>
                <c:pt idx="38">
                  <c:v>150</c:v>
                </c:pt>
                <c:pt idx="39">
                  <c:v>78</c:v>
                </c:pt>
                <c:pt idx="40">
                  <c:v>84</c:v>
                </c:pt>
                <c:pt idx="41">
                  <c:v>72</c:v>
                </c:pt>
                <c:pt idx="42">
                  <c:v>72</c:v>
                </c:pt>
                <c:pt idx="43">
                  <c:v>78</c:v>
                </c:pt>
                <c:pt idx="44">
                  <c:v>72</c:v>
                </c:pt>
                <c:pt idx="45">
                  <c:v>120</c:v>
                </c:pt>
                <c:pt idx="46">
                  <c:v>114</c:v>
                </c:pt>
                <c:pt idx="47">
                  <c:v>72</c:v>
                </c:pt>
                <c:pt idx="48">
                  <c:v>180</c:v>
                </c:pt>
                <c:pt idx="49">
                  <c:v>39</c:v>
                </c:pt>
                <c:pt idx="50">
                  <c:v>90</c:v>
                </c:pt>
                <c:pt idx="51">
                  <c:v>180</c:v>
                </c:pt>
                <c:pt idx="52">
                  <c:v>66</c:v>
                </c:pt>
                <c:pt idx="53">
                  <c:v>41</c:v>
                </c:pt>
                <c:pt idx="54">
                  <c:v>46</c:v>
                </c:pt>
                <c:pt idx="55">
                  <c:v>66</c:v>
                </c:pt>
                <c:pt idx="56">
                  <c:v>84</c:v>
                </c:pt>
                <c:pt idx="57">
                  <c:v>138</c:v>
                </c:pt>
                <c:pt idx="58">
                  <c:v>66</c:v>
                </c:pt>
                <c:pt idx="59">
                  <c:v>126</c:v>
                </c:pt>
                <c:pt idx="60">
                  <c:v>36</c:v>
                </c:pt>
                <c:pt idx="61">
                  <c:v>66</c:v>
                </c:pt>
                <c:pt idx="62">
                  <c:v>44</c:v>
                </c:pt>
                <c:pt idx="63">
                  <c:v>144</c:v>
                </c:pt>
                <c:pt idx="64">
                  <c:v>60</c:v>
                </c:pt>
                <c:pt idx="65">
                  <c:v>66</c:v>
                </c:pt>
                <c:pt idx="66">
                  <c:v>126</c:v>
                </c:pt>
                <c:pt idx="67">
                  <c:v>144</c:v>
                </c:pt>
                <c:pt idx="68">
                  <c:v>33</c:v>
                </c:pt>
                <c:pt idx="69">
                  <c:v>96</c:v>
                </c:pt>
                <c:pt idx="70">
                  <c:v>60</c:v>
                </c:pt>
                <c:pt idx="71">
                  <c:v>28</c:v>
                </c:pt>
                <c:pt idx="72">
                  <c:v>34</c:v>
                </c:pt>
                <c:pt idx="73">
                  <c:v>120</c:v>
                </c:pt>
                <c:pt idx="74">
                  <c:v>100</c:v>
                </c:pt>
                <c:pt idx="75">
                  <c:v>60</c:v>
                </c:pt>
                <c:pt idx="76">
                  <c:v>78</c:v>
                </c:pt>
                <c:pt idx="77">
                  <c:v>57</c:v>
                </c:pt>
                <c:pt idx="78">
                  <c:v>66</c:v>
                </c:pt>
                <c:pt idx="79">
                  <c:v>96</c:v>
                </c:pt>
                <c:pt idx="80">
                  <c:v>56</c:v>
                </c:pt>
                <c:pt idx="81">
                  <c:v>56</c:v>
                </c:pt>
                <c:pt idx="82">
                  <c:v>58</c:v>
                </c:pt>
                <c:pt idx="83">
                  <c:v>56</c:v>
                </c:pt>
                <c:pt idx="84">
                  <c:v>72</c:v>
                </c:pt>
                <c:pt idx="85">
                  <c:v>26</c:v>
                </c:pt>
                <c:pt idx="86">
                  <c:v>72</c:v>
                </c:pt>
                <c:pt idx="87">
                  <c:v>72</c:v>
                </c:pt>
                <c:pt idx="88">
                  <c:v>22</c:v>
                </c:pt>
                <c:pt idx="89">
                  <c:v>56</c:v>
                </c:pt>
                <c:pt idx="90">
                  <c:v>23</c:v>
                </c:pt>
                <c:pt idx="91">
                  <c:v>102</c:v>
                </c:pt>
                <c:pt idx="92">
                  <c:v>52</c:v>
                </c:pt>
                <c:pt idx="93">
                  <c:v>52</c:v>
                </c:pt>
                <c:pt idx="94">
                  <c:v>84</c:v>
                </c:pt>
                <c:pt idx="95">
                  <c:v>84</c:v>
                </c:pt>
                <c:pt idx="96">
                  <c:v>78</c:v>
                </c:pt>
                <c:pt idx="97">
                  <c:v>35</c:v>
                </c:pt>
                <c:pt idx="98">
                  <c:v>78</c:v>
                </c:pt>
                <c:pt idx="99">
                  <c:v>36</c:v>
                </c:pt>
                <c:pt idx="100">
                  <c:v>78</c:v>
                </c:pt>
                <c:pt idx="101">
                  <c:v>78</c:v>
                </c:pt>
                <c:pt idx="102">
                  <c:v>72</c:v>
                </c:pt>
                <c:pt idx="103">
                  <c:v>52</c:v>
                </c:pt>
                <c:pt idx="104">
                  <c:v>32</c:v>
                </c:pt>
                <c:pt idx="105">
                  <c:v>46</c:v>
                </c:pt>
                <c:pt idx="106">
                  <c:v>27</c:v>
                </c:pt>
                <c:pt idx="107">
                  <c:v>44</c:v>
                </c:pt>
                <c:pt idx="108">
                  <c:v>72</c:v>
                </c:pt>
                <c:pt idx="109">
                  <c:v>37</c:v>
                </c:pt>
                <c:pt idx="110">
                  <c:v>17</c:v>
                </c:pt>
                <c:pt idx="111">
                  <c:v>43</c:v>
                </c:pt>
                <c:pt idx="112">
                  <c:v>50</c:v>
                </c:pt>
                <c:pt idx="113">
                  <c:v>41</c:v>
                </c:pt>
                <c:pt idx="114">
                  <c:v>24</c:v>
                </c:pt>
                <c:pt idx="115">
                  <c:v>35</c:v>
                </c:pt>
                <c:pt idx="116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00-4E1F-902E-C32D2AF9F337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个/分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Sheet1!$D$2:$D$68</c:f>
              <c:numCache>
                <c:formatCode>0.00_ </c:formatCode>
                <c:ptCount val="67"/>
                <c:pt idx="0">
                  <c:v>1.6212121212121211</c:v>
                </c:pt>
                <c:pt idx="1">
                  <c:v>1.6904761904761905</c:v>
                </c:pt>
                <c:pt idx="2">
                  <c:v>2.0714285714285716</c:v>
                </c:pt>
                <c:pt idx="3">
                  <c:v>2.392156862745098</c:v>
                </c:pt>
                <c:pt idx="4">
                  <c:v>2.5964912280701755</c:v>
                </c:pt>
                <c:pt idx="5">
                  <c:v>2.7559523809523809</c:v>
                </c:pt>
                <c:pt idx="6">
                  <c:v>2.7619047619047619</c:v>
                </c:pt>
                <c:pt idx="7">
                  <c:v>2.8012820512820511</c:v>
                </c:pt>
                <c:pt idx="8">
                  <c:v>2.9047619047619047</c:v>
                </c:pt>
                <c:pt idx="9">
                  <c:v>2.9322033898305087</c:v>
                </c:pt>
                <c:pt idx="10">
                  <c:v>2.9629629629629628</c:v>
                </c:pt>
                <c:pt idx="11">
                  <c:v>3.0555555555555554</c:v>
                </c:pt>
                <c:pt idx="12">
                  <c:v>3.0916666666666668</c:v>
                </c:pt>
                <c:pt idx="13">
                  <c:v>3.1825396825396823</c:v>
                </c:pt>
                <c:pt idx="14">
                  <c:v>3.1851851851851851</c:v>
                </c:pt>
                <c:pt idx="15">
                  <c:v>3.2121212121212119</c:v>
                </c:pt>
                <c:pt idx="16">
                  <c:v>3.2758620689655173</c:v>
                </c:pt>
                <c:pt idx="17">
                  <c:v>3.284313725490196</c:v>
                </c:pt>
                <c:pt idx="18">
                  <c:v>3.3974358974358974</c:v>
                </c:pt>
                <c:pt idx="19">
                  <c:v>3.4230769230769229</c:v>
                </c:pt>
                <c:pt idx="20">
                  <c:v>3.4305555555555554</c:v>
                </c:pt>
                <c:pt idx="21">
                  <c:v>3.4333333333333331</c:v>
                </c:pt>
                <c:pt idx="22">
                  <c:v>3.4444444444444446</c:v>
                </c:pt>
                <c:pt idx="23">
                  <c:v>3.5098039215686274</c:v>
                </c:pt>
                <c:pt idx="24">
                  <c:v>3.5434782608695654</c:v>
                </c:pt>
                <c:pt idx="25">
                  <c:v>3.5869565217391304</c:v>
                </c:pt>
                <c:pt idx="26">
                  <c:v>3.6190476190476191</c:v>
                </c:pt>
                <c:pt idx="27">
                  <c:v>3.6416666666666666</c:v>
                </c:pt>
                <c:pt idx="28">
                  <c:v>3.715686274509804</c:v>
                </c:pt>
                <c:pt idx="29">
                  <c:v>3.71875</c:v>
                </c:pt>
                <c:pt idx="30">
                  <c:v>3.7196969696969697</c:v>
                </c:pt>
                <c:pt idx="31">
                  <c:v>3.7567567567567566</c:v>
                </c:pt>
                <c:pt idx="32">
                  <c:v>3.7777777777777777</c:v>
                </c:pt>
                <c:pt idx="33">
                  <c:v>3.8974358974358974</c:v>
                </c:pt>
                <c:pt idx="34">
                  <c:v>3.9038461538461537</c:v>
                </c:pt>
                <c:pt idx="35">
                  <c:v>3.9848484848484849</c:v>
                </c:pt>
                <c:pt idx="36">
                  <c:v>4.024390243902439</c:v>
                </c:pt>
                <c:pt idx="37">
                  <c:v>4.0303030303030303</c:v>
                </c:pt>
                <c:pt idx="38">
                  <c:v>4.0333333333333332</c:v>
                </c:pt>
                <c:pt idx="39">
                  <c:v>4.0384615384615383</c:v>
                </c:pt>
                <c:pt idx="40">
                  <c:v>4.0952380952380949</c:v>
                </c:pt>
                <c:pt idx="41">
                  <c:v>4.1805555555555554</c:v>
                </c:pt>
                <c:pt idx="42">
                  <c:v>4.1944444444444446</c:v>
                </c:pt>
                <c:pt idx="43">
                  <c:v>4.2435897435897436</c:v>
                </c:pt>
                <c:pt idx="44">
                  <c:v>4.3611111111111107</c:v>
                </c:pt>
                <c:pt idx="45">
                  <c:v>4.4249999999999998</c:v>
                </c:pt>
                <c:pt idx="46">
                  <c:v>4.4298245614035086</c:v>
                </c:pt>
                <c:pt idx="47">
                  <c:v>4.4444444444444446</c:v>
                </c:pt>
                <c:pt idx="48">
                  <c:v>4.4666666666666668</c:v>
                </c:pt>
                <c:pt idx="49">
                  <c:v>4.4871794871794872</c:v>
                </c:pt>
                <c:pt idx="50">
                  <c:v>4.5111111111111111</c:v>
                </c:pt>
                <c:pt idx="51">
                  <c:v>4.6222222222222218</c:v>
                </c:pt>
                <c:pt idx="52">
                  <c:v>4.6818181818181817</c:v>
                </c:pt>
                <c:pt idx="53">
                  <c:v>4.6829268292682924</c:v>
                </c:pt>
                <c:pt idx="54">
                  <c:v>4.6956521739130439</c:v>
                </c:pt>
                <c:pt idx="55">
                  <c:v>4.7121212121212119</c:v>
                </c:pt>
                <c:pt idx="56">
                  <c:v>4.7261904761904763</c:v>
                </c:pt>
                <c:pt idx="57">
                  <c:v>4.7391304347826084</c:v>
                </c:pt>
                <c:pt idx="58">
                  <c:v>4.7424242424242422</c:v>
                </c:pt>
                <c:pt idx="59">
                  <c:v>4.7936507936507935</c:v>
                </c:pt>
                <c:pt idx="60">
                  <c:v>4.8055555555555554</c:v>
                </c:pt>
                <c:pt idx="61">
                  <c:v>4.833333333333333</c:v>
                </c:pt>
                <c:pt idx="62">
                  <c:v>4.8636363636363633</c:v>
                </c:pt>
                <c:pt idx="63">
                  <c:v>4.875</c:v>
                </c:pt>
                <c:pt idx="64">
                  <c:v>4.8833333333333337</c:v>
                </c:pt>
                <c:pt idx="65">
                  <c:v>4.8939393939393936</c:v>
                </c:pt>
                <c:pt idx="66">
                  <c:v>4.9206349206349209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00-4E1F-902E-C32D2AF9F337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分/个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Sheet1!$E$2:$E$68</c:f>
              <c:numCache>
                <c:formatCode>0.00_ </c:formatCode>
                <c:ptCount val="67"/>
                <c:pt idx="0">
                  <c:v>0.61682242990654201</c:v>
                </c:pt>
                <c:pt idx="1">
                  <c:v>0.59154929577464788</c:v>
                </c:pt>
                <c:pt idx="2">
                  <c:v>0.48275862068965519</c:v>
                </c:pt>
                <c:pt idx="3">
                  <c:v>0.41803278688524592</c:v>
                </c:pt>
                <c:pt idx="4">
                  <c:v>0.38513513513513514</c:v>
                </c:pt>
                <c:pt idx="5">
                  <c:v>0.36285097192224625</c:v>
                </c:pt>
                <c:pt idx="6">
                  <c:v>0.36206896551724138</c:v>
                </c:pt>
                <c:pt idx="7">
                  <c:v>0.35697940503432496</c:v>
                </c:pt>
                <c:pt idx="8">
                  <c:v>0.34426229508196721</c:v>
                </c:pt>
                <c:pt idx="9">
                  <c:v>0.34104046242774566</c:v>
                </c:pt>
                <c:pt idx="10">
                  <c:v>0.33750000000000002</c:v>
                </c:pt>
                <c:pt idx="11">
                  <c:v>0.32727272727272727</c:v>
                </c:pt>
                <c:pt idx="12">
                  <c:v>0.32345013477088946</c:v>
                </c:pt>
                <c:pt idx="13">
                  <c:v>0.31421446384039903</c:v>
                </c:pt>
                <c:pt idx="14">
                  <c:v>0.31395348837209303</c:v>
                </c:pt>
                <c:pt idx="15">
                  <c:v>0.31132075471698112</c:v>
                </c:pt>
                <c:pt idx="16">
                  <c:v>0.30526315789473685</c:v>
                </c:pt>
                <c:pt idx="17">
                  <c:v>0.30447761194029849</c:v>
                </c:pt>
                <c:pt idx="18">
                  <c:v>0.29433962264150942</c:v>
                </c:pt>
                <c:pt idx="19">
                  <c:v>0.29213483146067415</c:v>
                </c:pt>
                <c:pt idx="20">
                  <c:v>0.291497975708502</c:v>
                </c:pt>
                <c:pt idx="21">
                  <c:v>0.29126213592233008</c:v>
                </c:pt>
                <c:pt idx="22">
                  <c:v>0.29032258064516131</c:v>
                </c:pt>
                <c:pt idx="23">
                  <c:v>0.28491620111731841</c:v>
                </c:pt>
                <c:pt idx="24">
                  <c:v>0.2822085889570552</c:v>
                </c:pt>
                <c:pt idx="25">
                  <c:v>0.27878787878787881</c:v>
                </c:pt>
                <c:pt idx="26">
                  <c:v>0.27631578947368424</c:v>
                </c:pt>
                <c:pt idx="27">
                  <c:v>0.27459954233409611</c:v>
                </c:pt>
                <c:pt idx="28">
                  <c:v>0.26912928759894461</c:v>
                </c:pt>
                <c:pt idx="29">
                  <c:v>0.26890756302521007</c:v>
                </c:pt>
                <c:pt idx="30">
                  <c:v>0.26883910386965376</c:v>
                </c:pt>
                <c:pt idx="31">
                  <c:v>0.26618705035971224</c:v>
                </c:pt>
                <c:pt idx="32">
                  <c:v>0.26470588235294118</c:v>
                </c:pt>
                <c:pt idx="33">
                  <c:v>0.25657894736842107</c:v>
                </c:pt>
                <c:pt idx="34">
                  <c:v>0.25615763546798032</c:v>
                </c:pt>
                <c:pt idx="35">
                  <c:v>0.2509505703422053</c:v>
                </c:pt>
                <c:pt idx="36">
                  <c:v>0.24848484848484848</c:v>
                </c:pt>
                <c:pt idx="37">
                  <c:v>0.24812030075187969</c:v>
                </c:pt>
                <c:pt idx="38">
                  <c:v>0.24793388429752067</c:v>
                </c:pt>
                <c:pt idx="39">
                  <c:v>0.24761904761904763</c:v>
                </c:pt>
                <c:pt idx="40">
                  <c:v>0.2441860465116279</c:v>
                </c:pt>
                <c:pt idx="41">
                  <c:v>0.23920265780730898</c:v>
                </c:pt>
                <c:pt idx="42">
                  <c:v>0.23841059602649006</c:v>
                </c:pt>
                <c:pt idx="43">
                  <c:v>0.23564954682779457</c:v>
                </c:pt>
                <c:pt idx="44">
                  <c:v>0.22929936305732485</c:v>
                </c:pt>
                <c:pt idx="45">
                  <c:v>0.22598870056497175</c:v>
                </c:pt>
                <c:pt idx="46">
                  <c:v>0.22574257425742575</c:v>
                </c:pt>
                <c:pt idx="47">
                  <c:v>0.22500000000000001</c:v>
                </c:pt>
                <c:pt idx="48">
                  <c:v>0.22388059701492538</c:v>
                </c:pt>
                <c:pt idx="49">
                  <c:v>0.22285714285714286</c:v>
                </c:pt>
                <c:pt idx="50">
                  <c:v>0.22167487684729065</c:v>
                </c:pt>
                <c:pt idx="51">
                  <c:v>0.21634615384615385</c:v>
                </c:pt>
                <c:pt idx="52">
                  <c:v>0.21359223300970873</c:v>
                </c:pt>
                <c:pt idx="53">
                  <c:v>0.21354166666666666</c:v>
                </c:pt>
                <c:pt idx="54">
                  <c:v>0.21296296296296297</c:v>
                </c:pt>
                <c:pt idx="55">
                  <c:v>0.21221864951768488</c:v>
                </c:pt>
                <c:pt idx="56">
                  <c:v>0.21158690176322417</c:v>
                </c:pt>
                <c:pt idx="57">
                  <c:v>0.21100917431192662</c:v>
                </c:pt>
                <c:pt idx="58">
                  <c:v>0.2108626198083067</c:v>
                </c:pt>
                <c:pt idx="59">
                  <c:v>0.20860927152317882</c:v>
                </c:pt>
                <c:pt idx="60">
                  <c:v>0.20809248554913296</c:v>
                </c:pt>
                <c:pt idx="61">
                  <c:v>0.20689655172413793</c:v>
                </c:pt>
                <c:pt idx="62">
                  <c:v>0.20560747663551401</c:v>
                </c:pt>
                <c:pt idx="63">
                  <c:v>0.20512820512820512</c:v>
                </c:pt>
                <c:pt idx="64">
                  <c:v>0.20477815699658702</c:v>
                </c:pt>
                <c:pt idx="65">
                  <c:v>0.2043343653250774</c:v>
                </c:pt>
                <c:pt idx="66">
                  <c:v>0.20322580645161289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400-4E1F-902E-C32D2AF9F337}"/>
            </c:ext>
          </c:extLst>
        </c:ser>
        <c:ser>
          <c:idx val="5"/>
          <c:order val="5"/>
          <c:tx>
            <c:strRef>
              <c:f>Sheet1!$F$1</c:f>
              <c:strCache>
                <c:ptCount val="1"/>
                <c:pt idx="0">
                  <c:v>扩大倍数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Sheet1!$F$2:$F$120</c:f>
              <c:numCache>
                <c:formatCode>General</c:formatCode>
                <c:ptCount val="119"/>
                <c:pt idx="0">
                  <c:v>97.272727272727266</c:v>
                </c:pt>
                <c:pt idx="1">
                  <c:v>101.42857142857143</c:v>
                </c:pt>
                <c:pt idx="2">
                  <c:v>124.28571428571429</c:v>
                </c:pt>
                <c:pt idx="3">
                  <c:v>143.52941176470588</c:v>
                </c:pt>
                <c:pt idx="4">
                  <c:v>155.78947368421052</c:v>
                </c:pt>
                <c:pt idx="5">
                  <c:v>165.35714285714286</c:v>
                </c:pt>
                <c:pt idx="6">
                  <c:v>165.71428571428572</c:v>
                </c:pt>
                <c:pt idx="7">
                  <c:v>168.07692307692307</c:v>
                </c:pt>
                <c:pt idx="8">
                  <c:v>174.28571428571428</c:v>
                </c:pt>
                <c:pt idx="9">
                  <c:v>175.93220338983053</c:v>
                </c:pt>
                <c:pt idx="10">
                  <c:v>177.77777777777777</c:v>
                </c:pt>
                <c:pt idx="11">
                  <c:v>183.33333333333331</c:v>
                </c:pt>
                <c:pt idx="12">
                  <c:v>185.5</c:v>
                </c:pt>
                <c:pt idx="13">
                  <c:v>190.95238095238093</c:v>
                </c:pt>
                <c:pt idx="14">
                  <c:v>191.11111111111111</c:v>
                </c:pt>
                <c:pt idx="15">
                  <c:v>192.72727272727272</c:v>
                </c:pt>
                <c:pt idx="16">
                  <c:v>196.55172413793105</c:v>
                </c:pt>
                <c:pt idx="17">
                  <c:v>197.05882352941177</c:v>
                </c:pt>
                <c:pt idx="18">
                  <c:v>203.84615384615384</c:v>
                </c:pt>
                <c:pt idx="19">
                  <c:v>205.38461538461539</c:v>
                </c:pt>
                <c:pt idx="20">
                  <c:v>205.83333333333331</c:v>
                </c:pt>
                <c:pt idx="21">
                  <c:v>206</c:v>
                </c:pt>
                <c:pt idx="22">
                  <c:v>206.66666666666669</c:v>
                </c:pt>
                <c:pt idx="23">
                  <c:v>210.58823529411765</c:v>
                </c:pt>
                <c:pt idx="24">
                  <c:v>212.60869565217394</c:v>
                </c:pt>
                <c:pt idx="25">
                  <c:v>215.21739130434781</c:v>
                </c:pt>
                <c:pt idx="26">
                  <c:v>217.14285714285714</c:v>
                </c:pt>
                <c:pt idx="27">
                  <c:v>218.5</c:v>
                </c:pt>
                <c:pt idx="28">
                  <c:v>222.94117647058823</c:v>
                </c:pt>
                <c:pt idx="29">
                  <c:v>223.125</c:v>
                </c:pt>
                <c:pt idx="30">
                  <c:v>223.18181818181819</c:v>
                </c:pt>
                <c:pt idx="31">
                  <c:v>225.40540540540539</c:v>
                </c:pt>
                <c:pt idx="32">
                  <c:v>226.66666666666666</c:v>
                </c:pt>
                <c:pt idx="33">
                  <c:v>233.84615384615384</c:v>
                </c:pt>
                <c:pt idx="34">
                  <c:v>234.23076923076923</c:v>
                </c:pt>
                <c:pt idx="35">
                  <c:v>239.09090909090909</c:v>
                </c:pt>
                <c:pt idx="36">
                  <c:v>241.46341463414635</c:v>
                </c:pt>
                <c:pt idx="37">
                  <c:v>241.81818181818181</c:v>
                </c:pt>
                <c:pt idx="38">
                  <c:v>242</c:v>
                </c:pt>
                <c:pt idx="39">
                  <c:v>242.30769230769229</c:v>
                </c:pt>
                <c:pt idx="40">
                  <c:v>245.71428571428569</c:v>
                </c:pt>
                <c:pt idx="41">
                  <c:v>250.83333333333331</c:v>
                </c:pt>
                <c:pt idx="42">
                  <c:v>251.66666666666669</c:v>
                </c:pt>
                <c:pt idx="43">
                  <c:v>254.61538461538461</c:v>
                </c:pt>
                <c:pt idx="44">
                  <c:v>261.66666666666663</c:v>
                </c:pt>
                <c:pt idx="45">
                  <c:v>265.5</c:v>
                </c:pt>
                <c:pt idx="46">
                  <c:v>265.78947368421052</c:v>
                </c:pt>
                <c:pt idx="47">
                  <c:v>266.66666666666669</c:v>
                </c:pt>
                <c:pt idx="48">
                  <c:v>268</c:v>
                </c:pt>
                <c:pt idx="49">
                  <c:v>269.23076923076923</c:v>
                </c:pt>
                <c:pt idx="50">
                  <c:v>270.66666666666669</c:v>
                </c:pt>
                <c:pt idx="51">
                  <c:v>277.33333333333331</c:v>
                </c:pt>
                <c:pt idx="52">
                  <c:v>280.90909090909088</c:v>
                </c:pt>
                <c:pt idx="53">
                  <c:v>280.97560975609753</c:v>
                </c:pt>
                <c:pt idx="54">
                  <c:v>281.73913043478262</c:v>
                </c:pt>
                <c:pt idx="55">
                  <c:v>282.72727272727269</c:v>
                </c:pt>
                <c:pt idx="56">
                  <c:v>283.57142857142856</c:v>
                </c:pt>
                <c:pt idx="57">
                  <c:v>284.3478260869565</c:v>
                </c:pt>
                <c:pt idx="58">
                  <c:v>284.5454545454545</c:v>
                </c:pt>
                <c:pt idx="59">
                  <c:v>287.61904761904759</c:v>
                </c:pt>
                <c:pt idx="60">
                  <c:v>288.33333333333331</c:v>
                </c:pt>
                <c:pt idx="61">
                  <c:v>290</c:v>
                </c:pt>
                <c:pt idx="62">
                  <c:v>291.81818181818181</c:v>
                </c:pt>
                <c:pt idx="63">
                  <c:v>292.5</c:v>
                </c:pt>
                <c:pt idx="64">
                  <c:v>293</c:v>
                </c:pt>
                <c:pt idx="65">
                  <c:v>293.63636363636363</c:v>
                </c:pt>
                <c:pt idx="66">
                  <c:v>295.23809523809524</c:v>
                </c:pt>
                <c:pt idx="67">
                  <c:v>298.75</c:v>
                </c:pt>
                <c:pt idx="68">
                  <c:v>300</c:v>
                </c:pt>
                <c:pt idx="69">
                  <c:v>300.625</c:v>
                </c:pt>
                <c:pt idx="70">
                  <c:v>304</c:v>
                </c:pt>
                <c:pt idx="71">
                  <c:v>306.42857142857139</c:v>
                </c:pt>
                <c:pt idx="72">
                  <c:v>307.05882352941171</c:v>
                </c:pt>
                <c:pt idx="73">
                  <c:v>308.5</c:v>
                </c:pt>
                <c:pt idx="74">
                  <c:v>309</c:v>
                </c:pt>
                <c:pt idx="75">
                  <c:v>314</c:v>
                </c:pt>
                <c:pt idx="76">
                  <c:v>318.46153846153845</c:v>
                </c:pt>
                <c:pt idx="77">
                  <c:v>320</c:v>
                </c:pt>
                <c:pt idx="78">
                  <c:v>320</c:v>
                </c:pt>
                <c:pt idx="79">
                  <c:v>320</c:v>
                </c:pt>
                <c:pt idx="80">
                  <c:v>324.64285714285711</c:v>
                </c:pt>
                <c:pt idx="81">
                  <c:v>330</c:v>
                </c:pt>
                <c:pt idx="82">
                  <c:v>330</c:v>
                </c:pt>
                <c:pt idx="83">
                  <c:v>333.21428571428572</c:v>
                </c:pt>
                <c:pt idx="84">
                  <c:v>340</c:v>
                </c:pt>
                <c:pt idx="85">
                  <c:v>341.53846153846155</c:v>
                </c:pt>
                <c:pt idx="86">
                  <c:v>345</c:v>
                </c:pt>
                <c:pt idx="87">
                  <c:v>345.83333333333337</c:v>
                </c:pt>
                <c:pt idx="88">
                  <c:v>349.09090909090912</c:v>
                </c:pt>
                <c:pt idx="89">
                  <c:v>349.28571428571428</c:v>
                </c:pt>
                <c:pt idx="90">
                  <c:v>352.17391304347825</c:v>
                </c:pt>
                <c:pt idx="91">
                  <c:v>356.47058823529414</c:v>
                </c:pt>
                <c:pt idx="92">
                  <c:v>356.53846153846155</c:v>
                </c:pt>
                <c:pt idx="93">
                  <c:v>360</c:v>
                </c:pt>
                <c:pt idx="94">
                  <c:v>365.71428571428567</c:v>
                </c:pt>
                <c:pt idx="95">
                  <c:v>367.85714285714289</c:v>
                </c:pt>
                <c:pt idx="96">
                  <c:v>373.07692307692309</c:v>
                </c:pt>
                <c:pt idx="97">
                  <c:v>384</c:v>
                </c:pt>
                <c:pt idx="98">
                  <c:v>385.38461538461542</c:v>
                </c:pt>
                <c:pt idx="99">
                  <c:v>393.33333333333331</c:v>
                </c:pt>
                <c:pt idx="100">
                  <c:v>393.84615384615381</c:v>
                </c:pt>
                <c:pt idx="101">
                  <c:v>394.61538461538458</c:v>
                </c:pt>
                <c:pt idx="102">
                  <c:v>400.83333333333331</c:v>
                </c:pt>
                <c:pt idx="103">
                  <c:v>401.53846153846155</c:v>
                </c:pt>
                <c:pt idx="104">
                  <c:v>406.875</c:v>
                </c:pt>
                <c:pt idx="105">
                  <c:v>409.56521739130437</c:v>
                </c:pt>
                <c:pt idx="106">
                  <c:v>422.22222222222223</c:v>
                </c:pt>
                <c:pt idx="107">
                  <c:v>425.45454545454544</c:v>
                </c:pt>
                <c:pt idx="108">
                  <c:v>426.66666666666663</c:v>
                </c:pt>
                <c:pt idx="109">
                  <c:v>429.72972972972974</c:v>
                </c:pt>
                <c:pt idx="110">
                  <c:v>430.58823529411768</c:v>
                </c:pt>
                <c:pt idx="111">
                  <c:v>435.3488372093023</c:v>
                </c:pt>
                <c:pt idx="112">
                  <c:v>438</c:v>
                </c:pt>
                <c:pt idx="113">
                  <c:v>440.48780487804879</c:v>
                </c:pt>
                <c:pt idx="114">
                  <c:v>497.49999999999994</c:v>
                </c:pt>
                <c:pt idx="115">
                  <c:v>514.28571428571422</c:v>
                </c:pt>
                <c:pt idx="116">
                  <c:v>550.71428571428578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400-4E1F-902E-C32D2AF9F337}"/>
            </c:ext>
          </c:extLst>
        </c:ser>
        <c:ser>
          <c:idx val="6"/>
          <c:order val="6"/>
          <c:tx>
            <c:strRef>
              <c:f>Sheet1!$G$1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Sheet1!$G$2:$G$120</c:f>
              <c:numCache>
                <c:formatCode>0.00_ </c:formatCode>
                <c:ptCount val="119"/>
                <c:pt idx="0">
                  <c:v>97.272727272727266</c:v>
                </c:pt>
                <c:pt idx="1">
                  <c:v>99.350649350649348</c:v>
                </c:pt>
                <c:pt idx="2">
                  <c:v>112.85714285714286</c:v>
                </c:pt>
                <c:pt idx="3">
                  <c:v>116.62910618792972</c:v>
                </c:pt>
                <c:pt idx="4">
                  <c:v>124.46117968718588</c:v>
                </c:pt>
                <c:pt idx="5">
                  <c:v>138.07806280406902</c:v>
                </c:pt>
                <c:pt idx="6">
                  <c:v>150.93520566121188</c:v>
                </c:pt>
                <c:pt idx="7">
                  <c:v>159.69344741945361</c:v>
                </c:pt>
                <c:pt idx="8">
                  <c:v>165.84470792365528</c:v>
                </c:pt>
                <c:pt idx="9">
                  <c:v>169.87325386477931</c:v>
                </c:pt>
                <c:pt idx="10">
                  <c:v>172.35738084890627</c:v>
                </c:pt>
                <c:pt idx="11">
                  <c:v>175.88119037271576</c:v>
                </c:pt>
                <c:pt idx="12">
                  <c:v>179.3658057573312</c:v>
                </c:pt>
                <c:pt idx="13">
                  <c:v>182.69913909066452</c:v>
                </c:pt>
                <c:pt idx="14">
                  <c:v>185.73492063492063</c:v>
                </c:pt>
                <c:pt idx="15">
                  <c:v>188.72481962481962</c:v>
                </c:pt>
                <c:pt idx="16">
                  <c:v>191.36849778573918</c:v>
                </c:pt>
                <c:pt idx="17">
                  <c:v>193.68026249162153</c:v>
                </c:pt>
                <c:pt idx="18">
                  <c:v>196.2590170703761</c:v>
                </c:pt>
                <c:pt idx="19">
                  <c:v>199.11371792507697</c:v>
                </c:pt>
                <c:pt idx="20">
                  <c:v>201.73493004628909</c:v>
                </c:pt>
                <c:pt idx="21">
                  <c:v>203.62458521870286</c:v>
                </c:pt>
                <c:pt idx="22">
                  <c:v>205.54615384615386</c:v>
                </c:pt>
                <c:pt idx="23">
                  <c:v>206.89457013574662</c:v>
                </c:pt>
                <c:pt idx="24">
                  <c:v>208.33938618925831</c:v>
                </c:pt>
                <c:pt idx="25">
                  <c:v>210.21619778346121</c:v>
                </c:pt>
                <c:pt idx="26">
                  <c:v>212.44476921203264</c:v>
                </c:pt>
                <c:pt idx="27">
                  <c:v>214.81143587869929</c:v>
                </c:pt>
                <c:pt idx="28">
                  <c:v>217.28202411399343</c:v>
                </c:pt>
                <c:pt idx="29">
                  <c:v>220.42725840336135</c:v>
                </c:pt>
                <c:pt idx="30">
                  <c:v>220.97817035905274</c:v>
                </c:pt>
                <c:pt idx="31">
                  <c:v>222.63068001156239</c:v>
                </c:pt>
                <c:pt idx="32">
                  <c:v>224.26401334489569</c:v>
                </c:pt>
                <c:pt idx="33">
                  <c:v>226.44500882000881</c:v>
                </c:pt>
                <c:pt idx="34">
                  <c:v>228.66616266616265</c:v>
                </c:pt>
                <c:pt idx="35">
                  <c:v>231.84798084798081</c:v>
                </c:pt>
                <c:pt idx="36">
                  <c:v>235.05958269372906</c:v>
                </c:pt>
                <c:pt idx="37">
                  <c:v>238.08988572403209</c:v>
                </c:pt>
                <c:pt idx="38">
                  <c:v>239.72065495480129</c:v>
                </c:pt>
                <c:pt idx="39">
                  <c:v>241.3360395701859</c:v>
                </c:pt>
                <c:pt idx="40">
                  <c:v>242.6607148948612</c:v>
                </c:pt>
                <c:pt idx="41">
                  <c:v>244.53469863469863</c:v>
                </c:pt>
                <c:pt idx="42">
                  <c:v>246.5043956043956</c:v>
                </c:pt>
                <c:pt idx="43">
                  <c:v>249.0274725274725</c:v>
                </c:pt>
                <c:pt idx="44">
                  <c:v>252.89926739926742</c:v>
                </c:pt>
                <c:pt idx="45">
                  <c:v>256.85641025641024</c:v>
                </c:pt>
                <c:pt idx="46">
                  <c:v>259.84763832658564</c:v>
                </c:pt>
                <c:pt idx="47">
                  <c:v>262.8476383265857</c:v>
                </c:pt>
                <c:pt idx="48">
                  <c:v>265.52456140350876</c:v>
                </c:pt>
                <c:pt idx="49">
                  <c:v>267.03738191632931</c:v>
                </c:pt>
                <c:pt idx="50">
                  <c:v>268.07071524966261</c:v>
                </c:pt>
                <c:pt idx="51">
                  <c:v>270.37948717948723</c:v>
                </c:pt>
                <c:pt idx="52">
                  <c:v>273.22797202797199</c:v>
                </c:pt>
                <c:pt idx="53">
                  <c:v>275.82309397919153</c:v>
                </c:pt>
                <c:pt idx="54">
                  <c:v>278.32476621999422</c:v>
                </c:pt>
                <c:pt idx="55">
                  <c:v>280.73688743211545</c:v>
                </c:pt>
                <c:pt idx="56">
                  <c:v>281.98450647973442</c:v>
                </c:pt>
                <c:pt idx="57">
                  <c:v>282.6722535153076</c:v>
                </c:pt>
                <c:pt idx="58">
                  <c:v>283.38622247317898</c:v>
                </c:pt>
                <c:pt idx="59">
                  <c:v>284.56220591003193</c:v>
                </c:pt>
                <c:pt idx="60">
                  <c:v>285.68341803124406</c:v>
                </c:pt>
                <c:pt idx="61">
                  <c:v>286.96913231695839</c:v>
                </c:pt>
                <c:pt idx="62">
                  <c:v>288.46320346320346</c:v>
                </c:pt>
                <c:pt idx="63">
                  <c:v>290.05411255411252</c:v>
                </c:pt>
                <c:pt idx="64">
                  <c:v>291.13030303030303</c:v>
                </c:pt>
                <c:pt idx="65">
                  <c:v>292.19090909090909</c:v>
                </c:pt>
                <c:pt idx="66">
                  <c:v>293.23852813852812</c:v>
                </c:pt>
                <c:pt idx="67">
                  <c:v>294.62489177489181</c:v>
                </c:pt>
                <c:pt idx="68">
                  <c:v>296.12489177489181</c:v>
                </c:pt>
                <c:pt idx="69">
                  <c:v>297.64989177489178</c:v>
                </c:pt>
                <c:pt idx="70">
                  <c:v>299.72261904761905</c:v>
                </c:pt>
                <c:pt idx="71">
                  <c:v>301.96071428571429</c:v>
                </c:pt>
                <c:pt idx="72">
                  <c:v>303.62247899159661</c:v>
                </c:pt>
                <c:pt idx="73">
                  <c:v>305.3224789915966</c:v>
                </c:pt>
                <c:pt idx="74">
                  <c:v>306.99747899159661</c:v>
                </c:pt>
                <c:pt idx="75">
                  <c:v>308.99747899159661</c:v>
                </c:pt>
                <c:pt idx="76">
                  <c:v>311.40407239819007</c:v>
                </c:pt>
                <c:pt idx="77">
                  <c:v>313.99230769230769</c:v>
                </c:pt>
                <c:pt idx="78">
                  <c:v>316.2923076923077</c:v>
                </c:pt>
                <c:pt idx="79">
                  <c:v>318.49230769230769</c:v>
                </c:pt>
                <c:pt idx="80">
                  <c:v>320.62087912087912</c:v>
                </c:pt>
                <c:pt idx="81">
                  <c:v>322.92857142857144</c:v>
                </c:pt>
                <c:pt idx="82">
                  <c:v>324.92857142857144</c:v>
                </c:pt>
                <c:pt idx="83">
                  <c:v>327.57142857142856</c:v>
                </c:pt>
                <c:pt idx="84">
                  <c:v>331.57142857142856</c:v>
                </c:pt>
                <c:pt idx="85">
                  <c:v>334.95054945054943</c:v>
                </c:pt>
                <c:pt idx="86">
                  <c:v>337.95054945054943</c:v>
                </c:pt>
                <c:pt idx="87">
                  <c:v>341.11721611721612</c:v>
                </c:pt>
                <c:pt idx="88">
                  <c:v>344.29254079254076</c:v>
                </c:pt>
                <c:pt idx="89">
                  <c:v>346.14968364968365</c:v>
                </c:pt>
                <c:pt idx="90">
                  <c:v>348.27677395068702</c:v>
                </c:pt>
                <c:pt idx="91">
                  <c:v>350.5708915977458</c:v>
                </c:pt>
                <c:pt idx="92">
                  <c:v>352.71191723877143</c:v>
                </c:pt>
                <c:pt idx="93">
                  <c:v>354.89373542058968</c:v>
                </c:pt>
                <c:pt idx="94">
                  <c:v>358.17944970630396</c:v>
                </c:pt>
                <c:pt idx="95">
                  <c:v>361.31609566903683</c:v>
                </c:pt>
                <c:pt idx="96">
                  <c:v>364.63736263736263</c:v>
                </c:pt>
                <c:pt idx="97">
                  <c:v>370.12967032967032</c:v>
                </c:pt>
                <c:pt idx="98">
                  <c:v>375.20659340659347</c:v>
                </c:pt>
                <c:pt idx="99">
                  <c:v>380.73040293040293</c:v>
                </c:pt>
                <c:pt idx="100">
                  <c:v>385.92820512820515</c:v>
                </c:pt>
                <c:pt idx="101">
                  <c:v>390.23589743589741</c:v>
                </c:pt>
                <c:pt idx="102">
                  <c:v>393.60256410256409</c:v>
                </c:pt>
                <c:pt idx="103">
                  <c:v>396.83333333333331</c:v>
                </c:pt>
                <c:pt idx="104">
                  <c:v>399.54166666666663</c:v>
                </c:pt>
                <c:pt idx="105">
                  <c:v>402.68547937569673</c:v>
                </c:pt>
                <c:pt idx="106">
                  <c:v>408.20684689706434</c:v>
                </c:pt>
                <c:pt idx="107">
                  <c:v>413.13108932130672</c:v>
                </c:pt>
                <c:pt idx="108">
                  <c:v>418.15673034694771</c:v>
                </c:pt>
                <c:pt idx="109">
                  <c:v>422.72767629289365</c:v>
                </c:pt>
                <c:pt idx="110" formatCode="General">
                  <c:v>193.5</c:v>
                </c:pt>
                <c:pt idx="111">
                  <c:v>429.55760287087242</c:v>
                </c:pt>
                <c:pt idx="112">
                  <c:v>432.06669377996332</c:v>
                </c:pt>
                <c:pt idx="113">
                  <c:v>434.83092142223967</c:v>
                </c:pt>
                <c:pt idx="114">
                  <c:v>448.38497547629379</c:v>
                </c:pt>
                <c:pt idx="115">
                  <c:v>465.12447127461309</c:v>
                </c:pt>
                <c:pt idx="116">
                  <c:v>488.19756097560975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400-4E1F-902E-C32D2AF9F3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0616176"/>
        <c:axId val="470609288"/>
      </c:lineChart>
      <c:catAx>
        <c:axId val="4706161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0609288"/>
        <c:crosses val="autoZero"/>
        <c:auto val="1"/>
        <c:lblAlgn val="ctr"/>
        <c:lblOffset val="100"/>
        <c:noMultiLvlLbl val="0"/>
      </c:catAx>
      <c:valAx>
        <c:axId val="470609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0616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91E6295A-9F76-4719-99A2-73F180FA0B66}">
          <cx:tx>
            <cx:txData>
              <cx:f>_xlchart.v1.2</cx:f>
              <cx:v>背单词数量</cx:v>
            </cx:txData>
          </cx:tx>
          <cx:dataLabels pos="outEnd">
            <cx:visibility seriesName="0" categoryName="0" value="1"/>
          </cx:dataLabels>
          <cx:dataId val="0"/>
          <cx:layoutPr>
            <cx:binning intervalClosed="r">
              <cx:binCount val="5"/>
            </cx:binning>
          </cx:layoutPr>
        </cx:series>
      </cx:plotAreaRegion>
      <cx:axis id="0">
        <cx:catScaling gapWidth="0"/>
        <cx:majorTickMarks type="out"/>
        <cx:tickLabels/>
      </cx:axis>
      <cx:axis id="1">
        <cx:valScaling/>
        <cx:majorTickMarks type="out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boxWhisker" uniqueId="{6575ED08-11F7-4B0F-B318-33D7253A0147}">
          <cx:tx>
            <cx:txData>
              <cx:f>_xlchart.v1.0</cx:f>
              <cx:v>背单词数量</cx:v>
            </cx:txData>
          </cx:tx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/>
    <cx:plotArea>
      <cx:plotAreaRegion>
        <cx:series layoutId="clusteredColumn" uniqueId="{8A056E3C-19F3-4081-A4E0-655852D4252B}">
          <cx:tx>
            <cx:txData>
              <cx:f>_xlchart.v1.6</cx:f>
              <cx:v>单词词数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/>
    <cx:plotArea>
      <cx:plotAreaRegion>
        <cx:series layoutId="boxWhisker" uniqueId="{246CBFEB-33C4-4DA4-BB2D-22D4896CD188}">
          <cx:tx>
            <cx:txData>
              <cx:f>_xlchart.v1.4</cx:f>
              <cx:v>个/分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/>
    <cx:plotArea>
      <cx:plotAreaRegion>
        <cx:series layoutId="boxWhisker" uniqueId="{D86A383D-2900-42EE-BB7E-BD977C27FCF5}">
          <cx:tx>
            <cx:txData>
              <cx:f>_xlchart.v1.8</cx:f>
              <cx:v>分/个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/>
    <cx:plotArea>
      <cx:plotAreaRegion>
        <cx:series layoutId="boxWhisker" uniqueId="{52D9886C-2567-462C-9378-18FA08A5EBAF}">
          <cx:tx>
            <cx:txData>
              <cx:f>_xlchart.v1.10</cx:f>
              <cx:v/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microsoft.com/office/2014/relationships/chartEx" Target="../charts/chartEx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4.xml"/><Relationship Id="rId7" Type="http://schemas.openxmlformats.org/officeDocument/2006/relationships/chart" Target="../charts/chart11.xml"/><Relationship Id="rId2" Type="http://schemas.microsoft.com/office/2014/relationships/chartEx" Target="../charts/chartEx3.xml"/><Relationship Id="rId1" Type="http://schemas.openxmlformats.org/officeDocument/2006/relationships/chart" Target="../charts/chart8.xml"/><Relationship Id="rId6" Type="http://schemas.openxmlformats.org/officeDocument/2006/relationships/chart" Target="../charts/chart10.xml"/><Relationship Id="rId5" Type="http://schemas.microsoft.com/office/2014/relationships/chartEx" Target="../charts/chartEx5.xml"/><Relationship Id="rId4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14/relationships/chartEx" Target="../charts/chartEx6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97228</xdr:colOff>
      <xdr:row>18</xdr:row>
      <xdr:rowOff>16999</xdr:rowOff>
    </xdr:from>
    <xdr:to>
      <xdr:col>20</xdr:col>
      <xdr:colOff>402028</xdr:colOff>
      <xdr:row>33</xdr:row>
      <xdr:rowOff>130211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093019E-51CA-46D3-814E-D7A795EDAD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35410</xdr:colOff>
      <xdr:row>1</xdr:row>
      <xdr:rowOff>4033</xdr:rowOff>
    </xdr:from>
    <xdr:to>
      <xdr:col>20</xdr:col>
      <xdr:colOff>19455</xdr:colOff>
      <xdr:row>16</xdr:row>
      <xdr:rowOff>121919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4ED0E7F9-A0E6-4BC8-B3DD-1AC4D93066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106680</xdr:colOff>
      <xdr:row>51</xdr:row>
      <xdr:rowOff>12775</xdr:rowOff>
    </xdr:from>
    <xdr:to>
      <xdr:col>20</xdr:col>
      <xdr:colOff>411480</xdr:colOff>
      <xdr:row>66</xdr:row>
      <xdr:rowOff>131109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图表 4">
              <a:extLst>
                <a:ext uri="{FF2B5EF4-FFF2-40B4-BE49-F238E27FC236}">
                  <a16:creationId xmlns:a16="http://schemas.microsoft.com/office/drawing/2014/main" id="{7D1BF0A6-5420-48CA-9C90-23E42E03792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67700" y="8951035"/>
              <a:ext cx="4572000" cy="274723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13</xdr:col>
      <xdr:colOff>114300</xdr:colOff>
      <xdr:row>67</xdr:row>
      <xdr:rowOff>57150</xdr:rowOff>
    </xdr:from>
    <xdr:to>
      <xdr:col>20</xdr:col>
      <xdr:colOff>419100</xdr:colOff>
      <xdr:row>82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图表 6">
              <a:extLst>
                <a:ext uri="{FF2B5EF4-FFF2-40B4-BE49-F238E27FC236}">
                  <a16:creationId xmlns:a16="http://schemas.microsoft.com/office/drawing/2014/main" id="{554A39E2-4223-4F19-8941-0F6BB381CD8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75320" y="117995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13</xdr:col>
      <xdr:colOff>109945</xdr:colOff>
      <xdr:row>34</xdr:row>
      <xdr:rowOff>25294</xdr:rowOff>
    </xdr:from>
    <xdr:to>
      <xdr:col>20</xdr:col>
      <xdr:colOff>414745</xdr:colOff>
      <xdr:row>49</xdr:row>
      <xdr:rowOff>157011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415987CE-8403-4C4B-9C8A-9E88BF7690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147918</xdr:colOff>
      <xdr:row>83</xdr:row>
      <xdr:rowOff>107576</xdr:rowOff>
    </xdr:from>
    <xdr:to>
      <xdr:col>20</xdr:col>
      <xdr:colOff>452718</xdr:colOff>
      <xdr:row>98</xdr:row>
      <xdr:rowOff>161364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11E84A2F-560B-4B44-B9FC-C0769976F5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32659</xdr:colOff>
      <xdr:row>53</xdr:row>
      <xdr:rowOff>152399</xdr:rowOff>
    </xdr:from>
    <xdr:to>
      <xdr:col>95</xdr:col>
      <xdr:colOff>247650</xdr:colOff>
      <xdr:row>82</xdr:row>
      <xdr:rowOff>95250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87F2EE24-8ED1-41D1-9F24-3A0B3CFA89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722365</xdr:colOff>
      <xdr:row>125</xdr:row>
      <xdr:rowOff>164374</xdr:rowOff>
    </xdr:from>
    <xdr:to>
      <xdr:col>22</xdr:col>
      <xdr:colOff>81962</xdr:colOff>
      <xdr:row>148</xdr:row>
      <xdr:rowOff>32658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D3178AAF-6E01-4FE0-9B5B-DDD6724C06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126</xdr:row>
      <xdr:rowOff>0</xdr:rowOff>
    </xdr:from>
    <xdr:to>
      <xdr:col>11</xdr:col>
      <xdr:colOff>0</xdr:colOff>
      <xdr:row>148</xdr:row>
      <xdr:rowOff>87086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4D9C9AA5-9F30-4362-9CE7-2F379CC4A5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213360</xdr:colOff>
      <xdr:row>2</xdr:row>
      <xdr:rowOff>45720</xdr:rowOff>
    </xdr:from>
    <xdr:to>
      <xdr:col>15</xdr:col>
      <xdr:colOff>518160</xdr:colOff>
      <xdr:row>17</xdr:row>
      <xdr:rowOff>160020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5D1B2B96-0DD5-466E-B6A3-6BE07DC9C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205740</xdr:colOff>
      <xdr:row>18</xdr:row>
      <xdr:rowOff>167640</xdr:rowOff>
    </xdr:from>
    <xdr:to>
      <xdr:col>15</xdr:col>
      <xdr:colOff>510540</xdr:colOff>
      <xdr:row>34</xdr:row>
      <xdr:rowOff>106680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2ABB8E9B-7C2E-4130-88CC-FBF42B5078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82540" y="33223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8</xdr:col>
      <xdr:colOff>205740</xdr:colOff>
      <xdr:row>36</xdr:row>
      <xdr:rowOff>11430</xdr:rowOff>
    </xdr:from>
    <xdr:to>
      <xdr:col>15</xdr:col>
      <xdr:colOff>510540</xdr:colOff>
      <xdr:row>51</xdr:row>
      <xdr:rowOff>125730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9E1EAA3F-8077-46C4-A780-8DFAAC2475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82540" y="63207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15</xdr:col>
      <xdr:colOff>601980</xdr:colOff>
      <xdr:row>2</xdr:row>
      <xdr:rowOff>26670</xdr:rowOff>
    </xdr:from>
    <xdr:to>
      <xdr:col>23</xdr:col>
      <xdr:colOff>297180</xdr:colOff>
      <xdr:row>17</xdr:row>
      <xdr:rowOff>140970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2B921E3B-9DF9-4985-A2BF-1C1AF8BED1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251460</xdr:colOff>
      <xdr:row>52</xdr:row>
      <xdr:rowOff>156210</xdr:rowOff>
    </xdr:from>
    <xdr:to>
      <xdr:col>15</xdr:col>
      <xdr:colOff>556260</xdr:colOff>
      <xdr:row>68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图表 4">
              <a:extLst>
                <a:ext uri="{FF2B5EF4-FFF2-40B4-BE49-F238E27FC236}">
                  <a16:creationId xmlns:a16="http://schemas.microsoft.com/office/drawing/2014/main" id="{F6924166-44CE-46C8-BC90-4F213949015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28260" y="926973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8</xdr:col>
      <xdr:colOff>358140</xdr:colOff>
      <xdr:row>70</xdr:row>
      <xdr:rowOff>15240</xdr:rowOff>
    </xdr:from>
    <xdr:to>
      <xdr:col>16</xdr:col>
      <xdr:colOff>53340</xdr:colOff>
      <xdr:row>85</xdr:row>
      <xdr:rowOff>129540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7E5A4A74-4E94-4990-9032-009C9EBF6E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53340</xdr:colOff>
      <xdr:row>19</xdr:row>
      <xdr:rowOff>106680</xdr:rowOff>
    </xdr:from>
    <xdr:to>
      <xdr:col>23</xdr:col>
      <xdr:colOff>358140</xdr:colOff>
      <xdr:row>35</xdr:row>
      <xdr:rowOff>45720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C4071EFE-C5B8-498D-84E0-ED419D826A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8</xdr:row>
      <xdr:rowOff>72390</xdr:rowOff>
    </xdr:from>
    <xdr:to>
      <xdr:col>15</xdr:col>
      <xdr:colOff>228600</xdr:colOff>
      <xdr:row>24</xdr:row>
      <xdr:rowOff>11430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003CDEB-EC07-4440-BA39-53AD011C47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510540</xdr:colOff>
      <xdr:row>25</xdr:row>
      <xdr:rowOff>3810</xdr:rowOff>
    </xdr:from>
    <xdr:to>
      <xdr:col>15</xdr:col>
      <xdr:colOff>205740</xdr:colOff>
      <xdr:row>40</xdr:row>
      <xdr:rowOff>118110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A5F8462A-3627-4007-B6D8-77CB21F2A0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77740" y="438531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0219;&#24847;&#24180;&#20221;&#26085;&#21382;&#65288;&#27599;&#24352;&#36873;&#39033;&#21345;%201%20&#20010;&#26376;&#65289;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 月"/>
      <sheetName val="2 月"/>
      <sheetName val="3 月"/>
      <sheetName val="4 月"/>
      <sheetName val="5 月"/>
      <sheetName val="6 月"/>
      <sheetName val="7 月"/>
      <sheetName val="8 月"/>
      <sheetName val="9 月"/>
      <sheetName val="10 月"/>
      <sheetName val="11 月"/>
      <sheetName val="12 月"/>
    </sheetNames>
    <sheetDataSet>
      <sheetData sheetId="0">
        <row r="2">
          <cell r="K2">
            <v>2019</v>
          </cell>
        </row>
        <row r="3">
          <cell r="K3" t="str">
            <v>星期日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磨砂玻璃">
      <a:fillStyleLst>
        <a:solidFill>
          <a:schemeClr val="phClr"/>
        </a:solidFill>
        <a:gradFill rotWithShape="1">
          <a:gsLst>
            <a:gs pos="0">
              <a:schemeClr val="phClr">
                <a:tint val="1000"/>
                <a:satMod val="100000"/>
              </a:schemeClr>
            </a:gs>
            <a:gs pos="68000">
              <a:schemeClr val="phClr">
                <a:tint val="77000"/>
                <a:satMod val="100000"/>
              </a:schemeClr>
            </a:gs>
            <a:gs pos="81000">
              <a:schemeClr val="phClr">
                <a:tint val="79000"/>
                <a:satMod val="100000"/>
              </a:schemeClr>
            </a:gs>
            <a:gs pos="86000">
              <a:schemeClr val="phClr">
                <a:tint val="73000"/>
                <a:satMod val="100000"/>
              </a:schemeClr>
            </a:gs>
            <a:gs pos="100000">
              <a:schemeClr val="phClr">
                <a:tint val="35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73000"/>
                <a:shade val="100000"/>
                <a:satMod val="150000"/>
              </a:schemeClr>
            </a:gs>
            <a:gs pos="25000">
              <a:schemeClr val="phClr">
                <a:tint val="96000"/>
                <a:shade val="80000"/>
                <a:satMod val="105000"/>
              </a:schemeClr>
            </a:gs>
            <a:gs pos="38000">
              <a:schemeClr val="phClr">
                <a:tint val="96000"/>
                <a:shade val="59000"/>
                <a:satMod val="120000"/>
              </a:schemeClr>
            </a:gs>
            <a:gs pos="55000">
              <a:schemeClr val="phClr">
                <a:tint val="100000"/>
                <a:shade val="57000"/>
                <a:satMod val="120000"/>
              </a:schemeClr>
            </a:gs>
            <a:gs pos="80000">
              <a:schemeClr val="phClr">
                <a:tint val="100000"/>
                <a:shade val="56000"/>
                <a:satMod val="145000"/>
              </a:schemeClr>
            </a:gs>
            <a:gs pos="88000">
              <a:schemeClr val="phClr">
                <a:tint val="100000"/>
                <a:shade val="63000"/>
                <a:satMod val="160000"/>
              </a:schemeClr>
            </a:gs>
            <a:gs pos="100000">
              <a:schemeClr val="phClr">
                <a:tint val="99000"/>
                <a:shade val="100000"/>
                <a:satMod val="155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  <a:scene3d>
            <a:camera prst="orthographicFront">
              <a:rot lat="0" lon="0" rev="0"/>
            </a:camera>
            <a:lightRig rig="glow" dir="tl">
              <a:rot lat="0" lon="0" rev="1800000"/>
            </a:lightRig>
          </a:scene3d>
          <a:sp3d contourW="10160" prstMaterial="dkEdge">
            <a:bevelT w="0" h="0" prst="angle"/>
            <a:contourClr>
              <a:schemeClr val="phClr">
                <a:shade val="30000"/>
                <a:satMod val="150000"/>
              </a:schemeClr>
            </a:contourClr>
          </a:sp3d>
        </a:effectStyle>
        <a:effectStyle>
          <a:effectLst>
            <a:glow rad="50800">
              <a:schemeClr val="phClr">
                <a:tint val="68000"/>
                <a:shade val="93000"/>
                <a:alpha val="37000"/>
                <a:satMod val="250000"/>
              </a:schemeClr>
            </a:glow>
          </a:effectLst>
          <a:scene3d>
            <a:camera prst="orthographicFront">
              <a:rot lat="0" lon="0" rev="0"/>
            </a:camera>
            <a:lightRig rig="glow" dir="t">
              <a:rot lat="0" lon="0" rev="1800000"/>
            </a:lightRig>
          </a:scene3d>
          <a:sp3d contourW="10160" prstMaterial="dkEdge">
            <a:bevelT w="20320" h="19050" prst="angle"/>
            <a:contourClr>
              <a:schemeClr val="phClr">
                <a:shade val="3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7"/>
  <sheetViews>
    <sheetView tabSelected="1" zoomScale="220" zoomScaleNormal="220" workbookViewId="0">
      <pane ySplit="1" topLeftCell="A112" activePane="bottomLeft" state="frozen"/>
      <selection pane="bottomLeft" activeCell="Q113" sqref="Q113"/>
    </sheetView>
  </sheetViews>
  <sheetFormatPr defaultRowHeight="13.8" x14ac:dyDescent="0.25"/>
  <cols>
    <col min="6" max="9" width="8.88671875" style="5"/>
    <col min="10" max="10" width="12.33203125" customWidth="1"/>
    <col min="23" max="23" width="18.33203125" customWidth="1"/>
  </cols>
  <sheetData>
    <row r="1" spans="1:24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s="5" t="s">
        <v>6</v>
      </c>
      <c r="G1" s="5" t="s">
        <v>7</v>
      </c>
      <c r="H1" s="5" t="s">
        <v>12</v>
      </c>
      <c r="I1" s="5" t="s">
        <v>8</v>
      </c>
      <c r="J1" t="s">
        <v>2</v>
      </c>
      <c r="K1" s="5" t="s">
        <v>54</v>
      </c>
      <c r="L1" s="5" t="s">
        <v>55</v>
      </c>
      <c r="M1" s="5" t="s">
        <v>85</v>
      </c>
      <c r="V1" s="5" t="s">
        <v>201</v>
      </c>
      <c r="W1" s="5" t="s">
        <v>238</v>
      </c>
      <c r="X1" t="s">
        <v>239</v>
      </c>
    </row>
    <row r="2" spans="1:24" x14ac:dyDescent="0.25">
      <c r="A2" s="1">
        <v>43486</v>
      </c>
      <c r="B2" s="4">
        <v>2462</v>
      </c>
      <c r="C2" s="2">
        <v>11</v>
      </c>
      <c r="D2" s="2">
        <v>46</v>
      </c>
      <c r="E2" s="2">
        <v>43</v>
      </c>
      <c r="F2" s="6">
        <f t="shared" ref="F2:F8" si="0">B2*C2*0.01</f>
        <v>270.82</v>
      </c>
      <c r="G2" s="6">
        <f t="shared" ref="G2:G8" si="1">B2*D2*0.01</f>
        <v>1132.52</v>
      </c>
      <c r="H2" s="6">
        <v>0</v>
      </c>
      <c r="I2" s="6">
        <f t="shared" ref="I2:I8" si="2">B2*E2*0.01</f>
        <v>1058.6600000000001</v>
      </c>
      <c r="J2" s="3">
        <v>80</v>
      </c>
      <c r="K2">
        <f>AVERAGE(J2:J2)</f>
        <v>80</v>
      </c>
      <c r="L2">
        <v>0</v>
      </c>
      <c r="M2">
        <f>B2-J2</f>
        <v>2382</v>
      </c>
      <c r="V2">
        <v>80</v>
      </c>
    </row>
    <row r="3" spans="1:24" x14ac:dyDescent="0.25">
      <c r="A3" s="1">
        <v>43488</v>
      </c>
      <c r="B3" s="4">
        <v>2617</v>
      </c>
      <c r="C3" s="2">
        <v>16</v>
      </c>
      <c r="D3" s="2">
        <v>38</v>
      </c>
      <c r="E3" s="2">
        <v>46</v>
      </c>
      <c r="F3" s="6">
        <f t="shared" si="0"/>
        <v>418.72</v>
      </c>
      <c r="G3" s="6">
        <f t="shared" si="1"/>
        <v>994.46</v>
      </c>
      <c r="H3" s="6">
        <f>B3-B2</f>
        <v>155</v>
      </c>
      <c r="I3" s="6">
        <f t="shared" si="2"/>
        <v>1203.82</v>
      </c>
      <c r="J3" s="3">
        <v>78</v>
      </c>
      <c r="K3">
        <f>AVERAGE(J$2:J3)</f>
        <v>79</v>
      </c>
      <c r="L3" s="5">
        <f>F3-F2</f>
        <v>147.90000000000003</v>
      </c>
      <c r="M3">
        <f t="shared" ref="M3:M58" si="3">B3-J3</f>
        <v>2539</v>
      </c>
      <c r="V3">
        <f>AVERAGE(J$2:J3)</f>
        <v>79</v>
      </c>
      <c r="W3" s="5"/>
    </row>
    <row r="4" spans="1:24" x14ac:dyDescent="0.25">
      <c r="A4" s="1">
        <v>43490</v>
      </c>
      <c r="B4" s="4">
        <v>2904</v>
      </c>
      <c r="C4" s="2">
        <v>17</v>
      </c>
      <c r="D4" s="2">
        <v>35</v>
      </c>
      <c r="E4" s="2">
        <v>48</v>
      </c>
      <c r="F4" s="6">
        <f t="shared" si="0"/>
        <v>493.68</v>
      </c>
      <c r="G4" s="6">
        <f t="shared" si="1"/>
        <v>1016.4</v>
      </c>
      <c r="H4" s="6">
        <f t="shared" ref="H4:H58" si="4">B4-B3</f>
        <v>287</v>
      </c>
      <c r="I4" s="6">
        <f t="shared" si="2"/>
        <v>1393.92</v>
      </c>
      <c r="J4" s="3">
        <v>314</v>
      </c>
      <c r="K4">
        <f>AVERAGE(J$2:J4)</f>
        <v>157.33333333333334</v>
      </c>
      <c r="L4" s="5">
        <f t="shared" ref="L4:L58" si="5">F4-F3</f>
        <v>74.95999999999998</v>
      </c>
      <c r="M4">
        <f t="shared" si="3"/>
        <v>2590</v>
      </c>
      <c r="V4">
        <f>AVERAGE(J$2:J4)</f>
        <v>157.33333333333334</v>
      </c>
      <c r="W4" s="5"/>
    </row>
    <row r="5" spans="1:24" x14ac:dyDescent="0.25">
      <c r="A5" s="1">
        <v>43492</v>
      </c>
      <c r="B5" s="4">
        <v>3003</v>
      </c>
      <c r="C5" s="2">
        <v>16</v>
      </c>
      <c r="D5" s="2">
        <v>34</v>
      </c>
      <c r="E5" s="2">
        <v>50</v>
      </c>
      <c r="F5" s="6">
        <f t="shared" si="0"/>
        <v>480.48</v>
      </c>
      <c r="G5" s="6">
        <f t="shared" si="1"/>
        <v>1021.02</v>
      </c>
      <c r="H5" s="6">
        <f t="shared" si="4"/>
        <v>99</v>
      </c>
      <c r="I5" s="6">
        <f t="shared" si="2"/>
        <v>1501.5</v>
      </c>
      <c r="J5" s="3">
        <v>313</v>
      </c>
      <c r="K5">
        <f>AVERAGE(J$2:J5)</f>
        <v>196.25</v>
      </c>
      <c r="L5" s="5">
        <f t="shared" si="5"/>
        <v>-13.199999999999989</v>
      </c>
      <c r="M5">
        <f t="shared" si="3"/>
        <v>2690</v>
      </c>
      <c r="V5">
        <f>AVERAGE(J$2:J5)</f>
        <v>196.25</v>
      </c>
      <c r="W5" s="5">
        <f>AVERAGE(H2:H5)</f>
        <v>135.25</v>
      </c>
      <c r="X5">
        <f>W5*4</f>
        <v>541</v>
      </c>
    </row>
    <row r="6" spans="1:24" x14ac:dyDescent="0.25">
      <c r="A6" s="1">
        <v>43494</v>
      </c>
      <c r="B6" s="4">
        <v>3071</v>
      </c>
      <c r="C6" s="2">
        <v>16</v>
      </c>
      <c r="D6" s="2">
        <v>46</v>
      </c>
      <c r="E6" s="2">
        <v>38</v>
      </c>
      <c r="F6" s="6">
        <f t="shared" si="0"/>
        <v>491.36</v>
      </c>
      <c r="G6" s="6">
        <f t="shared" si="1"/>
        <v>1412.66</v>
      </c>
      <c r="H6" s="6">
        <f t="shared" si="4"/>
        <v>68</v>
      </c>
      <c r="I6" s="6">
        <f t="shared" si="2"/>
        <v>1166.98</v>
      </c>
      <c r="J6" s="3">
        <v>57</v>
      </c>
      <c r="K6">
        <f>AVERAGE(J$2:J6)</f>
        <v>168.4</v>
      </c>
      <c r="L6" s="5">
        <f t="shared" si="5"/>
        <v>10.879999999999995</v>
      </c>
      <c r="M6">
        <f t="shared" si="3"/>
        <v>3014</v>
      </c>
      <c r="V6">
        <f>AVERAGE(J$2:J6)</f>
        <v>168.4</v>
      </c>
      <c r="W6" s="5">
        <f t="shared" ref="W6:W58" si="6">AVERAGE(H3:H6)</f>
        <v>152.25</v>
      </c>
      <c r="X6">
        <f t="shared" ref="X6:X58" si="7">W6*4</f>
        <v>609</v>
      </c>
    </row>
    <row r="7" spans="1:24" x14ac:dyDescent="0.25">
      <c r="A7" s="1">
        <v>43496</v>
      </c>
      <c r="B7" s="4">
        <v>3456</v>
      </c>
      <c r="C7" s="2">
        <v>14</v>
      </c>
      <c r="D7" s="2">
        <v>41</v>
      </c>
      <c r="E7" s="2">
        <v>45</v>
      </c>
      <c r="F7" s="6">
        <f t="shared" si="0"/>
        <v>483.84000000000003</v>
      </c>
      <c r="G7" s="6">
        <f t="shared" si="1"/>
        <v>1416.96</v>
      </c>
      <c r="H7" s="6">
        <f t="shared" si="4"/>
        <v>385</v>
      </c>
      <c r="I7" s="6">
        <f t="shared" si="2"/>
        <v>1555.2</v>
      </c>
      <c r="J7" s="3">
        <v>314</v>
      </c>
      <c r="K7">
        <f>AVERAGE(J$2:J7)</f>
        <v>192.66666666666666</v>
      </c>
      <c r="L7" s="5">
        <f t="shared" si="5"/>
        <v>-7.5199999999999818</v>
      </c>
      <c r="M7">
        <f t="shared" si="3"/>
        <v>3142</v>
      </c>
      <c r="V7">
        <f>AVERAGE(J$2:J7)</f>
        <v>192.66666666666666</v>
      </c>
      <c r="W7" s="5">
        <f t="shared" si="6"/>
        <v>209.75</v>
      </c>
      <c r="X7">
        <f t="shared" si="7"/>
        <v>839</v>
      </c>
    </row>
    <row r="8" spans="1:24" x14ac:dyDescent="0.25">
      <c r="A8" s="1">
        <v>43497</v>
      </c>
      <c r="B8" s="4">
        <v>3576</v>
      </c>
      <c r="C8" s="2">
        <v>14</v>
      </c>
      <c r="D8" s="2">
        <v>40</v>
      </c>
      <c r="E8" s="2">
        <v>46</v>
      </c>
      <c r="F8" s="6">
        <f t="shared" si="0"/>
        <v>500.64</v>
      </c>
      <c r="G8" s="6">
        <f t="shared" si="1"/>
        <v>1430.4</v>
      </c>
      <c r="H8" s="6">
        <f t="shared" si="4"/>
        <v>120</v>
      </c>
      <c r="I8" s="6">
        <f t="shared" si="2"/>
        <v>1644.96</v>
      </c>
      <c r="J8" s="3">
        <v>17</v>
      </c>
      <c r="K8">
        <f>AVERAGE(J$2:J8)</f>
        <v>167.57142857142858</v>
      </c>
      <c r="L8" s="5">
        <f t="shared" si="5"/>
        <v>16.799999999999955</v>
      </c>
      <c r="M8">
        <f t="shared" si="3"/>
        <v>3559</v>
      </c>
      <c r="V8">
        <f>AVERAGE(J$2:J8)</f>
        <v>167.57142857142858</v>
      </c>
      <c r="W8" s="5">
        <f t="shared" si="6"/>
        <v>168</v>
      </c>
      <c r="X8">
        <f t="shared" si="7"/>
        <v>672</v>
      </c>
    </row>
    <row r="9" spans="1:24" x14ac:dyDescent="0.25">
      <c r="A9" s="1">
        <v>43511</v>
      </c>
      <c r="B9" s="4">
        <v>3583</v>
      </c>
      <c r="C9" s="2">
        <v>24</v>
      </c>
      <c r="D9" s="2">
        <v>46</v>
      </c>
      <c r="E9" s="2">
        <v>30</v>
      </c>
      <c r="F9" s="6">
        <f>B9*C9*0.01</f>
        <v>859.92000000000007</v>
      </c>
      <c r="G9" s="6">
        <f>B9*D9*0.01</f>
        <v>1648.18</v>
      </c>
      <c r="H9" s="6">
        <f t="shared" si="4"/>
        <v>7</v>
      </c>
      <c r="I9" s="6">
        <f>B9*E9*0.01</f>
        <v>1074.9000000000001</v>
      </c>
      <c r="J9" s="3">
        <v>139</v>
      </c>
      <c r="K9">
        <f>AVERAGE(J$2:J9)</f>
        <v>164</v>
      </c>
      <c r="L9" s="5">
        <f t="shared" si="5"/>
        <v>359.28000000000009</v>
      </c>
      <c r="M9">
        <f t="shared" si="3"/>
        <v>3444</v>
      </c>
      <c r="V9">
        <f>AVERAGE(J2:J9)</f>
        <v>164</v>
      </c>
      <c r="W9" s="5">
        <f t="shared" si="6"/>
        <v>145</v>
      </c>
      <c r="X9">
        <f t="shared" si="7"/>
        <v>580</v>
      </c>
    </row>
    <row r="10" spans="1:24" x14ac:dyDescent="0.25">
      <c r="A10" s="1">
        <v>43512</v>
      </c>
      <c r="B10" s="4">
        <v>3583</v>
      </c>
      <c r="C10" s="2">
        <v>24</v>
      </c>
      <c r="D10" s="2">
        <v>46</v>
      </c>
      <c r="E10" s="2">
        <v>30</v>
      </c>
      <c r="F10" s="6">
        <f t="shared" ref="F10:F21" si="8">B10*C10*0.01</f>
        <v>859.92000000000007</v>
      </c>
      <c r="G10" s="6">
        <f t="shared" ref="G10:G21" si="9">B10*D10*0.01</f>
        <v>1648.18</v>
      </c>
      <c r="H10" s="6">
        <f t="shared" si="4"/>
        <v>0</v>
      </c>
      <c r="I10" s="6">
        <f t="shared" ref="I10:I21" si="10">B10*E10*0.01</f>
        <v>1074.9000000000001</v>
      </c>
      <c r="J10" s="3">
        <v>192</v>
      </c>
      <c r="K10">
        <f>AVERAGE(J$2:J10)</f>
        <v>167.11111111111111</v>
      </c>
      <c r="L10" s="5">
        <f t="shared" si="5"/>
        <v>0</v>
      </c>
      <c r="M10">
        <f t="shared" si="3"/>
        <v>3391</v>
      </c>
      <c r="V10">
        <f t="shared" ref="V10:V58" si="11">AVERAGE(J3:J10)</f>
        <v>178</v>
      </c>
      <c r="W10" s="5">
        <f t="shared" si="6"/>
        <v>128</v>
      </c>
      <c r="X10">
        <f t="shared" si="7"/>
        <v>512</v>
      </c>
    </row>
    <row r="11" spans="1:24" x14ac:dyDescent="0.25">
      <c r="A11" s="1">
        <v>43513</v>
      </c>
      <c r="B11" s="4">
        <v>3583</v>
      </c>
      <c r="C11" s="2">
        <v>28</v>
      </c>
      <c r="D11" s="2">
        <v>42</v>
      </c>
      <c r="E11" s="2">
        <v>30</v>
      </c>
      <c r="F11" s="6">
        <f t="shared" si="8"/>
        <v>1003.24</v>
      </c>
      <c r="G11" s="6">
        <f t="shared" si="9"/>
        <v>1504.8600000000001</v>
      </c>
      <c r="H11" s="6">
        <f t="shared" si="4"/>
        <v>0</v>
      </c>
      <c r="I11" s="6">
        <f t="shared" si="10"/>
        <v>1074.9000000000001</v>
      </c>
      <c r="J11" s="3">
        <v>302</v>
      </c>
      <c r="K11">
        <f>AVERAGE(J$2:J11)</f>
        <v>180.6</v>
      </c>
      <c r="L11" s="5">
        <f t="shared" si="5"/>
        <v>143.31999999999994</v>
      </c>
      <c r="M11">
        <f t="shared" si="3"/>
        <v>3281</v>
      </c>
      <c r="V11">
        <f t="shared" si="11"/>
        <v>206</v>
      </c>
      <c r="W11" s="5">
        <f t="shared" si="6"/>
        <v>31.75</v>
      </c>
      <c r="X11">
        <f t="shared" si="7"/>
        <v>127</v>
      </c>
    </row>
    <row r="12" spans="1:24" x14ac:dyDescent="0.25">
      <c r="A12" s="1">
        <v>43514</v>
      </c>
      <c r="B12" s="4">
        <v>3583</v>
      </c>
      <c r="C12" s="2">
        <v>28</v>
      </c>
      <c r="D12" s="2">
        <v>48</v>
      </c>
      <c r="E12" s="2">
        <v>24</v>
      </c>
      <c r="F12" s="6">
        <f t="shared" si="8"/>
        <v>1003.24</v>
      </c>
      <c r="G12" s="6">
        <f t="shared" si="9"/>
        <v>1719.8400000000001</v>
      </c>
      <c r="H12" s="6">
        <f t="shared" si="4"/>
        <v>0</v>
      </c>
      <c r="I12" s="6">
        <f t="shared" si="10"/>
        <v>859.92000000000007</v>
      </c>
      <c r="J12" s="3">
        <v>311</v>
      </c>
      <c r="K12">
        <f>AVERAGE(J$2:J12)</f>
        <v>192.45454545454547</v>
      </c>
      <c r="L12" s="5">
        <f t="shared" si="5"/>
        <v>0</v>
      </c>
      <c r="M12">
        <f t="shared" si="3"/>
        <v>3272</v>
      </c>
      <c r="V12">
        <f t="shared" si="11"/>
        <v>205.625</v>
      </c>
      <c r="W12" s="5">
        <f t="shared" si="6"/>
        <v>1.75</v>
      </c>
      <c r="X12">
        <f t="shared" si="7"/>
        <v>7</v>
      </c>
    </row>
    <row r="13" spans="1:24" x14ac:dyDescent="0.25">
      <c r="A13" s="1">
        <v>43515</v>
      </c>
      <c r="B13" s="4">
        <v>3583</v>
      </c>
      <c r="C13" s="2">
        <v>28</v>
      </c>
      <c r="D13" s="2">
        <v>54</v>
      </c>
      <c r="E13" s="2">
        <v>18</v>
      </c>
      <c r="F13" s="6">
        <f t="shared" si="8"/>
        <v>1003.24</v>
      </c>
      <c r="G13" s="6">
        <f t="shared" si="9"/>
        <v>1934.82</v>
      </c>
      <c r="H13" s="6">
        <f t="shared" si="4"/>
        <v>0</v>
      </c>
      <c r="I13" s="6">
        <f t="shared" si="10"/>
        <v>644.94000000000005</v>
      </c>
      <c r="J13" s="3">
        <v>319</v>
      </c>
      <c r="K13">
        <f>AVERAGE(J$2:J13)</f>
        <v>203</v>
      </c>
      <c r="L13" s="5">
        <f t="shared" si="5"/>
        <v>0</v>
      </c>
      <c r="M13">
        <f t="shared" si="3"/>
        <v>3264</v>
      </c>
      <c r="V13">
        <f t="shared" si="11"/>
        <v>206.375</v>
      </c>
      <c r="W13" s="5">
        <f t="shared" si="6"/>
        <v>0</v>
      </c>
      <c r="X13">
        <f t="shared" si="7"/>
        <v>0</v>
      </c>
    </row>
    <row r="14" spans="1:24" x14ac:dyDescent="0.25">
      <c r="A14" s="1">
        <v>43516</v>
      </c>
      <c r="B14" s="4">
        <v>3583</v>
      </c>
      <c r="C14" s="2">
        <v>28</v>
      </c>
      <c r="D14" s="2">
        <v>64</v>
      </c>
      <c r="E14" s="2">
        <v>8</v>
      </c>
      <c r="F14" s="6">
        <f t="shared" si="8"/>
        <v>1003.24</v>
      </c>
      <c r="G14" s="6">
        <f t="shared" si="9"/>
        <v>2293.12</v>
      </c>
      <c r="H14" s="6">
        <f t="shared" si="4"/>
        <v>0</v>
      </c>
      <c r="I14" s="6">
        <f t="shared" si="10"/>
        <v>286.64</v>
      </c>
      <c r="J14" s="3">
        <v>312</v>
      </c>
      <c r="K14">
        <f>AVERAGE(J$2:J14)</f>
        <v>211.38461538461539</v>
      </c>
      <c r="L14" s="5">
        <f t="shared" si="5"/>
        <v>0</v>
      </c>
      <c r="M14">
        <f t="shared" si="3"/>
        <v>3271</v>
      </c>
      <c r="V14">
        <f t="shared" si="11"/>
        <v>238.25</v>
      </c>
      <c r="W14" s="5">
        <f t="shared" si="6"/>
        <v>0</v>
      </c>
      <c r="X14">
        <f t="shared" si="7"/>
        <v>0</v>
      </c>
    </row>
    <row r="15" spans="1:24" x14ac:dyDescent="0.25">
      <c r="A15" s="1">
        <v>43517</v>
      </c>
      <c r="B15" s="4">
        <v>3583</v>
      </c>
      <c r="C15" s="2">
        <v>29</v>
      </c>
      <c r="D15" s="2">
        <v>63</v>
      </c>
      <c r="E15" s="2">
        <v>8</v>
      </c>
      <c r="F15" s="6">
        <f t="shared" si="8"/>
        <v>1039.07</v>
      </c>
      <c r="G15" s="6">
        <f t="shared" si="9"/>
        <v>2257.29</v>
      </c>
      <c r="H15" s="6">
        <f t="shared" si="4"/>
        <v>0</v>
      </c>
      <c r="I15" s="6">
        <f t="shared" si="10"/>
        <v>286.64</v>
      </c>
      <c r="J15" s="3">
        <v>36</v>
      </c>
      <c r="K15">
        <f>AVERAGE(J$2:J15)</f>
        <v>198.85714285714286</v>
      </c>
      <c r="L15" s="5">
        <f t="shared" si="5"/>
        <v>35.829999999999927</v>
      </c>
      <c r="M15">
        <f t="shared" si="3"/>
        <v>3547</v>
      </c>
      <c r="V15">
        <f t="shared" si="11"/>
        <v>203.5</v>
      </c>
      <c r="W15" s="5">
        <f t="shared" si="6"/>
        <v>0</v>
      </c>
      <c r="X15">
        <f t="shared" si="7"/>
        <v>0</v>
      </c>
    </row>
    <row r="16" spans="1:24" x14ac:dyDescent="0.25">
      <c r="A16" s="1">
        <v>43518</v>
      </c>
      <c r="B16" s="4">
        <v>3583</v>
      </c>
      <c r="C16" s="2">
        <v>29</v>
      </c>
      <c r="D16" s="2">
        <v>63</v>
      </c>
      <c r="E16" s="2">
        <v>8</v>
      </c>
      <c r="F16" s="6">
        <f t="shared" si="8"/>
        <v>1039.07</v>
      </c>
      <c r="G16" s="6">
        <f t="shared" si="9"/>
        <v>2257.29</v>
      </c>
      <c r="H16" s="6">
        <f t="shared" si="4"/>
        <v>0</v>
      </c>
      <c r="I16" s="6">
        <f t="shared" si="10"/>
        <v>286.64</v>
      </c>
      <c r="J16" s="3">
        <v>344</v>
      </c>
      <c r="K16">
        <f>AVERAGE(J$2:J16)</f>
        <v>208.53333333333333</v>
      </c>
      <c r="L16" s="5">
        <f t="shared" si="5"/>
        <v>0</v>
      </c>
      <c r="M16">
        <f t="shared" si="3"/>
        <v>3239</v>
      </c>
      <c r="V16">
        <f t="shared" si="11"/>
        <v>244.375</v>
      </c>
      <c r="W16" s="5">
        <f t="shared" si="6"/>
        <v>0</v>
      </c>
      <c r="X16">
        <f t="shared" si="7"/>
        <v>0</v>
      </c>
    </row>
    <row r="17" spans="1:24" x14ac:dyDescent="0.25">
      <c r="A17" s="1">
        <v>43519</v>
      </c>
      <c r="B17" s="4">
        <v>3583</v>
      </c>
      <c r="C17" s="2">
        <v>29</v>
      </c>
      <c r="D17" s="2">
        <v>64</v>
      </c>
      <c r="E17" s="2">
        <v>7</v>
      </c>
      <c r="F17" s="6">
        <f t="shared" si="8"/>
        <v>1039.07</v>
      </c>
      <c r="G17" s="6">
        <f t="shared" si="9"/>
        <v>2293.12</v>
      </c>
      <c r="H17" s="6">
        <f t="shared" si="4"/>
        <v>0</v>
      </c>
      <c r="I17" s="6">
        <f t="shared" si="10"/>
        <v>250.81</v>
      </c>
      <c r="J17" s="3">
        <v>303</v>
      </c>
      <c r="K17">
        <f>AVERAGE(J$2:J17)</f>
        <v>214.4375</v>
      </c>
      <c r="L17" s="5">
        <f t="shared" si="5"/>
        <v>0</v>
      </c>
      <c r="M17">
        <f t="shared" si="3"/>
        <v>3280</v>
      </c>
      <c r="V17">
        <f t="shared" si="11"/>
        <v>264.875</v>
      </c>
      <c r="W17" s="5">
        <f t="shared" si="6"/>
        <v>0</v>
      </c>
      <c r="X17">
        <f t="shared" si="7"/>
        <v>0</v>
      </c>
    </row>
    <row r="18" spans="1:24" x14ac:dyDescent="0.25">
      <c r="A18" s="1">
        <v>43520</v>
      </c>
      <c r="B18" s="4">
        <v>3583</v>
      </c>
      <c r="C18" s="2">
        <v>29</v>
      </c>
      <c r="D18" s="2">
        <v>66</v>
      </c>
      <c r="E18" s="2">
        <v>5</v>
      </c>
      <c r="F18" s="6">
        <f t="shared" si="8"/>
        <v>1039.07</v>
      </c>
      <c r="G18" s="6">
        <f t="shared" si="9"/>
        <v>2364.7800000000002</v>
      </c>
      <c r="H18" s="6">
        <f t="shared" si="4"/>
        <v>0</v>
      </c>
      <c r="I18" s="6">
        <f t="shared" si="10"/>
        <v>179.15</v>
      </c>
      <c r="J18" s="3">
        <v>365</v>
      </c>
      <c r="K18">
        <f>AVERAGE(J$2:J18)</f>
        <v>223.29411764705881</v>
      </c>
      <c r="L18" s="5">
        <f t="shared" si="5"/>
        <v>0</v>
      </c>
      <c r="M18">
        <f t="shared" si="3"/>
        <v>3218</v>
      </c>
      <c r="V18">
        <f t="shared" si="11"/>
        <v>286.5</v>
      </c>
      <c r="W18" s="5">
        <f t="shared" si="6"/>
        <v>0</v>
      </c>
      <c r="X18">
        <f t="shared" si="7"/>
        <v>0</v>
      </c>
    </row>
    <row r="19" spans="1:24" x14ac:dyDescent="0.25">
      <c r="A19" s="1">
        <v>43521</v>
      </c>
      <c r="B19" s="4">
        <v>3583</v>
      </c>
      <c r="C19" s="2">
        <v>32</v>
      </c>
      <c r="D19" s="2">
        <v>63</v>
      </c>
      <c r="E19" s="2">
        <v>5</v>
      </c>
      <c r="F19" s="6">
        <f t="shared" si="8"/>
        <v>1146.56</v>
      </c>
      <c r="G19" s="6">
        <f t="shared" si="9"/>
        <v>2257.29</v>
      </c>
      <c r="H19" s="6">
        <f t="shared" si="4"/>
        <v>0</v>
      </c>
      <c r="I19" s="6">
        <f t="shared" si="10"/>
        <v>179.15</v>
      </c>
      <c r="J19" s="3">
        <v>365</v>
      </c>
      <c r="K19">
        <f>AVERAGE(J$2:J19)</f>
        <v>231.16666666666666</v>
      </c>
      <c r="L19" s="5">
        <f t="shared" si="5"/>
        <v>107.49000000000001</v>
      </c>
      <c r="M19">
        <f t="shared" si="3"/>
        <v>3218</v>
      </c>
      <c r="V19">
        <f t="shared" si="11"/>
        <v>294.375</v>
      </c>
      <c r="W19" s="5">
        <f t="shared" si="6"/>
        <v>0</v>
      </c>
      <c r="X19">
        <f t="shared" si="7"/>
        <v>0</v>
      </c>
    </row>
    <row r="20" spans="1:24" x14ac:dyDescent="0.25">
      <c r="A20" s="1">
        <v>43522</v>
      </c>
      <c r="B20" s="4">
        <v>3583</v>
      </c>
      <c r="C20" s="2">
        <v>35</v>
      </c>
      <c r="D20" s="2">
        <v>62</v>
      </c>
      <c r="E20" s="2">
        <v>3</v>
      </c>
      <c r="F20" s="6">
        <f t="shared" si="8"/>
        <v>1254.05</v>
      </c>
      <c r="G20" s="6">
        <f t="shared" si="9"/>
        <v>2221.46</v>
      </c>
      <c r="H20" s="6">
        <f t="shared" si="4"/>
        <v>0</v>
      </c>
      <c r="I20" s="6">
        <f t="shared" si="10"/>
        <v>107.49000000000001</v>
      </c>
      <c r="J20" s="3">
        <v>311</v>
      </c>
      <c r="K20">
        <f>AVERAGE(J$2:J20)</f>
        <v>235.36842105263159</v>
      </c>
      <c r="L20" s="5">
        <f t="shared" si="5"/>
        <v>107.49000000000001</v>
      </c>
      <c r="M20">
        <f t="shared" si="3"/>
        <v>3272</v>
      </c>
      <c r="V20">
        <f t="shared" si="11"/>
        <v>294.375</v>
      </c>
      <c r="W20" s="5">
        <f t="shared" si="6"/>
        <v>0</v>
      </c>
      <c r="X20">
        <f t="shared" si="7"/>
        <v>0</v>
      </c>
    </row>
    <row r="21" spans="1:24" x14ac:dyDescent="0.25">
      <c r="A21" s="1">
        <v>43523</v>
      </c>
      <c r="B21" s="4">
        <v>3583</v>
      </c>
      <c r="C21" s="2">
        <v>39</v>
      </c>
      <c r="D21" s="2">
        <v>60</v>
      </c>
      <c r="E21" s="2">
        <v>1</v>
      </c>
      <c r="F21" s="6">
        <f t="shared" si="8"/>
        <v>1397.3700000000001</v>
      </c>
      <c r="G21" s="6">
        <f t="shared" si="9"/>
        <v>2149.8000000000002</v>
      </c>
      <c r="H21" s="6">
        <f t="shared" si="4"/>
        <v>0</v>
      </c>
      <c r="I21" s="6">
        <f t="shared" si="10"/>
        <v>35.83</v>
      </c>
      <c r="J21" s="3">
        <v>300</v>
      </c>
      <c r="K21">
        <f>AVERAGE(J$2:J21)</f>
        <v>238.6</v>
      </c>
      <c r="L21" s="5">
        <f t="shared" si="5"/>
        <v>143.32000000000016</v>
      </c>
      <c r="M21">
        <f t="shared" si="3"/>
        <v>3283</v>
      </c>
      <c r="V21">
        <f t="shared" si="11"/>
        <v>292</v>
      </c>
      <c r="W21" s="5">
        <f t="shared" si="6"/>
        <v>0</v>
      </c>
      <c r="X21">
        <f t="shared" si="7"/>
        <v>0</v>
      </c>
    </row>
    <row r="22" spans="1:24" x14ac:dyDescent="0.25">
      <c r="A22" s="1">
        <v>43524</v>
      </c>
      <c r="B22" s="4">
        <v>3583</v>
      </c>
      <c r="C22" s="2">
        <v>39</v>
      </c>
      <c r="D22" s="2">
        <v>60</v>
      </c>
      <c r="E22" s="2">
        <v>1</v>
      </c>
      <c r="F22" s="6">
        <f t="shared" ref="F22:F27" si="12">B22*C22*0.01</f>
        <v>1397.3700000000001</v>
      </c>
      <c r="G22" s="6">
        <f t="shared" ref="G22:G27" si="13">B22*D22*0.01</f>
        <v>2149.8000000000002</v>
      </c>
      <c r="H22" s="6">
        <f t="shared" si="4"/>
        <v>0</v>
      </c>
      <c r="I22" s="6">
        <f t="shared" ref="I22:I27" si="14">B22*E22*0.01</f>
        <v>35.83</v>
      </c>
      <c r="J22" s="3">
        <v>212</v>
      </c>
      <c r="K22">
        <f>AVERAGE(J$2:J22)</f>
        <v>237.33333333333334</v>
      </c>
      <c r="L22" s="5">
        <f t="shared" si="5"/>
        <v>0</v>
      </c>
      <c r="M22">
        <f t="shared" si="3"/>
        <v>3371</v>
      </c>
      <c r="V22">
        <f t="shared" si="11"/>
        <v>279.5</v>
      </c>
      <c r="W22" s="5">
        <f t="shared" si="6"/>
        <v>0</v>
      </c>
      <c r="X22">
        <f t="shared" si="7"/>
        <v>0</v>
      </c>
    </row>
    <row r="23" spans="1:24" x14ac:dyDescent="0.25">
      <c r="A23" s="1">
        <v>43525</v>
      </c>
      <c r="B23" s="4">
        <v>3747</v>
      </c>
      <c r="C23" s="2">
        <v>38</v>
      </c>
      <c r="D23" s="2">
        <v>60</v>
      </c>
      <c r="E23" s="2">
        <v>2</v>
      </c>
      <c r="F23" s="6">
        <f t="shared" si="12"/>
        <v>1423.8600000000001</v>
      </c>
      <c r="G23" s="6">
        <f t="shared" si="13"/>
        <v>2248.2000000000003</v>
      </c>
      <c r="H23" s="6">
        <f t="shared" si="4"/>
        <v>164</v>
      </c>
      <c r="I23" s="6">
        <f t="shared" si="14"/>
        <v>74.94</v>
      </c>
      <c r="J23" s="3">
        <v>309</v>
      </c>
      <c r="K23">
        <f>AVERAGE(J$2:J23)</f>
        <v>240.59090909090909</v>
      </c>
      <c r="L23" s="5">
        <f t="shared" si="5"/>
        <v>26.490000000000009</v>
      </c>
      <c r="M23">
        <f t="shared" si="3"/>
        <v>3438</v>
      </c>
      <c r="V23">
        <f t="shared" si="11"/>
        <v>313.625</v>
      </c>
      <c r="W23" s="5">
        <f t="shared" si="6"/>
        <v>41</v>
      </c>
      <c r="X23">
        <f t="shared" si="7"/>
        <v>164</v>
      </c>
    </row>
    <row r="24" spans="1:24" x14ac:dyDescent="0.25">
      <c r="A24" s="1">
        <v>43526</v>
      </c>
      <c r="B24" s="4">
        <v>3799</v>
      </c>
      <c r="C24" s="2">
        <v>39</v>
      </c>
      <c r="D24" s="2">
        <v>59</v>
      </c>
      <c r="E24" s="2">
        <v>2</v>
      </c>
      <c r="F24" s="6">
        <f t="shared" si="12"/>
        <v>1481.6100000000001</v>
      </c>
      <c r="G24" s="6">
        <f t="shared" si="13"/>
        <v>2241.41</v>
      </c>
      <c r="H24" s="6">
        <f t="shared" si="4"/>
        <v>52</v>
      </c>
      <c r="I24" s="6">
        <f t="shared" si="14"/>
        <v>75.98</v>
      </c>
      <c r="J24" s="3">
        <v>309</v>
      </c>
      <c r="K24">
        <f>AVERAGE(J$2:J24)</f>
        <v>243.56521739130434</v>
      </c>
      <c r="L24" s="5">
        <f t="shared" si="5"/>
        <v>57.75</v>
      </c>
      <c r="M24">
        <f t="shared" si="3"/>
        <v>3490</v>
      </c>
      <c r="V24">
        <f t="shared" si="11"/>
        <v>309.25</v>
      </c>
      <c r="W24" s="5">
        <f t="shared" si="6"/>
        <v>54</v>
      </c>
      <c r="X24">
        <f t="shared" si="7"/>
        <v>216</v>
      </c>
    </row>
    <row r="25" spans="1:24" x14ac:dyDescent="0.25">
      <c r="A25" s="1">
        <v>43527</v>
      </c>
      <c r="B25" s="4">
        <v>4142</v>
      </c>
      <c r="C25" s="2">
        <v>36</v>
      </c>
      <c r="D25" s="2">
        <v>57</v>
      </c>
      <c r="E25" s="2">
        <v>7</v>
      </c>
      <c r="F25" s="6">
        <f t="shared" si="12"/>
        <v>1491.1200000000001</v>
      </c>
      <c r="G25" s="6">
        <f t="shared" si="13"/>
        <v>2360.94</v>
      </c>
      <c r="H25" s="6">
        <f t="shared" si="4"/>
        <v>343</v>
      </c>
      <c r="I25" s="6">
        <f t="shared" si="14"/>
        <v>289.94</v>
      </c>
      <c r="J25" s="3">
        <v>300</v>
      </c>
      <c r="K25">
        <f>AVERAGE(J$2:J25)</f>
        <v>245.91666666666666</v>
      </c>
      <c r="L25" s="5">
        <f t="shared" si="5"/>
        <v>9.5099999999999909</v>
      </c>
      <c r="M25">
        <f t="shared" si="3"/>
        <v>3842</v>
      </c>
      <c r="V25">
        <f t="shared" si="11"/>
        <v>308.875</v>
      </c>
      <c r="W25" s="5">
        <f t="shared" si="6"/>
        <v>139.75</v>
      </c>
      <c r="X25">
        <f t="shared" si="7"/>
        <v>559</v>
      </c>
    </row>
    <row r="26" spans="1:24" x14ac:dyDescent="0.25">
      <c r="A26" s="1">
        <v>43528</v>
      </c>
      <c r="B26" s="4">
        <v>4142</v>
      </c>
      <c r="C26" s="2">
        <v>37</v>
      </c>
      <c r="D26" s="2">
        <v>58</v>
      </c>
      <c r="E26" s="2">
        <v>5</v>
      </c>
      <c r="F26" s="6">
        <f t="shared" si="12"/>
        <v>1532.54</v>
      </c>
      <c r="G26" s="6">
        <f t="shared" si="13"/>
        <v>2402.36</v>
      </c>
      <c r="H26" s="6">
        <f t="shared" si="4"/>
        <v>0</v>
      </c>
      <c r="I26" s="6">
        <f t="shared" si="14"/>
        <v>207.1</v>
      </c>
      <c r="J26" s="3">
        <v>312</v>
      </c>
      <c r="K26">
        <f>AVERAGE(J$2:J26)</f>
        <v>248.56</v>
      </c>
      <c r="L26" s="5">
        <f t="shared" si="5"/>
        <v>41.419999999999845</v>
      </c>
      <c r="M26">
        <f t="shared" si="3"/>
        <v>3830</v>
      </c>
      <c r="V26">
        <f t="shared" si="11"/>
        <v>302.25</v>
      </c>
      <c r="W26" s="5">
        <f t="shared" si="6"/>
        <v>139.75</v>
      </c>
      <c r="X26">
        <f t="shared" si="7"/>
        <v>559</v>
      </c>
    </row>
    <row r="27" spans="1:24" x14ac:dyDescent="0.25">
      <c r="A27" s="1">
        <v>43529</v>
      </c>
      <c r="B27" s="4">
        <v>4276</v>
      </c>
      <c r="C27" s="2">
        <v>37</v>
      </c>
      <c r="D27" s="2">
        <v>56</v>
      </c>
      <c r="E27" s="2">
        <v>7</v>
      </c>
      <c r="F27" s="6">
        <f t="shared" si="12"/>
        <v>1582.1200000000001</v>
      </c>
      <c r="G27" s="6">
        <f t="shared" si="13"/>
        <v>2394.56</v>
      </c>
      <c r="H27" s="6">
        <f t="shared" si="4"/>
        <v>134</v>
      </c>
      <c r="I27" s="6">
        <f t="shared" si="14"/>
        <v>299.32</v>
      </c>
      <c r="J27" s="3">
        <v>175</v>
      </c>
      <c r="K27">
        <f>AVERAGE(J$2:J27)</f>
        <v>245.73076923076923</v>
      </c>
      <c r="L27" s="5">
        <f t="shared" si="5"/>
        <v>49.580000000000155</v>
      </c>
      <c r="M27">
        <f t="shared" si="3"/>
        <v>4101</v>
      </c>
      <c r="V27">
        <f t="shared" si="11"/>
        <v>278.5</v>
      </c>
      <c r="W27" s="5">
        <f t="shared" si="6"/>
        <v>132.25</v>
      </c>
      <c r="X27">
        <f t="shared" si="7"/>
        <v>529</v>
      </c>
    </row>
    <row r="28" spans="1:24" x14ac:dyDescent="0.25">
      <c r="A28" s="1">
        <v>43530</v>
      </c>
      <c r="B28" s="4">
        <v>4276</v>
      </c>
      <c r="C28" s="2">
        <v>38</v>
      </c>
      <c r="D28" s="2">
        <v>54</v>
      </c>
      <c r="E28" s="2">
        <v>8</v>
      </c>
      <c r="F28" s="6">
        <f t="shared" ref="F28:F37" si="15">B28*C28*0.01</f>
        <v>1624.88</v>
      </c>
      <c r="G28" s="6">
        <f t="shared" ref="G28:G37" si="16">B28*D28*0.01</f>
        <v>2309.04</v>
      </c>
      <c r="H28" s="6">
        <f t="shared" si="4"/>
        <v>0</v>
      </c>
      <c r="I28" s="6">
        <f t="shared" ref="I28:I37" si="17">B28*E28*0.01</f>
        <v>342.08</v>
      </c>
      <c r="J28" s="3">
        <v>308</v>
      </c>
      <c r="K28">
        <f>AVERAGE(J$2:J28)</f>
        <v>248.03703703703704</v>
      </c>
      <c r="L28" s="5">
        <f t="shared" si="5"/>
        <v>42.759999999999991</v>
      </c>
      <c r="M28">
        <f t="shared" si="3"/>
        <v>3968</v>
      </c>
      <c r="V28">
        <f t="shared" si="11"/>
        <v>278.125</v>
      </c>
      <c r="W28" s="5">
        <f t="shared" si="6"/>
        <v>119.25</v>
      </c>
      <c r="X28">
        <f t="shared" si="7"/>
        <v>477</v>
      </c>
    </row>
    <row r="29" spans="1:24" x14ac:dyDescent="0.25">
      <c r="A29" s="1">
        <v>43531</v>
      </c>
      <c r="B29" s="4">
        <v>4290</v>
      </c>
      <c r="C29" s="2">
        <v>38</v>
      </c>
      <c r="D29" s="2">
        <v>57</v>
      </c>
      <c r="E29" s="2">
        <v>5</v>
      </c>
      <c r="F29" s="6">
        <f t="shared" si="15"/>
        <v>1630.2</v>
      </c>
      <c r="G29" s="6">
        <f t="shared" si="16"/>
        <v>2445.3000000000002</v>
      </c>
      <c r="H29" s="6">
        <f t="shared" si="4"/>
        <v>14</v>
      </c>
      <c r="I29" s="6">
        <f t="shared" si="17"/>
        <v>214.5</v>
      </c>
      <c r="J29" s="3">
        <v>319</v>
      </c>
      <c r="K29">
        <f>AVERAGE(J$2:J29)</f>
        <v>250.57142857142858</v>
      </c>
      <c r="L29" s="5">
        <f t="shared" si="5"/>
        <v>5.3199999999999363</v>
      </c>
      <c r="M29">
        <f t="shared" si="3"/>
        <v>3971</v>
      </c>
      <c r="V29">
        <f t="shared" si="11"/>
        <v>280.5</v>
      </c>
      <c r="W29" s="5">
        <f t="shared" si="6"/>
        <v>37</v>
      </c>
      <c r="X29">
        <f t="shared" si="7"/>
        <v>148</v>
      </c>
    </row>
    <row r="30" spans="1:24" x14ac:dyDescent="0.25">
      <c r="A30" s="1">
        <v>43532</v>
      </c>
      <c r="B30" s="4">
        <v>4512</v>
      </c>
      <c r="C30" s="2">
        <v>35</v>
      </c>
      <c r="D30" s="2">
        <v>56</v>
      </c>
      <c r="E30" s="2">
        <v>9</v>
      </c>
      <c r="F30" s="6">
        <f t="shared" si="15"/>
        <v>1579.2</v>
      </c>
      <c r="G30" s="6">
        <f t="shared" si="16"/>
        <v>2526.7200000000003</v>
      </c>
      <c r="H30" s="6">
        <f t="shared" si="4"/>
        <v>222</v>
      </c>
      <c r="I30" s="6">
        <f t="shared" si="17"/>
        <v>406.08</v>
      </c>
      <c r="J30" s="3">
        <v>326</v>
      </c>
      <c r="K30">
        <f>AVERAGE(J$2:J30)</f>
        <v>253.17241379310346</v>
      </c>
      <c r="L30" s="5">
        <f t="shared" si="5"/>
        <v>-51</v>
      </c>
      <c r="M30">
        <f t="shared" si="3"/>
        <v>4186</v>
      </c>
      <c r="V30">
        <f t="shared" si="11"/>
        <v>294.75</v>
      </c>
      <c r="W30" s="5">
        <f t="shared" si="6"/>
        <v>92.5</v>
      </c>
      <c r="X30">
        <f t="shared" si="7"/>
        <v>370</v>
      </c>
    </row>
    <row r="31" spans="1:24" x14ac:dyDescent="0.25">
      <c r="A31" s="1">
        <v>43533</v>
      </c>
      <c r="B31" s="4">
        <v>4675</v>
      </c>
      <c r="C31" s="2">
        <v>36</v>
      </c>
      <c r="D31" s="2">
        <v>60</v>
      </c>
      <c r="E31" s="2">
        <v>4</v>
      </c>
      <c r="F31" s="6">
        <f t="shared" si="15"/>
        <v>1683</v>
      </c>
      <c r="G31" s="6">
        <f t="shared" si="16"/>
        <v>2805</v>
      </c>
      <c r="H31" s="6">
        <f t="shared" si="4"/>
        <v>163</v>
      </c>
      <c r="I31" s="6">
        <f t="shared" si="17"/>
        <v>187</v>
      </c>
      <c r="J31" s="3">
        <v>300</v>
      </c>
      <c r="K31">
        <f>AVERAGE(J$2:J31)</f>
        <v>254.73333333333332</v>
      </c>
      <c r="L31" s="5">
        <f t="shared" si="5"/>
        <v>103.79999999999995</v>
      </c>
      <c r="M31">
        <f t="shared" si="3"/>
        <v>4375</v>
      </c>
      <c r="V31">
        <f t="shared" si="11"/>
        <v>293.625</v>
      </c>
      <c r="W31" s="5">
        <f t="shared" si="6"/>
        <v>99.75</v>
      </c>
      <c r="X31">
        <f t="shared" si="7"/>
        <v>399</v>
      </c>
    </row>
    <row r="32" spans="1:24" x14ac:dyDescent="0.25">
      <c r="A32" s="1">
        <v>43534</v>
      </c>
      <c r="B32" s="4">
        <v>4719</v>
      </c>
      <c r="C32" s="2">
        <v>37</v>
      </c>
      <c r="D32" s="2">
        <v>59</v>
      </c>
      <c r="E32" s="2">
        <v>4</v>
      </c>
      <c r="F32" s="6">
        <f t="shared" si="15"/>
        <v>1746.03</v>
      </c>
      <c r="G32" s="6">
        <f t="shared" si="16"/>
        <v>2784.21</v>
      </c>
      <c r="H32" s="6">
        <f t="shared" si="4"/>
        <v>44</v>
      </c>
      <c r="I32" s="6">
        <f t="shared" si="17"/>
        <v>188.76</v>
      </c>
      <c r="J32" s="3">
        <v>165</v>
      </c>
      <c r="K32">
        <f>AVERAGE(J$2:J32)</f>
        <v>251.83870967741936</v>
      </c>
      <c r="L32" s="5">
        <f t="shared" si="5"/>
        <v>63.029999999999973</v>
      </c>
      <c r="M32">
        <f t="shared" si="3"/>
        <v>4554</v>
      </c>
      <c r="V32">
        <f t="shared" si="11"/>
        <v>275.625</v>
      </c>
      <c r="W32" s="5">
        <f t="shared" si="6"/>
        <v>110.75</v>
      </c>
      <c r="X32">
        <f t="shared" si="7"/>
        <v>443</v>
      </c>
    </row>
    <row r="33" spans="1:24" x14ac:dyDescent="0.25">
      <c r="A33" s="1">
        <v>43535</v>
      </c>
      <c r="B33" s="4">
        <v>4719</v>
      </c>
      <c r="C33" s="2">
        <v>37</v>
      </c>
      <c r="D33" s="2">
        <v>59</v>
      </c>
      <c r="E33" s="2">
        <v>4</v>
      </c>
      <c r="F33" s="6">
        <f t="shared" si="15"/>
        <v>1746.03</v>
      </c>
      <c r="G33" s="6">
        <f t="shared" si="16"/>
        <v>2784.21</v>
      </c>
      <c r="H33" s="6">
        <f t="shared" si="4"/>
        <v>0</v>
      </c>
      <c r="I33" s="6">
        <f t="shared" si="17"/>
        <v>188.76</v>
      </c>
      <c r="J33" s="3">
        <v>157</v>
      </c>
      <c r="K33">
        <f>AVERAGE(J$2:J33)</f>
        <v>248.875</v>
      </c>
      <c r="L33" s="5">
        <f t="shared" si="5"/>
        <v>0</v>
      </c>
      <c r="M33">
        <f t="shared" si="3"/>
        <v>4562</v>
      </c>
      <c r="V33">
        <f t="shared" si="11"/>
        <v>257.75</v>
      </c>
      <c r="W33" s="5">
        <f t="shared" si="6"/>
        <v>107.25</v>
      </c>
      <c r="X33">
        <f t="shared" si="7"/>
        <v>429</v>
      </c>
    </row>
    <row r="34" spans="1:24" x14ac:dyDescent="0.25">
      <c r="A34" s="1">
        <v>43536</v>
      </c>
      <c r="B34" s="4">
        <v>4719</v>
      </c>
      <c r="C34" s="2">
        <v>37</v>
      </c>
      <c r="D34" s="2">
        <v>63</v>
      </c>
      <c r="E34" s="2">
        <v>0</v>
      </c>
      <c r="F34" s="6">
        <f t="shared" si="15"/>
        <v>1746.03</v>
      </c>
      <c r="G34" s="6">
        <f t="shared" si="16"/>
        <v>2972.9700000000003</v>
      </c>
      <c r="H34" s="6">
        <f t="shared" si="4"/>
        <v>0</v>
      </c>
      <c r="I34" s="6">
        <f t="shared" si="17"/>
        <v>0</v>
      </c>
      <c r="J34" s="3">
        <v>300</v>
      </c>
      <c r="K34">
        <f>AVERAGE(J$2:J34)</f>
        <v>250.42424242424244</v>
      </c>
      <c r="L34" s="5">
        <f t="shared" si="5"/>
        <v>0</v>
      </c>
      <c r="M34">
        <f t="shared" si="3"/>
        <v>4419</v>
      </c>
      <c r="V34">
        <f t="shared" si="11"/>
        <v>256.25</v>
      </c>
      <c r="W34" s="5">
        <f t="shared" si="6"/>
        <v>51.75</v>
      </c>
      <c r="X34">
        <f t="shared" si="7"/>
        <v>207</v>
      </c>
    </row>
    <row r="35" spans="1:24" x14ac:dyDescent="0.25">
      <c r="A35" s="1">
        <v>43537</v>
      </c>
      <c r="B35" s="4">
        <v>4792</v>
      </c>
      <c r="C35" s="2">
        <v>39</v>
      </c>
      <c r="D35" s="2">
        <v>61</v>
      </c>
      <c r="E35" s="2">
        <v>0</v>
      </c>
      <c r="F35" s="6">
        <f t="shared" si="15"/>
        <v>1868.88</v>
      </c>
      <c r="G35" s="6">
        <f t="shared" si="16"/>
        <v>2923.12</v>
      </c>
      <c r="H35" s="6">
        <f t="shared" si="4"/>
        <v>73</v>
      </c>
      <c r="I35" s="6">
        <f t="shared" si="17"/>
        <v>0</v>
      </c>
      <c r="J35" s="3">
        <v>197</v>
      </c>
      <c r="K35">
        <f>AVERAGE(J$2:J35)</f>
        <v>248.85294117647058</v>
      </c>
      <c r="L35" s="5">
        <f t="shared" si="5"/>
        <v>122.85000000000014</v>
      </c>
      <c r="M35">
        <f t="shared" si="3"/>
        <v>4595</v>
      </c>
      <c r="V35">
        <f t="shared" si="11"/>
        <v>259</v>
      </c>
      <c r="W35" s="5">
        <f t="shared" si="6"/>
        <v>29.25</v>
      </c>
      <c r="X35">
        <f t="shared" si="7"/>
        <v>117</v>
      </c>
    </row>
    <row r="36" spans="1:24" x14ac:dyDescent="0.25">
      <c r="A36" s="1">
        <v>43538</v>
      </c>
      <c r="B36" s="4">
        <v>4792</v>
      </c>
      <c r="C36" s="2">
        <v>41</v>
      </c>
      <c r="D36" s="2">
        <v>58</v>
      </c>
      <c r="E36" s="2">
        <v>1</v>
      </c>
      <c r="F36" s="6">
        <f t="shared" si="15"/>
        <v>1964.72</v>
      </c>
      <c r="G36" s="6">
        <f t="shared" si="16"/>
        <v>2779.36</v>
      </c>
      <c r="H36" s="6">
        <f t="shared" si="4"/>
        <v>0</v>
      </c>
      <c r="I36" s="6">
        <f t="shared" si="17"/>
        <v>47.92</v>
      </c>
      <c r="J36" s="3">
        <v>293</v>
      </c>
      <c r="K36">
        <f>AVERAGE(J$2:J36)</f>
        <v>250.11428571428573</v>
      </c>
      <c r="L36" s="5">
        <f t="shared" si="5"/>
        <v>95.839999999999918</v>
      </c>
      <c r="M36">
        <f t="shared" si="3"/>
        <v>4499</v>
      </c>
      <c r="V36">
        <f t="shared" si="11"/>
        <v>257.125</v>
      </c>
      <c r="W36" s="5">
        <f t="shared" si="6"/>
        <v>18.25</v>
      </c>
      <c r="X36">
        <f t="shared" si="7"/>
        <v>73</v>
      </c>
    </row>
    <row r="37" spans="1:24" x14ac:dyDescent="0.25">
      <c r="A37" s="1">
        <v>43539</v>
      </c>
      <c r="B37" s="4">
        <v>4798</v>
      </c>
      <c r="C37" s="2">
        <v>42</v>
      </c>
      <c r="D37" s="2">
        <v>56</v>
      </c>
      <c r="E37" s="2">
        <v>2</v>
      </c>
      <c r="F37" s="6">
        <f t="shared" si="15"/>
        <v>2015.16</v>
      </c>
      <c r="G37" s="6">
        <f t="shared" si="16"/>
        <v>2686.88</v>
      </c>
      <c r="H37" s="6">
        <f t="shared" si="4"/>
        <v>6</v>
      </c>
      <c r="I37" s="6">
        <f t="shared" si="17"/>
        <v>95.960000000000008</v>
      </c>
      <c r="J37" s="3">
        <v>212</v>
      </c>
      <c r="K37">
        <f>AVERAGE(J$2:J37)</f>
        <v>249.05555555555554</v>
      </c>
      <c r="L37" s="5">
        <f t="shared" si="5"/>
        <v>50.440000000000055</v>
      </c>
      <c r="M37">
        <f t="shared" si="3"/>
        <v>4586</v>
      </c>
      <c r="V37">
        <f t="shared" si="11"/>
        <v>243.75</v>
      </c>
      <c r="W37" s="5">
        <f t="shared" si="6"/>
        <v>19.75</v>
      </c>
      <c r="X37">
        <f t="shared" si="7"/>
        <v>79</v>
      </c>
    </row>
    <row r="38" spans="1:24" x14ac:dyDescent="0.25">
      <c r="A38" s="1">
        <v>43540</v>
      </c>
      <c r="B38" s="4">
        <v>4902</v>
      </c>
      <c r="C38" s="2">
        <v>42</v>
      </c>
      <c r="D38" s="2">
        <v>55</v>
      </c>
      <c r="E38" s="2">
        <v>3</v>
      </c>
      <c r="F38" s="6">
        <f t="shared" ref="F38:F58" si="18">B38*C38*0.01</f>
        <v>2058.84</v>
      </c>
      <c r="G38" s="6">
        <f t="shared" ref="G38:G58" si="19">B38*D38*0.01</f>
        <v>2696.1</v>
      </c>
      <c r="H38" s="6">
        <f t="shared" si="4"/>
        <v>104</v>
      </c>
      <c r="I38" s="6">
        <f t="shared" ref="I38:I58" si="20">B38*E38*0.01</f>
        <v>147.06</v>
      </c>
      <c r="J38" s="3">
        <v>186</v>
      </c>
      <c r="K38">
        <f>AVERAGE(J$2:J38)</f>
        <v>247.35135135135135</v>
      </c>
      <c r="L38" s="5">
        <f t="shared" si="5"/>
        <v>43.680000000000064</v>
      </c>
      <c r="M38">
        <f t="shared" si="3"/>
        <v>4716</v>
      </c>
      <c r="V38">
        <f t="shared" si="11"/>
        <v>226.25</v>
      </c>
      <c r="W38" s="5">
        <f t="shared" si="6"/>
        <v>45.75</v>
      </c>
      <c r="X38">
        <f t="shared" si="7"/>
        <v>183</v>
      </c>
    </row>
    <row r="39" spans="1:24" x14ac:dyDescent="0.25">
      <c r="A39" s="1">
        <v>43541</v>
      </c>
      <c r="B39" s="4">
        <v>4927</v>
      </c>
      <c r="C39" s="2">
        <v>42</v>
      </c>
      <c r="D39" s="2">
        <v>54</v>
      </c>
      <c r="E39" s="2">
        <v>4</v>
      </c>
      <c r="F39" s="6">
        <f t="shared" si="18"/>
        <v>2069.34</v>
      </c>
      <c r="G39" s="6">
        <f t="shared" si="19"/>
        <v>2660.58</v>
      </c>
      <c r="H39" s="6">
        <f t="shared" si="4"/>
        <v>25</v>
      </c>
      <c r="I39" s="6">
        <f t="shared" si="20"/>
        <v>197.08</v>
      </c>
      <c r="J39" s="3">
        <v>300</v>
      </c>
      <c r="K39">
        <f>AVERAGE(J$2:J39)</f>
        <v>248.73684210526315</v>
      </c>
      <c r="L39" s="5">
        <f t="shared" si="5"/>
        <v>10.5</v>
      </c>
      <c r="M39">
        <f t="shared" si="3"/>
        <v>4627</v>
      </c>
      <c r="V39">
        <f t="shared" si="11"/>
        <v>226.25</v>
      </c>
      <c r="W39" s="5">
        <f t="shared" si="6"/>
        <v>33.75</v>
      </c>
      <c r="X39">
        <f t="shared" si="7"/>
        <v>135</v>
      </c>
    </row>
    <row r="40" spans="1:24" x14ac:dyDescent="0.25">
      <c r="A40" s="1">
        <v>43542</v>
      </c>
      <c r="B40" s="4">
        <v>5038</v>
      </c>
      <c r="C40" s="2">
        <v>49</v>
      </c>
      <c r="D40" s="2">
        <v>47</v>
      </c>
      <c r="E40" s="2">
        <v>4</v>
      </c>
      <c r="F40" s="6">
        <f t="shared" si="18"/>
        <v>2468.62</v>
      </c>
      <c r="G40" s="6">
        <f t="shared" si="19"/>
        <v>2367.86</v>
      </c>
      <c r="H40" s="6">
        <f t="shared" si="4"/>
        <v>111</v>
      </c>
      <c r="I40" s="6">
        <f t="shared" si="20"/>
        <v>201.52</v>
      </c>
      <c r="J40" s="3">
        <v>514</v>
      </c>
      <c r="K40">
        <f>AVERAGE(J$2:J40)</f>
        <v>255.53846153846155</v>
      </c>
      <c r="L40" s="5">
        <f t="shared" si="5"/>
        <v>399.27999999999975</v>
      </c>
      <c r="M40">
        <f t="shared" si="3"/>
        <v>4524</v>
      </c>
      <c r="V40">
        <f t="shared" si="11"/>
        <v>269.875</v>
      </c>
      <c r="W40" s="5">
        <f t="shared" si="6"/>
        <v>61.5</v>
      </c>
      <c r="X40">
        <f t="shared" si="7"/>
        <v>246</v>
      </c>
    </row>
    <row r="41" spans="1:24" x14ac:dyDescent="0.25">
      <c r="A41" s="1">
        <v>43543</v>
      </c>
      <c r="B41" s="4">
        <v>5052</v>
      </c>
      <c r="C41" s="2">
        <v>52</v>
      </c>
      <c r="D41" s="2">
        <v>46</v>
      </c>
      <c r="E41" s="2">
        <v>2</v>
      </c>
      <c r="F41" s="6">
        <f t="shared" si="18"/>
        <v>2627.04</v>
      </c>
      <c r="G41" s="6">
        <f t="shared" si="19"/>
        <v>2323.92</v>
      </c>
      <c r="H41" s="6">
        <f t="shared" si="4"/>
        <v>14</v>
      </c>
      <c r="I41" s="6">
        <f t="shared" si="20"/>
        <v>101.04</v>
      </c>
      <c r="J41" s="3">
        <v>515</v>
      </c>
      <c r="K41">
        <f>AVERAGE(J$2:J41)</f>
        <v>262.02499999999998</v>
      </c>
      <c r="L41" s="5">
        <f t="shared" si="5"/>
        <v>158.42000000000007</v>
      </c>
      <c r="M41">
        <f t="shared" si="3"/>
        <v>4537</v>
      </c>
      <c r="V41">
        <f t="shared" si="11"/>
        <v>314.625</v>
      </c>
      <c r="W41" s="5">
        <f t="shared" si="6"/>
        <v>63.5</v>
      </c>
      <c r="X41">
        <f t="shared" si="7"/>
        <v>254</v>
      </c>
    </row>
    <row r="42" spans="1:24" x14ac:dyDescent="0.25">
      <c r="A42" s="1">
        <v>43544</v>
      </c>
      <c r="B42" s="4">
        <v>5102</v>
      </c>
      <c r="C42" s="2">
        <v>55</v>
      </c>
      <c r="D42" s="2">
        <v>45</v>
      </c>
      <c r="E42" s="2">
        <v>0</v>
      </c>
      <c r="F42" s="6">
        <f t="shared" si="18"/>
        <v>2806.1</v>
      </c>
      <c r="G42" s="6">
        <f t="shared" si="19"/>
        <v>2295.9</v>
      </c>
      <c r="H42" s="6">
        <f t="shared" si="4"/>
        <v>50</v>
      </c>
      <c r="I42" s="6">
        <f t="shared" si="20"/>
        <v>0</v>
      </c>
      <c r="J42" s="3">
        <v>406</v>
      </c>
      <c r="K42">
        <f>AVERAGE(J$2:J42)</f>
        <v>265.53658536585368</v>
      </c>
      <c r="L42" s="5">
        <f t="shared" si="5"/>
        <v>179.05999999999995</v>
      </c>
      <c r="M42">
        <f t="shared" si="3"/>
        <v>4696</v>
      </c>
      <c r="V42">
        <f t="shared" si="11"/>
        <v>327.875</v>
      </c>
      <c r="W42" s="5">
        <f t="shared" si="6"/>
        <v>50</v>
      </c>
      <c r="X42">
        <f t="shared" si="7"/>
        <v>200</v>
      </c>
    </row>
    <row r="43" spans="1:24" x14ac:dyDescent="0.25">
      <c r="A43" s="1">
        <v>43545</v>
      </c>
      <c r="B43" s="4">
        <v>5218</v>
      </c>
      <c r="C43" s="2">
        <v>58</v>
      </c>
      <c r="D43" s="2">
        <v>42</v>
      </c>
      <c r="E43" s="2">
        <v>0</v>
      </c>
      <c r="F43" s="6">
        <f t="shared" si="18"/>
        <v>3026.44</v>
      </c>
      <c r="G43" s="6">
        <f t="shared" si="19"/>
        <v>2191.56</v>
      </c>
      <c r="H43" s="6">
        <f t="shared" si="4"/>
        <v>116</v>
      </c>
      <c r="I43" s="6">
        <f t="shared" si="20"/>
        <v>0</v>
      </c>
      <c r="J43" s="3">
        <v>481</v>
      </c>
      <c r="K43">
        <f>AVERAGE(J$2:J43)</f>
        <v>270.66666666666669</v>
      </c>
      <c r="L43" s="5">
        <f t="shared" si="5"/>
        <v>220.34000000000015</v>
      </c>
      <c r="M43">
        <f t="shared" si="3"/>
        <v>4737</v>
      </c>
      <c r="V43">
        <f t="shared" si="11"/>
        <v>363.375</v>
      </c>
      <c r="W43" s="5">
        <f t="shared" si="6"/>
        <v>72.75</v>
      </c>
      <c r="X43">
        <f t="shared" si="7"/>
        <v>291</v>
      </c>
    </row>
    <row r="44" spans="1:24" x14ac:dyDescent="0.25">
      <c r="A44" s="1">
        <v>43546</v>
      </c>
      <c r="B44" s="4">
        <v>5218</v>
      </c>
      <c r="C44" s="2">
        <v>65</v>
      </c>
      <c r="D44" s="2">
        <v>35</v>
      </c>
      <c r="E44" s="2">
        <v>0</v>
      </c>
      <c r="F44" s="6">
        <f t="shared" si="18"/>
        <v>3391.7000000000003</v>
      </c>
      <c r="G44" s="6">
        <f t="shared" si="19"/>
        <v>1826.3</v>
      </c>
      <c r="H44" s="6">
        <f t="shared" si="4"/>
        <v>0</v>
      </c>
      <c r="I44" s="6">
        <f t="shared" si="20"/>
        <v>0</v>
      </c>
      <c r="J44" s="3">
        <v>511</v>
      </c>
      <c r="K44">
        <f>AVERAGE(J$2:J44)</f>
        <v>276.25581395348837</v>
      </c>
      <c r="L44" s="5">
        <f t="shared" si="5"/>
        <v>365.26000000000022</v>
      </c>
      <c r="M44">
        <f t="shared" si="3"/>
        <v>4707</v>
      </c>
      <c r="V44">
        <f t="shared" si="11"/>
        <v>390.625</v>
      </c>
      <c r="W44" s="5">
        <f t="shared" si="6"/>
        <v>45</v>
      </c>
      <c r="X44">
        <f t="shared" si="7"/>
        <v>180</v>
      </c>
    </row>
    <row r="45" spans="1:24" x14ac:dyDescent="0.25">
      <c r="A45" s="1">
        <v>43547</v>
      </c>
      <c r="B45" s="4">
        <v>5218</v>
      </c>
      <c r="C45" s="2">
        <v>68</v>
      </c>
      <c r="D45" s="2">
        <v>32</v>
      </c>
      <c r="E45" s="2">
        <v>0</v>
      </c>
      <c r="F45" s="6">
        <f t="shared" si="18"/>
        <v>3548.2400000000002</v>
      </c>
      <c r="G45" s="6">
        <f t="shared" si="19"/>
        <v>1669.76</v>
      </c>
      <c r="H45" s="6">
        <f t="shared" si="4"/>
        <v>0</v>
      </c>
      <c r="I45" s="6">
        <f t="shared" si="20"/>
        <v>0</v>
      </c>
      <c r="J45" s="3">
        <v>512</v>
      </c>
      <c r="K45">
        <f>AVERAGE(J$2:J45)</f>
        <v>281.61363636363637</v>
      </c>
      <c r="L45" s="5">
        <f t="shared" si="5"/>
        <v>156.53999999999996</v>
      </c>
      <c r="M45">
        <f t="shared" si="3"/>
        <v>4706</v>
      </c>
      <c r="V45">
        <f t="shared" si="11"/>
        <v>428.125</v>
      </c>
      <c r="W45" s="5">
        <f t="shared" si="6"/>
        <v>41.5</v>
      </c>
      <c r="X45">
        <f t="shared" si="7"/>
        <v>166</v>
      </c>
    </row>
    <row r="46" spans="1:24" x14ac:dyDescent="0.25">
      <c r="A46" s="1">
        <v>43548</v>
      </c>
      <c r="B46" s="4">
        <v>5218</v>
      </c>
      <c r="C46" s="2">
        <v>72</v>
      </c>
      <c r="D46" s="2">
        <v>28</v>
      </c>
      <c r="E46" s="2">
        <v>0</v>
      </c>
      <c r="F46" s="6">
        <f t="shared" si="18"/>
        <v>3756.96</v>
      </c>
      <c r="G46" s="6">
        <f t="shared" si="19"/>
        <v>1461.04</v>
      </c>
      <c r="H46" s="6">
        <f t="shared" si="4"/>
        <v>0</v>
      </c>
      <c r="I46" s="6">
        <f t="shared" si="20"/>
        <v>0</v>
      </c>
      <c r="J46" s="3">
        <v>512</v>
      </c>
      <c r="K46">
        <f>AVERAGE(J$2:J46)</f>
        <v>286.73333333333335</v>
      </c>
      <c r="L46" s="5">
        <f t="shared" si="5"/>
        <v>208.7199999999998</v>
      </c>
      <c r="M46">
        <f t="shared" si="3"/>
        <v>4706</v>
      </c>
      <c r="V46">
        <f t="shared" si="11"/>
        <v>468.875</v>
      </c>
      <c r="W46" s="5">
        <f t="shared" si="6"/>
        <v>29</v>
      </c>
      <c r="X46">
        <f t="shared" si="7"/>
        <v>116</v>
      </c>
    </row>
    <row r="47" spans="1:24" x14ac:dyDescent="0.25">
      <c r="A47" s="1">
        <v>43549</v>
      </c>
      <c r="B47" s="4">
        <v>5355</v>
      </c>
      <c r="C47" s="2">
        <v>74</v>
      </c>
      <c r="D47" s="2">
        <v>26</v>
      </c>
      <c r="E47" s="2">
        <v>0</v>
      </c>
      <c r="F47" s="6">
        <f t="shared" si="18"/>
        <v>3962.7000000000003</v>
      </c>
      <c r="G47" s="6">
        <f t="shared" si="19"/>
        <v>1392.3</v>
      </c>
      <c r="H47" s="6">
        <f t="shared" si="4"/>
        <v>137</v>
      </c>
      <c r="I47" s="6">
        <f t="shared" si="20"/>
        <v>0</v>
      </c>
      <c r="J47" s="3">
        <v>397</v>
      </c>
      <c r="K47">
        <f>AVERAGE(J$2:J47)</f>
        <v>289.13043478260869</v>
      </c>
      <c r="L47" s="5">
        <f t="shared" si="5"/>
        <v>205.74000000000024</v>
      </c>
      <c r="M47">
        <f t="shared" si="3"/>
        <v>4958</v>
      </c>
      <c r="V47">
        <f t="shared" si="11"/>
        <v>481</v>
      </c>
      <c r="W47" s="5">
        <f t="shared" si="6"/>
        <v>34.25</v>
      </c>
      <c r="X47">
        <f t="shared" si="7"/>
        <v>137</v>
      </c>
    </row>
    <row r="48" spans="1:24" x14ac:dyDescent="0.25">
      <c r="A48" s="1">
        <v>43550</v>
      </c>
      <c r="B48" s="4">
        <v>5355</v>
      </c>
      <c r="C48" s="2">
        <v>78</v>
      </c>
      <c r="D48" s="2">
        <v>22</v>
      </c>
      <c r="E48" s="2">
        <v>0</v>
      </c>
      <c r="F48" s="6">
        <f t="shared" si="18"/>
        <v>4176.8999999999996</v>
      </c>
      <c r="G48" s="6">
        <f t="shared" si="19"/>
        <v>1178.1000000000001</v>
      </c>
      <c r="H48" s="6">
        <f t="shared" si="4"/>
        <v>0</v>
      </c>
      <c r="I48" s="6">
        <f t="shared" si="20"/>
        <v>0</v>
      </c>
      <c r="J48" s="3">
        <v>512</v>
      </c>
      <c r="K48">
        <f>AVERAGE(J$2:J48)</f>
        <v>293.87234042553189</v>
      </c>
      <c r="L48" s="5">
        <f t="shared" si="5"/>
        <v>214.19999999999936</v>
      </c>
      <c r="M48">
        <f t="shared" si="3"/>
        <v>4843</v>
      </c>
      <c r="V48">
        <f t="shared" si="11"/>
        <v>480.75</v>
      </c>
      <c r="W48" s="5">
        <f t="shared" si="6"/>
        <v>34.25</v>
      </c>
      <c r="X48">
        <f t="shared" si="7"/>
        <v>137</v>
      </c>
    </row>
    <row r="49" spans="1:24" x14ac:dyDescent="0.25">
      <c r="A49" s="1">
        <v>43551</v>
      </c>
      <c r="B49" s="4">
        <v>5365</v>
      </c>
      <c r="C49" s="2">
        <v>81</v>
      </c>
      <c r="D49" s="2">
        <v>19</v>
      </c>
      <c r="E49" s="2">
        <v>0</v>
      </c>
      <c r="F49" s="6">
        <f t="shared" si="18"/>
        <v>4345.6499999999996</v>
      </c>
      <c r="G49" s="6">
        <f t="shared" si="19"/>
        <v>1019.35</v>
      </c>
      <c r="H49" s="6">
        <f t="shared" si="4"/>
        <v>10</v>
      </c>
      <c r="I49" s="6">
        <f t="shared" si="20"/>
        <v>0</v>
      </c>
      <c r="J49" s="3">
        <v>352</v>
      </c>
      <c r="K49">
        <f>AVERAGE(J$2:J49)</f>
        <v>295.08333333333331</v>
      </c>
      <c r="L49" s="5">
        <f t="shared" si="5"/>
        <v>168.75</v>
      </c>
      <c r="M49">
        <f t="shared" si="3"/>
        <v>5013</v>
      </c>
      <c r="V49">
        <f t="shared" si="11"/>
        <v>460.375</v>
      </c>
      <c r="W49" s="5">
        <f t="shared" si="6"/>
        <v>36.75</v>
      </c>
      <c r="X49">
        <f t="shared" si="7"/>
        <v>147</v>
      </c>
    </row>
    <row r="50" spans="1:24" x14ac:dyDescent="0.25">
      <c r="A50" s="1">
        <v>43552</v>
      </c>
      <c r="B50" s="4">
        <v>5365</v>
      </c>
      <c r="C50" s="2">
        <v>86</v>
      </c>
      <c r="D50" s="2">
        <v>14</v>
      </c>
      <c r="E50" s="2">
        <v>0</v>
      </c>
      <c r="F50" s="6">
        <f t="shared" si="18"/>
        <v>4613.9000000000005</v>
      </c>
      <c r="G50" s="6">
        <f t="shared" si="19"/>
        <v>751.1</v>
      </c>
      <c r="H50" s="6">
        <f t="shared" si="4"/>
        <v>0</v>
      </c>
      <c r="I50" s="6">
        <f t="shared" si="20"/>
        <v>0</v>
      </c>
      <c r="J50" s="3">
        <v>502</v>
      </c>
      <c r="K50">
        <f>AVERAGE(J$2:J50)</f>
        <v>299.30612244897958</v>
      </c>
      <c r="L50" s="5">
        <f t="shared" si="5"/>
        <v>268.25000000000091</v>
      </c>
      <c r="M50">
        <f t="shared" si="3"/>
        <v>4863</v>
      </c>
      <c r="V50">
        <f t="shared" si="11"/>
        <v>472.375</v>
      </c>
      <c r="W50" s="5">
        <f t="shared" si="6"/>
        <v>36.75</v>
      </c>
      <c r="X50">
        <f t="shared" si="7"/>
        <v>147</v>
      </c>
    </row>
    <row r="51" spans="1:24" x14ac:dyDescent="0.25">
      <c r="A51" s="1">
        <v>43553</v>
      </c>
      <c r="B51" s="4">
        <v>5675</v>
      </c>
      <c r="C51" s="2">
        <v>85</v>
      </c>
      <c r="D51" s="2">
        <v>11</v>
      </c>
      <c r="E51" s="2">
        <v>4</v>
      </c>
      <c r="F51" s="6">
        <f t="shared" si="18"/>
        <v>4823.75</v>
      </c>
      <c r="G51" s="6">
        <f t="shared" si="19"/>
        <v>624.25</v>
      </c>
      <c r="H51" s="6">
        <f t="shared" si="4"/>
        <v>310</v>
      </c>
      <c r="I51" s="6">
        <f t="shared" si="20"/>
        <v>227</v>
      </c>
      <c r="J51" s="3">
        <v>502</v>
      </c>
      <c r="K51">
        <f>AVERAGE(J$2:J51)</f>
        <v>303.36</v>
      </c>
      <c r="L51" s="5">
        <f t="shared" si="5"/>
        <v>209.84999999999945</v>
      </c>
      <c r="M51">
        <f t="shared" si="3"/>
        <v>5173</v>
      </c>
      <c r="V51">
        <f t="shared" si="11"/>
        <v>475</v>
      </c>
      <c r="W51" s="5">
        <f t="shared" si="6"/>
        <v>80</v>
      </c>
      <c r="X51">
        <f t="shared" si="7"/>
        <v>320</v>
      </c>
    </row>
    <row r="52" spans="1:24" x14ac:dyDescent="0.25">
      <c r="A52" s="1">
        <v>43554</v>
      </c>
      <c r="B52" s="4">
        <v>5751</v>
      </c>
      <c r="C52" s="2">
        <v>84</v>
      </c>
      <c r="D52" s="2">
        <v>16</v>
      </c>
      <c r="E52" s="2">
        <v>0</v>
      </c>
      <c r="F52" s="6">
        <f t="shared" si="18"/>
        <v>4830.84</v>
      </c>
      <c r="G52" s="6">
        <f t="shared" si="19"/>
        <v>920.16</v>
      </c>
      <c r="H52" s="6">
        <f t="shared" si="4"/>
        <v>76</v>
      </c>
      <c r="I52" s="6">
        <f t="shared" si="20"/>
        <v>0</v>
      </c>
      <c r="J52" s="3">
        <v>343</v>
      </c>
      <c r="K52">
        <f>AVERAGE(J$2:J52)</f>
        <v>304.13725490196077</v>
      </c>
      <c r="L52" s="5">
        <f t="shared" si="5"/>
        <v>7.0900000000001455</v>
      </c>
      <c r="M52">
        <f t="shared" si="3"/>
        <v>5408</v>
      </c>
      <c r="V52">
        <f t="shared" si="11"/>
        <v>454</v>
      </c>
      <c r="W52" s="5">
        <f t="shared" si="6"/>
        <v>99</v>
      </c>
      <c r="X52">
        <f t="shared" si="7"/>
        <v>396</v>
      </c>
    </row>
    <row r="53" spans="1:24" x14ac:dyDescent="0.25">
      <c r="A53" s="1">
        <v>43555</v>
      </c>
      <c r="B53" s="4">
        <v>6040</v>
      </c>
      <c r="C53" s="2">
        <v>82</v>
      </c>
      <c r="D53" s="2">
        <v>13</v>
      </c>
      <c r="E53" s="2">
        <v>5</v>
      </c>
      <c r="F53" s="6">
        <f t="shared" si="18"/>
        <v>4952.8</v>
      </c>
      <c r="G53" s="6">
        <f t="shared" si="19"/>
        <v>785.2</v>
      </c>
      <c r="H53" s="6">
        <f t="shared" si="4"/>
        <v>289</v>
      </c>
      <c r="I53" s="6">
        <f t="shared" si="20"/>
        <v>302</v>
      </c>
      <c r="J53" s="3">
        <v>265</v>
      </c>
      <c r="K53">
        <f>AVERAGE(J$2:J53)</f>
        <v>303.38461538461536</v>
      </c>
      <c r="L53" s="5">
        <f t="shared" si="5"/>
        <v>121.96000000000004</v>
      </c>
      <c r="M53">
        <f t="shared" si="3"/>
        <v>5775</v>
      </c>
      <c r="V53">
        <f t="shared" si="11"/>
        <v>423.125</v>
      </c>
      <c r="W53" s="5">
        <f t="shared" si="6"/>
        <v>168.75</v>
      </c>
      <c r="X53">
        <f t="shared" si="7"/>
        <v>675</v>
      </c>
    </row>
    <row r="54" spans="1:24" x14ac:dyDescent="0.25">
      <c r="A54" s="1">
        <v>43556</v>
      </c>
      <c r="B54" s="4">
        <v>6378</v>
      </c>
      <c r="C54" s="2">
        <v>78</v>
      </c>
      <c r="D54" s="2">
        <v>22</v>
      </c>
      <c r="E54" s="2">
        <v>0</v>
      </c>
      <c r="F54" s="6">
        <f t="shared" si="18"/>
        <v>4974.84</v>
      </c>
      <c r="G54" s="6">
        <f t="shared" si="19"/>
        <v>1403.16</v>
      </c>
      <c r="H54" s="6">
        <f t="shared" si="4"/>
        <v>338</v>
      </c>
      <c r="I54" s="6">
        <f t="shared" si="20"/>
        <v>0</v>
      </c>
      <c r="J54" s="3">
        <v>494</v>
      </c>
      <c r="K54">
        <f>AVERAGE(J$2:J54)</f>
        <v>306.98113207547169</v>
      </c>
      <c r="L54" s="5">
        <f t="shared" si="5"/>
        <v>22.039999999999964</v>
      </c>
      <c r="M54">
        <f t="shared" si="3"/>
        <v>5884</v>
      </c>
      <c r="V54">
        <f t="shared" si="11"/>
        <v>420.875</v>
      </c>
      <c r="W54" s="5">
        <f t="shared" si="6"/>
        <v>253.25</v>
      </c>
      <c r="X54">
        <f t="shared" si="7"/>
        <v>1013</v>
      </c>
    </row>
    <row r="55" spans="1:24" x14ac:dyDescent="0.25">
      <c r="A55" s="1">
        <v>43557</v>
      </c>
      <c r="B55" s="4">
        <v>6531</v>
      </c>
      <c r="C55" s="2">
        <v>78</v>
      </c>
      <c r="D55" s="2">
        <v>20</v>
      </c>
      <c r="E55" s="2">
        <v>2</v>
      </c>
      <c r="F55" s="6">
        <f t="shared" si="18"/>
        <v>5094.18</v>
      </c>
      <c r="G55" s="6">
        <f t="shared" si="19"/>
        <v>1306.2</v>
      </c>
      <c r="H55" s="6">
        <f t="shared" si="4"/>
        <v>153</v>
      </c>
      <c r="I55" s="6">
        <f t="shared" si="20"/>
        <v>130.62</v>
      </c>
      <c r="J55" s="3">
        <v>505</v>
      </c>
      <c r="K55">
        <f>AVERAGE(J$2:J55)</f>
        <v>310.64814814814815</v>
      </c>
      <c r="L55" s="5">
        <f t="shared" si="5"/>
        <v>119.34000000000015</v>
      </c>
      <c r="M55">
        <f t="shared" si="3"/>
        <v>6026</v>
      </c>
      <c r="V55">
        <f t="shared" si="11"/>
        <v>434.375</v>
      </c>
      <c r="W55" s="5">
        <f t="shared" si="6"/>
        <v>214</v>
      </c>
      <c r="X55">
        <f t="shared" si="7"/>
        <v>856</v>
      </c>
    </row>
    <row r="56" spans="1:24" x14ac:dyDescent="0.25">
      <c r="A56" s="1">
        <v>43558</v>
      </c>
      <c r="B56" s="4">
        <v>6852</v>
      </c>
      <c r="C56" s="2">
        <v>74</v>
      </c>
      <c r="D56" s="2">
        <v>26</v>
      </c>
      <c r="E56" s="2">
        <v>0</v>
      </c>
      <c r="F56" s="6">
        <f t="shared" si="18"/>
        <v>5070.4800000000005</v>
      </c>
      <c r="G56" s="6">
        <f t="shared" si="19"/>
        <v>1781.52</v>
      </c>
      <c r="H56" s="6">
        <f t="shared" si="4"/>
        <v>321</v>
      </c>
      <c r="I56" s="6">
        <f t="shared" si="20"/>
        <v>0</v>
      </c>
      <c r="J56" s="3">
        <v>608</v>
      </c>
      <c r="K56">
        <f>AVERAGE(J$2:J56)</f>
        <v>316.05454545454546</v>
      </c>
      <c r="L56" s="5">
        <f t="shared" si="5"/>
        <v>-23.699999999999818</v>
      </c>
      <c r="M56">
        <f t="shared" si="3"/>
        <v>6244</v>
      </c>
      <c r="V56">
        <f t="shared" si="11"/>
        <v>446.375</v>
      </c>
      <c r="W56" s="5">
        <f t="shared" si="6"/>
        <v>275.25</v>
      </c>
      <c r="X56">
        <f t="shared" si="7"/>
        <v>1101</v>
      </c>
    </row>
    <row r="57" spans="1:24" x14ac:dyDescent="0.25">
      <c r="A57" s="1">
        <v>43559</v>
      </c>
      <c r="B57" s="4">
        <v>6854</v>
      </c>
      <c r="C57" s="2">
        <v>75</v>
      </c>
      <c r="D57" s="2">
        <v>25</v>
      </c>
      <c r="E57" s="2">
        <v>0</v>
      </c>
      <c r="F57" s="6">
        <f t="shared" si="18"/>
        <v>5140.5</v>
      </c>
      <c r="G57" s="6">
        <f t="shared" si="19"/>
        <v>1713.5</v>
      </c>
      <c r="H57" s="6">
        <f t="shared" si="4"/>
        <v>2</v>
      </c>
      <c r="I57" s="6">
        <f t="shared" si="20"/>
        <v>0</v>
      </c>
      <c r="J57" s="3">
        <v>315</v>
      </c>
      <c r="K57">
        <f>AVERAGE(J$2:J57)</f>
        <v>316.03571428571428</v>
      </c>
      <c r="L57" s="5">
        <f t="shared" si="5"/>
        <v>70.019999999999527</v>
      </c>
      <c r="M57">
        <f t="shared" si="3"/>
        <v>6539</v>
      </c>
      <c r="V57">
        <f t="shared" si="11"/>
        <v>441.75</v>
      </c>
      <c r="W57" s="5">
        <f t="shared" si="6"/>
        <v>203.5</v>
      </c>
      <c r="X57">
        <f t="shared" si="7"/>
        <v>814</v>
      </c>
    </row>
    <row r="58" spans="1:24" x14ac:dyDescent="0.25">
      <c r="A58" s="1">
        <v>43560</v>
      </c>
      <c r="B58" s="4">
        <v>6854</v>
      </c>
      <c r="C58" s="2">
        <v>75</v>
      </c>
      <c r="D58" s="2">
        <v>25</v>
      </c>
      <c r="E58" s="2">
        <v>0</v>
      </c>
      <c r="F58" s="6">
        <f t="shared" si="18"/>
        <v>5140.5</v>
      </c>
      <c r="G58" s="6">
        <f t="shared" si="19"/>
        <v>1713.5</v>
      </c>
      <c r="H58" s="6">
        <f t="shared" si="4"/>
        <v>0</v>
      </c>
      <c r="I58" s="6">
        <f t="shared" si="20"/>
        <v>0</v>
      </c>
      <c r="J58" s="3">
        <v>190</v>
      </c>
      <c r="K58">
        <f>AVERAGE(J$2:J58)</f>
        <v>313.82456140350877</v>
      </c>
      <c r="L58" s="5">
        <f t="shared" si="5"/>
        <v>0</v>
      </c>
      <c r="M58">
        <f t="shared" si="3"/>
        <v>6664</v>
      </c>
      <c r="V58">
        <f t="shared" si="11"/>
        <v>402.75</v>
      </c>
      <c r="W58" s="5">
        <f t="shared" si="6"/>
        <v>119</v>
      </c>
      <c r="X58">
        <f t="shared" si="7"/>
        <v>476</v>
      </c>
    </row>
    <row r="59" spans="1:24" x14ac:dyDescent="0.25">
      <c r="A59" s="1">
        <v>43561</v>
      </c>
      <c r="B59" s="4">
        <v>6867</v>
      </c>
      <c r="C59" s="2">
        <v>74</v>
      </c>
      <c r="D59" s="2">
        <v>25</v>
      </c>
      <c r="E59" s="2">
        <v>1</v>
      </c>
      <c r="F59" s="6">
        <f t="shared" ref="F59:F88" si="21">B59*C59*0.01</f>
        <v>5081.58</v>
      </c>
      <c r="G59" s="6">
        <f t="shared" ref="G59:G88" si="22">B59*D59*0.01</f>
        <v>1716.75</v>
      </c>
      <c r="H59" s="6">
        <f t="shared" ref="H59:H88" si="23">B59-B58</f>
        <v>13</v>
      </c>
      <c r="I59" s="6">
        <f t="shared" ref="I59:I88" si="24">B59*E59*0.01</f>
        <v>68.67</v>
      </c>
      <c r="J59" s="3">
        <v>617</v>
      </c>
      <c r="K59">
        <f>AVERAGE(J$2:J59)</f>
        <v>319.05172413793105</v>
      </c>
      <c r="L59" s="5">
        <f t="shared" ref="L59:L80" si="25">F59-F58</f>
        <v>-58.920000000000073</v>
      </c>
      <c r="M59">
        <f t="shared" ref="M59:M64" si="26">B59-J59</f>
        <v>6250</v>
      </c>
      <c r="V59">
        <f t="shared" ref="V59:V80" si="27">AVERAGE(J52:J59)</f>
        <v>417.125</v>
      </c>
      <c r="W59" s="5">
        <f t="shared" ref="W59:W80" si="28">AVERAGE(H56:H59)</f>
        <v>84</v>
      </c>
      <c r="X59">
        <f t="shared" ref="X59:X80" si="29">W59*4</f>
        <v>336</v>
      </c>
    </row>
    <row r="60" spans="1:24" x14ac:dyDescent="0.25">
      <c r="A60" s="1">
        <v>43562</v>
      </c>
      <c r="B60" s="4">
        <v>7101</v>
      </c>
      <c r="C60" s="2">
        <v>73</v>
      </c>
      <c r="D60" s="2">
        <v>27</v>
      </c>
      <c r="E60" s="2">
        <v>0</v>
      </c>
      <c r="F60" s="6">
        <f t="shared" si="21"/>
        <v>5183.7300000000005</v>
      </c>
      <c r="G60" s="6">
        <f t="shared" si="22"/>
        <v>1917.27</v>
      </c>
      <c r="H60" s="6">
        <f t="shared" si="23"/>
        <v>234</v>
      </c>
      <c r="I60" s="6">
        <f t="shared" si="24"/>
        <v>0</v>
      </c>
      <c r="J60" s="3">
        <v>344</v>
      </c>
      <c r="K60">
        <f>AVERAGE(J$2:J60)</f>
        <v>319.47457627118644</v>
      </c>
      <c r="L60" s="5">
        <f t="shared" si="25"/>
        <v>102.15000000000055</v>
      </c>
      <c r="M60">
        <f t="shared" si="26"/>
        <v>6757</v>
      </c>
      <c r="V60">
        <f t="shared" si="27"/>
        <v>417.25</v>
      </c>
      <c r="W60" s="5">
        <f t="shared" si="28"/>
        <v>62.25</v>
      </c>
      <c r="X60">
        <f t="shared" si="29"/>
        <v>249</v>
      </c>
    </row>
    <row r="61" spans="1:24" x14ac:dyDescent="0.25">
      <c r="A61" s="1">
        <v>43563</v>
      </c>
      <c r="B61" s="4">
        <v>7246</v>
      </c>
      <c r="C61" s="2">
        <v>72</v>
      </c>
      <c r="D61" s="2">
        <v>26</v>
      </c>
      <c r="E61" s="2">
        <v>2</v>
      </c>
      <c r="F61" s="6">
        <f t="shared" si="21"/>
        <v>5217.12</v>
      </c>
      <c r="G61" s="6">
        <f t="shared" si="22"/>
        <v>1883.96</v>
      </c>
      <c r="H61" s="6">
        <f t="shared" si="23"/>
        <v>145</v>
      </c>
      <c r="I61" s="6">
        <f t="shared" si="24"/>
        <v>144.92000000000002</v>
      </c>
      <c r="J61" s="3">
        <v>296</v>
      </c>
      <c r="K61">
        <f>AVERAGE(J$2:J61)</f>
        <v>319.08333333333331</v>
      </c>
      <c r="L61" s="5">
        <f t="shared" si="25"/>
        <v>33.389999999999418</v>
      </c>
      <c r="M61">
        <f t="shared" si="26"/>
        <v>6950</v>
      </c>
      <c r="V61">
        <f t="shared" si="27"/>
        <v>421.125</v>
      </c>
      <c r="W61" s="5">
        <f t="shared" si="28"/>
        <v>98</v>
      </c>
      <c r="X61">
        <f t="shared" si="29"/>
        <v>392</v>
      </c>
    </row>
    <row r="62" spans="1:24" x14ac:dyDescent="0.25">
      <c r="A62" s="1">
        <v>43564</v>
      </c>
      <c r="B62" s="4">
        <v>7470</v>
      </c>
      <c r="C62" s="2">
        <v>70</v>
      </c>
      <c r="D62" s="2">
        <v>28</v>
      </c>
      <c r="E62" s="2">
        <v>2</v>
      </c>
      <c r="F62" s="6">
        <f t="shared" si="21"/>
        <v>5229</v>
      </c>
      <c r="G62" s="6">
        <f t="shared" si="22"/>
        <v>2091.6</v>
      </c>
      <c r="H62" s="6">
        <f t="shared" si="23"/>
        <v>224</v>
      </c>
      <c r="I62" s="6">
        <f t="shared" si="24"/>
        <v>149.4</v>
      </c>
      <c r="J62" s="3">
        <v>244</v>
      </c>
      <c r="K62">
        <f>AVERAGE(J$2:J62)</f>
        <v>317.85245901639342</v>
      </c>
      <c r="L62" s="5">
        <f t="shared" si="25"/>
        <v>11.880000000000109</v>
      </c>
      <c r="M62">
        <f t="shared" si="26"/>
        <v>7226</v>
      </c>
      <c r="V62">
        <f t="shared" si="27"/>
        <v>389.875</v>
      </c>
      <c r="W62" s="5">
        <f t="shared" si="28"/>
        <v>154</v>
      </c>
      <c r="X62">
        <f t="shared" si="29"/>
        <v>616</v>
      </c>
    </row>
    <row r="63" spans="1:24" x14ac:dyDescent="0.25">
      <c r="A63" s="1">
        <v>43565</v>
      </c>
      <c r="B63" s="4">
        <v>7868</v>
      </c>
      <c r="C63" s="2">
        <v>66</v>
      </c>
      <c r="D63" s="2">
        <v>30</v>
      </c>
      <c r="E63" s="2">
        <v>4</v>
      </c>
      <c r="F63" s="6">
        <f t="shared" si="21"/>
        <v>5192.88</v>
      </c>
      <c r="G63" s="6">
        <f t="shared" si="22"/>
        <v>2360.4</v>
      </c>
      <c r="H63" s="6">
        <f t="shared" si="23"/>
        <v>398</v>
      </c>
      <c r="I63" s="6">
        <f t="shared" si="24"/>
        <v>314.72000000000003</v>
      </c>
      <c r="J63" s="3">
        <v>379</v>
      </c>
      <c r="K63">
        <f>AVERAGE(J$2:J63)</f>
        <v>318.83870967741933</v>
      </c>
      <c r="L63" s="5">
        <f t="shared" si="25"/>
        <v>-36.119999999999891</v>
      </c>
      <c r="M63">
        <f t="shared" si="26"/>
        <v>7489</v>
      </c>
      <c r="V63">
        <f t="shared" si="27"/>
        <v>374.125</v>
      </c>
      <c r="W63" s="5">
        <f t="shared" si="28"/>
        <v>250.25</v>
      </c>
      <c r="X63">
        <f t="shared" si="29"/>
        <v>1001</v>
      </c>
    </row>
    <row r="64" spans="1:24" x14ac:dyDescent="0.25">
      <c r="A64" s="1">
        <v>43566</v>
      </c>
      <c r="B64" s="4">
        <v>7894</v>
      </c>
      <c r="C64" s="2">
        <v>66</v>
      </c>
      <c r="D64" s="2">
        <v>31</v>
      </c>
      <c r="E64" s="2">
        <v>3</v>
      </c>
      <c r="F64" s="6">
        <f t="shared" si="21"/>
        <v>5210.04</v>
      </c>
      <c r="G64" s="6">
        <f t="shared" si="22"/>
        <v>2447.14</v>
      </c>
      <c r="H64" s="6">
        <f t="shared" si="23"/>
        <v>26</v>
      </c>
      <c r="I64" s="6">
        <f t="shared" si="24"/>
        <v>236.82</v>
      </c>
      <c r="J64" s="3">
        <v>311</v>
      </c>
      <c r="K64">
        <f>AVERAGE(J$2:J64)</f>
        <v>318.71428571428572</v>
      </c>
      <c r="L64" s="5">
        <f t="shared" si="25"/>
        <v>17.159999999999854</v>
      </c>
      <c r="M64">
        <f t="shared" si="26"/>
        <v>7583</v>
      </c>
      <c r="V64">
        <f t="shared" si="27"/>
        <v>337</v>
      </c>
      <c r="W64" s="5">
        <f t="shared" si="28"/>
        <v>198.25</v>
      </c>
      <c r="X64">
        <f t="shared" si="29"/>
        <v>793</v>
      </c>
    </row>
    <row r="65" spans="1:24" x14ac:dyDescent="0.25">
      <c r="A65" s="1">
        <v>43567</v>
      </c>
      <c r="B65" s="4">
        <v>8058</v>
      </c>
      <c r="C65" s="2">
        <v>65</v>
      </c>
      <c r="D65" s="2">
        <v>29</v>
      </c>
      <c r="E65" s="2">
        <v>6</v>
      </c>
      <c r="F65" s="6">
        <f t="shared" si="21"/>
        <v>5237.7</v>
      </c>
      <c r="G65" s="6">
        <f t="shared" si="22"/>
        <v>2336.8200000000002</v>
      </c>
      <c r="H65" s="6">
        <f t="shared" si="23"/>
        <v>164</v>
      </c>
      <c r="I65" s="6">
        <f t="shared" si="24"/>
        <v>483.48</v>
      </c>
      <c r="J65" s="3">
        <v>335</v>
      </c>
      <c r="K65">
        <f>AVERAGE(J$2:J65)</f>
        <v>318.96875</v>
      </c>
      <c r="L65" s="5">
        <f t="shared" si="25"/>
        <v>27.659999999999854</v>
      </c>
      <c r="M65">
        <f t="shared" ref="M65:M71" si="30">B65-J65</f>
        <v>7723</v>
      </c>
      <c r="V65">
        <f t="shared" si="27"/>
        <v>339.5</v>
      </c>
      <c r="W65" s="5">
        <f t="shared" si="28"/>
        <v>203</v>
      </c>
      <c r="X65">
        <f t="shared" si="29"/>
        <v>812</v>
      </c>
    </row>
    <row r="66" spans="1:24" x14ac:dyDescent="0.25">
      <c r="A66" s="1">
        <v>43568</v>
      </c>
      <c r="B66" s="4">
        <v>8232</v>
      </c>
      <c r="C66" s="2">
        <v>63</v>
      </c>
      <c r="D66" s="2">
        <v>29</v>
      </c>
      <c r="E66" s="2">
        <v>8</v>
      </c>
      <c r="F66" s="6">
        <f t="shared" si="21"/>
        <v>5186.16</v>
      </c>
      <c r="G66" s="6">
        <f t="shared" si="22"/>
        <v>2387.2800000000002</v>
      </c>
      <c r="H66" s="6">
        <f t="shared" si="23"/>
        <v>174</v>
      </c>
      <c r="I66" s="6">
        <f t="shared" si="24"/>
        <v>658.56000000000006</v>
      </c>
      <c r="J66" s="3">
        <v>267</v>
      </c>
      <c r="K66">
        <f>AVERAGE(J$2:J66)</f>
        <v>318.16923076923075</v>
      </c>
      <c r="L66" s="5">
        <f t="shared" si="25"/>
        <v>-51.539999999999964</v>
      </c>
      <c r="M66">
        <f t="shared" si="30"/>
        <v>7965</v>
      </c>
      <c r="V66">
        <f t="shared" si="27"/>
        <v>349.125</v>
      </c>
      <c r="W66" s="5">
        <f t="shared" si="28"/>
        <v>190.5</v>
      </c>
      <c r="X66">
        <f t="shared" si="29"/>
        <v>762</v>
      </c>
    </row>
    <row r="67" spans="1:24" x14ac:dyDescent="0.25">
      <c r="A67" s="1">
        <v>43569</v>
      </c>
      <c r="B67" s="4">
        <v>8507</v>
      </c>
      <c r="C67" s="2">
        <v>61</v>
      </c>
      <c r="D67" s="2">
        <v>30</v>
      </c>
      <c r="E67" s="2">
        <v>9</v>
      </c>
      <c r="F67" s="6">
        <f t="shared" si="21"/>
        <v>5189.2700000000004</v>
      </c>
      <c r="G67" s="6">
        <f t="shared" si="22"/>
        <v>2552.1</v>
      </c>
      <c r="H67" s="6">
        <f t="shared" si="23"/>
        <v>275</v>
      </c>
      <c r="I67" s="6">
        <f t="shared" si="24"/>
        <v>765.63</v>
      </c>
      <c r="J67" s="3">
        <v>506</v>
      </c>
      <c r="K67">
        <f>AVERAGE(J$2:J67)</f>
        <v>321.0151515151515</v>
      </c>
      <c r="L67" s="5">
        <f t="shared" si="25"/>
        <v>3.1100000000005821</v>
      </c>
      <c r="M67">
        <f t="shared" si="30"/>
        <v>8001</v>
      </c>
      <c r="V67">
        <f t="shared" si="27"/>
        <v>335.25</v>
      </c>
      <c r="W67" s="5">
        <f t="shared" si="28"/>
        <v>159.75</v>
      </c>
      <c r="X67">
        <f t="shared" si="29"/>
        <v>639</v>
      </c>
    </row>
    <row r="68" spans="1:24" x14ac:dyDescent="0.25">
      <c r="A68" s="1">
        <v>43570</v>
      </c>
      <c r="B68" s="4">
        <v>8738</v>
      </c>
      <c r="C68" s="2">
        <v>60</v>
      </c>
      <c r="D68" s="2">
        <v>29</v>
      </c>
      <c r="E68" s="2">
        <v>11</v>
      </c>
      <c r="F68" s="6">
        <f t="shared" si="21"/>
        <v>5242.8</v>
      </c>
      <c r="G68" s="6">
        <f t="shared" si="22"/>
        <v>2534.02</v>
      </c>
      <c r="H68" s="6">
        <f t="shared" si="23"/>
        <v>231</v>
      </c>
      <c r="I68" s="6">
        <f t="shared" si="24"/>
        <v>961.18000000000006</v>
      </c>
      <c r="J68" s="3">
        <v>310</v>
      </c>
      <c r="K68">
        <f>AVERAGE(J$2:J68)</f>
        <v>320.85074626865674</v>
      </c>
      <c r="L68" s="5">
        <f t="shared" si="25"/>
        <v>53.529999999999745</v>
      </c>
      <c r="M68">
        <f t="shared" si="30"/>
        <v>8428</v>
      </c>
      <c r="V68">
        <f t="shared" si="27"/>
        <v>331</v>
      </c>
      <c r="W68" s="5">
        <f t="shared" si="28"/>
        <v>211</v>
      </c>
      <c r="X68">
        <f t="shared" si="29"/>
        <v>844</v>
      </c>
    </row>
    <row r="69" spans="1:24" x14ac:dyDescent="0.25">
      <c r="A69" s="1">
        <v>43571</v>
      </c>
      <c r="B69" s="4">
        <v>8784</v>
      </c>
      <c r="C69" s="2">
        <v>59</v>
      </c>
      <c r="D69" s="2">
        <v>34</v>
      </c>
      <c r="E69" s="2">
        <v>7</v>
      </c>
      <c r="F69" s="6">
        <f t="shared" si="21"/>
        <v>5182.5600000000004</v>
      </c>
      <c r="G69" s="6">
        <f t="shared" si="22"/>
        <v>2986.56</v>
      </c>
      <c r="H69" s="6">
        <f t="shared" si="23"/>
        <v>46</v>
      </c>
      <c r="I69" s="6">
        <f t="shared" si="24"/>
        <v>614.88</v>
      </c>
      <c r="J69" s="3">
        <v>609</v>
      </c>
      <c r="K69">
        <f>AVERAGE(J$2:J69)</f>
        <v>325.08823529411762</v>
      </c>
      <c r="L69" s="5">
        <f t="shared" si="25"/>
        <v>-60.239999999999782</v>
      </c>
      <c r="M69">
        <f t="shared" si="30"/>
        <v>8175</v>
      </c>
      <c r="V69">
        <f t="shared" si="27"/>
        <v>370.125</v>
      </c>
      <c r="W69" s="5">
        <f t="shared" si="28"/>
        <v>181.5</v>
      </c>
      <c r="X69">
        <f t="shared" si="29"/>
        <v>726</v>
      </c>
    </row>
    <row r="70" spans="1:24" x14ac:dyDescent="0.25">
      <c r="A70" s="1">
        <v>43572</v>
      </c>
      <c r="B70" s="4">
        <v>9270</v>
      </c>
      <c r="C70" s="2">
        <v>56</v>
      </c>
      <c r="D70" s="2">
        <v>37</v>
      </c>
      <c r="E70" s="2">
        <v>7</v>
      </c>
      <c r="F70" s="6">
        <f t="shared" si="21"/>
        <v>5191.2</v>
      </c>
      <c r="G70" s="6">
        <f t="shared" si="22"/>
        <v>3429.9</v>
      </c>
      <c r="H70" s="6">
        <f t="shared" si="23"/>
        <v>486</v>
      </c>
      <c r="I70" s="6">
        <f t="shared" si="24"/>
        <v>648.9</v>
      </c>
      <c r="J70" s="3">
        <v>463</v>
      </c>
      <c r="K70">
        <f>AVERAGE(J$2:J70)</f>
        <v>327.08695652173913</v>
      </c>
      <c r="L70" s="5">
        <f t="shared" si="25"/>
        <v>8.6399999999994179</v>
      </c>
      <c r="M70">
        <f t="shared" si="30"/>
        <v>8807</v>
      </c>
      <c r="V70">
        <f t="shared" si="27"/>
        <v>397.5</v>
      </c>
      <c r="W70" s="5">
        <f t="shared" si="28"/>
        <v>259.5</v>
      </c>
      <c r="X70">
        <f t="shared" si="29"/>
        <v>1038</v>
      </c>
    </row>
    <row r="71" spans="1:24" x14ac:dyDescent="0.25">
      <c r="A71" s="1">
        <v>43573</v>
      </c>
      <c r="B71" s="4">
        <v>9414</v>
      </c>
      <c r="C71" s="2">
        <v>55</v>
      </c>
      <c r="D71" s="2">
        <v>39</v>
      </c>
      <c r="E71" s="2">
        <v>6</v>
      </c>
      <c r="F71" s="6">
        <f t="shared" si="21"/>
        <v>5177.7</v>
      </c>
      <c r="G71" s="6">
        <f t="shared" si="22"/>
        <v>3671.46</v>
      </c>
      <c r="H71" s="6">
        <f t="shared" si="23"/>
        <v>144</v>
      </c>
      <c r="I71" s="6">
        <f t="shared" si="24"/>
        <v>564.84</v>
      </c>
      <c r="J71" s="3">
        <v>604</v>
      </c>
      <c r="K71">
        <f>AVERAGE(J$2:J71)</f>
        <v>331.04285714285714</v>
      </c>
      <c r="L71" s="5">
        <f t="shared" si="25"/>
        <v>-13.5</v>
      </c>
      <c r="M71">
        <f t="shared" si="30"/>
        <v>8810</v>
      </c>
      <c r="V71">
        <f t="shared" si="27"/>
        <v>425.625</v>
      </c>
      <c r="W71" s="5">
        <f t="shared" si="28"/>
        <v>226.75</v>
      </c>
      <c r="X71">
        <f t="shared" si="29"/>
        <v>907</v>
      </c>
    </row>
    <row r="72" spans="1:24" x14ac:dyDescent="0.25">
      <c r="A72" s="1">
        <v>43574</v>
      </c>
      <c r="B72" s="4">
        <v>9729</v>
      </c>
      <c r="C72" s="2">
        <v>54</v>
      </c>
      <c r="D72" s="2">
        <v>38</v>
      </c>
      <c r="E72" s="2">
        <v>8</v>
      </c>
      <c r="F72" s="6">
        <f t="shared" si="21"/>
        <v>5253.66</v>
      </c>
      <c r="G72" s="6">
        <f t="shared" si="22"/>
        <v>3697.02</v>
      </c>
      <c r="H72" s="6">
        <f t="shared" si="23"/>
        <v>315</v>
      </c>
      <c r="I72" s="6">
        <f t="shared" si="24"/>
        <v>778.32</v>
      </c>
      <c r="J72" s="3">
        <v>173</v>
      </c>
      <c r="K72">
        <f>AVERAGE(J$2:J72)</f>
        <v>328.81690140845069</v>
      </c>
      <c r="L72" s="5">
        <f t="shared" si="25"/>
        <v>75.960000000000036</v>
      </c>
      <c r="M72">
        <f t="shared" ref="M72:M83" si="31">B72-J72</f>
        <v>9556</v>
      </c>
      <c r="V72">
        <f t="shared" si="27"/>
        <v>408.375</v>
      </c>
      <c r="W72" s="5">
        <f t="shared" si="28"/>
        <v>247.75</v>
      </c>
      <c r="X72">
        <f t="shared" si="29"/>
        <v>991</v>
      </c>
    </row>
    <row r="73" spans="1:24" x14ac:dyDescent="0.25">
      <c r="A73" s="1">
        <v>43575</v>
      </c>
      <c r="B73" s="4">
        <v>9881</v>
      </c>
      <c r="C73" s="2">
        <v>53</v>
      </c>
      <c r="D73" s="2">
        <v>37</v>
      </c>
      <c r="E73" s="2">
        <v>10</v>
      </c>
      <c r="F73" s="6">
        <f t="shared" si="21"/>
        <v>5236.93</v>
      </c>
      <c r="G73" s="6">
        <f t="shared" si="22"/>
        <v>3655.9700000000003</v>
      </c>
      <c r="H73" s="6">
        <f t="shared" si="23"/>
        <v>152</v>
      </c>
      <c r="I73" s="6">
        <f t="shared" si="24"/>
        <v>988.1</v>
      </c>
      <c r="J73" s="3">
        <v>606</v>
      </c>
      <c r="K73">
        <f>AVERAGE(J$2:J73)</f>
        <v>332.66666666666669</v>
      </c>
      <c r="L73" s="5">
        <f t="shared" si="25"/>
        <v>-16.729999999999563</v>
      </c>
      <c r="M73">
        <f t="shared" si="31"/>
        <v>9275</v>
      </c>
      <c r="V73">
        <f t="shared" si="27"/>
        <v>442.25</v>
      </c>
      <c r="W73" s="5">
        <f t="shared" si="28"/>
        <v>274.25</v>
      </c>
      <c r="X73">
        <f t="shared" si="29"/>
        <v>1097</v>
      </c>
    </row>
    <row r="74" spans="1:24" x14ac:dyDescent="0.25">
      <c r="A74" s="1">
        <v>43576</v>
      </c>
      <c r="B74" s="4">
        <v>10017</v>
      </c>
      <c r="C74" s="2">
        <v>52</v>
      </c>
      <c r="D74" s="2">
        <v>37</v>
      </c>
      <c r="E74" s="2">
        <v>11</v>
      </c>
      <c r="F74" s="6">
        <f t="shared" si="21"/>
        <v>5208.84</v>
      </c>
      <c r="G74" s="6">
        <f t="shared" si="22"/>
        <v>3706.29</v>
      </c>
      <c r="H74" s="6">
        <f t="shared" si="23"/>
        <v>136</v>
      </c>
      <c r="I74" s="6">
        <f t="shared" si="24"/>
        <v>1101.8700000000001</v>
      </c>
      <c r="J74" s="3">
        <v>620</v>
      </c>
      <c r="K74">
        <f>AVERAGE(J$2:J74)</f>
        <v>336.60273972602738</v>
      </c>
      <c r="L74" s="5">
        <f t="shared" si="25"/>
        <v>-28.090000000000146</v>
      </c>
      <c r="M74">
        <f t="shared" si="31"/>
        <v>9397</v>
      </c>
      <c r="V74">
        <f t="shared" si="27"/>
        <v>486.375</v>
      </c>
      <c r="W74" s="5">
        <f t="shared" si="28"/>
        <v>186.75</v>
      </c>
      <c r="X74">
        <f t="shared" si="29"/>
        <v>747</v>
      </c>
    </row>
    <row r="75" spans="1:24" x14ac:dyDescent="0.25">
      <c r="A75" s="1">
        <v>43577</v>
      </c>
      <c r="B75" s="4">
        <v>10318</v>
      </c>
      <c r="C75" s="2">
        <v>52</v>
      </c>
      <c r="D75" s="2">
        <v>35</v>
      </c>
      <c r="E75" s="2">
        <v>13</v>
      </c>
      <c r="F75" s="6">
        <f t="shared" si="21"/>
        <v>5365.36</v>
      </c>
      <c r="G75" s="6">
        <f t="shared" si="22"/>
        <v>3611.3</v>
      </c>
      <c r="H75" s="6">
        <f t="shared" si="23"/>
        <v>301</v>
      </c>
      <c r="I75" s="6">
        <f t="shared" si="24"/>
        <v>1341.34</v>
      </c>
      <c r="J75" s="3">
        <v>605</v>
      </c>
      <c r="K75">
        <f>AVERAGE(J$2:J75)</f>
        <v>340.22972972972974</v>
      </c>
      <c r="L75" s="5">
        <f t="shared" si="25"/>
        <v>156.51999999999953</v>
      </c>
      <c r="M75">
        <f t="shared" si="31"/>
        <v>9713</v>
      </c>
      <c r="V75">
        <f t="shared" si="27"/>
        <v>498.75</v>
      </c>
      <c r="W75" s="5">
        <f t="shared" si="28"/>
        <v>226</v>
      </c>
      <c r="X75">
        <f t="shared" si="29"/>
        <v>904</v>
      </c>
    </row>
    <row r="76" spans="1:24" x14ac:dyDescent="0.25">
      <c r="A76" s="1">
        <v>43578</v>
      </c>
      <c r="B76" s="4">
        <v>10323</v>
      </c>
      <c r="C76" s="2">
        <v>52</v>
      </c>
      <c r="D76" s="2">
        <v>38</v>
      </c>
      <c r="E76" s="2">
        <v>10</v>
      </c>
      <c r="F76" s="6">
        <f t="shared" si="21"/>
        <v>5367.96</v>
      </c>
      <c r="G76" s="6">
        <f t="shared" si="22"/>
        <v>3922.7400000000002</v>
      </c>
      <c r="H76" s="6">
        <f t="shared" si="23"/>
        <v>5</v>
      </c>
      <c r="I76" s="6">
        <f t="shared" si="24"/>
        <v>1032.3</v>
      </c>
      <c r="J76" s="3">
        <v>544</v>
      </c>
      <c r="K76">
        <f>AVERAGE(J$2:J76)</f>
        <v>342.94666666666666</v>
      </c>
      <c r="L76" s="5">
        <f t="shared" si="25"/>
        <v>2.6000000000003638</v>
      </c>
      <c r="M76">
        <f t="shared" si="31"/>
        <v>9779</v>
      </c>
      <c r="V76">
        <f t="shared" si="27"/>
        <v>528</v>
      </c>
      <c r="W76" s="5">
        <f t="shared" si="28"/>
        <v>148.5</v>
      </c>
      <c r="X76">
        <f t="shared" si="29"/>
        <v>594</v>
      </c>
    </row>
    <row r="77" spans="1:24" x14ac:dyDescent="0.25">
      <c r="A77" s="1">
        <v>43579</v>
      </c>
      <c r="B77" s="4">
        <v>10325</v>
      </c>
      <c r="C77" s="2">
        <v>52</v>
      </c>
      <c r="D77" s="2">
        <v>38</v>
      </c>
      <c r="E77" s="2">
        <v>10</v>
      </c>
      <c r="F77" s="6">
        <f t="shared" si="21"/>
        <v>5369</v>
      </c>
      <c r="G77" s="6">
        <f t="shared" si="22"/>
        <v>3923.5</v>
      </c>
      <c r="H77" s="6">
        <f t="shared" si="23"/>
        <v>2</v>
      </c>
      <c r="I77" s="6">
        <f t="shared" si="24"/>
        <v>1032.5</v>
      </c>
      <c r="J77" s="3">
        <v>58</v>
      </c>
      <c r="K77">
        <f>AVERAGE(J$2:J77)</f>
        <v>339.19736842105266</v>
      </c>
      <c r="L77" s="5">
        <f t="shared" si="25"/>
        <v>1.0399999999999636</v>
      </c>
      <c r="M77">
        <f t="shared" si="31"/>
        <v>10267</v>
      </c>
      <c r="V77">
        <f t="shared" si="27"/>
        <v>459.125</v>
      </c>
      <c r="W77" s="5">
        <f t="shared" si="28"/>
        <v>111</v>
      </c>
      <c r="X77">
        <f t="shared" si="29"/>
        <v>444</v>
      </c>
    </row>
    <row r="78" spans="1:24" x14ac:dyDescent="0.25">
      <c r="A78" s="1">
        <v>43580</v>
      </c>
      <c r="B78" s="4">
        <v>10550</v>
      </c>
      <c r="C78" s="2">
        <v>52</v>
      </c>
      <c r="D78" s="2">
        <v>37</v>
      </c>
      <c r="E78" s="2">
        <v>11</v>
      </c>
      <c r="F78" s="6">
        <f t="shared" si="21"/>
        <v>5486</v>
      </c>
      <c r="G78" s="6">
        <f t="shared" si="22"/>
        <v>3903.5</v>
      </c>
      <c r="H78" s="6">
        <f t="shared" si="23"/>
        <v>225</v>
      </c>
      <c r="I78" s="6">
        <f t="shared" si="24"/>
        <v>1160.5</v>
      </c>
      <c r="J78" s="3">
        <v>437</v>
      </c>
      <c r="K78">
        <f>AVERAGE(J$2:J78)</f>
        <v>340.46753246753246</v>
      </c>
      <c r="L78" s="5">
        <f t="shared" si="25"/>
        <v>117</v>
      </c>
      <c r="M78">
        <f t="shared" si="31"/>
        <v>10113</v>
      </c>
      <c r="V78">
        <f t="shared" si="27"/>
        <v>455.875</v>
      </c>
      <c r="W78" s="5">
        <f t="shared" si="28"/>
        <v>133.25</v>
      </c>
      <c r="X78">
        <f t="shared" si="29"/>
        <v>533</v>
      </c>
    </row>
    <row r="79" spans="1:24" x14ac:dyDescent="0.25">
      <c r="A79" s="1">
        <v>43581</v>
      </c>
      <c r="B79" s="4">
        <v>10835</v>
      </c>
      <c r="C79" s="2">
        <v>51</v>
      </c>
      <c r="D79" s="2">
        <v>36</v>
      </c>
      <c r="E79" s="2">
        <v>13</v>
      </c>
      <c r="F79" s="6">
        <f t="shared" si="21"/>
        <v>5525.85</v>
      </c>
      <c r="G79" s="6">
        <f t="shared" si="22"/>
        <v>3900.6</v>
      </c>
      <c r="H79" s="6">
        <f t="shared" si="23"/>
        <v>285</v>
      </c>
      <c r="I79" s="6">
        <f t="shared" si="24"/>
        <v>1408.55</v>
      </c>
      <c r="J79" s="3">
        <v>437</v>
      </c>
      <c r="K79">
        <f>AVERAGE(J$2:J79)</f>
        <v>341.70512820512823</v>
      </c>
      <c r="L79" s="5">
        <f t="shared" si="25"/>
        <v>39.850000000000364</v>
      </c>
      <c r="M79">
        <f t="shared" si="31"/>
        <v>10398</v>
      </c>
      <c r="V79">
        <f t="shared" si="27"/>
        <v>435</v>
      </c>
      <c r="W79" s="5">
        <f t="shared" si="28"/>
        <v>129.25</v>
      </c>
      <c r="X79">
        <f t="shared" si="29"/>
        <v>517</v>
      </c>
    </row>
    <row r="80" spans="1:24" x14ac:dyDescent="0.25">
      <c r="A80" s="1">
        <v>43582</v>
      </c>
      <c r="B80" s="4">
        <v>10945</v>
      </c>
      <c r="C80" s="2">
        <v>51</v>
      </c>
      <c r="D80" s="2">
        <v>38</v>
      </c>
      <c r="E80" s="2">
        <v>11</v>
      </c>
      <c r="F80" s="6">
        <f t="shared" si="21"/>
        <v>5581.95</v>
      </c>
      <c r="G80" s="6">
        <f t="shared" si="22"/>
        <v>4159.1000000000004</v>
      </c>
      <c r="H80" s="6">
        <f t="shared" si="23"/>
        <v>110</v>
      </c>
      <c r="I80" s="6">
        <f t="shared" si="24"/>
        <v>1203.95</v>
      </c>
      <c r="J80" s="3">
        <v>702</v>
      </c>
      <c r="K80">
        <f>AVERAGE(J$2:J80)</f>
        <v>346.26582278481015</v>
      </c>
      <c r="L80" s="5">
        <f t="shared" si="25"/>
        <v>56.099999999999454</v>
      </c>
      <c r="M80">
        <f t="shared" si="31"/>
        <v>10243</v>
      </c>
      <c r="V80">
        <f t="shared" si="27"/>
        <v>501.125</v>
      </c>
      <c r="W80" s="5">
        <f t="shared" si="28"/>
        <v>155.5</v>
      </c>
      <c r="X80">
        <f t="shared" si="29"/>
        <v>622</v>
      </c>
    </row>
    <row r="81" spans="1:24" x14ac:dyDescent="0.25">
      <c r="A81" s="1">
        <v>43583</v>
      </c>
      <c r="B81" s="4">
        <v>10993</v>
      </c>
      <c r="C81" s="2">
        <v>53</v>
      </c>
      <c r="D81" s="2">
        <v>37</v>
      </c>
      <c r="E81" s="2">
        <v>10</v>
      </c>
      <c r="F81" s="6">
        <f t="shared" si="21"/>
        <v>5826.29</v>
      </c>
      <c r="G81" s="6">
        <f t="shared" si="22"/>
        <v>4067.4100000000003</v>
      </c>
      <c r="H81" s="6">
        <f t="shared" si="23"/>
        <v>48</v>
      </c>
      <c r="I81" s="6">
        <f t="shared" si="24"/>
        <v>1099.3</v>
      </c>
      <c r="J81" s="3">
        <v>654</v>
      </c>
      <c r="K81">
        <f>AVERAGE(J$2:J81)</f>
        <v>350.11250000000001</v>
      </c>
      <c r="L81" s="5">
        <f t="shared" ref="L81:L96" si="32">F81-F80</f>
        <v>244.34000000000015</v>
      </c>
      <c r="M81">
        <f t="shared" si="31"/>
        <v>10339</v>
      </c>
      <c r="V81">
        <f t="shared" ref="V81:V95" si="33">AVERAGE(J74:J81)</f>
        <v>507.125</v>
      </c>
      <c r="W81" s="5">
        <f t="shared" ref="W81:W95" si="34">AVERAGE(H78:H81)</f>
        <v>167</v>
      </c>
      <c r="X81">
        <f t="shared" ref="X81:X95" si="35">W81*4</f>
        <v>668</v>
      </c>
    </row>
    <row r="82" spans="1:24" x14ac:dyDescent="0.25">
      <c r="A82" s="1">
        <v>43584</v>
      </c>
      <c r="B82" s="4">
        <v>10993</v>
      </c>
      <c r="C82" s="2">
        <v>54</v>
      </c>
      <c r="D82" s="2">
        <v>36</v>
      </c>
      <c r="E82" s="2">
        <v>10</v>
      </c>
      <c r="F82" s="6">
        <f t="shared" si="21"/>
        <v>5936.22</v>
      </c>
      <c r="G82" s="6">
        <f t="shared" si="22"/>
        <v>3957.48</v>
      </c>
      <c r="H82" s="6">
        <f t="shared" si="23"/>
        <v>0</v>
      </c>
      <c r="I82" s="6">
        <f t="shared" si="24"/>
        <v>1099.3</v>
      </c>
      <c r="J82" s="3">
        <v>244</v>
      </c>
      <c r="K82">
        <f>AVERAGE(J$2:J82)</f>
        <v>348.80246913580248</v>
      </c>
      <c r="L82" s="5">
        <f t="shared" si="32"/>
        <v>109.93000000000029</v>
      </c>
      <c r="M82">
        <f t="shared" si="31"/>
        <v>10749</v>
      </c>
      <c r="V82">
        <f t="shared" si="33"/>
        <v>460.125</v>
      </c>
      <c r="W82" s="5">
        <f t="shared" si="34"/>
        <v>110.75</v>
      </c>
      <c r="X82">
        <f t="shared" si="35"/>
        <v>443</v>
      </c>
    </row>
    <row r="83" spans="1:24" x14ac:dyDescent="0.25">
      <c r="A83" s="1">
        <v>43585</v>
      </c>
      <c r="B83" s="4">
        <v>10999</v>
      </c>
      <c r="C83" s="2">
        <v>55</v>
      </c>
      <c r="D83" s="2">
        <v>35</v>
      </c>
      <c r="E83" s="2">
        <v>10</v>
      </c>
      <c r="F83" s="6">
        <f t="shared" si="21"/>
        <v>6049.45</v>
      </c>
      <c r="G83" s="6">
        <f t="shared" si="22"/>
        <v>3849.65</v>
      </c>
      <c r="H83" s="6">
        <f t="shared" si="23"/>
        <v>6</v>
      </c>
      <c r="I83" s="6">
        <f t="shared" si="24"/>
        <v>1099.9000000000001</v>
      </c>
      <c r="J83" s="3">
        <v>485</v>
      </c>
      <c r="K83">
        <f>AVERAGE(J$2:J83)</f>
        <v>350.46341463414632</v>
      </c>
      <c r="L83" s="5">
        <f t="shared" si="32"/>
        <v>113.22999999999956</v>
      </c>
      <c r="M83">
        <f t="shared" si="31"/>
        <v>10514</v>
      </c>
      <c r="V83">
        <f t="shared" si="33"/>
        <v>445.125</v>
      </c>
      <c r="W83" s="5">
        <f t="shared" si="34"/>
        <v>41</v>
      </c>
      <c r="X83">
        <f t="shared" si="35"/>
        <v>164</v>
      </c>
    </row>
    <row r="84" spans="1:24" x14ac:dyDescent="0.25">
      <c r="A84" s="1">
        <v>43586</v>
      </c>
      <c r="B84" s="4">
        <v>10999</v>
      </c>
      <c r="C84" s="2">
        <v>55</v>
      </c>
      <c r="D84" s="2">
        <v>34</v>
      </c>
      <c r="E84" s="2">
        <v>11</v>
      </c>
      <c r="F84" s="6">
        <f t="shared" si="21"/>
        <v>6049.45</v>
      </c>
      <c r="G84" s="6">
        <f t="shared" si="22"/>
        <v>3739.66</v>
      </c>
      <c r="H84" s="6">
        <f t="shared" si="23"/>
        <v>0</v>
      </c>
      <c r="I84" s="6">
        <f t="shared" si="24"/>
        <v>1209.8900000000001</v>
      </c>
      <c r="J84" s="3">
        <v>165</v>
      </c>
      <c r="K84">
        <f>AVERAGE(J$2:J84)</f>
        <v>348.22891566265059</v>
      </c>
      <c r="L84" s="5">
        <f t="shared" si="32"/>
        <v>0</v>
      </c>
      <c r="M84">
        <f t="shared" ref="M84:M96" si="36">B84-J84</f>
        <v>10834</v>
      </c>
      <c r="V84">
        <f t="shared" si="33"/>
        <v>397.75</v>
      </c>
      <c r="W84" s="5">
        <f t="shared" si="34"/>
        <v>13.5</v>
      </c>
      <c r="X84">
        <f t="shared" si="35"/>
        <v>54</v>
      </c>
    </row>
    <row r="85" spans="1:24" x14ac:dyDescent="0.25">
      <c r="A85" s="1">
        <v>43587</v>
      </c>
      <c r="B85" s="4">
        <v>10999</v>
      </c>
      <c r="C85" s="2">
        <v>55</v>
      </c>
      <c r="D85" s="2">
        <v>34</v>
      </c>
      <c r="E85" s="2">
        <v>11</v>
      </c>
      <c r="F85" s="6">
        <f t="shared" si="21"/>
        <v>6049.45</v>
      </c>
      <c r="G85" s="6">
        <f t="shared" si="22"/>
        <v>3739.66</v>
      </c>
      <c r="H85" s="6">
        <f t="shared" si="23"/>
        <v>0</v>
      </c>
      <c r="I85" s="6">
        <f t="shared" si="24"/>
        <v>1209.8900000000001</v>
      </c>
      <c r="J85" s="3">
        <v>320</v>
      </c>
      <c r="K85">
        <f>AVERAGE(J$2:J85)</f>
        <v>347.89285714285717</v>
      </c>
      <c r="L85" s="5">
        <f t="shared" si="32"/>
        <v>0</v>
      </c>
      <c r="M85">
        <f t="shared" si="36"/>
        <v>10679</v>
      </c>
      <c r="V85">
        <f t="shared" si="33"/>
        <v>430.5</v>
      </c>
      <c r="W85" s="5">
        <f t="shared" si="34"/>
        <v>1.5</v>
      </c>
      <c r="X85">
        <f t="shared" si="35"/>
        <v>6</v>
      </c>
    </row>
    <row r="86" spans="1:24" x14ac:dyDescent="0.25">
      <c r="A86" s="1">
        <v>43588</v>
      </c>
      <c r="B86" s="4">
        <v>10999</v>
      </c>
      <c r="C86" s="2">
        <v>56</v>
      </c>
      <c r="D86" s="2">
        <v>33</v>
      </c>
      <c r="E86" s="2">
        <v>11</v>
      </c>
      <c r="F86" s="6">
        <f t="shared" si="21"/>
        <v>6159.4400000000005</v>
      </c>
      <c r="G86" s="6">
        <f t="shared" si="22"/>
        <v>3629.67</v>
      </c>
      <c r="H86" s="6">
        <f t="shared" si="23"/>
        <v>0</v>
      </c>
      <c r="I86" s="6">
        <f t="shared" si="24"/>
        <v>1209.8900000000001</v>
      </c>
      <c r="J86" s="3">
        <v>717</v>
      </c>
      <c r="K86">
        <f>AVERAGE(J$2:J86)</f>
        <v>352.23529411764707</v>
      </c>
      <c r="L86" s="5">
        <f t="shared" si="32"/>
        <v>109.99000000000069</v>
      </c>
      <c r="M86">
        <f t="shared" si="36"/>
        <v>10282</v>
      </c>
      <c r="V86">
        <f t="shared" si="33"/>
        <v>465.5</v>
      </c>
      <c r="W86" s="5">
        <f t="shared" si="34"/>
        <v>1.5</v>
      </c>
      <c r="X86">
        <f t="shared" si="35"/>
        <v>6</v>
      </c>
    </row>
    <row r="87" spans="1:24" x14ac:dyDescent="0.25">
      <c r="A87" s="1">
        <v>43589</v>
      </c>
      <c r="B87" s="4">
        <v>11003</v>
      </c>
      <c r="C87" s="2">
        <v>57</v>
      </c>
      <c r="D87" s="2">
        <v>32</v>
      </c>
      <c r="E87" s="2">
        <v>11</v>
      </c>
      <c r="F87" s="5">
        <f t="shared" si="21"/>
        <v>6271.71</v>
      </c>
      <c r="G87" s="5">
        <f t="shared" si="22"/>
        <v>3520.96</v>
      </c>
      <c r="H87" s="6">
        <f t="shared" si="23"/>
        <v>4</v>
      </c>
      <c r="I87" s="5">
        <f t="shared" si="24"/>
        <v>1210.33</v>
      </c>
      <c r="J87" s="3">
        <v>414</v>
      </c>
      <c r="K87">
        <f>AVERAGE(J$2:J87)</f>
        <v>352.95348837209303</v>
      </c>
      <c r="L87" s="5">
        <f t="shared" si="32"/>
        <v>112.26999999999953</v>
      </c>
      <c r="M87">
        <f t="shared" si="36"/>
        <v>10589</v>
      </c>
      <c r="V87">
        <f t="shared" si="33"/>
        <v>462.625</v>
      </c>
      <c r="W87" s="5">
        <f t="shared" si="34"/>
        <v>1</v>
      </c>
      <c r="X87">
        <f t="shared" si="35"/>
        <v>4</v>
      </c>
    </row>
    <row r="88" spans="1:24" x14ac:dyDescent="0.25">
      <c r="A88" s="1">
        <v>43590</v>
      </c>
      <c r="B88" s="4">
        <v>11034</v>
      </c>
      <c r="C88" s="2">
        <v>60</v>
      </c>
      <c r="D88" s="2">
        <v>30</v>
      </c>
      <c r="E88" s="2">
        <v>10</v>
      </c>
      <c r="F88" s="5">
        <f t="shared" si="21"/>
        <v>6620.4000000000005</v>
      </c>
      <c r="G88" s="5">
        <f t="shared" si="22"/>
        <v>3310.2000000000003</v>
      </c>
      <c r="H88" s="6">
        <f t="shared" si="23"/>
        <v>31</v>
      </c>
      <c r="I88" s="5">
        <f t="shared" si="24"/>
        <v>1103.4000000000001</v>
      </c>
      <c r="J88" s="3">
        <v>481</v>
      </c>
      <c r="K88">
        <f>AVERAGE(J$2:J88)</f>
        <v>354.42528735632186</v>
      </c>
      <c r="L88" s="5">
        <f t="shared" si="32"/>
        <v>348.69000000000051</v>
      </c>
      <c r="M88">
        <f t="shared" si="36"/>
        <v>10553</v>
      </c>
      <c r="V88">
        <f t="shared" si="33"/>
        <v>435</v>
      </c>
      <c r="W88" s="5">
        <f t="shared" si="34"/>
        <v>8.75</v>
      </c>
      <c r="X88">
        <f t="shared" si="35"/>
        <v>35</v>
      </c>
    </row>
    <row r="89" spans="1:24" x14ac:dyDescent="0.25">
      <c r="A89" s="1">
        <v>43591</v>
      </c>
      <c r="B89" s="4">
        <v>11038</v>
      </c>
      <c r="C89" s="2">
        <v>60</v>
      </c>
      <c r="D89" s="2">
        <v>30</v>
      </c>
      <c r="E89" s="2">
        <v>10</v>
      </c>
      <c r="F89" s="5">
        <f t="shared" ref="F89:F96" si="37">B89*C89*0.01</f>
        <v>6622.8</v>
      </c>
      <c r="G89" s="5">
        <f t="shared" ref="G89:G96" si="38">B89*D89*0.01</f>
        <v>3311.4</v>
      </c>
      <c r="H89" s="6">
        <f t="shared" ref="H89:H96" si="39">B89-B88</f>
        <v>4</v>
      </c>
      <c r="I89" s="5">
        <f t="shared" ref="I89:I96" si="40">B89*E89*0.01</f>
        <v>1103.8</v>
      </c>
      <c r="J89" s="3">
        <v>323</v>
      </c>
      <c r="K89">
        <f>AVERAGE(J$2:J89)</f>
        <v>354.06818181818181</v>
      </c>
      <c r="L89" s="5">
        <f t="shared" si="32"/>
        <v>2.3999999999996362</v>
      </c>
      <c r="M89">
        <f t="shared" si="36"/>
        <v>10715</v>
      </c>
      <c r="V89">
        <f t="shared" si="33"/>
        <v>393.625</v>
      </c>
      <c r="W89" s="5">
        <f t="shared" si="34"/>
        <v>9.75</v>
      </c>
      <c r="X89">
        <f t="shared" si="35"/>
        <v>39</v>
      </c>
    </row>
    <row r="90" spans="1:24" x14ac:dyDescent="0.25">
      <c r="A90" s="1">
        <v>43592</v>
      </c>
      <c r="B90" s="4">
        <v>11039</v>
      </c>
      <c r="C90" s="2">
        <v>61</v>
      </c>
      <c r="D90" s="2">
        <v>30</v>
      </c>
      <c r="E90" s="2">
        <v>9</v>
      </c>
      <c r="F90" s="5">
        <f t="shared" si="37"/>
        <v>6733.79</v>
      </c>
      <c r="G90" s="5">
        <f t="shared" si="38"/>
        <v>3311.7000000000003</v>
      </c>
      <c r="H90" s="6">
        <f t="shared" si="39"/>
        <v>1</v>
      </c>
      <c r="I90" s="5">
        <f t="shared" si="40"/>
        <v>993.51</v>
      </c>
      <c r="J90" s="3">
        <v>275</v>
      </c>
      <c r="K90">
        <f>AVERAGE(J$2:J90)</f>
        <v>353.17977528089887</v>
      </c>
      <c r="L90" s="5">
        <f t="shared" si="32"/>
        <v>110.98999999999978</v>
      </c>
      <c r="M90">
        <f t="shared" si="36"/>
        <v>10764</v>
      </c>
      <c r="V90">
        <f t="shared" si="33"/>
        <v>397.5</v>
      </c>
      <c r="W90" s="5">
        <f t="shared" si="34"/>
        <v>10</v>
      </c>
      <c r="X90">
        <f t="shared" si="35"/>
        <v>40</v>
      </c>
    </row>
    <row r="91" spans="1:24" x14ac:dyDescent="0.25">
      <c r="A91" s="1">
        <v>43593</v>
      </c>
      <c r="B91" s="4">
        <v>11040</v>
      </c>
      <c r="C91" s="2">
        <v>62</v>
      </c>
      <c r="D91" s="2">
        <v>31</v>
      </c>
      <c r="E91" s="2">
        <v>7</v>
      </c>
      <c r="F91" s="5">
        <f t="shared" si="37"/>
        <v>6844.8</v>
      </c>
      <c r="G91" s="5">
        <f t="shared" si="38"/>
        <v>3422.4</v>
      </c>
      <c r="H91" s="6">
        <f t="shared" si="39"/>
        <v>1</v>
      </c>
      <c r="I91" s="5">
        <f t="shared" si="40"/>
        <v>772.80000000000007</v>
      </c>
      <c r="J91" s="3">
        <v>371</v>
      </c>
      <c r="K91">
        <f>AVERAGE(J$2:J91)</f>
        <v>353.37777777777779</v>
      </c>
      <c r="L91" s="5">
        <f t="shared" si="32"/>
        <v>111.01000000000022</v>
      </c>
      <c r="M91">
        <f t="shared" si="36"/>
        <v>10669</v>
      </c>
      <c r="V91">
        <f t="shared" si="33"/>
        <v>383.25</v>
      </c>
      <c r="W91" s="5">
        <f t="shared" si="34"/>
        <v>9.25</v>
      </c>
      <c r="X91">
        <f t="shared" si="35"/>
        <v>37</v>
      </c>
    </row>
    <row r="92" spans="1:24" x14ac:dyDescent="0.25">
      <c r="A92" s="1">
        <v>43594</v>
      </c>
      <c r="B92" s="4">
        <v>11103</v>
      </c>
      <c r="C92" s="2">
        <v>61</v>
      </c>
      <c r="D92" s="2">
        <v>35</v>
      </c>
      <c r="E92" s="2">
        <v>4</v>
      </c>
      <c r="F92" s="5">
        <f t="shared" si="37"/>
        <v>6772.83</v>
      </c>
      <c r="G92" s="5">
        <f t="shared" si="38"/>
        <v>3886.05</v>
      </c>
      <c r="H92" s="6">
        <f t="shared" si="39"/>
        <v>63</v>
      </c>
      <c r="I92" s="5">
        <f t="shared" si="40"/>
        <v>444.12</v>
      </c>
      <c r="J92" s="3">
        <v>491</v>
      </c>
      <c r="K92">
        <f>AVERAGE(J$2:J92)</f>
        <v>354.8901098901099</v>
      </c>
      <c r="L92" s="5">
        <f t="shared" si="32"/>
        <v>-71.970000000000255</v>
      </c>
      <c r="M92">
        <f t="shared" si="36"/>
        <v>10612</v>
      </c>
      <c r="V92">
        <f t="shared" si="33"/>
        <v>424</v>
      </c>
      <c r="W92" s="5">
        <f t="shared" si="34"/>
        <v>17.25</v>
      </c>
      <c r="X92">
        <f t="shared" si="35"/>
        <v>69</v>
      </c>
    </row>
    <row r="93" spans="1:24" x14ac:dyDescent="0.25">
      <c r="A93" s="1">
        <v>43595</v>
      </c>
      <c r="B93" s="4">
        <v>11157</v>
      </c>
      <c r="C93" s="2">
        <v>62</v>
      </c>
      <c r="D93" s="2">
        <v>34</v>
      </c>
      <c r="E93" s="2">
        <v>4</v>
      </c>
      <c r="F93" s="5">
        <f t="shared" si="37"/>
        <v>6917.34</v>
      </c>
      <c r="G93" s="5">
        <f t="shared" si="38"/>
        <v>3793.38</v>
      </c>
      <c r="H93" s="6">
        <f t="shared" si="39"/>
        <v>54</v>
      </c>
      <c r="I93" s="5">
        <f t="shared" si="40"/>
        <v>446.28000000000003</v>
      </c>
      <c r="J93" s="3">
        <v>492</v>
      </c>
      <c r="K93">
        <f>AVERAGE(J$2:J93)</f>
        <v>356.38043478260869</v>
      </c>
      <c r="L93" s="5">
        <f t="shared" si="32"/>
        <v>144.51000000000022</v>
      </c>
      <c r="M93">
        <f t="shared" si="36"/>
        <v>10665</v>
      </c>
      <c r="V93">
        <f t="shared" si="33"/>
        <v>445.5</v>
      </c>
      <c r="W93" s="5">
        <f t="shared" si="34"/>
        <v>29.75</v>
      </c>
      <c r="X93">
        <f t="shared" si="35"/>
        <v>119</v>
      </c>
    </row>
    <row r="94" spans="1:24" x14ac:dyDescent="0.25">
      <c r="A94" s="1">
        <v>43596</v>
      </c>
      <c r="B94" s="4">
        <v>11203</v>
      </c>
      <c r="C94" s="2">
        <v>62</v>
      </c>
      <c r="D94" s="2">
        <v>33</v>
      </c>
      <c r="E94" s="2">
        <v>5</v>
      </c>
      <c r="F94" s="5">
        <f t="shared" si="37"/>
        <v>6945.8600000000006</v>
      </c>
      <c r="G94" s="5">
        <f t="shared" si="38"/>
        <v>3696.9900000000002</v>
      </c>
      <c r="H94" s="6">
        <f t="shared" si="39"/>
        <v>46</v>
      </c>
      <c r="I94" s="5">
        <f t="shared" si="40"/>
        <v>560.15</v>
      </c>
      <c r="J94" s="3">
        <v>348</v>
      </c>
      <c r="K94">
        <f>AVERAGE(J$2:J94)</f>
        <v>356.29032258064518</v>
      </c>
      <c r="L94" s="5">
        <f t="shared" si="32"/>
        <v>28.520000000000437</v>
      </c>
      <c r="M94">
        <f t="shared" si="36"/>
        <v>10855</v>
      </c>
      <c r="V94">
        <f t="shared" si="33"/>
        <v>399.375</v>
      </c>
      <c r="W94" s="5">
        <f t="shared" si="34"/>
        <v>41</v>
      </c>
      <c r="X94">
        <f t="shared" si="35"/>
        <v>164</v>
      </c>
    </row>
    <row r="95" spans="1:24" x14ac:dyDescent="0.25">
      <c r="A95" s="1">
        <v>43597</v>
      </c>
      <c r="B95" s="4">
        <v>11246</v>
      </c>
      <c r="C95" s="2">
        <v>63</v>
      </c>
      <c r="D95" s="2">
        <v>32</v>
      </c>
      <c r="E95" s="2">
        <v>5</v>
      </c>
      <c r="F95" s="5">
        <f t="shared" si="37"/>
        <v>7084.9800000000005</v>
      </c>
      <c r="G95" s="5">
        <f t="shared" si="38"/>
        <v>3598.7200000000003</v>
      </c>
      <c r="H95" s="6">
        <f t="shared" si="39"/>
        <v>43</v>
      </c>
      <c r="I95" s="5">
        <f t="shared" si="40"/>
        <v>562.30000000000007</v>
      </c>
      <c r="J95" s="3">
        <v>165</v>
      </c>
      <c r="K95">
        <f>AVERAGE(J$2:J95)</f>
        <v>354.25531914893617</v>
      </c>
      <c r="L95" s="5">
        <f t="shared" si="32"/>
        <v>139.11999999999989</v>
      </c>
      <c r="M95">
        <f t="shared" si="36"/>
        <v>11081</v>
      </c>
      <c r="V95">
        <f t="shared" si="33"/>
        <v>368.25</v>
      </c>
      <c r="W95" s="5">
        <f t="shared" si="34"/>
        <v>51.5</v>
      </c>
      <c r="X95">
        <f t="shared" si="35"/>
        <v>206</v>
      </c>
    </row>
    <row r="96" spans="1:24" x14ac:dyDescent="0.25">
      <c r="A96" s="1">
        <v>43598</v>
      </c>
      <c r="B96" s="4">
        <v>11298</v>
      </c>
      <c r="C96" s="2">
        <v>63</v>
      </c>
      <c r="D96" s="2">
        <v>31</v>
      </c>
      <c r="E96" s="2">
        <v>6</v>
      </c>
      <c r="F96" s="5">
        <f t="shared" si="37"/>
        <v>7117.74</v>
      </c>
      <c r="G96" s="5">
        <f t="shared" si="38"/>
        <v>3502.38</v>
      </c>
      <c r="H96" s="6">
        <f t="shared" si="39"/>
        <v>52</v>
      </c>
      <c r="I96" s="5">
        <f t="shared" si="40"/>
        <v>677.88</v>
      </c>
      <c r="J96" s="3">
        <v>217</v>
      </c>
      <c r="K96">
        <f>AVERAGE(J$2:J96)</f>
        <v>352.81052631578945</v>
      </c>
      <c r="L96" s="5">
        <f t="shared" si="32"/>
        <v>32.759999999999309</v>
      </c>
      <c r="M96">
        <f t="shared" si="36"/>
        <v>11081</v>
      </c>
      <c r="V96">
        <f t="shared" ref="V96:V100" si="41">AVERAGE(J89:J96)</f>
        <v>335.25</v>
      </c>
      <c r="W96" s="5">
        <f t="shared" ref="W96:W100" si="42">AVERAGE(H93:H96)</f>
        <v>48.75</v>
      </c>
      <c r="X96">
        <f t="shared" ref="X96:X100" si="43">W96*4</f>
        <v>195</v>
      </c>
    </row>
    <row r="97" spans="1:24" x14ac:dyDescent="0.25">
      <c r="A97" s="1">
        <v>43599</v>
      </c>
      <c r="B97" s="4">
        <v>11318</v>
      </c>
      <c r="C97" s="2">
        <v>64</v>
      </c>
      <c r="D97" s="2">
        <v>30</v>
      </c>
      <c r="E97" s="2">
        <v>6</v>
      </c>
      <c r="F97" s="5">
        <f t="shared" ref="F97:F109" si="44">B97*C97*0.01</f>
        <v>7243.52</v>
      </c>
      <c r="G97" s="5">
        <f t="shared" ref="G97:G109" si="45">B97*D97*0.01</f>
        <v>3395.4</v>
      </c>
      <c r="H97" s="6">
        <f t="shared" ref="H97:H100" si="46">B97-B96</f>
        <v>20</v>
      </c>
      <c r="I97" s="5">
        <f t="shared" ref="I97:I100" si="47">B97*E97*0.01</f>
        <v>679.08</v>
      </c>
      <c r="J97" s="3">
        <v>199</v>
      </c>
      <c r="K97">
        <f>AVERAGE(J$2:J97)</f>
        <v>351.20833333333331</v>
      </c>
      <c r="L97" s="5">
        <f t="shared" ref="L97:L100" si="48">F97-F96</f>
        <v>125.78000000000065</v>
      </c>
      <c r="M97">
        <f t="shared" ref="M97:M100" si="49">B97-J97</f>
        <v>11119</v>
      </c>
      <c r="V97">
        <f t="shared" si="41"/>
        <v>319.75</v>
      </c>
      <c r="W97" s="5">
        <f t="shared" si="42"/>
        <v>40.25</v>
      </c>
      <c r="X97">
        <f t="shared" si="43"/>
        <v>161</v>
      </c>
    </row>
    <row r="98" spans="1:24" x14ac:dyDescent="0.25">
      <c r="A98" s="1">
        <v>43600</v>
      </c>
      <c r="B98" s="4">
        <v>11338</v>
      </c>
      <c r="C98" s="2">
        <v>65</v>
      </c>
      <c r="D98" s="2">
        <v>29</v>
      </c>
      <c r="E98" s="2">
        <v>6</v>
      </c>
      <c r="F98" s="5">
        <f t="shared" si="44"/>
        <v>7369.7</v>
      </c>
      <c r="G98" s="5">
        <f t="shared" si="45"/>
        <v>3288.02</v>
      </c>
      <c r="H98" s="6">
        <f t="shared" si="46"/>
        <v>20</v>
      </c>
      <c r="I98" s="5">
        <f t="shared" si="47"/>
        <v>680.28</v>
      </c>
      <c r="J98" s="3">
        <v>190</v>
      </c>
      <c r="K98">
        <f>AVERAGE(J$2:J98)</f>
        <v>349.54639175257734</v>
      </c>
      <c r="L98" s="5">
        <f t="shared" si="48"/>
        <v>126.17999999999938</v>
      </c>
      <c r="M98">
        <f t="shared" si="49"/>
        <v>11148</v>
      </c>
      <c r="V98">
        <f t="shared" si="41"/>
        <v>309.125</v>
      </c>
      <c r="W98" s="5">
        <f t="shared" si="42"/>
        <v>33.75</v>
      </c>
      <c r="X98">
        <f t="shared" si="43"/>
        <v>135</v>
      </c>
    </row>
    <row r="99" spans="1:24" x14ac:dyDescent="0.25">
      <c r="A99" s="1">
        <v>43601</v>
      </c>
      <c r="B99" s="4">
        <v>11348</v>
      </c>
      <c r="C99" s="2">
        <v>66</v>
      </c>
      <c r="D99" s="2">
        <v>28</v>
      </c>
      <c r="E99" s="2">
        <v>6</v>
      </c>
      <c r="F99" s="5">
        <f t="shared" si="44"/>
        <v>7489.68</v>
      </c>
      <c r="G99" s="5">
        <f t="shared" si="45"/>
        <v>3177.44</v>
      </c>
      <c r="H99" s="6">
        <f t="shared" si="46"/>
        <v>10</v>
      </c>
      <c r="I99" s="5">
        <f t="shared" si="47"/>
        <v>680.88</v>
      </c>
      <c r="J99" s="3">
        <v>263</v>
      </c>
      <c r="K99">
        <f>AVERAGE(J$2:J99)</f>
        <v>348.66326530612247</v>
      </c>
      <c r="L99" s="5">
        <f t="shared" si="48"/>
        <v>119.98000000000047</v>
      </c>
      <c r="M99">
        <f t="shared" si="49"/>
        <v>11085</v>
      </c>
      <c r="V99">
        <f t="shared" si="41"/>
        <v>295.625</v>
      </c>
      <c r="W99" s="5">
        <f t="shared" si="42"/>
        <v>25.5</v>
      </c>
      <c r="X99">
        <f t="shared" si="43"/>
        <v>102</v>
      </c>
    </row>
    <row r="100" spans="1:24" x14ac:dyDescent="0.25">
      <c r="A100" s="1">
        <v>43602</v>
      </c>
      <c r="B100" s="4">
        <v>11365</v>
      </c>
      <c r="C100" s="2">
        <v>67</v>
      </c>
      <c r="D100" s="2">
        <v>27</v>
      </c>
      <c r="E100" s="2">
        <v>6</v>
      </c>
      <c r="F100" s="5">
        <f t="shared" si="44"/>
        <v>7614.55</v>
      </c>
      <c r="G100" s="5">
        <f t="shared" si="45"/>
        <v>3068.55</v>
      </c>
      <c r="H100" s="6">
        <f t="shared" si="46"/>
        <v>17</v>
      </c>
      <c r="I100" s="5">
        <f t="shared" si="47"/>
        <v>681.9</v>
      </c>
      <c r="J100" s="3">
        <v>248</v>
      </c>
      <c r="K100">
        <f>AVERAGE(J$2:J100)</f>
        <v>347.64646464646466</v>
      </c>
      <c r="L100" s="5">
        <f t="shared" si="48"/>
        <v>124.86999999999989</v>
      </c>
      <c r="M100">
        <f t="shared" si="49"/>
        <v>11117</v>
      </c>
      <c r="V100">
        <f t="shared" si="41"/>
        <v>265.25</v>
      </c>
      <c r="W100" s="5">
        <f t="shared" si="42"/>
        <v>16.75</v>
      </c>
      <c r="X100">
        <f t="shared" si="43"/>
        <v>67</v>
      </c>
    </row>
    <row r="101" spans="1:24" x14ac:dyDescent="0.25">
      <c r="A101" s="1">
        <v>43603</v>
      </c>
      <c r="B101" s="4">
        <v>11365</v>
      </c>
      <c r="C101" s="2">
        <v>68</v>
      </c>
      <c r="D101" s="2">
        <v>26</v>
      </c>
      <c r="E101" s="2">
        <v>6</v>
      </c>
      <c r="F101" s="5">
        <f t="shared" si="44"/>
        <v>7728.2</v>
      </c>
      <c r="G101" s="5">
        <f t="shared" si="45"/>
        <v>2954.9</v>
      </c>
      <c r="H101" s="6">
        <f t="shared" ref="H101:H102" si="50">B101-B100</f>
        <v>0</v>
      </c>
      <c r="I101" s="5">
        <f t="shared" ref="I101:I102" si="51">B101*E101*0.01</f>
        <v>681.9</v>
      </c>
      <c r="J101" s="3">
        <v>832</v>
      </c>
      <c r="K101">
        <f>AVERAGE(J$2:J101)</f>
        <v>352.49</v>
      </c>
      <c r="L101" s="5">
        <f t="shared" ref="L101" si="52">F101-F100</f>
        <v>113.64999999999964</v>
      </c>
      <c r="M101">
        <f t="shared" ref="M101" si="53">B101-J101</f>
        <v>10533</v>
      </c>
      <c r="V101">
        <f t="shared" ref="V101" si="54">AVERAGE(J94:J101)</f>
        <v>307.75</v>
      </c>
      <c r="W101" s="5">
        <f t="shared" ref="W101" si="55">AVERAGE(H98:H101)</f>
        <v>11.75</v>
      </c>
      <c r="X101">
        <f t="shared" ref="X101" si="56">W101*4</f>
        <v>47</v>
      </c>
    </row>
    <row r="102" spans="1:24" x14ac:dyDescent="0.25">
      <c r="A102" s="1">
        <v>43604</v>
      </c>
      <c r="B102" s="4">
        <v>11368</v>
      </c>
      <c r="C102" s="2">
        <v>69</v>
      </c>
      <c r="D102" s="2">
        <v>30</v>
      </c>
      <c r="E102" s="2">
        <v>1</v>
      </c>
      <c r="F102" s="5">
        <f t="shared" si="44"/>
        <v>7843.92</v>
      </c>
      <c r="G102" s="5">
        <f t="shared" si="45"/>
        <v>3410.4</v>
      </c>
      <c r="H102" s="6">
        <f t="shared" si="50"/>
        <v>3</v>
      </c>
      <c r="I102" s="5">
        <f t="shared" si="51"/>
        <v>113.68</v>
      </c>
      <c r="J102" s="3">
        <v>804</v>
      </c>
      <c r="K102">
        <f>AVERAGE(J$2:J102)</f>
        <v>356.96039603960395</v>
      </c>
      <c r="L102" s="5">
        <f t="shared" ref="L102" si="57">F102-F101</f>
        <v>115.72000000000025</v>
      </c>
      <c r="M102">
        <f t="shared" ref="M102" si="58">B102-J102</f>
        <v>10564</v>
      </c>
      <c r="V102">
        <f t="shared" ref="V102" si="59">AVERAGE(J95:J102)</f>
        <v>364.75</v>
      </c>
      <c r="W102" s="5">
        <f t="shared" ref="W102" si="60">AVERAGE(H99:H102)</f>
        <v>7.5</v>
      </c>
      <c r="X102">
        <f t="shared" ref="X102" si="61">W102*4</f>
        <v>30</v>
      </c>
    </row>
    <row r="103" spans="1:24" x14ac:dyDescent="0.25">
      <c r="A103" s="1">
        <v>43605</v>
      </c>
      <c r="B103" s="4">
        <v>11382</v>
      </c>
      <c r="C103" s="2">
        <v>71</v>
      </c>
      <c r="D103" s="2">
        <v>29</v>
      </c>
      <c r="E103" s="2">
        <v>0</v>
      </c>
      <c r="F103" s="5">
        <f t="shared" si="44"/>
        <v>8081.22</v>
      </c>
      <c r="G103" s="5">
        <f t="shared" si="45"/>
        <v>3300.78</v>
      </c>
      <c r="H103" s="6">
        <f t="shared" ref="H103:H109" si="62">B103-B102</f>
        <v>14</v>
      </c>
      <c r="I103" s="5">
        <f t="shared" ref="I103:I109" si="63">B103*E103*0.01</f>
        <v>0</v>
      </c>
      <c r="J103" s="3">
        <v>417</v>
      </c>
      <c r="K103">
        <f>AVERAGE(J$2:J103)</f>
        <v>357.54901960784315</v>
      </c>
      <c r="L103" s="5">
        <f t="shared" ref="L103" si="64">F103-F102</f>
        <v>237.30000000000018</v>
      </c>
      <c r="M103">
        <f t="shared" ref="M103" si="65">B103-J103</f>
        <v>10965</v>
      </c>
      <c r="V103">
        <f t="shared" ref="V103" si="66">AVERAGE(J96:J103)</f>
        <v>396.25</v>
      </c>
      <c r="W103" s="5">
        <f t="shared" ref="W103" si="67">AVERAGE(H100:H103)</f>
        <v>8.5</v>
      </c>
      <c r="X103">
        <f t="shared" ref="X103" si="68">W103*4</f>
        <v>34</v>
      </c>
    </row>
    <row r="104" spans="1:24" x14ac:dyDescent="0.25">
      <c r="A104" s="1">
        <v>43606</v>
      </c>
      <c r="B104" s="4">
        <v>11382</v>
      </c>
      <c r="C104" s="2">
        <v>75</v>
      </c>
      <c r="D104" s="2">
        <v>25</v>
      </c>
      <c r="E104" s="2">
        <v>0</v>
      </c>
      <c r="F104" s="5">
        <f t="shared" si="44"/>
        <v>8536.5</v>
      </c>
      <c r="G104" s="5">
        <f t="shared" si="45"/>
        <v>2845.5</v>
      </c>
      <c r="H104" s="6">
        <f t="shared" si="62"/>
        <v>0</v>
      </c>
      <c r="I104" s="5">
        <f t="shared" si="63"/>
        <v>0</v>
      </c>
      <c r="J104" s="3">
        <v>806</v>
      </c>
      <c r="K104">
        <f>AVERAGE(J$2:J104)</f>
        <v>361.90291262135923</v>
      </c>
      <c r="L104" s="5">
        <f t="shared" ref="L104:L109" si="69">F104-F103</f>
        <v>455.27999999999975</v>
      </c>
      <c r="M104">
        <f t="shared" ref="M104:M109" si="70">B104-J104</f>
        <v>10576</v>
      </c>
      <c r="V104">
        <f t="shared" ref="V104:V109" si="71">AVERAGE(J97:J104)</f>
        <v>469.875</v>
      </c>
      <c r="W104" s="5">
        <f t="shared" ref="W104:W109" si="72">AVERAGE(H101:H104)</f>
        <v>4.25</v>
      </c>
      <c r="X104">
        <f t="shared" ref="X104:X109" si="73">W104*4</f>
        <v>17</v>
      </c>
    </row>
    <row r="105" spans="1:24" x14ac:dyDescent="0.25">
      <c r="A105" s="1">
        <v>43607</v>
      </c>
      <c r="B105" s="4">
        <v>11400</v>
      </c>
      <c r="C105" s="2">
        <v>75</v>
      </c>
      <c r="D105" s="2">
        <v>25</v>
      </c>
      <c r="E105" s="2">
        <v>0</v>
      </c>
      <c r="F105" s="5">
        <f t="shared" si="44"/>
        <v>8550</v>
      </c>
      <c r="G105" s="5">
        <f t="shared" si="45"/>
        <v>2850</v>
      </c>
      <c r="H105" s="6">
        <f t="shared" si="62"/>
        <v>18</v>
      </c>
      <c r="I105" s="5">
        <f t="shared" si="63"/>
        <v>0</v>
      </c>
      <c r="J105" s="3">
        <v>528</v>
      </c>
      <c r="K105">
        <f>AVERAGE(J$2:J105)</f>
        <v>363.5</v>
      </c>
      <c r="L105" s="5">
        <f t="shared" si="69"/>
        <v>13.5</v>
      </c>
      <c r="M105">
        <f t="shared" si="70"/>
        <v>10872</v>
      </c>
      <c r="V105">
        <f t="shared" si="71"/>
        <v>511</v>
      </c>
      <c r="W105" s="5">
        <f t="shared" si="72"/>
        <v>8.75</v>
      </c>
      <c r="X105">
        <f t="shared" si="73"/>
        <v>35</v>
      </c>
    </row>
    <row r="106" spans="1:24" x14ac:dyDescent="0.25">
      <c r="A106" s="1">
        <v>43608</v>
      </c>
      <c r="B106" s="4">
        <v>11419</v>
      </c>
      <c r="C106" s="2">
        <v>76</v>
      </c>
      <c r="D106" s="2">
        <v>24</v>
      </c>
      <c r="E106" s="2">
        <v>0</v>
      </c>
      <c r="F106" s="5">
        <f t="shared" si="44"/>
        <v>8678.44</v>
      </c>
      <c r="G106" s="5">
        <f t="shared" si="45"/>
        <v>2740.56</v>
      </c>
      <c r="H106" s="6">
        <f t="shared" si="62"/>
        <v>19</v>
      </c>
      <c r="I106" s="5">
        <f t="shared" si="63"/>
        <v>0</v>
      </c>
      <c r="J106" s="3">
        <v>346</v>
      </c>
      <c r="K106">
        <f>AVERAGE(J$2:J106)</f>
        <v>363.33333333333331</v>
      </c>
      <c r="L106" s="5">
        <f t="shared" si="69"/>
        <v>128.44000000000051</v>
      </c>
      <c r="M106">
        <f t="shared" si="70"/>
        <v>11073</v>
      </c>
      <c r="V106">
        <f t="shared" si="71"/>
        <v>530.5</v>
      </c>
      <c r="W106" s="5">
        <f t="shared" si="72"/>
        <v>12.75</v>
      </c>
      <c r="X106">
        <f t="shared" si="73"/>
        <v>51</v>
      </c>
    </row>
    <row r="107" spans="1:24" x14ac:dyDescent="0.25">
      <c r="A107" s="1">
        <v>43609</v>
      </c>
      <c r="B107" s="4">
        <v>11425</v>
      </c>
      <c r="C107" s="2">
        <v>76</v>
      </c>
      <c r="D107" s="2">
        <v>24</v>
      </c>
      <c r="E107" s="2">
        <v>0</v>
      </c>
      <c r="F107" s="5">
        <f t="shared" si="44"/>
        <v>8683</v>
      </c>
      <c r="G107" s="5">
        <f t="shared" si="45"/>
        <v>2742</v>
      </c>
      <c r="H107" s="6">
        <f t="shared" si="62"/>
        <v>6</v>
      </c>
      <c r="I107" s="5">
        <f t="shared" si="63"/>
        <v>0</v>
      </c>
      <c r="J107" s="3">
        <v>202</v>
      </c>
      <c r="K107">
        <f>AVERAGE(J$2:J107)</f>
        <v>361.81132075471697</v>
      </c>
      <c r="L107" s="5">
        <f t="shared" si="69"/>
        <v>4.5599999999994907</v>
      </c>
      <c r="M107">
        <f t="shared" si="70"/>
        <v>11223</v>
      </c>
      <c r="V107">
        <f t="shared" si="71"/>
        <v>522.875</v>
      </c>
      <c r="W107" s="5">
        <f t="shared" si="72"/>
        <v>10.75</v>
      </c>
      <c r="X107">
        <f t="shared" si="73"/>
        <v>43</v>
      </c>
    </row>
    <row r="108" spans="1:24" x14ac:dyDescent="0.25">
      <c r="A108" s="1">
        <v>43610</v>
      </c>
      <c r="B108" s="4">
        <v>11431</v>
      </c>
      <c r="C108" s="2">
        <v>76</v>
      </c>
      <c r="D108" s="2">
        <v>24</v>
      </c>
      <c r="E108" s="2">
        <v>0</v>
      </c>
      <c r="F108" s="5">
        <f t="shared" si="44"/>
        <v>8687.56</v>
      </c>
      <c r="G108" s="5">
        <f t="shared" si="45"/>
        <v>2743.44</v>
      </c>
      <c r="H108" s="6">
        <f t="shared" si="62"/>
        <v>6</v>
      </c>
      <c r="I108" s="5">
        <f t="shared" si="63"/>
        <v>0</v>
      </c>
      <c r="J108" s="3">
        <v>0</v>
      </c>
      <c r="K108">
        <f>AVERAGE(J$2:J108)</f>
        <v>358.42990654205607</v>
      </c>
      <c r="L108" s="5">
        <f t="shared" si="69"/>
        <v>4.5599999999994907</v>
      </c>
      <c r="M108">
        <f t="shared" si="70"/>
        <v>11431</v>
      </c>
      <c r="V108">
        <f t="shared" si="71"/>
        <v>491.875</v>
      </c>
      <c r="W108" s="5">
        <f t="shared" si="72"/>
        <v>12.25</v>
      </c>
      <c r="X108">
        <f t="shared" si="73"/>
        <v>49</v>
      </c>
    </row>
    <row r="109" spans="1:24" x14ac:dyDescent="0.25">
      <c r="A109" s="1">
        <v>43611</v>
      </c>
      <c r="B109" s="4">
        <v>11438</v>
      </c>
      <c r="C109" s="2">
        <v>76</v>
      </c>
      <c r="D109" s="2">
        <v>24</v>
      </c>
      <c r="E109" s="2">
        <v>0</v>
      </c>
      <c r="F109" s="5">
        <f t="shared" si="44"/>
        <v>8692.880000000001</v>
      </c>
      <c r="G109" s="5">
        <f t="shared" si="45"/>
        <v>2745.12</v>
      </c>
      <c r="H109" s="6">
        <f t="shared" si="62"/>
        <v>7</v>
      </c>
      <c r="I109" s="5">
        <f t="shared" si="63"/>
        <v>0</v>
      </c>
      <c r="J109" s="3">
        <v>261</v>
      </c>
      <c r="K109">
        <f>AVERAGE(J$2:J109)</f>
        <v>357.52777777777777</v>
      </c>
      <c r="L109" s="5">
        <f t="shared" si="69"/>
        <v>5.320000000001528</v>
      </c>
      <c r="M109">
        <f t="shared" si="70"/>
        <v>11177</v>
      </c>
      <c r="V109">
        <f t="shared" si="71"/>
        <v>420.5</v>
      </c>
      <c r="W109" s="5">
        <f t="shared" si="72"/>
        <v>9.5</v>
      </c>
      <c r="X109">
        <f t="shared" si="73"/>
        <v>38</v>
      </c>
    </row>
    <row r="110" spans="1:24" x14ac:dyDescent="0.25">
      <c r="A110" s="1">
        <v>43612</v>
      </c>
      <c r="B110" s="4">
        <v>11450</v>
      </c>
      <c r="C110" s="2">
        <v>77</v>
      </c>
      <c r="D110" s="2">
        <v>23</v>
      </c>
      <c r="E110" s="2">
        <v>0</v>
      </c>
      <c r="F110" s="5">
        <f t="shared" ref="F110:F115" si="74">B110*C110*0.01</f>
        <v>8816.5</v>
      </c>
      <c r="G110" s="5">
        <f t="shared" ref="G110:G115" si="75">B110*D110*0.01</f>
        <v>2633.5</v>
      </c>
      <c r="H110" s="6">
        <f t="shared" ref="H110:H115" si="76">B110-B109</f>
        <v>12</v>
      </c>
      <c r="I110" s="5">
        <f t="shared" ref="I110:I114" si="77">B110*E110*0.01</f>
        <v>0</v>
      </c>
      <c r="J110" s="3">
        <v>513</v>
      </c>
      <c r="K110">
        <f>AVERAGE(J$2:J110)</f>
        <v>358.95412844036696</v>
      </c>
      <c r="L110" s="5">
        <f t="shared" ref="L110:L111" si="78">F110-F109</f>
        <v>123.61999999999898</v>
      </c>
      <c r="M110">
        <f t="shared" ref="M110:M111" si="79">B110-J110</f>
        <v>10937</v>
      </c>
      <c r="V110">
        <f t="shared" ref="V110:V111" si="80">AVERAGE(J103:J110)</f>
        <v>384.125</v>
      </c>
      <c r="W110" s="5">
        <f t="shared" ref="W110:W111" si="81">AVERAGE(H107:H110)</f>
        <v>7.75</v>
      </c>
      <c r="X110">
        <f t="shared" ref="X110:X111" si="82">W110*4</f>
        <v>31</v>
      </c>
    </row>
    <row r="111" spans="1:24" x14ac:dyDescent="0.25">
      <c r="A111" s="1">
        <v>43613</v>
      </c>
      <c r="B111" s="4">
        <v>11461</v>
      </c>
      <c r="C111" s="2">
        <v>79</v>
      </c>
      <c r="D111" s="2">
        <v>21</v>
      </c>
      <c r="E111" s="2">
        <v>0</v>
      </c>
      <c r="F111" s="5">
        <f t="shared" si="74"/>
        <v>9054.19</v>
      </c>
      <c r="G111" s="5">
        <f t="shared" si="75"/>
        <v>2406.81</v>
      </c>
      <c r="H111" s="6">
        <f t="shared" si="76"/>
        <v>11</v>
      </c>
      <c r="I111" s="5">
        <f t="shared" si="77"/>
        <v>0</v>
      </c>
      <c r="J111" s="3">
        <v>384</v>
      </c>
      <c r="K111">
        <f>AVERAGE(J$2:J111)</f>
        <v>359.18181818181819</v>
      </c>
      <c r="L111" s="5">
        <f t="shared" si="78"/>
        <v>237.69000000000051</v>
      </c>
      <c r="M111">
        <f t="shared" si="79"/>
        <v>11077</v>
      </c>
      <c r="V111">
        <f t="shared" si="80"/>
        <v>380</v>
      </c>
      <c r="W111" s="5">
        <f t="shared" si="81"/>
        <v>9</v>
      </c>
      <c r="X111">
        <f t="shared" si="82"/>
        <v>36</v>
      </c>
    </row>
    <row r="112" spans="1:24" x14ac:dyDescent="0.25">
      <c r="A112" s="1">
        <v>43614</v>
      </c>
      <c r="B112" s="4">
        <v>11465</v>
      </c>
      <c r="C112" s="2">
        <v>81</v>
      </c>
      <c r="D112" s="2">
        <v>19</v>
      </c>
      <c r="E112" s="2">
        <v>0</v>
      </c>
      <c r="F112" s="5">
        <f t="shared" si="74"/>
        <v>9286.65</v>
      </c>
      <c r="G112" s="5">
        <f t="shared" si="75"/>
        <v>2178.35</v>
      </c>
      <c r="H112" s="6">
        <f t="shared" si="76"/>
        <v>4</v>
      </c>
      <c r="I112" s="5">
        <f t="shared" si="77"/>
        <v>0</v>
      </c>
      <c r="J112" s="3">
        <v>744</v>
      </c>
      <c r="K112">
        <f>AVERAGE(J$2:J112)</f>
        <v>362.64864864864865</v>
      </c>
      <c r="L112" s="5">
        <f t="shared" ref="L112" si="83">F112-F111</f>
        <v>232.45999999999913</v>
      </c>
      <c r="M112">
        <f t="shared" ref="M112" si="84">B112-J112</f>
        <v>10721</v>
      </c>
      <c r="V112">
        <f t="shared" ref="V112" si="85">AVERAGE(J105:J112)</f>
        <v>372.25</v>
      </c>
      <c r="W112" s="5">
        <f t="shared" ref="W112" si="86">AVERAGE(H109:H112)</f>
        <v>8.5</v>
      </c>
      <c r="X112">
        <f t="shared" ref="X112" si="87">W112*4</f>
        <v>34</v>
      </c>
    </row>
    <row r="113" spans="1:24" x14ac:dyDescent="0.25">
      <c r="A113" s="1">
        <v>43615</v>
      </c>
      <c r="B113" s="4">
        <v>11465</v>
      </c>
      <c r="C113" s="2">
        <v>84</v>
      </c>
      <c r="D113" s="2">
        <v>16</v>
      </c>
      <c r="E113" s="2">
        <v>0</v>
      </c>
      <c r="F113" s="5">
        <f t="shared" si="74"/>
        <v>9630.6</v>
      </c>
      <c r="G113" s="5">
        <f t="shared" si="75"/>
        <v>1834.4</v>
      </c>
      <c r="H113" s="6">
        <f t="shared" si="76"/>
        <v>0</v>
      </c>
      <c r="I113" s="5">
        <f t="shared" si="77"/>
        <v>0</v>
      </c>
      <c r="J113" s="3">
        <v>829</v>
      </c>
      <c r="K113">
        <f>AVERAGE(J$2:J113)</f>
        <v>366.8125</v>
      </c>
      <c r="L113" s="5">
        <f t="shared" ref="L113" si="88">F113-F112</f>
        <v>343.95000000000073</v>
      </c>
      <c r="M113">
        <f t="shared" ref="M113:M114" si="89">B113-J113</f>
        <v>10636</v>
      </c>
      <c r="V113">
        <f t="shared" ref="V113" si="90">AVERAGE(J106:J113)</f>
        <v>409.875</v>
      </c>
      <c r="W113" s="5">
        <f t="shared" ref="W113" si="91">AVERAGE(H110:H113)</f>
        <v>6.75</v>
      </c>
      <c r="X113">
        <f t="shared" ref="X113" si="92">W113*4</f>
        <v>27</v>
      </c>
    </row>
    <row r="114" spans="1:24" x14ac:dyDescent="0.25">
      <c r="A114" s="1">
        <v>43616</v>
      </c>
      <c r="B114" s="4">
        <v>11465</v>
      </c>
      <c r="C114" s="2">
        <v>86</v>
      </c>
      <c r="D114" s="2">
        <v>14</v>
      </c>
      <c r="E114" s="2">
        <v>0</v>
      </c>
      <c r="F114" s="5">
        <f t="shared" si="74"/>
        <v>9859.9</v>
      </c>
      <c r="G114" s="5">
        <f t="shared" si="75"/>
        <v>1605.1000000000001</v>
      </c>
      <c r="H114" s="6">
        <f t="shared" si="76"/>
        <v>0</v>
      </c>
      <c r="I114" s="5">
        <f t="shared" si="77"/>
        <v>0</v>
      </c>
      <c r="J114" s="3">
        <v>473</v>
      </c>
      <c r="K114">
        <f>AVERAGE(J$2:J114)</f>
        <v>367.75221238938053</v>
      </c>
      <c r="L114" s="5">
        <f t="shared" ref="L114" si="93">F114-F113</f>
        <v>229.29999999999927</v>
      </c>
      <c r="M114">
        <f t="shared" si="89"/>
        <v>10992</v>
      </c>
      <c r="V114">
        <f t="shared" ref="V114:V115" si="94">AVERAGE(J107:J114)</f>
        <v>425.75</v>
      </c>
      <c r="W114" s="5">
        <f t="shared" ref="W114:W115" si="95">AVERAGE(H111:H114)</f>
        <v>3.75</v>
      </c>
      <c r="X114">
        <f t="shared" ref="X114:X115" si="96">W114*4</f>
        <v>15</v>
      </c>
    </row>
    <row r="115" spans="1:24" x14ac:dyDescent="0.25">
      <c r="A115" s="1">
        <v>43617</v>
      </c>
      <c r="B115" s="4">
        <v>11465</v>
      </c>
      <c r="C115" s="2">
        <v>90</v>
      </c>
      <c r="D115" s="2">
        <v>10</v>
      </c>
      <c r="E115" s="2">
        <v>0</v>
      </c>
      <c r="F115" s="5">
        <f t="shared" si="74"/>
        <v>10318.5</v>
      </c>
      <c r="G115" s="5">
        <f t="shared" si="75"/>
        <v>1146.5</v>
      </c>
      <c r="H115" s="6">
        <f t="shared" si="76"/>
        <v>0</v>
      </c>
      <c r="I115" s="5">
        <f t="shared" ref="I115" si="97">B115*E115*0.01</f>
        <v>0</v>
      </c>
      <c r="J115" s="3">
        <v>786</v>
      </c>
      <c r="K115">
        <f>AVERAGE(J$2:J115)</f>
        <v>371.42105263157896</v>
      </c>
      <c r="L115" s="5">
        <f t="shared" ref="L115" si="98">F115-F114</f>
        <v>458.60000000000036</v>
      </c>
      <c r="M115">
        <f t="shared" ref="M115" si="99">B115-J115</f>
        <v>10679</v>
      </c>
      <c r="V115">
        <f t="shared" si="94"/>
        <v>498.75</v>
      </c>
      <c r="W115" s="5">
        <f t="shared" si="95"/>
        <v>1</v>
      </c>
      <c r="X115">
        <f t="shared" si="96"/>
        <v>4</v>
      </c>
    </row>
    <row r="116" spans="1:24" x14ac:dyDescent="0.25">
      <c r="A116" s="1">
        <v>43618</v>
      </c>
    </row>
    <row r="117" spans="1:24" x14ac:dyDescent="0.25">
      <c r="A117" s="1">
        <v>43619</v>
      </c>
    </row>
    <row r="118" spans="1:24" x14ac:dyDescent="0.25">
      <c r="A118" s="1">
        <v>43620</v>
      </c>
    </row>
    <row r="119" spans="1:24" x14ac:dyDescent="0.25">
      <c r="A119" s="1">
        <v>43621</v>
      </c>
    </row>
    <row r="120" spans="1:24" x14ac:dyDescent="0.25">
      <c r="A120" s="1">
        <v>43622</v>
      </c>
    </row>
    <row r="121" spans="1:24" x14ac:dyDescent="0.25">
      <c r="A121" s="1">
        <v>43623</v>
      </c>
    </row>
    <row r="122" spans="1:24" x14ac:dyDescent="0.25">
      <c r="A122" s="1">
        <v>43624</v>
      </c>
    </row>
    <row r="123" spans="1:24" x14ac:dyDescent="0.25">
      <c r="A123" s="1">
        <v>43625</v>
      </c>
    </row>
    <row r="124" spans="1:24" x14ac:dyDescent="0.25">
      <c r="A124" s="1">
        <v>43626</v>
      </c>
    </row>
    <row r="125" spans="1:24" x14ac:dyDescent="0.25">
      <c r="A125" s="1">
        <v>43627</v>
      </c>
    </row>
    <row r="126" spans="1:24" x14ac:dyDescent="0.25">
      <c r="A126" s="1">
        <v>43628</v>
      </c>
    </row>
    <row r="127" spans="1:24" x14ac:dyDescent="0.25">
      <c r="A127" s="1">
        <v>43629</v>
      </c>
    </row>
    <row r="128" spans="1:24" x14ac:dyDescent="0.25">
      <c r="A128" s="1">
        <v>43630</v>
      </c>
    </row>
    <row r="129" spans="1:1" x14ac:dyDescent="0.25">
      <c r="A129" s="1">
        <v>43631</v>
      </c>
    </row>
    <row r="130" spans="1:1" x14ac:dyDescent="0.25">
      <c r="A130" s="1">
        <v>43632</v>
      </c>
    </row>
    <row r="131" spans="1:1" x14ac:dyDescent="0.25">
      <c r="A131" s="1">
        <v>43633</v>
      </c>
    </row>
    <row r="132" spans="1:1" x14ac:dyDescent="0.25">
      <c r="A132" s="1">
        <v>43634</v>
      </c>
    </row>
    <row r="133" spans="1:1" x14ac:dyDescent="0.25">
      <c r="A133" s="1">
        <v>43635</v>
      </c>
    </row>
    <row r="134" spans="1:1" x14ac:dyDescent="0.25">
      <c r="A134" s="1">
        <v>43636</v>
      </c>
    </row>
    <row r="135" spans="1:1" x14ac:dyDescent="0.25">
      <c r="A135" s="1">
        <v>43637</v>
      </c>
    </row>
    <row r="136" spans="1:1" x14ac:dyDescent="0.25">
      <c r="A136" s="1">
        <v>43638</v>
      </c>
    </row>
    <row r="137" spans="1:1" x14ac:dyDescent="0.25">
      <c r="A137" s="1">
        <v>43639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60E10-F570-42D6-BBBF-C7B084849695}">
  <dimension ref="A1:DL158"/>
  <sheetViews>
    <sheetView topLeftCell="A2" zoomScale="70" zoomScaleNormal="70" workbookViewId="0">
      <pane xSplit="1" topLeftCell="BR1" activePane="topRight" state="frozen"/>
      <selection pane="topRight" activeCell="CG22" sqref="CG22"/>
    </sheetView>
  </sheetViews>
  <sheetFormatPr defaultRowHeight="13.8" x14ac:dyDescent="0.25"/>
  <cols>
    <col min="2" max="20" width="10.77734375" customWidth="1"/>
    <col min="21" max="21" width="10.77734375" style="32" customWidth="1"/>
    <col min="22" max="23" width="10.77734375" customWidth="1"/>
    <col min="28" max="28" width="11" customWidth="1"/>
    <col min="36" max="36" width="9" customWidth="1"/>
  </cols>
  <sheetData>
    <row r="1" spans="1:95" x14ac:dyDescent="0.25">
      <c r="A1" s="8"/>
      <c r="B1" s="9">
        <v>43546</v>
      </c>
      <c r="C1" s="9">
        <v>43547</v>
      </c>
      <c r="D1" s="9">
        <v>43548</v>
      </c>
      <c r="E1" s="9">
        <v>43549</v>
      </c>
      <c r="F1" s="9">
        <v>43550</v>
      </c>
      <c r="G1" s="9">
        <v>43551</v>
      </c>
      <c r="H1" s="9">
        <v>43552</v>
      </c>
      <c r="I1" s="9">
        <v>43553</v>
      </c>
      <c r="J1" s="9">
        <v>43554</v>
      </c>
      <c r="K1" s="9">
        <v>43555</v>
      </c>
      <c r="L1" s="9">
        <v>43556</v>
      </c>
      <c r="M1" s="9">
        <v>43557</v>
      </c>
      <c r="N1" s="9">
        <v>43558</v>
      </c>
      <c r="O1" s="9">
        <v>43559</v>
      </c>
      <c r="P1" s="9">
        <v>43560</v>
      </c>
      <c r="Q1" s="9">
        <v>43561</v>
      </c>
      <c r="R1" s="9">
        <v>43562</v>
      </c>
      <c r="S1" s="9">
        <v>43563</v>
      </c>
      <c r="T1" s="9">
        <v>43564</v>
      </c>
      <c r="U1" s="31">
        <v>43565</v>
      </c>
      <c r="V1" s="31">
        <v>43566</v>
      </c>
      <c r="W1" s="9">
        <v>43567</v>
      </c>
      <c r="X1" s="31">
        <v>43568</v>
      </c>
      <c r="Y1" s="31">
        <v>43569</v>
      </c>
      <c r="Z1" s="9">
        <v>43570</v>
      </c>
      <c r="AA1" s="9">
        <v>43571</v>
      </c>
      <c r="AB1" s="9">
        <v>43572</v>
      </c>
      <c r="AC1" s="9">
        <v>43573</v>
      </c>
      <c r="AD1" s="9">
        <v>43574</v>
      </c>
      <c r="AE1" s="9">
        <v>43575</v>
      </c>
      <c r="AF1" s="9">
        <v>43576</v>
      </c>
      <c r="AG1" s="9">
        <v>43577</v>
      </c>
      <c r="AH1" s="9">
        <v>43578</v>
      </c>
      <c r="AI1" s="9">
        <v>43579</v>
      </c>
      <c r="AJ1" s="9">
        <v>43580</v>
      </c>
      <c r="AK1" s="9">
        <v>43581</v>
      </c>
      <c r="AL1" s="9">
        <v>43582</v>
      </c>
      <c r="AM1" s="9">
        <v>43583</v>
      </c>
      <c r="AN1" s="9">
        <v>43584</v>
      </c>
      <c r="AO1" s="9">
        <v>43585</v>
      </c>
      <c r="AP1" s="9">
        <v>43586</v>
      </c>
      <c r="AQ1" s="9">
        <v>43587</v>
      </c>
      <c r="AR1" s="9">
        <v>43588</v>
      </c>
      <c r="AS1" s="9">
        <v>43589</v>
      </c>
      <c r="AT1" s="9">
        <v>43590</v>
      </c>
      <c r="AU1" s="9">
        <v>43591</v>
      </c>
      <c r="AV1" s="9">
        <v>43592</v>
      </c>
      <c r="AW1" s="9">
        <v>43593</v>
      </c>
      <c r="AX1" s="9">
        <v>43594</v>
      </c>
      <c r="AY1" s="9">
        <v>43595</v>
      </c>
      <c r="AZ1" s="9">
        <v>43596</v>
      </c>
      <c r="BA1" s="9">
        <v>43597</v>
      </c>
      <c r="BB1" s="9">
        <v>43598</v>
      </c>
      <c r="BC1" s="9">
        <v>43599</v>
      </c>
      <c r="BD1" s="9">
        <v>43600</v>
      </c>
      <c r="BE1" s="9">
        <v>43601</v>
      </c>
      <c r="BF1" s="9">
        <v>43602</v>
      </c>
      <c r="BG1" s="9">
        <v>43603</v>
      </c>
      <c r="BH1" s="9">
        <v>43604</v>
      </c>
      <c r="BI1" s="9">
        <v>43605</v>
      </c>
      <c r="BJ1" s="9">
        <v>43606</v>
      </c>
      <c r="BK1" s="9">
        <v>43607</v>
      </c>
      <c r="BL1" s="9">
        <v>43608</v>
      </c>
      <c r="BM1" s="9">
        <v>43609</v>
      </c>
      <c r="BN1" s="9">
        <v>43610</v>
      </c>
      <c r="BO1" s="9">
        <v>43611</v>
      </c>
      <c r="BP1" s="9">
        <v>43612</v>
      </c>
      <c r="BQ1" s="9">
        <v>43613</v>
      </c>
      <c r="BR1" s="9">
        <v>43614</v>
      </c>
      <c r="BS1" s="9">
        <v>43615</v>
      </c>
      <c r="BT1" s="9">
        <v>43616</v>
      </c>
      <c r="BU1" s="9">
        <v>43617</v>
      </c>
      <c r="BV1" s="9">
        <v>43618</v>
      </c>
      <c r="BW1" s="9">
        <v>43619</v>
      </c>
      <c r="BX1" s="9">
        <v>43620</v>
      </c>
      <c r="BY1" s="9">
        <v>43621</v>
      </c>
      <c r="BZ1" s="9">
        <v>43622</v>
      </c>
      <c r="CA1" s="9">
        <v>43623</v>
      </c>
      <c r="CB1" s="9">
        <v>43624</v>
      </c>
      <c r="CC1" s="9">
        <v>43625</v>
      </c>
      <c r="CD1" s="9">
        <v>43626</v>
      </c>
      <c r="CE1" s="9">
        <v>43627</v>
      </c>
      <c r="CF1" s="9">
        <v>43628</v>
      </c>
      <c r="CG1" s="9">
        <v>43629</v>
      </c>
      <c r="CH1" s="9">
        <v>43630</v>
      </c>
      <c r="CI1" s="9">
        <v>43631</v>
      </c>
      <c r="CJ1" s="9">
        <v>43632</v>
      </c>
      <c r="CK1" s="9">
        <v>43633</v>
      </c>
      <c r="CL1" s="9">
        <v>43634</v>
      </c>
      <c r="CM1" s="9">
        <v>43635</v>
      </c>
      <c r="CN1" s="9">
        <v>43636</v>
      </c>
      <c r="CO1" s="9">
        <v>43637</v>
      </c>
      <c r="CP1" s="9">
        <v>43638</v>
      </c>
      <c r="CQ1" s="9">
        <v>43639</v>
      </c>
    </row>
    <row r="2" spans="1:95" ht="13.8" customHeight="1" x14ac:dyDescent="0.25">
      <c r="A2" s="10">
        <v>0.25</v>
      </c>
      <c r="B2" s="89" t="s">
        <v>13</v>
      </c>
      <c r="C2" s="51" t="s">
        <v>56</v>
      </c>
      <c r="D2" s="109" t="s">
        <v>66</v>
      </c>
      <c r="E2" s="51" t="s">
        <v>80</v>
      </c>
      <c r="F2" s="51" t="s">
        <v>13</v>
      </c>
      <c r="G2" s="57" t="s">
        <v>111</v>
      </c>
      <c r="H2" s="53" t="s">
        <v>126</v>
      </c>
      <c r="I2" s="89" t="s">
        <v>157</v>
      </c>
      <c r="J2" s="57" t="s">
        <v>185</v>
      </c>
      <c r="K2" s="55" t="s">
        <v>212</v>
      </c>
      <c r="L2" s="89" t="s">
        <v>230</v>
      </c>
      <c r="M2" s="89" t="s">
        <v>13</v>
      </c>
      <c r="N2" s="89" t="s">
        <v>13</v>
      </c>
      <c r="O2" s="89" t="s">
        <v>271</v>
      </c>
      <c r="P2" s="109" t="s">
        <v>279</v>
      </c>
      <c r="Q2" s="119" t="s">
        <v>293</v>
      </c>
      <c r="R2" s="109" t="s">
        <v>313</v>
      </c>
      <c r="S2" s="61" t="s">
        <v>96</v>
      </c>
      <c r="T2" s="89" t="s">
        <v>13</v>
      </c>
      <c r="U2" s="61" t="s">
        <v>96</v>
      </c>
      <c r="V2" s="51" t="s">
        <v>384</v>
      </c>
      <c r="W2" s="51" t="s">
        <v>13</v>
      </c>
      <c r="X2" s="89" t="s">
        <v>13</v>
      </c>
      <c r="Y2" s="55" t="s">
        <v>177</v>
      </c>
      <c r="Z2" s="89" t="s">
        <v>13</v>
      </c>
      <c r="AA2" s="89" t="s">
        <v>13</v>
      </c>
      <c r="AB2" s="55" t="s">
        <v>177</v>
      </c>
      <c r="AC2" s="89" t="s">
        <v>13</v>
      </c>
      <c r="AD2" s="109" t="s">
        <v>279</v>
      </c>
      <c r="AE2" s="53" t="s">
        <v>506</v>
      </c>
      <c r="AF2" s="89" t="s">
        <v>58</v>
      </c>
      <c r="AG2" s="89" t="s">
        <v>58</v>
      </c>
      <c r="AH2" s="89" t="s">
        <v>13</v>
      </c>
      <c r="AI2" s="89" t="s">
        <v>13</v>
      </c>
      <c r="AJ2" s="115" t="s">
        <v>279</v>
      </c>
      <c r="AK2" s="89" t="s">
        <v>13</v>
      </c>
      <c r="AL2" s="51" t="s">
        <v>573</v>
      </c>
      <c r="AM2" s="109" t="s">
        <v>177</v>
      </c>
      <c r="AN2" s="109" t="s">
        <v>177</v>
      </c>
      <c r="AO2" s="93" t="s">
        <v>608</v>
      </c>
      <c r="AP2" s="51" t="s">
        <v>13</v>
      </c>
      <c r="AQ2" s="109" t="s">
        <v>560</v>
      </c>
      <c r="AR2" s="109" t="s">
        <v>177</v>
      </c>
      <c r="AS2" s="89" t="s">
        <v>13</v>
      </c>
      <c r="AT2" s="89" t="s">
        <v>13</v>
      </c>
      <c r="AU2" s="89" t="s">
        <v>13</v>
      </c>
      <c r="AV2" s="89" t="s">
        <v>13</v>
      </c>
      <c r="AW2" s="89" t="s">
        <v>13</v>
      </c>
      <c r="AX2" s="89" t="s">
        <v>58</v>
      </c>
      <c r="AY2" s="53" t="s">
        <v>658</v>
      </c>
      <c r="AZ2" s="51" t="s">
        <v>663</v>
      </c>
      <c r="BA2" s="89" t="s">
        <v>13</v>
      </c>
      <c r="BB2" s="89" t="s">
        <v>13</v>
      </c>
      <c r="BC2" s="89" t="s">
        <v>13</v>
      </c>
      <c r="BD2" s="94" t="s">
        <v>619</v>
      </c>
      <c r="BE2" s="94" t="s">
        <v>619</v>
      </c>
      <c r="BF2" s="89" t="s">
        <v>13</v>
      </c>
      <c r="BG2" s="89" t="s">
        <v>13</v>
      </c>
      <c r="BH2" s="89" t="s">
        <v>13</v>
      </c>
      <c r="BI2" s="89" t="s">
        <v>13</v>
      </c>
      <c r="BJ2" s="89" t="s">
        <v>13</v>
      </c>
      <c r="BK2" s="89" t="s">
        <v>13</v>
      </c>
      <c r="BL2" s="89" t="s">
        <v>13</v>
      </c>
      <c r="BM2" s="89" t="s">
        <v>13</v>
      </c>
      <c r="BN2" s="89" t="s">
        <v>13</v>
      </c>
      <c r="BO2" s="89" t="s">
        <v>13</v>
      </c>
      <c r="BP2" s="90" t="s">
        <v>45</v>
      </c>
      <c r="BQ2" s="89" t="s">
        <v>13</v>
      </c>
      <c r="BR2" s="89" t="s">
        <v>13</v>
      </c>
      <c r="BS2" s="89" t="s">
        <v>13</v>
      </c>
      <c r="BT2" s="89" t="s">
        <v>13</v>
      </c>
      <c r="BU2" s="94" t="s">
        <v>619</v>
      </c>
      <c r="BV2" s="94" t="s">
        <v>619</v>
      </c>
      <c r="BW2" t="s">
        <v>704</v>
      </c>
      <c r="BX2" t="s">
        <v>705</v>
      </c>
      <c r="CA2" s="2" t="s">
        <v>703</v>
      </c>
      <c r="CB2" s="2"/>
      <c r="CC2" s="2"/>
      <c r="CD2" t="s">
        <v>704</v>
      </c>
      <c r="CE2" t="s">
        <v>705</v>
      </c>
      <c r="CI2" s="2"/>
      <c r="CJ2" s="2"/>
      <c r="CK2" t="s">
        <v>704</v>
      </c>
      <c r="CL2" t="s">
        <v>705</v>
      </c>
      <c r="CP2" s="2"/>
      <c r="CQ2" s="2"/>
    </row>
    <row r="3" spans="1:95" x14ac:dyDescent="0.25">
      <c r="A3" s="10">
        <v>0.27083333333333331</v>
      </c>
      <c r="B3" s="89"/>
      <c r="C3" s="109" t="s">
        <v>57</v>
      </c>
      <c r="D3" s="109"/>
      <c r="E3" s="89" t="s">
        <v>81</v>
      </c>
      <c r="F3" s="89" t="s">
        <v>58</v>
      </c>
      <c r="G3" s="89" t="s">
        <v>112</v>
      </c>
      <c r="H3" s="55" t="s">
        <v>128</v>
      </c>
      <c r="I3" s="89"/>
      <c r="J3" s="55" t="s">
        <v>186</v>
      </c>
      <c r="K3" s="93" t="s">
        <v>211</v>
      </c>
      <c r="L3" s="89"/>
      <c r="M3" s="89"/>
      <c r="N3" s="89"/>
      <c r="O3" s="89"/>
      <c r="P3" s="109"/>
      <c r="Q3" s="119"/>
      <c r="R3" s="109"/>
      <c r="S3" s="89" t="s">
        <v>325</v>
      </c>
      <c r="T3" s="89"/>
      <c r="U3" s="51" t="s">
        <v>371</v>
      </c>
      <c r="V3" s="51"/>
      <c r="W3" s="89" t="s">
        <v>388</v>
      </c>
      <c r="X3" s="89"/>
      <c r="Y3" s="89" t="s">
        <v>429</v>
      </c>
      <c r="Z3" s="89"/>
      <c r="AA3" s="89"/>
      <c r="AB3" s="89" t="s">
        <v>385</v>
      </c>
      <c r="AC3" s="89"/>
      <c r="AD3" s="109"/>
      <c r="AE3" s="52" t="s">
        <v>507</v>
      </c>
      <c r="AF3" s="89"/>
      <c r="AG3" s="89"/>
      <c r="AH3" s="89"/>
      <c r="AI3" s="89"/>
      <c r="AJ3" s="115"/>
      <c r="AK3" s="89"/>
      <c r="AL3" s="90" t="s">
        <v>568</v>
      </c>
      <c r="AM3" s="109"/>
      <c r="AN3" s="109"/>
      <c r="AO3" s="93"/>
      <c r="AP3" s="51" t="s">
        <v>58</v>
      </c>
      <c r="AQ3" s="109"/>
      <c r="AR3" s="109"/>
      <c r="AS3" s="89"/>
      <c r="AT3" s="89"/>
      <c r="AU3" s="89"/>
      <c r="AV3" s="89"/>
      <c r="AW3" s="89"/>
      <c r="AX3" s="89"/>
      <c r="AY3" s="89" t="s">
        <v>58</v>
      </c>
      <c r="AZ3" s="89" t="s">
        <v>58</v>
      </c>
      <c r="BA3" s="89"/>
      <c r="BB3" s="89"/>
      <c r="BC3" s="89"/>
      <c r="BD3" s="94"/>
      <c r="BE3" s="94"/>
      <c r="BF3" s="89"/>
      <c r="BG3" s="89"/>
      <c r="BH3" s="89"/>
      <c r="BI3" s="89"/>
      <c r="BJ3" s="89"/>
      <c r="BK3" s="89"/>
      <c r="BL3" s="89"/>
      <c r="BM3" s="89"/>
      <c r="BN3" s="89"/>
      <c r="BO3" s="89"/>
      <c r="BP3" s="90"/>
      <c r="BQ3" s="89"/>
      <c r="BR3" s="89"/>
      <c r="BS3" s="89"/>
      <c r="BT3" s="89"/>
      <c r="BU3" s="94"/>
      <c r="BV3" s="94"/>
      <c r="BW3" s="42"/>
      <c r="BX3" s="42"/>
      <c r="BY3" s="42"/>
      <c r="BZ3" s="42"/>
      <c r="CA3" s="65"/>
      <c r="CB3" s="65"/>
      <c r="CC3" s="65"/>
      <c r="CD3" s="42"/>
      <c r="CE3" s="42"/>
      <c r="CF3" s="42"/>
      <c r="CG3" s="42"/>
      <c r="CH3" s="42"/>
      <c r="CI3" s="65"/>
      <c r="CJ3" s="65"/>
      <c r="CK3" s="42"/>
      <c r="CL3" s="42"/>
      <c r="CM3" s="42"/>
      <c r="CN3" s="42"/>
      <c r="CO3" s="42"/>
      <c r="CP3" s="65"/>
      <c r="CQ3" s="65"/>
    </row>
    <row r="4" spans="1:95" ht="13.8" customHeight="1" x14ac:dyDescent="0.25">
      <c r="A4" s="10">
        <v>0.29166666666666669</v>
      </c>
      <c r="B4" s="51" t="s">
        <v>14</v>
      </c>
      <c r="C4" s="109"/>
      <c r="D4" s="89" t="s">
        <v>69</v>
      </c>
      <c r="E4" s="89"/>
      <c r="F4" s="89"/>
      <c r="G4" s="89"/>
      <c r="H4" s="127" t="s">
        <v>127</v>
      </c>
      <c r="I4" s="89" t="s">
        <v>158</v>
      </c>
      <c r="J4" s="51" t="s">
        <v>187</v>
      </c>
      <c r="K4" s="93"/>
      <c r="L4" s="51" t="s">
        <v>233</v>
      </c>
      <c r="M4" s="51" t="s">
        <v>233</v>
      </c>
      <c r="N4" s="51" t="s">
        <v>233</v>
      </c>
      <c r="O4" s="89"/>
      <c r="P4" s="89" t="s">
        <v>280</v>
      </c>
      <c r="Q4" s="119"/>
      <c r="R4" s="109"/>
      <c r="S4" s="89"/>
      <c r="T4" s="51" t="s">
        <v>334</v>
      </c>
      <c r="U4" s="89" t="s">
        <v>372</v>
      </c>
      <c r="V4" s="89" t="s">
        <v>385</v>
      </c>
      <c r="W4" s="89"/>
      <c r="X4" s="89"/>
      <c r="Y4" s="89"/>
      <c r="Z4" s="89"/>
      <c r="AA4" s="89" t="s">
        <v>385</v>
      </c>
      <c r="AB4" s="89"/>
      <c r="AC4" s="51" t="s">
        <v>58</v>
      </c>
      <c r="AD4" s="109"/>
      <c r="AE4" s="89" t="s">
        <v>58</v>
      </c>
      <c r="AF4" s="90" t="s">
        <v>45</v>
      </c>
      <c r="AG4" s="114" t="s">
        <v>537</v>
      </c>
      <c r="AH4" s="90" t="s">
        <v>45</v>
      </c>
      <c r="AI4" s="115" t="s">
        <v>279</v>
      </c>
      <c r="AJ4" s="115"/>
      <c r="AK4" s="89" t="s">
        <v>58</v>
      </c>
      <c r="AL4" s="90"/>
      <c r="AM4" s="89" t="s">
        <v>13</v>
      </c>
      <c r="AN4" s="114" t="s">
        <v>599</v>
      </c>
      <c r="AO4" s="93"/>
      <c r="AP4" s="54" t="s">
        <v>611</v>
      </c>
      <c r="AQ4" s="109"/>
      <c r="AR4" s="89" t="s">
        <v>13</v>
      </c>
      <c r="AS4" s="89" t="s">
        <v>13</v>
      </c>
      <c r="AT4" s="89" t="s">
        <v>58</v>
      </c>
      <c r="AU4" s="89" t="s">
        <v>58</v>
      </c>
      <c r="AV4" s="89"/>
      <c r="AW4" s="90" t="s">
        <v>45</v>
      </c>
      <c r="AX4" s="90" t="s">
        <v>45</v>
      </c>
      <c r="AY4" s="89"/>
      <c r="AZ4" s="89"/>
      <c r="BA4" s="89"/>
      <c r="BB4" s="89" t="s">
        <v>58</v>
      </c>
      <c r="BC4" s="89"/>
      <c r="BD4" s="89" t="s">
        <v>13</v>
      </c>
      <c r="BE4" s="89" t="s">
        <v>13</v>
      </c>
      <c r="BF4" s="89" t="s">
        <v>58</v>
      </c>
      <c r="BG4" s="89" t="s">
        <v>58</v>
      </c>
      <c r="BH4" s="89" t="s">
        <v>58</v>
      </c>
      <c r="BI4" s="90" t="s">
        <v>45</v>
      </c>
      <c r="BJ4" s="89" t="s">
        <v>17</v>
      </c>
      <c r="BK4" s="89"/>
      <c r="BL4" s="89"/>
      <c r="BM4" s="89"/>
      <c r="BN4" s="89" t="s">
        <v>17</v>
      </c>
      <c r="BO4" s="89" t="s">
        <v>17</v>
      </c>
      <c r="BP4" s="90"/>
      <c r="BQ4" s="89" t="s">
        <v>17</v>
      </c>
      <c r="BR4" s="90" t="s">
        <v>45</v>
      </c>
      <c r="BS4" s="70" t="s">
        <v>58</v>
      </c>
      <c r="BT4" s="91" t="s">
        <v>58</v>
      </c>
      <c r="BU4" s="89" t="s">
        <v>13</v>
      </c>
      <c r="BV4" s="89" t="s">
        <v>13</v>
      </c>
      <c r="BW4" s="42"/>
      <c r="BX4" s="42"/>
      <c r="BY4" s="42"/>
      <c r="BZ4" s="42"/>
      <c r="CA4" s="65"/>
      <c r="CB4" s="65"/>
      <c r="CC4" s="65"/>
      <c r="CD4" s="42"/>
      <c r="CE4" s="42"/>
      <c r="CF4" s="42"/>
      <c r="CG4" s="42"/>
      <c r="CH4" s="42"/>
      <c r="CI4" s="65"/>
      <c r="CJ4" s="65"/>
      <c r="CK4" s="42"/>
      <c r="CL4" s="42"/>
      <c r="CM4" s="42"/>
      <c r="CN4" s="42"/>
      <c r="CO4" s="42"/>
      <c r="CP4" s="65"/>
      <c r="CQ4" s="65"/>
    </row>
    <row r="5" spans="1:95" x14ac:dyDescent="0.25">
      <c r="A5" s="10">
        <v>0.3125</v>
      </c>
      <c r="B5" s="51" t="s">
        <v>16</v>
      </c>
      <c r="C5" s="109"/>
      <c r="D5" s="89"/>
      <c r="E5" s="57" t="s">
        <v>82</v>
      </c>
      <c r="F5" s="57" t="s">
        <v>45</v>
      </c>
      <c r="G5" s="51" t="s">
        <v>113</v>
      </c>
      <c r="H5" s="127"/>
      <c r="I5" s="89"/>
      <c r="J5" s="89" t="s">
        <v>188</v>
      </c>
      <c r="K5" s="89" t="s">
        <v>210</v>
      </c>
      <c r="L5" s="61" t="s">
        <v>232</v>
      </c>
      <c r="M5" s="51" t="s">
        <v>247</v>
      </c>
      <c r="N5" s="95" t="s">
        <v>256</v>
      </c>
      <c r="O5" s="89"/>
      <c r="P5" s="89"/>
      <c r="Q5" s="119"/>
      <c r="R5" s="89" t="s">
        <v>314</v>
      </c>
      <c r="S5" s="89"/>
      <c r="T5" s="95" t="s">
        <v>335</v>
      </c>
      <c r="U5" s="89"/>
      <c r="V5" s="89"/>
      <c r="W5" s="89"/>
      <c r="X5" s="89" t="s">
        <v>58</v>
      </c>
      <c r="Y5" s="95" t="s">
        <v>45</v>
      </c>
      <c r="Z5" s="51" t="s">
        <v>435</v>
      </c>
      <c r="AA5" s="89"/>
      <c r="AB5" s="90" t="s">
        <v>471</v>
      </c>
      <c r="AC5" s="90" t="s">
        <v>45</v>
      </c>
      <c r="AD5" s="51" t="s">
        <v>58</v>
      </c>
      <c r="AE5" s="89"/>
      <c r="AF5" s="90"/>
      <c r="AG5" s="114"/>
      <c r="AH5" s="90"/>
      <c r="AI5" s="115"/>
      <c r="AJ5" s="115"/>
      <c r="AK5" s="89"/>
      <c r="AL5" s="89" t="s">
        <v>58</v>
      </c>
      <c r="AM5" s="89"/>
      <c r="AN5" s="114"/>
      <c r="AO5" s="93"/>
      <c r="AP5" s="90" t="s">
        <v>45</v>
      </c>
      <c r="AQ5" s="109"/>
      <c r="AR5" s="89"/>
      <c r="AS5" s="89"/>
      <c r="AT5" s="89"/>
      <c r="AU5" s="89"/>
      <c r="AV5" s="89"/>
      <c r="AW5" s="90"/>
      <c r="AX5" s="90"/>
      <c r="AY5" s="90" t="s">
        <v>45</v>
      </c>
      <c r="AZ5" s="90" t="s">
        <v>45</v>
      </c>
      <c r="BA5" s="89"/>
      <c r="BB5" s="89"/>
      <c r="BC5" s="89"/>
      <c r="BD5" s="89"/>
      <c r="BE5" s="89"/>
      <c r="BF5" s="89"/>
      <c r="BG5" s="89"/>
      <c r="BH5" s="89"/>
      <c r="BI5" s="90"/>
      <c r="BJ5" s="89"/>
      <c r="BK5" s="89"/>
      <c r="BL5" s="89"/>
      <c r="BM5" s="89"/>
      <c r="BN5" s="89"/>
      <c r="BO5" s="89"/>
      <c r="BP5" s="66" t="s">
        <v>17</v>
      </c>
      <c r="BQ5" s="89"/>
      <c r="BR5" s="90"/>
      <c r="BS5" s="90" t="s">
        <v>45</v>
      </c>
      <c r="BT5" s="92"/>
      <c r="BU5" s="89"/>
      <c r="BV5" s="89"/>
      <c r="CA5" s="2"/>
      <c r="CB5" s="2"/>
      <c r="CC5" s="2"/>
      <c r="CI5" s="2"/>
      <c r="CJ5" s="2"/>
      <c r="CP5" s="2"/>
      <c r="CQ5" s="2"/>
    </row>
    <row r="6" spans="1:95" ht="13.8" customHeight="1" x14ac:dyDescent="0.25">
      <c r="A6" s="10">
        <v>0.33333333333333298</v>
      </c>
      <c r="B6" s="55" t="s">
        <v>15</v>
      </c>
      <c r="C6" s="109"/>
      <c r="D6" s="89"/>
      <c r="E6" s="61" t="s">
        <v>86</v>
      </c>
      <c r="F6" s="90" t="s">
        <v>98</v>
      </c>
      <c r="G6" s="61" t="s">
        <v>115</v>
      </c>
      <c r="H6" s="127"/>
      <c r="I6" s="54" t="s">
        <v>159</v>
      </c>
      <c r="J6" s="89"/>
      <c r="K6" s="89"/>
      <c r="L6" s="90" t="s">
        <v>231</v>
      </c>
      <c r="M6" s="90" t="s">
        <v>246</v>
      </c>
      <c r="N6" s="95"/>
      <c r="O6" s="89"/>
      <c r="P6" s="61" t="s">
        <v>281</v>
      </c>
      <c r="Q6" s="119"/>
      <c r="R6" s="89"/>
      <c r="S6" s="89"/>
      <c r="T6" s="95"/>
      <c r="U6" s="90" t="s">
        <v>373</v>
      </c>
      <c r="V6" s="60" t="s">
        <v>386</v>
      </c>
      <c r="W6" s="95" t="s">
        <v>45</v>
      </c>
      <c r="X6" s="89"/>
      <c r="Y6" s="95"/>
      <c r="Z6" s="95" t="s">
        <v>45</v>
      </c>
      <c r="AA6" s="90" t="s">
        <v>354</v>
      </c>
      <c r="AB6" s="90"/>
      <c r="AC6" s="90"/>
      <c r="AD6" s="94" t="s">
        <v>493</v>
      </c>
      <c r="AE6" s="52" t="s">
        <v>507</v>
      </c>
      <c r="AF6" s="53" t="s">
        <v>506</v>
      </c>
      <c r="AG6" s="90" t="s">
        <v>45</v>
      </c>
      <c r="AH6" s="89" t="s">
        <v>58</v>
      </c>
      <c r="AI6" s="115"/>
      <c r="AJ6" s="89" t="s">
        <v>13</v>
      </c>
      <c r="AK6" s="94" t="s">
        <v>477</v>
      </c>
      <c r="AL6" s="89"/>
      <c r="AM6" s="89"/>
      <c r="AN6" s="89" t="s">
        <v>13</v>
      </c>
      <c r="AO6" s="89" t="s">
        <v>58</v>
      </c>
      <c r="AP6" s="90"/>
      <c r="AQ6" s="89" t="s">
        <v>13</v>
      </c>
      <c r="AR6" s="90" t="s">
        <v>45</v>
      </c>
      <c r="AS6" s="90" t="s">
        <v>45</v>
      </c>
      <c r="AT6" s="90" t="s">
        <v>45</v>
      </c>
      <c r="AU6" s="90" t="s">
        <v>45</v>
      </c>
      <c r="AV6" s="89" t="s">
        <v>58</v>
      </c>
      <c r="AW6" s="89" t="s">
        <v>58</v>
      </c>
      <c r="AX6" s="111" t="s">
        <v>651</v>
      </c>
      <c r="AY6" s="90"/>
      <c r="AZ6" s="90"/>
      <c r="BA6" s="89" t="s">
        <v>58</v>
      </c>
      <c r="BB6" s="90" t="s">
        <v>45</v>
      </c>
      <c r="BC6" s="62" t="s">
        <v>159</v>
      </c>
      <c r="BD6" s="89"/>
      <c r="BE6" s="89" t="s">
        <v>58</v>
      </c>
      <c r="BF6" s="94" t="s">
        <v>477</v>
      </c>
      <c r="BG6" s="89" t="s">
        <v>17</v>
      </c>
      <c r="BH6" s="89" t="s">
        <v>17</v>
      </c>
      <c r="BI6" s="90"/>
      <c r="BJ6" s="90" t="s">
        <v>45</v>
      </c>
      <c r="BK6" s="89" t="s">
        <v>17</v>
      </c>
      <c r="BL6" s="89" t="s">
        <v>17</v>
      </c>
      <c r="BM6" s="89" t="s">
        <v>17</v>
      </c>
      <c r="BN6" s="107" t="s">
        <v>399</v>
      </c>
      <c r="BO6" s="93" t="s">
        <v>697</v>
      </c>
      <c r="BP6" s="93" t="s">
        <v>698</v>
      </c>
      <c r="BQ6" s="89" t="s">
        <v>58</v>
      </c>
      <c r="BR6" s="67" t="s">
        <v>713</v>
      </c>
      <c r="BS6" s="90"/>
      <c r="BT6" s="94" t="s">
        <v>477</v>
      </c>
      <c r="BU6" s="90" t="s">
        <v>45</v>
      </c>
      <c r="BV6" s="90" t="s">
        <v>726</v>
      </c>
      <c r="BW6" s="42"/>
      <c r="BX6" s="42"/>
      <c r="BY6" s="42"/>
      <c r="BZ6" s="42"/>
      <c r="CA6" s="65"/>
      <c r="CB6" s="65"/>
      <c r="CC6" s="65"/>
      <c r="CD6" s="42"/>
      <c r="CE6" s="42"/>
      <c r="CF6" s="42"/>
      <c r="CG6" s="42"/>
      <c r="CH6" s="42"/>
      <c r="CI6" s="65"/>
      <c r="CJ6" s="65"/>
      <c r="CK6" s="42"/>
      <c r="CL6" s="42"/>
      <c r="CM6" s="42"/>
      <c r="CN6" s="42"/>
      <c r="CO6" s="42"/>
      <c r="CP6" s="65"/>
      <c r="CQ6" s="65"/>
    </row>
    <row r="7" spans="1:95" ht="13.8" customHeight="1" x14ac:dyDescent="0.25">
      <c r="A7" s="10">
        <v>0.35416666666666702</v>
      </c>
      <c r="B7" s="102" t="s">
        <v>145</v>
      </c>
      <c r="C7" s="89" t="s">
        <v>58</v>
      </c>
      <c r="D7" s="89"/>
      <c r="E7" s="90" t="s">
        <v>83</v>
      </c>
      <c r="F7" s="90"/>
      <c r="G7" s="90" t="s">
        <v>114</v>
      </c>
      <c r="H7" s="124" t="s">
        <v>130</v>
      </c>
      <c r="I7" s="52" t="s">
        <v>160</v>
      </c>
      <c r="J7" s="113" t="s">
        <v>189</v>
      </c>
      <c r="K7" s="89"/>
      <c r="L7" s="90"/>
      <c r="M7" s="90"/>
      <c r="N7" s="62" t="s">
        <v>260</v>
      </c>
      <c r="O7" s="111" t="s">
        <v>58</v>
      </c>
      <c r="P7" s="111" t="s">
        <v>282</v>
      </c>
      <c r="Q7" s="119"/>
      <c r="R7" s="90" t="s">
        <v>315</v>
      </c>
      <c r="S7" s="104" t="s">
        <v>326</v>
      </c>
      <c r="T7" s="90" t="s">
        <v>354</v>
      </c>
      <c r="U7" s="90"/>
      <c r="V7" s="104" t="s">
        <v>387</v>
      </c>
      <c r="W7" s="95"/>
      <c r="X7" s="55" t="s">
        <v>409</v>
      </c>
      <c r="Y7" s="89" t="s">
        <v>58</v>
      </c>
      <c r="Z7" s="95"/>
      <c r="AA7" s="90"/>
      <c r="AB7" s="62" t="s">
        <v>472</v>
      </c>
      <c r="AC7" s="90" t="s">
        <v>480</v>
      </c>
      <c r="AD7" s="94"/>
      <c r="AE7" s="95" t="s">
        <v>512</v>
      </c>
      <c r="AF7" s="52" t="s">
        <v>45</v>
      </c>
      <c r="AG7" s="90"/>
      <c r="AH7" s="89"/>
      <c r="AI7" s="115"/>
      <c r="AJ7" s="89"/>
      <c r="AK7" s="94"/>
      <c r="AL7" s="90" t="s">
        <v>569</v>
      </c>
      <c r="AM7" s="89"/>
      <c r="AN7" s="89"/>
      <c r="AO7" s="89"/>
      <c r="AP7" s="90" t="s">
        <v>159</v>
      </c>
      <c r="AQ7" s="89"/>
      <c r="AR7" s="90"/>
      <c r="AS7" s="90"/>
      <c r="AT7" s="90"/>
      <c r="AU7" s="90"/>
      <c r="AV7" s="89"/>
      <c r="AW7" s="89"/>
      <c r="AX7" s="111"/>
      <c r="AY7" s="62" t="s">
        <v>659</v>
      </c>
      <c r="AZ7" s="104" t="s">
        <v>664</v>
      </c>
      <c r="BA7" s="89"/>
      <c r="BB7" s="90"/>
      <c r="BC7" s="90" t="s">
        <v>45</v>
      </c>
      <c r="BD7" s="89"/>
      <c r="BE7" s="89"/>
      <c r="BF7" s="94"/>
      <c r="BG7" s="89"/>
      <c r="BH7" s="89"/>
      <c r="BI7" s="89" t="s">
        <v>17</v>
      </c>
      <c r="BJ7" s="90"/>
      <c r="BK7" s="89"/>
      <c r="BL7" s="89"/>
      <c r="BM7" s="89"/>
      <c r="BN7" s="107"/>
      <c r="BO7" s="93"/>
      <c r="BP7" s="93"/>
      <c r="BQ7" s="89"/>
      <c r="BR7" s="68" t="s">
        <v>714</v>
      </c>
      <c r="BS7" s="69" t="s">
        <v>17</v>
      </c>
      <c r="BT7" s="94"/>
      <c r="BU7" s="90"/>
      <c r="BV7" s="90"/>
      <c r="BW7" s="42"/>
      <c r="BX7" s="42"/>
      <c r="BY7" s="42"/>
      <c r="BZ7" s="42"/>
      <c r="CA7" s="65"/>
      <c r="CB7" s="65"/>
      <c r="CC7" s="65"/>
      <c r="CD7" s="42"/>
      <c r="CE7" s="42"/>
      <c r="CF7" s="42"/>
      <c r="CG7" s="42"/>
      <c r="CH7" s="42"/>
      <c r="CI7" s="65"/>
      <c r="CJ7" s="65"/>
      <c r="CK7" s="42"/>
      <c r="CL7" s="42"/>
      <c r="CM7" s="42"/>
      <c r="CN7" s="42"/>
      <c r="CO7" s="42"/>
      <c r="CP7" s="65"/>
      <c r="CQ7" s="65"/>
    </row>
    <row r="8" spans="1:95" ht="13.8" customHeight="1" x14ac:dyDescent="0.25">
      <c r="A8" s="10">
        <v>0.375</v>
      </c>
      <c r="B8" s="102"/>
      <c r="C8" s="89"/>
      <c r="D8" s="109" t="s">
        <v>66</v>
      </c>
      <c r="E8" s="90"/>
      <c r="F8" s="115" t="s">
        <v>99</v>
      </c>
      <c r="G8" s="90"/>
      <c r="H8" s="124"/>
      <c r="I8" s="52" t="s">
        <v>41</v>
      </c>
      <c r="J8" s="113"/>
      <c r="K8" s="89"/>
      <c r="L8" s="62" t="s">
        <v>230</v>
      </c>
      <c r="M8" s="90"/>
      <c r="N8" s="90" t="s">
        <v>42</v>
      </c>
      <c r="O8" s="111"/>
      <c r="P8" s="111"/>
      <c r="Q8" s="119"/>
      <c r="R8" s="90"/>
      <c r="S8" s="104"/>
      <c r="T8" s="90"/>
      <c r="U8" s="61" t="s">
        <v>13</v>
      </c>
      <c r="V8" s="104"/>
      <c r="W8" s="115" t="s">
        <v>396</v>
      </c>
      <c r="X8" s="95" t="s">
        <v>410</v>
      </c>
      <c r="Y8" s="89"/>
      <c r="Z8" s="95"/>
      <c r="AA8" s="90"/>
      <c r="AB8" s="90" t="s">
        <v>474</v>
      </c>
      <c r="AC8" s="90"/>
      <c r="AD8" s="94"/>
      <c r="AE8" s="95"/>
      <c r="AF8" s="90" t="s">
        <v>524</v>
      </c>
      <c r="AG8" s="95" t="s">
        <v>538</v>
      </c>
      <c r="AH8" s="51" t="s">
        <v>13</v>
      </c>
      <c r="AI8" s="52" t="s">
        <v>45</v>
      </c>
      <c r="AJ8" s="89" t="s">
        <v>13</v>
      </c>
      <c r="AK8" s="59" t="s">
        <v>565</v>
      </c>
      <c r="AL8" s="90"/>
      <c r="AM8" s="89"/>
      <c r="AN8" s="89"/>
      <c r="AO8" s="54" t="s">
        <v>609</v>
      </c>
      <c r="AP8" s="90"/>
      <c r="AQ8" s="89"/>
      <c r="AR8" s="89" t="s">
        <v>58</v>
      </c>
      <c r="AS8" s="94" t="s">
        <v>619</v>
      </c>
      <c r="AT8" s="90" t="s">
        <v>623</v>
      </c>
      <c r="AU8" s="90" t="s">
        <v>261</v>
      </c>
      <c r="AV8" s="90" t="s">
        <v>45</v>
      </c>
      <c r="AW8" s="102" t="s">
        <v>644</v>
      </c>
      <c r="AX8" s="90" t="s">
        <v>652</v>
      </c>
      <c r="AY8" s="93" t="s">
        <v>657</v>
      </c>
      <c r="AZ8" s="104"/>
      <c r="BA8" s="90" t="s">
        <v>45</v>
      </c>
      <c r="BB8" s="94" t="s">
        <v>619</v>
      </c>
      <c r="BC8" s="90"/>
      <c r="BD8" s="90" t="s">
        <v>45</v>
      </c>
      <c r="BE8" s="102" t="s">
        <v>680</v>
      </c>
      <c r="BF8" s="94"/>
      <c r="BG8" s="89" t="s">
        <v>178</v>
      </c>
      <c r="BH8" s="90" t="s">
        <v>45</v>
      </c>
      <c r="BI8" s="89"/>
      <c r="BJ8" s="90"/>
      <c r="BK8" s="95" t="s">
        <v>19</v>
      </c>
      <c r="BL8" s="94" t="s">
        <v>619</v>
      </c>
      <c r="BM8" s="94" t="s">
        <v>619</v>
      </c>
      <c r="BN8" s="107"/>
      <c r="BO8" s="93" t="s">
        <v>698</v>
      </c>
      <c r="BP8" s="90" t="s">
        <v>702</v>
      </c>
      <c r="BQ8" s="88" t="s">
        <v>670</v>
      </c>
      <c r="BR8" s="90" t="s">
        <v>715</v>
      </c>
      <c r="BS8" s="90" t="s">
        <v>721</v>
      </c>
      <c r="BT8" s="90" t="s">
        <v>721</v>
      </c>
      <c r="BU8" s="129" t="s">
        <v>735</v>
      </c>
      <c r="BV8" s="136" t="s">
        <v>766</v>
      </c>
      <c r="BW8" s="42"/>
      <c r="BX8" s="42"/>
      <c r="BY8" s="42"/>
      <c r="BZ8" s="42"/>
      <c r="CA8" s="65"/>
      <c r="CB8" s="65"/>
      <c r="CC8" s="65"/>
      <c r="CD8" s="42"/>
      <c r="CE8" s="42"/>
      <c r="CF8" s="42"/>
      <c r="CG8" s="42"/>
      <c r="CH8" s="42"/>
      <c r="CI8" s="65"/>
      <c r="CJ8" s="65"/>
      <c r="CK8" s="42"/>
      <c r="CL8" s="42"/>
      <c r="CM8" s="42"/>
      <c r="CN8" s="42"/>
      <c r="CO8" s="42"/>
      <c r="CP8" s="65"/>
      <c r="CQ8" s="65"/>
    </row>
    <row r="9" spans="1:95" ht="13.8" customHeight="1" x14ac:dyDescent="0.25">
      <c r="A9" s="10">
        <v>0.39583333333333298</v>
      </c>
      <c r="B9" s="102"/>
      <c r="C9" s="109" t="s">
        <v>57</v>
      </c>
      <c r="D9" s="109"/>
      <c r="E9" s="90" t="s">
        <v>84</v>
      </c>
      <c r="F9" s="115"/>
      <c r="G9" s="64" t="s">
        <v>119</v>
      </c>
      <c r="H9" s="124" t="s">
        <v>131</v>
      </c>
      <c r="I9" s="52" t="s">
        <v>172</v>
      </c>
      <c r="J9" s="113"/>
      <c r="K9" s="113" t="s">
        <v>209</v>
      </c>
      <c r="L9" s="62" t="s">
        <v>229</v>
      </c>
      <c r="M9" s="90" t="s">
        <v>231</v>
      </c>
      <c r="N9" s="90"/>
      <c r="O9" s="115" t="s">
        <v>96</v>
      </c>
      <c r="P9" s="90" t="s">
        <v>283</v>
      </c>
      <c r="Q9" s="115" t="s">
        <v>297</v>
      </c>
      <c r="R9" s="61" t="s">
        <v>193</v>
      </c>
      <c r="S9" s="104"/>
      <c r="T9" s="90"/>
      <c r="U9" s="90" t="s">
        <v>374</v>
      </c>
      <c r="V9" s="104"/>
      <c r="W9" s="115"/>
      <c r="X9" s="95"/>
      <c r="Y9" s="95" t="s">
        <v>425</v>
      </c>
      <c r="Z9" s="111" t="s">
        <v>436</v>
      </c>
      <c r="AA9" s="90"/>
      <c r="AB9" s="90"/>
      <c r="AC9" s="56" t="s">
        <v>485</v>
      </c>
      <c r="AD9" s="52" t="s">
        <v>494</v>
      </c>
      <c r="AE9" s="55" t="s">
        <v>513</v>
      </c>
      <c r="AF9" s="90"/>
      <c r="AG9" s="95"/>
      <c r="AH9" s="52" t="s">
        <v>547</v>
      </c>
      <c r="AI9" s="112" t="s">
        <v>448</v>
      </c>
      <c r="AJ9" s="89"/>
      <c r="AK9" s="59"/>
      <c r="AL9" s="90"/>
      <c r="AM9" s="89"/>
      <c r="AN9" s="89"/>
      <c r="AO9" s="90" t="s">
        <v>45</v>
      </c>
      <c r="AP9" s="93" t="s">
        <v>560</v>
      </c>
      <c r="AQ9" s="89"/>
      <c r="AR9" s="89"/>
      <c r="AS9" s="94"/>
      <c r="AT9" s="90"/>
      <c r="AU9" s="90"/>
      <c r="AV9" s="90"/>
      <c r="AW9" s="102"/>
      <c r="AX9" s="90"/>
      <c r="AY9" s="93"/>
      <c r="AZ9" s="52" t="s">
        <v>665</v>
      </c>
      <c r="BA9" s="90"/>
      <c r="BB9" s="94"/>
      <c r="BC9" s="62" t="s">
        <v>159</v>
      </c>
      <c r="BD9" s="90"/>
      <c r="BE9" s="102"/>
      <c r="BF9" s="94"/>
      <c r="BG9" s="89"/>
      <c r="BH9" s="90"/>
      <c r="BI9" s="88" t="s">
        <v>670</v>
      </c>
      <c r="BJ9" s="93" t="s">
        <v>690</v>
      </c>
      <c r="BK9" s="95"/>
      <c r="BL9" s="94"/>
      <c r="BM9" s="94"/>
      <c r="BN9" s="107"/>
      <c r="BO9" s="93"/>
      <c r="BP9" s="90"/>
      <c r="BQ9" s="88"/>
      <c r="BR9" s="90"/>
      <c r="BS9" s="90"/>
      <c r="BT9" s="90"/>
      <c r="BU9" s="92"/>
      <c r="BV9" s="113" t="s">
        <v>767</v>
      </c>
      <c r="BW9" s="42"/>
      <c r="BX9" s="42"/>
      <c r="BY9" s="42"/>
      <c r="BZ9" s="42"/>
      <c r="CA9" s="65"/>
      <c r="CB9" s="65"/>
      <c r="CC9" s="65"/>
      <c r="CD9" s="42"/>
      <c r="CE9" s="42"/>
      <c r="CF9" s="42"/>
      <c r="CG9" s="42"/>
      <c r="CH9" s="42"/>
      <c r="CI9" s="65"/>
      <c r="CJ9" s="65"/>
      <c r="CK9" s="42"/>
      <c r="CL9" s="42"/>
      <c r="CM9" s="42"/>
      <c r="CN9" s="42"/>
      <c r="CO9" s="42"/>
      <c r="CP9" s="65"/>
      <c r="CQ9" s="65"/>
    </row>
    <row r="10" spans="1:95" ht="13.8" customHeight="1" x14ac:dyDescent="0.25">
      <c r="A10" s="10">
        <v>0.41666666666666702</v>
      </c>
      <c r="B10" s="102"/>
      <c r="C10" s="109"/>
      <c r="D10" s="109"/>
      <c r="E10" s="90"/>
      <c r="F10" s="115"/>
      <c r="G10" s="54" t="s">
        <v>120</v>
      </c>
      <c r="H10" s="124"/>
      <c r="I10" s="61" t="s">
        <v>176</v>
      </c>
      <c r="J10" s="110" t="s">
        <v>192</v>
      </c>
      <c r="K10" s="113"/>
      <c r="L10" s="52" t="s">
        <v>231</v>
      </c>
      <c r="M10" s="90"/>
      <c r="N10" s="62" t="s">
        <v>259</v>
      </c>
      <c r="O10" s="115"/>
      <c r="P10" s="90"/>
      <c r="Q10" s="115"/>
      <c r="R10" s="90" t="s">
        <v>318</v>
      </c>
      <c r="S10" s="52" t="s">
        <v>327</v>
      </c>
      <c r="T10" s="90"/>
      <c r="U10" s="90"/>
      <c r="V10" s="104"/>
      <c r="W10" s="115"/>
      <c r="X10" s="95" t="s">
        <v>411</v>
      </c>
      <c r="Y10" s="95"/>
      <c r="Z10" s="111"/>
      <c r="AA10" s="90"/>
      <c r="AB10" s="90"/>
      <c r="AC10" s="90" t="s">
        <v>481</v>
      </c>
      <c r="AD10" s="90" t="s">
        <v>495</v>
      </c>
      <c r="AE10" s="95" t="s">
        <v>261</v>
      </c>
      <c r="AF10" s="90"/>
      <c r="AG10" s="95" t="s">
        <v>535</v>
      </c>
      <c r="AH10" s="61" t="s">
        <v>551</v>
      </c>
      <c r="AI10" s="112"/>
      <c r="AJ10" s="110" t="s">
        <v>225</v>
      </c>
      <c r="AK10" s="89" t="s">
        <v>58</v>
      </c>
      <c r="AL10" s="51" t="s">
        <v>574</v>
      </c>
      <c r="AM10" s="90" t="s">
        <v>45</v>
      </c>
      <c r="AN10" s="89"/>
      <c r="AO10" s="90"/>
      <c r="AP10" s="93"/>
      <c r="AQ10" s="89"/>
      <c r="AR10" s="94" t="s">
        <v>619</v>
      </c>
      <c r="AS10" s="90" t="s">
        <v>622</v>
      </c>
      <c r="AT10" s="90"/>
      <c r="AU10" s="93" t="s">
        <v>633</v>
      </c>
      <c r="AV10" s="109" t="s">
        <v>177</v>
      </c>
      <c r="AW10" s="102"/>
      <c r="AX10" s="90" t="s">
        <v>640</v>
      </c>
      <c r="AY10" s="90" t="s">
        <v>640</v>
      </c>
      <c r="AZ10" s="95" t="s">
        <v>642</v>
      </c>
      <c r="BA10" s="90" t="s">
        <v>641</v>
      </c>
      <c r="BB10" s="95" t="s">
        <v>643</v>
      </c>
      <c r="BC10" s="95" t="s">
        <v>642</v>
      </c>
      <c r="BD10" s="90" t="s">
        <v>641</v>
      </c>
      <c r="BE10" s="102"/>
      <c r="BF10" s="89" t="s">
        <v>17</v>
      </c>
      <c r="BG10" s="54" t="s">
        <v>682</v>
      </c>
      <c r="BH10" s="90"/>
      <c r="BI10" s="88"/>
      <c r="BJ10" s="93"/>
      <c r="BK10" s="95" t="s">
        <v>19</v>
      </c>
      <c r="BL10" s="96" t="s">
        <v>19</v>
      </c>
      <c r="BM10" s="96" t="s">
        <v>19</v>
      </c>
      <c r="BN10" s="107"/>
      <c r="BO10" s="95" t="s">
        <v>699</v>
      </c>
      <c r="BP10" s="90"/>
      <c r="BQ10" s="93" t="s">
        <v>708</v>
      </c>
      <c r="BR10" s="90" t="s">
        <v>717</v>
      </c>
      <c r="BS10" s="89" t="s">
        <v>58</v>
      </c>
      <c r="BT10" s="90" t="s">
        <v>721</v>
      </c>
      <c r="BU10" s="113" t="s">
        <v>734</v>
      </c>
      <c r="BV10" s="90"/>
      <c r="BW10" s="42"/>
      <c r="BX10" s="42"/>
      <c r="BY10" s="42"/>
      <c r="BZ10" s="42"/>
      <c r="CA10" s="65"/>
      <c r="CB10" s="65"/>
      <c r="CC10" s="65"/>
      <c r="CD10" s="42"/>
      <c r="CE10" s="42"/>
      <c r="CF10" s="42"/>
      <c r="CG10" s="42"/>
      <c r="CH10" s="42"/>
      <c r="CI10" s="65"/>
      <c r="CJ10" s="65"/>
      <c r="CK10" s="42"/>
      <c r="CL10" s="42"/>
      <c r="CM10" s="42"/>
      <c r="CN10" s="42"/>
      <c r="CO10" s="42"/>
      <c r="CP10" s="65"/>
      <c r="CQ10" s="65"/>
    </row>
    <row r="11" spans="1:95" ht="13.8" customHeight="1" x14ac:dyDescent="0.25">
      <c r="A11" s="10">
        <v>0.4375</v>
      </c>
      <c r="B11" s="102"/>
      <c r="C11" s="109"/>
      <c r="D11" s="109"/>
      <c r="E11" s="61" t="s">
        <v>87</v>
      </c>
      <c r="F11" s="110" t="s">
        <v>100</v>
      </c>
      <c r="G11" s="90" t="s">
        <v>116</v>
      </c>
      <c r="H11" s="124"/>
      <c r="I11" s="90" t="s">
        <v>161</v>
      </c>
      <c r="J11" s="110"/>
      <c r="K11" s="62" t="s">
        <v>208</v>
      </c>
      <c r="L11" s="90" t="s">
        <v>237</v>
      </c>
      <c r="M11" s="62" t="s">
        <v>58</v>
      </c>
      <c r="N11" s="90" t="s">
        <v>261</v>
      </c>
      <c r="O11" s="115"/>
      <c r="P11" s="90"/>
      <c r="Q11" s="90" t="s">
        <v>295</v>
      </c>
      <c r="R11" s="90"/>
      <c r="S11" s="115" t="s">
        <v>328</v>
      </c>
      <c r="T11" s="54" t="s">
        <v>353</v>
      </c>
      <c r="U11" s="90" t="s">
        <v>373</v>
      </c>
      <c r="V11" s="104"/>
      <c r="W11" s="52" t="s">
        <v>400</v>
      </c>
      <c r="X11" s="95"/>
      <c r="Y11" s="51" t="s">
        <v>178</v>
      </c>
      <c r="Z11" s="90" t="s">
        <v>437</v>
      </c>
      <c r="AA11" s="62" t="s">
        <v>446</v>
      </c>
      <c r="AB11" s="90" t="s">
        <v>42</v>
      </c>
      <c r="AC11" s="90"/>
      <c r="AD11" s="90"/>
      <c r="AE11" s="95"/>
      <c r="AF11" s="89" t="s">
        <v>13</v>
      </c>
      <c r="AG11" s="95"/>
      <c r="AH11" s="90" t="s">
        <v>549</v>
      </c>
      <c r="AI11" s="112"/>
      <c r="AJ11" s="110"/>
      <c r="AK11" s="89"/>
      <c r="AL11" s="90" t="s">
        <v>570</v>
      </c>
      <c r="AM11" s="90"/>
      <c r="AN11" s="89"/>
      <c r="AO11" s="51" t="s">
        <v>58</v>
      </c>
      <c r="AP11" s="93"/>
      <c r="AQ11" s="89"/>
      <c r="AR11" s="94"/>
      <c r="AS11" s="90"/>
      <c r="AT11" s="90"/>
      <c r="AU11" s="93"/>
      <c r="AV11" s="109"/>
      <c r="AW11" s="102"/>
      <c r="AX11" s="90"/>
      <c r="AY11" s="90"/>
      <c r="AZ11" s="95"/>
      <c r="BA11" s="90"/>
      <c r="BB11" s="95"/>
      <c r="BC11" s="95"/>
      <c r="BD11" s="90"/>
      <c r="BE11" s="102"/>
      <c r="BF11" s="89"/>
      <c r="BG11" s="90" t="s">
        <v>45</v>
      </c>
      <c r="BH11" s="88" t="s">
        <v>670</v>
      </c>
      <c r="BI11" s="95" t="s">
        <v>685</v>
      </c>
      <c r="BJ11" s="93" t="s">
        <v>690</v>
      </c>
      <c r="BK11" s="95"/>
      <c r="BL11" s="97"/>
      <c r="BM11" s="97"/>
      <c r="BN11" s="107"/>
      <c r="BO11" s="95"/>
      <c r="BP11" s="90"/>
      <c r="BQ11" s="93"/>
      <c r="BR11" s="90"/>
      <c r="BS11" s="89"/>
      <c r="BT11" s="90"/>
      <c r="BU11" s="90"/>
      <c r="BV11" s="113" t="s">
        <v>770</v>
      </c>
      <c r="BW11" s="42"/>
      <c r="BX11" s="42"/>
      <c r="BY11" s="42"/>
      <c r="BZ11" s="42"/>
      <c r="CA11" s="65"/>
      <c r="CB11" s="65"/>
      <c r="CC11" s="65"/>
      <c r="CD11" s="42"/>
      <c r="CE11" s="42"/>
      <c r="CF11" s="42"/>
      <c r="CG11" s="42"/>
      <c r="CH11" s="42"/>
      <c r="CI11" s="65"/>
      <c r="CJ11" s="65"/>
      <c r="CK11" s="42"/>
      <c r="CL11" s="42"/>
      <c r="CM11" s="42"/>
      <c r="CN11" s="42"/>
      <c r="CO11" s="42"/>
      <c r="CP11" s="65"/>
      <c r="CQ11" s="65"/>
    </row>
    <row r="12" spans="1:95" ht="13.8" customHeight="1" x14ac:dyDescent="0.25">
      <c r="A12" s="10">
        <v>0.45833333333333298</v>
      </c>
      <c r="B12" s="51" t="s">
        <v>17</v>
      </c>
      <c r="C12" s="95" t="s">
        <v>59</v>
      </c>
      <c r="D12" s="95" t="s">
        <v>70</v>
      </c>
      <c r="E12" s="54" t="s">
        <v>88</v>
      </c>
      <c r="F12" s="110"/>
      <c r="G12" s="90"/>
      <c r="H12" s="61" t="s">
        <v>138</v>
      </c>
      <c r="I12" s="90"/>
      <c r="J12" s="61" t="s">
        <v>193</v>
      </c>
      <c r="K12" s="62" t="s">
        <v>207</v>
      </c>
      <c r="L12" s="90"/>
      <c r="M12" s="90" t="s">
        <v>252</v>
      </c>
      <c r="N12" s="90"/>
      <c r="O12" s="115"/>
      <c r="P12" s="115" t="s">
        <v>286</v>
      </c>
      <c r="Q12" s="90"/>
      <c r="R12" s="90"/>
      <c r="S12" s="115"/>
      <c r="T12" s="52" t="s">
        <v>363</v>
      </c>
      <c r="U12" s="90"/>
      <c r="V12" s="111" t="s">
        <v>388</v>
      </c>
      <c r="W12" s="94" t="s">
        <v>401</v>
      </c>
      <c r="X12" s="55" t="s">
        <v>409</v>
      </c>
      <c r="Y12" s="95" t="s">
        <v>43</v>
      </c>
      <c r="Z12" s="90"/>
      <c r="AA12" s="89" t="s">
        <v>447</v>
      </c>
      <c r="AB12" s="90"/>
      <c r="AC12" s="90"/>
      <c r="AD12" s="111" t="s">
        <v>496</v>
      </c>
      <c r="AE12" s="51" t="s">
        <v>13</v>
      </c>
      <c r="AF12" s="89"/>
      <c r="AG12" s="95"/>
      <c r="AH12" s="90"/>
      <c r="AI12" s="112"/>
      <c r="AJ12" s="90" t="s">
        <v>556</v>
      </c>
      <c r="AK12" s="88" t="s">
        <v>566</v>
      </c>
      <c r="AL12" s="90"/>
      <c r="AM12" s="51" t="s">
        <v>17</v>
      </c>
      <c r="AN12" s="90" t="s">
        <v>45</v>
      </c>
      <c r="AO12" s="117" t="s">
        <v>610</v>
      </c>
      <c r="AP12" s="93"/>
      <c r="AQ12" s="53" t="s">
        <v>605</v>
      </c>
      <c r="AR12" s="51" t="s">
        <v>17</v>
      </c>
      <c r="AS12" s="90" t="s">
        <v>622</v>
      </c>
      <c r="AT12" s="90"/>
      <c r="AU12" s="93"/>
      <c r="AV12" s="110" t="s">
        <v>634</v>
      </c>
      <c r="AW12" s="104" t="s">
        <v>645</v>
      </c>
      <c r="AX12" s="90"/>
      <c r="AY12" s="90"/>
      <c r="AZ12" s="93" t="s">
        <v>657</v>
      </c>
      <c r="BA12" s="90"/>
      <c r="BB12" s="95"/>
      <c r="BC12" s="95"/>
      <c r="BD12" s="90"/>
      <c r="BE12" s="103" t="s">
        <v>670</v>
      </c>
      <c r="BF12" s="93" t="s">
        <v>677</v>
      </c>
      <c r="BG12" s="90"/>
      <c r="BH12" s="88"/>
      <c r="BI12" s="95"/>
      <c r="BJ12" s="93"/>
      <c r="BK12" s="94" t="s">
        <v>619</v>
      </c>
      <c r="BL12" s="97"/>
      <c r="BM12" s="97"/>
      <c r="BN12" s="107"/>
      <c r="BO12" s="89" t="s">
        <v>58</v>
      </c>
      <c r="BP12" s="88" t="s">
        <v>691</v>
      </c>
      <c r="BQ12" s="93"/>
      <c r="BR12" s="90" t="s">
        <v>718</v>
      </c>
      <c r="BS12" s="93" t="s">
        <v>722</v>
      </c>
      <c r="BT12" s="89" t="s">
        <v>17</v>
      </c>
      <c r="BU12" s="93" t="s">
        <v>762</v>
      </c>
      <c r="BV12" s="90"/>
      <c r="BW12" s="42"/>
      <c r="BX12" s="42"/>
      <c r="BY12" s="42"/>
      <c r="BZ12" s="42"/>
      <c r="CA12" s="65"/>
      <c r="CB12" s="65"/>
      <c r="CC12" s="65"/>
      <c r="CD12" s="42"/>
      <c r="CE12" s="42"/>
      <c r="CF12" s="42"/>
      <c r="CG12" s="42"/>
      <c r="CH12" s="42"/>
      <c r="CI12" s="65"/>
      <c r="CJ12" s="65"/>
      <c r="CK12" s="42"/>
      <c r="CL12" s="42"/>
      <c r="CM12" s="42"/>
      <c r="CN12" s="42"/>
      <c r="CO12" s="42"/>
      <c r="CP12" s="65"/>
      <c r="CQ12" s="65"/>
    </row>
    <row r="13" spans="1:95" ht="13.8" customHeight="1" x14ac:dyDescent="0.25">
      <c r="A13" s="10">
        <v>0.47916666666666602</v>
      </c>
      <c r="B13" s="109" t="s">
        <v>15</v>
      </c>
      <c r="C13" s="95"/>
      <c r="D13" s="95"/>
      <c r="E13" s="90" t="s">
        <v>82</v>
      </c>
      <c r="F13" s="111" t="s">
        <v>101</v>
      </c>
      <c r="G13" s="111" t="s">
        <v>117</v>
      </c>
      <c r="H13" s="104" t="s">
        <v>143</v>
      </c>
      <c r="I13" s="61" t="s">
        <v>138</v>
      </c>
      <c r="J13" s="90" t="s">
        <v>194</v>
      </c>
      <c r="K13" s="61" t="s">
        <v>206</v>
      </c>
      <c r="L13" s="90"/>
      <c r="M13" s="90"/>
      <c r="N13" s="90"/>
      <c r="O13" s="104" t="s">
        <v>264</v>
      </c>
      <c r="P13" s="115"/>
      <c r="Q13" s="61" t="s">
        <v>294</v>
      </c>
      <c r="R13" s="111" t="s">
        <v>316</v>
      </c>
      <c r="S13" s="111" t="s">
        <v>329</v>
      </c>
      <c r="T13" s="60" t="s">
        <v>364</v>
      </c>
      <c r="U13" s="90"/>
      <c r="V13" s="111"/>
      <c r="W13" s="94"/>
      <c r="X13" s="95" t="s">
        <v>412</v>
      </c>
      <c r="Y13" s="95"/>
      <c r="Z13" s="90"/>
      <c r="AA13" s="89"/>
      <c r="AB13" s="55" t="s">
        <v>193</v>
      </c>
      <c r="AC13" s="90"/>
      <c r="AD13" s="111"/>
      <c r="AE13" s="90" t="s">
        <v>508</v>
      </c>
      <c r="AF13" s="113" t="s">
        <v>532</v>
      </c>
      <c r="AG13" s="95"/>
      <c r="AH13" s="90" t="s">
        <v>550</v>
      </c>
      <c r="AI13" s="112"/>
      <c r="AJ13" s="90"/>
      <c r="AK13" s="88"/>
      <c r="AL13" s="90"/>
      <c r="AM13" s="110" t="s">
        <v>594</v>
      </c>
      <c r="AN13" s="90"/>
      <c r="AO13" s="117"/>
      <c r="AP13" s="117" t="s">
        <v>614</v>
      </c>
      <c r="AQ13" s="112" t="s">
        <v>448</v>
      </c>
      <c r="AR13" s="90" t="s">
        <v>620</v>
      </c>
      <c r="AS13" s="90"/>
      <c r="AT13" s="89" t="s">
        <v>17</v>
      </c>
      <c r="AU13" s="93"/>
      <c r="AV13" s="110"/>
      <c r="AW13" s="104"/>
      <c r="AX13" s="90"/>
      <c r="AY13" s="90"/>
      <c r="AZ13" s="93"/>
      <c r="BA13" s="90"/>
      <c r="BB13" s="95"/>
      <c r="BC13" s="95"/>
      <c r="BD13" s="90"/>
      <c r="BE13" s="103"/>
      <c r="BF13" s="93"/>
      <c r="BG13" s="103" t="s">
        <v>683</v>
      </c>
      <c r="BH13" s="89" t="s">
        <v>17</v>
      </c>
      <c r="BI13" s="89" t="s">
        <v>17</v>
      </c>
      <c r="BJ13" s="89" t="s">
        <v>17</v>
      </c>
      <c r="BK13" s="94"/>
      <c r="BL13" s="98"/>
      <c r="BM13" s="98"/>
      <c r="BN13" s="107"/>
      <c r="BO13" s="89"/>
      <c r="BP13" s="88"/>
      <c r="BQ13" s="93" t="s">
        <v>709</v>
      </c>
      <c r="BR13" s="90"/>
      <c r="BS13" s="93"/>
      <c r="BT13" s="89"/>
      <c r="BU13" s="93"/>
      <c r="BV13" s="89" t="s">
        <v>17</v>
      </c>
      <c r="BW13" s="42"/>
      <c r="BX13" s="42"/>
      <c r="BZ13" s="42"/>
      <c r="CA13" s="65"/>
      <c r="CB13" s="65"/>
      <c r="CC13" s="65"/>
      <c r="CD13" s="42"/>
      <c r="CE13" s="42"/>
      <c r="CF13" s="42"/>
      <c r="CG13" s="42"/>
      <c r="CH13" s="42"/>
      <c r="CI13" s="65"/>
      <c r="CJ13" s="65"/>
      <c r="CK13" s="42"/>
      <c r="CL13" s="42"/>
      <c r="CM13" s="42"/>
      <c r="CN13" s="42"/>
      <c r="CO13" s="42"/>
      <c r="CP13" s="65"/>
      <c r="CQ13" s="65"/>
    </row>
    <row r="14" spans="1:95" ht="13.8" customHeight="1" x14ac:dyDescent="0.25">
      <c r="A14" s="10">
        <v>0.5</v>
      </c>
      <c r="B14" s="109"/>
      <c r="C14" s="95"/>
      <c r="D14" s="95"/>
      <c r="E14" s="90"/>
      <c r="F14" s="111"/>
      <c r="G14" s="111"/>
      <c r="H14" s="104"/>
      <c r="I14" s="89" t="s">
        <v>162</v>
      </c>
      <c r="J14" s="90"/>
      <c r="K14" s="57" t="s">
        <v>45</v>
      </c>
      <c r="L14" s="90" t="s">
        <v>236</v>
      </c>
      <c r="M14" s="90"/>
      <c r="N14" s="61" t="s">
        <v>262</v>
      </c>
      <c r="O14" s="104"/>
      <c r="P14" s="115"/>
      <c r="Q14" s="111" t="s">
        <v>296</v>
      </c>
      <c r="R14" s="111"/>
      <c r="S14" s="111"/>
      <c r="T14" s="62" t="s">
        <v>336</v>
      </c>
      <c r="U14" s="111" t="s">
        <v>375</v>
      </c>
      <c r="V14" s="60" t="s">
        <v>389</v>
      </c>
      <c r="W14" s="128" t="s">
        <v>402</v>
      </c>
      <c r="X14" s="95"/>
      <c r="Y14" s="95"/>
      <c r="Z14" s="90"/>
      <c r="AA14" s="90" t="s">
        <v>445</v>
      </c>
      <c r="AB14" s="118" t="s">
        <v>476</v>
      </c>
      <c r="AC14" s="90"/>
      <c r="AD14" s="88" t="s">
        <v>500</v>
      </c>
      <c r="AE14" s="90"/>
      <c r="AF14" s="113"/>
      <c r="AG14" s="111" t="s">
        <v>336</v>
      </c>
      <c r="AH14" s="90"/>
      <c r="AI14" s="112"/>
      <c r="AJ14" s="61" t="s">
        <v>193</v>
      </c>
      <c r="AK14" s="88"/>
      <c r="AL14" s="60" t="s">
        <v>575</v>
      </c>
      <c r="AM14" s="110"/>
      <c r="AN14" s="53" t="s">
        <v>600</v>
      </c>
      <c r="AO14" s="117"/>
      <c r="AP14" s="117"/>
      <c r="AQ14" s="112"/>
      <c r="AR14" s="90"/>
      <c r="AS14" s="89" t="s">
        <v>58</v>
      </c>
      <c r="AT14" s="89"/>
      <c r="AU14" s="89" t="s">
        <v>17</v>
      </c>
      <c r="AV14" s="93" t="s">
        <v>633</v>
      </c>
      <c r="AW14" s="89" t="s">
        <v>17</v>
      </c>
      <c r="AX14" s="89" t="s">
        <v>17</v>
      </c>
      <c r="AY14" s="93" t="s">
        <v>657</v>
      </c>
      <c r="AZ14" s="89" t="s">
        <v>17</v>
      </c>
      <c r="BA14" s="90"/>
      <c r="BB14" s="88" t="s">
        <v>668</v>
      </c>
      <c r="BC14" s="89" t="s">
        <v>17</v>
      </c>
      <c r="BD14" s="89" t="s">
        <v>17</v>
      </c>
      <c r="BE14" s="103"/>
      <c r="BF14" s="93"/>
      <c r="BG14" s="103"/>
      <c r="BH14" s="89"/>
      <c r="BI14" s="89"/>
      <c r="BJ14" s="89"/>
      <c r="BK14" s="89" t="s">
        <v>17</v>
      </c>
      <c r="BL14" s="89" t="s">
        <v>17</v>
      </c>
      <c r="BM14" s="89" t="s">
        <v>17</v>
      </c>
      <c r="BN14" s="107"/>
      <c r="BO14" s="89" t="s">
        <v>58</v>
      </c>
      <c r="BP14" s="88" t="s">
        <v>691</v>
      </c>
      <c r="BQ14" s="93"/>
      <c r="BR14" s="66" t="s">
        <v>17</v>
      </c>
      <c r="BS14" s="89" t="s">
        <v>17</v>
      </c>
      <c r="BT14" s="93" t="s">
        <v>727</v>
      </c>
      <c r="BU14" s="93" t="s">
        <v>763</v>
      </c>
      <c r="BV14" s="89"/>
      <c r="BW14" s="42"/>
      <c r="BX14" s="42"/>
      <c r="BY14" s="42"/>
      <c r="BZ14" s="42"/>
      <c r="CA14" s="65"/>
      <c r="CB14" s="65"/>
      <c r="CC14" s="65"/>
      <c r="CD14" s="42"/>
      <c r="CE14" s="42"/>
      <c r="CF14" s="42"/>
      <c r="CG14" s="42"/>
      <c r="CH14" s="42"/>
      <c r="CI14" s="65"/>
      <c r="CJ14" s="65"/>
      <c r="CK14" s="42"/>
      <c r="CL14" s="42"/>
      <c r="CM14" s="42"/>
      <c r="CN14" s="42"/>
      <c r="CO14" s="42"/>
      <c r="CP14" s="65"/>
      <c r="CQ14" s="65"/>
    </row>
    <row r="15" spans="1:95" ht="13.8" customHeight="1" x14ac:dyDescent="0.25">
      <c r="A15" s="10">
        <v>0.52083333333333304</v>
      </c>
      <c r="B15" s="109"/>
      <c r="C15" s="109" t="s">
        <v>63</v>
      </c>
      <c r="D15" s="89" t="s">
        <v>71</v>
      </c>
      <c r="E15" s="51" t="s">
        <v>89</v>
      </c>
      <c r="F15" s="53" t="s">
        <v>102</v>
      </c>
      <c r="G15" s="57" t="s">
        <v>119</v>
      </c>
      <c r="H15" s="104"/>
      <c r="I15" s="89"/>
      <c r="J15" s="57" t="s">
        <v>195</v>
      </c>
      <c r="K15" s="55" t="s">
        <v>215</v>
      </c>
      <c r="L15" s="90"/>
      <c r="M15" s="89" t="s">
        <v>17</v>
      </c>
      <c r="N15" s="89" t="s">
        <v>258</v>
      </c>
      <c r="O15" s="104"/>
      <c r="P15" s="89" t="s">
        <v>284</v>
      </c>
      <c r="Q15" s="111"/>
      <c r="R15" s="111"/>
      <c r="S15" s="57" t="s">
        <v>330</v>
      </c>
      <c r="T15" s="95" t="s">
        <v>337</v>
      </c>
      <c r="U15" s="111"/>
      <c r="V15" s="102" t="s">
        <v>300</v>
      </c>
      <c r="W15" s="128"/>
      <c r="X15" s="93" t="s">
        <v>415</v>
      </c>
      <c r="Y15" s="95" t="s">
        <v>41</v>
      </c>
      <c r="Z15" s="90"/>
      <c r="AA15" s="90"/>
      <c r="AB15" s="118"/>
      <c r="AC15" s="118" t="s">
        <v>486</v>
      </c>
      <c r="AD15" s="88"/>
      <c r="AE15" s="51" t="s">
        <v>17</v>
      </c>
      <c r="AF15" s="113"/>
      <c r="AG15" s="111"/>
      <c r="AH15" s="90"/>
      <c r="AI15" s="112"/>
      <c r="AJ15" s="118" t="s">
        <v>559</v>
      </c>
      <c r="AK15" s="88"/>
      <c r="AL15" s="89" t="s">
        <v>571</v>
      </c>
      <c r="AM15" s="110"/>
      <c r="AN15" s="51" t="s">
        <v>601</v>
      </c>
      <c r="AO15" s="117"/>
      <c r="AP15" s="117"/>
      <c r="AQ15" s="112"/>
      <c r="AR15" s="89" t="s">
        <v>13</v>
      </c>
      <c r="AS15" s="89"/>
      <c r="AT15" s="93" t="s">
        <v>625</v>
      </c>
      <c r="AU15" s="89"/>
      <c r="AV15" s="93"/>
      <c r="AW15" s="89"/>
      <c r="AX15" s="89"/>
      <c r="AY15" s="93"/>
      <c r="AZ15" s="89"/>
      <c r="BA15" s="90"/>
      <c r="BB15" s="88"/>
      <c r="BC15" s="89"/>
      <c r="BD15" s="89"/>
      <c r="BE15" s="103"/>
      <c r="BF15" s="93"/>
      <c r="BG15" s="103"/>
      <c r="BH15" s="93" t="s">
        <v>684</v>
      </c>
      <c r="BI15" s="89" t="s">
        <v>13</v>
      </c>
      <c r="BJ15" s="93" t="s">
        <v>60</v>
      </c>
      <c r="BK15" s="89"/>
      <c r="BL15" s="89"/>
      <c r="BM15" s="89"/>
      <c r="BN15" s="107"/>
      <c r="BO15" s="89"/>
      <c r="BP15" s="88"/>
      <c r="BQ15" s="89" t="s">
        <v>58</v>
      </c>
      <c r="BR15" s="94" t="s">
        <v>719</v>
      </c>
      <c r="BS15" s="89"/>
      <c r="BT15" s="93"/>
      <c r="BU15" s="93"/>
      <c r="BV15" s="90" t="s">
        <v>726</v>
      </c>
      <c r="BW15" s="42"/>
      <c r="BX15" s="42"/>
      <c r="BY15" s="42"/>
      <c r="BZ15" s="42"/>
      <c r="CA15" s="65"/>
      <c r="CB15" s="65"/>
      <c r="CC15" s="65"/>
      <c r="CD15" s="42"/>
      <c r="CE15" s="42"/>
      <c r="CF15" s="42"/>
      <c r="CG15" s="42"/>
      <c r="CH15" s="42"/>
      <c r="CI15" s="65"/>
      <c r="CJ15" s="65"/>
      <c r="CK15" s="42"/>
      <c r="CL15" s="42"/>
      <c r="CM15" s="42"/>
      <c r="CN15" s="42"/>
      <c r="CO15" s="42"/>
      <c r="CP15" s="65"/>
      <c r="CQ15" s="65"/>
    </row>
    <row r="16" spans="1:95" ht="13.8" customHeight="1" x14ac:dyDescent="0.25">
      <c r="A16" s="10">
        <v>0.54166666666666596</v>
      </c>
      <c r="B16" s="56" t="s">
        <v>18</v>
      </c>
      <c r="C16" s="109"/>
      <c r="D16" s="89"/>
      <c r="E16" s="109" t="s">
        <v>90</v>
      </c>
      <c r="F16" s="55" t="s">
        <v>103</v>
      </c>
      <c r="G16" s="53" t="s">
        <v>121</v>
      </c>
      <c r="H16" s="104"/>
      <c r="I16" s="88" t="s">
        <v>177</v>
      </c>
      <c r="J16" s="51" t="s">
        <v>17</v>
      </c>
      <c r="K16" s="57" t="s">
        <v>216</v>
      </c>
      <c r="L16" s="90"/>
      <c r="M16" s="89"/>
      <c r="N16" s="89"/>
      <c r="O16" s="104"/>
      <c r="P16" s="89"/>
      <c r="Q16" s="111"/>
      <c r="R16" s="111"/>
      <c r="S16" s="61" t="s">
        <v>96</v>
      </c>
      <c r="T16" s="95"/>
      <c r="U16" s="88" t="s">
        <v>378</v>
      </c>
      <c r="V16" s="102"/>
      <c r="W16" s="102" t="s">
        <v>403</v>
      </c>
      <c r="X16" s="93"/>
      <c r="Y16" s="95"/>
      <c r="Z16" s="90"/>
      <c r="AA16" s="51" t="s">
        <v>449</v>
      </c>
      <c r="AB16" s="51" t="s">
        <v>17</v>
      </c>
      <c r="AC16" s="118"/>
      <c r="AD16" s="55" t="s">
        <v>501</v>
      </c>
      <c r="AE16" s="55" t="s">
        <v>15</v>
      </c>
      <c r="AF16" s="113"/>
      <c r="AG16" s="89" t="s">
        <v>13</v>
      </c>
      <c r="AH16" s="89" t="s">
        <v>548</v>
      </c>
      <c r="AI16" s="89" t="s">
        <v>58</v>
      </c>
      <c r="AJ16" s="118"/>
      <c r="AK16" s="94" t="s">
        <v>567</v>
      </c>
      <c r="AL16" s="89"/>
      <c r="AM16" s="93" t="s">
        <v>595</v>
      </c>
      <c r="AN16" s="113" t="s">
        <v>602</v>
      </c>
      <c r="AO16" s="117"/>
      <c r="AP16" s="117"/>
      <c r="AQ16" s="112"/>
      <c r="AR16" s="89"/>
      <c r="AS16" s="89" t="s">
        <v>58</v>
      </c>
      <c r="AT16" s="93"/>
      <c r="AU16" s="93" t="s">
        <v>633</v>
      </c>
      <c r="AV16" s="93"/>
      <c r="AW16" s="89" t="s">
        <v>58</v>
      </c>
      <c r="AX16" s="57" t="s">
        <v>653</v>
      </c>
      <c r="AY16" s="89" t="s">
        <v>17</v>
      </c>
      <c r="AZ16" s="88" t="s">
        <v>470</v>
      </c>
      <c r="BA16" s="89" t="s">
        <v>17</v>
      </c>
      <c r="BB16" s="88"/>
      <c r="BC16" s="94" t="s">
        <v>619</v>
      </c>
      <c r="BD16" s="110" t="s">
        <v>670</v>
      </c>
      <c r="BE16" s="89" t="s">
        <v>13</v>
      </c>
      <c r="BF16" s="93"/>
      <c r="BG16" s="103"/>
      <c r="BH16" s="93"/>
      <c r="BI16" s="89"/>
      <c r="BJ16" s="93"/>
      <c r="BK16" s="89" t="s">
        <v>13</v>
      </c>
      <c r="BL16" s="89" t="s">
        <v>13</v>
      </c>
      <c r="BM16" s="99" t="s">
        <v>13</v>
      </c>
      <c r="BN16" s="107"/>
      <c r="BO16" s="88" t="s">
        <v>700</v>
      </c>
      <c r="BP16" s="119" t="s">
        <v>416</v>
      </c>
      <c r="BQ16" s="89"/>
      <c r="BR16" s="94"/>
      <c r="BS16" s="88" t="s">
        <v>60</v>
      </c>
      <c r="BT16" s="90" t="s">
        <v>726</v>
      </c>
      <c r="BU16" s="90" t="s">
        <v>45</v>
      </c>
      <c r="BV16" s="90"/>
      <c r="BW16" s="42"/>
      <c r="BX16" s="42"/>
      <c r="BY16" s="42"/>
      <c r="BZ16" s="42"/>
      <c r="CA16" s="65"/>
      <c r="CB16" s="65"/>
      <c r="CC16" s="65"/>
      <c r="CD16" s="42"/>
      <c r="CE16" s="42"/>
      <c r="CF16" s="42"/>
      <c r="CG16" s="42"/>
      <c r="CH16" s="42"/>
      <c r="CI16" s="65"/>
      <c r="CJ16" s="65"/>
      <c r="CK16" s="42"/>
      <c r="CL16" s="42"/>
      <c r="CM16" s="42"/>
      <c r="CN16" s="42"/>
      <c r="CO16" s="42"/>
      <c r="CP16" s="65"/>
      <c r="CQ16" s="65"/>
    </row>
    <row r="17" spans="1:95" ht="13.8" customHeight="1" x14ac:dyDescent="0.25">
      <c r="A17" s="10">
        <v>0.5625</v>
      </c>
      <c r="B17" s="57" t="s">
        <v>19</v>
      </c>
      <c r="C17" s="109"/>
      <c r="D17" s="109" t="s">
        <v>72</v>
      </c>
      <c r="E17" s="109"/>
      <c r="F17" s="93" t="s">
        <v>104</v>
      </c>
      <c r="G17" s="125" t="s">
        <v>122</v>
      </c>
      <c r="H17" s="51" t="s">
        <v>139</v>
      </c>
      <c r="I17" s="88"/>
      <c r="J17" s="90" t="s">
        <v>21</v>
      </c>
      <c r="K17" s="57" t="s">
        <v>217</v>
      </c>
      <c r="L17" s="89" t="s">
        <v>240</v>
      </c>
      <c r="M17" s="88" t="s">
        <v>250</v>
      </c>
      <c r="N17" s="109" t="s">
        <v>257</v>
      </c>
      <c r="O17" s="88" t="s">
        <v>272</v>
      </c>
      <c r="P17" s="109" t="s">
        <v>285</v>
      </c>
      <c r="Q17" s="95" t="s">
        <v>290</v>
      </c>
      <c r="R17" s="111"/>
      <c r="S17" s="56" t="s">
        <v>332</v>
      </c>
      <c r="T17" s="52" t="s">
        <v>338</v>
      </c>
      <c r="U17" s="88"/>
      <c r="V17" s="102"/>
      <c r="W17" s="102"/>
      <c r="X17" s="119" t="s">
        <v>416</v>
      </c>
      <c r="Y17" s="95" t="s">
        <v>430</v>
      </c>
      <c r="Z17" s="55" t="s">
        <v>438</v>
      </c>
      <c r="AA17" s="90" t="s">
        <v>252</v>
      </c>
      <c r="AB17" s="57" t="s">
        <v>478</v>
      </c>
      <c r="AC17" s="118"/>
      <c r="AD17" s="55"/>
      <c r="AE17" s="53" t="s">
        <v>15</v>
      </c>
      <c r="AF17" s="113"/>
      <c r="AG17" s="89"/>
      <c r="AH17" s="89"/>
      <c r="AI17" s="89"/>
      <c r="AJ17" s="118"/>
      <c r="AK17" s="94"/>
      <c r="AL17" s="89" t="s">
        <v>572</v>
      </c>
      <c r="AM17" s="93"/>
      <c r="AN17" s="113"/>
      <c r="AO17" s="117"/>
      <c r="AP17" s="117"/>
      <c r="AQ17" s="112"/>
      <c r="AR17" s="90" t="s">
        <v>45</v>
      </c>
      <c r="AS17" s="89"/>
      <c r="AT17" s="93"/>
      <c r="AU17" s="93"/>
      <c r="AV17" s="93"/>
      <c r="AW17" s="89"/>
      <c r="AX17" s="89" t="s">
        <v>13</v>
      </c>
      <c r="AY17" s="89"/>
      <c r="AZ17" s="88"/>
      <c r="BA17" s="89"/>
      <c r="BB17" s="88"/>
      <c r="BC17" s="94"/>
      <c r="BD17" s="110"/>
      <c r="BE17" s="89"/>
      <c r="BF17" s="93"/>
      <c r="BG17" s="103"/>
      <c r="BH17" s="89" t="s">
        <v>13</v>
      </c>
      <c r="BI17" s="89" t="s">
        <v>13</v>
      </c>
      <c r="BJ17" s="89" t="s">
        <v>13</v>
      </c>
      <c r="BK17" s="89"/>
      <c r="BL17" s="89"/>
      <c r="BM17" s="100"/>
      <c r="BN17" s="107"/>
      <c r="BO17" s="88"/>
      <c r="BP17" s="89"/>
      <c r="BQ17" s="89" t="s">
        <v>17</v>
      </c>
      <c r="BR17" s="89" t="s">
        <v>13</v>
      </c>
      <c r="BS17" s="88"/>
      <c r="BT17" s="90"/>
      <c r="BU17" s="90"/>
      <c r="BV17" s="90" t="s">
        <v>159</v>
      </c>
      <c r="BX17" s="42"/>
      <c r="CA17" s="2"/>
      <c r="CB17" s="2"/>
      <c r="CC17" s="2"/>
      <c r="CI17" s="2"/>
      <c r="CJ17" s="2"/>
      <c r="CP17" s="2"/>
      <c r="CQ17" s="2"/>
    </row>
    <row r="18" spans="1:95" ht="13.8" customHeight="1" x14ac:dyDescent="0.25">
      <c r="A18" s="10">
        <v>0.58333333333333304</v>
      </c>
      <c r="B18" s="89" t="s">
        <v>13</v>
      </c>
      <c r="C18" s="93" t="s">
        <v>64</v>
      </c>
      <c r="D18" s="109"/>
      <c r="E18" s="111" t="s">
        <v>91</v>
      </c>
      <c r="F18" s="93"/>
      <c r="G18" s="125"/>
      <c r="H18" s="62" t="s">
        <v>140</v>
      </c>
      <c r="I18" s="62" t="s">
        <v>178</v>
      </c>
      <c r="J18" s="90"/>
      <c r="K18" s="62" t="s">
        <v>218</v>
      </c>
      <c r="L18" s="89"/>
      <c r="M18" s="88"/>
      <c r="N18" s="109"/>
      <c r="O18" s="88"/>
      <c r="P18" s="109"/>
      <c r="Q18" s="95"/>
      <c r="R18" s="95" t="s">
        <v>45</v>
      </c>
      <c r="S18" s="95" t="s">
        <v>331</v>
      </c>
      <c r="T18" s="89" t="s">
        <v>365</v>
      </c>
      <c r="U18" s="95" t="s">
        <v>379</v>
      </c>
      <c r="V18" s="102"/>
      <c r="W18" s="102"/>
      <c r="X18" s="119"/>
      <c r="Y18" s="95"/>
      <c r="Z18" s="51" t="s">
        <v>17</v>
      </c>
      <c r="AA18" s="90"/>
      <c r="AB18" s="94" t="s">
        <v>477</v>
      </c>
      <c r="AC18" s="89" t="s">
        <v>17</v>
      </c>
      <c r="AD18" s="89" t="s">
        <v>502</v>
      </c>
      <c r="AE18" s="89" t="s">
        <v>13</v>
      </c>
      <c r="AF18" s="113"/>
      <c r="AG18" s="55" t="s">
        <v>96</v>
      </c>
      <c r="AH18" s="89"/>
      <c r="AI18" s="89"/>
      <c r="AJ18" s="118"/>
      <c r="AK18" s="89" t="s">
        <v>17</v>
      </c>
      <c r="AL18" s="89"/>
      <c r="AM18" s="95" t="s">
        <v>261</v>
      </c>
      <c r="AN18" s="51" t="s">
        <v>178</v>
      </c>
      <c r="AO18" s="117"/>
      <c r="AP18" s="117"/>
      <c r="AQ18" s="112"/>
      <c r="AR18" s="90"/>
      <c r="AS18" s="109" t="s">
        <v>177</v>
      </c>
      <c r="AT18" s="93"/>
      <c r="AU18" s="93"/>
      <c r="AV18" s="89" t="s">
        <v>17</v>
      </c>
      <c r="AW18" s="55" t="s">
        <v>177</v>
      </c>
      <c r="AX18" s="89"/>
      <c r="AY18" s="110" t="s">
        <v>660</v>
      </c>
      <c r="AZ18" s="109" t="s">
        <v>193</v>
      </c>
      <c r="BA18" s="109" t="s">
        <v>177</v>
      </c>
      <c r="BB18" s="88"/>
      <c r="BC18" s="109" t="s">
        <v>177</v>
      </c>
      <c r="BD18" s="89" t="s">
        <v>13</v>
      </c>
      <c r="BE18" s="89" t="s">
        <v>13</v>
      </c>
      <c r="BF18" s="93"/>
      <c r="BG18" s="103"/>
      <c r="BH18" s="89"/>
      <c r="BI18" s="89"/>
      <c r="BJ18" s="89"/>
      <c r="BK18" s="89" t="s">
        <v>13</v>
      </c>
      <c r="BL18" s="104" t="s">
        <v>693</v>
      </c>
      <c r="BM18" s="100"/>
      <c r="BN18" s="107"/>
      <c r="BO18" s="88" t="s">
        <v>700</v>
      </c>
      <c r="BP18" s="89"/>
      <c r="BQ18" s="89"/>
      <c r="BR18" s="89"/>
      <c r="BS18" s="90" t="s">
        <v>45</v>
      </c>
      <c r="BT18" s="93" t="s">
        <v>728</v>
      </c>
      <c r="BU18" s="85" t="s">
        <v>17</v>
      </c>
      <c r="BV18" s="90"/>
      <c r="BW18" s="42"/>
      <c r="BX18" s="42"/>
      <c r="BY18" s="42"/>
      <c r="BZ18" s="65"/>
      <c r="CA18" s="65"/>
      <c r="CB18" s="65"/>
      <c r="CC18" s="65"/>
      <c r="CD18" s="42"/>
      <c r="CE18" s="42"/>
      <c r="CF18" s="42"/>
      <c r="CG18" s="42"/>
      <c r="CH18" s="42"/>
      <c r="CI18" s="65"/>
      <c r="CJ18" s="65"/>
      <c r="CK18" s="42"/>
      <c r="CL18" s="42"/>
      <c r="CM18" s="42"/>
      <c r="CN18" s="42"/>
      <c r="CO18" s="42"/>
      <c r="CP18" s="65"/>
      <c r="CQ18" s="65"/>
    </row>
    <row r="19" spans="1:95" ht="13.8" customHeight="1" x14ac:dyDescent="0.25">
      <c r="A19" s="10">
        <v>0.60416666666666596</v>
      </c>
      <c r="B19" s="89"/>
      <c r="C19" s="93"/>
      <c r="D19" s="51" t="s">
        <v>76</v>
      </c>
      <c r="E19" s="111"/>
      <c r="F19" s="93"/>
      <c r="G19" s="126" t="s">
        <v>123</v>
      </c>
      <c r="H19" s="20" t="s">
        <v>141</v>
      </c>
      <c r="I19" s="94" t="s">
        <v>179</v>
      </c>
      <c r="J19" s="94" t="s">
        <v>196</v>
      </c>
      <c r="K19" s="90" t="s">
        <v>219</v>
      </c>
      <c r="L19" s="89"/>
      <c r="M19" s="88"/>
      <c r="N19" s="109"/>
      <c r="O19" s="88"/>
      <c r="P19" s="110" t="s">
        <v>287</v>
      </c>
      <c r="Q19" s="63" t="s">
        <v>292</v>
      </c>
      <c r="R19" s="95"/>
      <c r="S19" s="95"/>
      <c r="T19" s="89"/>
      <c r="U19" s="95"/>
      <c r="V19" s="102"/>
      <c r="W19" s="102"/>
      <c r="X19" s="55" t="s">
        <v>409</v>
      </c>
      <c r="Y19" s="95"/>
      <c r="Z19" s="52" t="s">
        <v>439</v>
      </c>
      <c r="AA19" s="90"/>
      <c r="AB19" s="94"/>
      <c r="AC19" s="89"/>
      <c r="AD19" s="89"/>
      <c r="AE19" s="89"/>
      <c r="AF19" s="113"/>
      <c r="AG19" s="57" t="s">
        <v>45</v>
      </c>
      <c r="AH19" s="103" t="s">
        <v>553</v>
      </c>
      <c r="AI19" s="103" t="s">
        <v>408</v>
      </c>
      <c r="AJ19" s="61" t="s">
        <v>558</v>
      </c>
      <c r="AK19" s="89"/>
      <c r="AL19" s="89"/>
      <c r="AM19" s="95"/>
      <c r="AN19" s="55" t="s">
        <v>603</v>
      </c>
      <c r="AO19" s="117"/>
      <c r="AP19" s="117"/>
      <c r="AQ19" s="112"/>
      <c r="AR19" s="90" t="s">
        <v>45</v>
      </c>
      <c r="AS19" s="109"/>
      <c r="AT19" s="104" t="s">
        <v>624</v>
      </c>
      <c r="AU19" s="93"/>
      <c r="AV19" s="89"/>
      <c r="AW19" s="89" t="s">
        <v>13</v>
      </c>
      <c r="AX19" s="90" t="s">
        <v>45</v>
      </c>
      <c r="AY19" s="110"/>
      <c r="AZ19" s="109"/>
      <c r="BA19" s="109"/>
      <c r="BB19" s="88"/>
      <c r="BC19" s="109"/>
      <c r="BD19" s="89"/>
      <c r="BE19" s="89"/>
      <c r="BF19" s="93"/>
      <c r="BG19" s="103"/>
      <c r="BH19" s="89" t="s">
        <v>13</v>
      </c>
      <c r="BI19" s="93" t="s">
        <v>687</v>
      </c>
      <c r="BJ19" s="89" t="s">
        <v>13</v>
      </c>
      <c r="BK19" s="89"/>
      <c r="BL19" s="104"/>
      <c r="BM19" s="101"/>
      <c r="BN19" s="89" t="s">
        <v>58</v>
      </c>
      <c r="BO19" s="88"/>
      <c r="BP19" s="93" t="s">
        <v>697</v>
      </c>
      <c r="BQ19" s="67" t="s">
        <v>710</v>
      </c>
      <c r="BR19" s="94" t="s">
        <v>619</v>
      </c>
      <c r="BS19" s="90"/>
      <c r="BT19" s="93"/>
      <c r="BU19" s="90" t="s">
        <v>726</v>
      </c>
      <c r="BV19" s="136" t="s">
        <v>768</v>
      </c>
      <c r="BW19" s="42"/>
      <c r="BX19" s="42"/>
      <c r="BY19" s="42"/>
      <c r="BZ19" s="65"/>
      <c r="CA19" s="65"/>
      <c r="CB19" s="65"/>
      <c r="CC19" s="65"/>
      <c r="CD19" s="42"/>
      <c r="CE19" s="42"/>
      <c r="CF19" s="42"/>
      <c r="CG19" s="42"/>
      <c r="CH19" s="42"/>
      <c r="CI19" s="65"/>
      <c r="CJ19" s="65"/>
      <c r="CK19" s="42"/>
      <c r="CL19" s="42"/>
      <c r="CM19" s="42"/>
      <c r="CN19" s="42"/>
      <c r="CO19" s="42"/>
      <c r="CP19" s="65"/>
      <c r="CQ19" s="65"/>
    </row>
    <row r="20" spans="1:95" ht="13.8" customHeight="1" x14ac:dyDescent="0.25">
      <c r="A20" s="10">
        <v>0.625</v>
      </c>
      <c r="B20" s="109" t="s">
        <v>20</v>
      </c>
      <c r="C20" s="89" t="s">
        <v>65</v>
      </c>
      <c r="D20" s="95" t="s">
        <v>73</v>
      </c>
      <c r="E20" s="111"/>
      <c r="F20" s="115" t="s">
        <v>103</v>
      </c>
      <c r="G20" s="126"/>
      <c r="H20" s="20"/>
      <c r="I20" s="94"/>
      <c r="J20" s="94"/>
      <c r="K20" s="90"/>
      <c r="L20" s="61" t="s">
        <v>241</v>
      </c>
      <c r="M20" s="88"/>
      <c r="N20" s="109"/>
      <c r="O20" s="88"/>
      <c r="P20" s="110"/>
      <c r="Q20" s="61" t="s">
        <v>291</v>
      </c>
      <c r="R20" s="89" t="s">
        <v>13</v>
      </c>
      <c r="S20" s="62" t="s">
        <v>325</v>
      </c>
      <c r="T20" s="51" t="s">
        <v>366</v>
      </c>
      <c r="U20" s="89" t="s">
        <v>380</v>
      </c>
      <c r="V20" s="102"/>
      <c r="W20" s="102"/>
      <c r="X20" s="95" t="s">
        <v>413</v>
      </c>
      <c r="Y20" s="51" t="s">
        <v>426</v>
      </c>
      <c r="Z20" s="94" t="s">
        <v>441</v>
      </c>
      <c r="AA20" s="62" t="s">
        <v>450</v>
      </c>
      <c r="AB20" s="94"/>
      <c r="AC20" s="89" t="s">
        <v>487</v>
      </c>
      <c r="AD20" s="89"/>
      <c r="AE20" s="89"/>
      <c r="AF20" s="113"/>
      <c r="AG20" s="95" t="s">
        <v>536</v>
      </c>
      <c r="AH20" s="103"/>
      <c r="AI20" s="103"/>
      <c r="AJ20" s="93" t="s">
        <v>560</v>
      </c>
      <c r="AK20" s="90" t="s">
        <v>45</v>
      </c>
      <c r="AL20" s="90" t="s">
        <v>45</v>
      </c>
      <c r="AM20" s="104" t="s">
        <v>596</v>
      </c>
      <c r="AN20" s="51" t="s">
        <v>17</v>
      </c>
      <c r="AO20" s="117"/>
      <c r="AP20" s="117"/>
      <c r="AQ20" s="112" t="s">
        <v>17</v>
      </c>
      <c r="AR20" s="90"/>
      <c r="AS20" s="89" t="s">
        <v>13</v>
      </c>
      <c r="AT20" s="104"/>
      <c r="AU20" s="93" t="s">
        <v>633</v>
      </c>
      <c r="AV20" s="93" t="s">
        <v>633</v>
      </c>
      <c r="AW20" s="89"/>
      <c r="AX20" s="90"/>
      <c r="AY20" s="110"/>
      <c r="AZ20" s="112" t="s">
        <v>669</v>
      </c>
      <c r="BA20" s="89" t="s">
        <v>13</v>
      </c>
      <c r="BB20" s="88"/>
      <c r="BC20" s="89" t="s">
        <v>13</v>
      </c>
      <c r="BD20" s="89" t="s">
        <v>13</v>
      </c>
      <c r="BE20" s="90" t="s">
        <v>45</v>
      </c>
      <c r="BF20" s="93"/>
      <c r="BG20" s="89" t="s">
        <v>13</v>
      </c>
      <c r="BH20" s="89"/>
      <c r="BI20" s="93"/>
      <c r="BJ20" s="89"/>
      <c r="BK20" s="88" t="s">
        <v>670</v>
      </c>
      <c r="BL20" s="104"/>
      <c r="BM20" s="88" t="s">
        <v>670</v>
      </c>
      <c r="BN20" s="89"/>
      <c r="BO20" s="94" t="s">
        <v>701</v>
      </c>
      <c r="BP20" s="93"/>
      <c r="BQ20" s="93" t="s">
        <v>711</v>
      </c>
      <c r="BR20" s="94"/>
      <c r="BS20" s="86" t="s">
        <v>723</v>
      </c>
      <c r="BT20" s="86" t="s">
        <v>729</v>
      </c>
      <c r="BU20" s="90"/>
      <c r="BV20" s="137" t="s">
        <v>769</v>
      </c>
      <c r="BW20" s="42"/>
      <c r="BX20" s="42"/>
      <c r="BY20" s="42"/>
      <c r="BZ20" s="65"/>
      <c r="CA20" s="65"/>
      <c r="CB20" s="65"/>
      <c r="CC20" s="65"/>
      <c r="CD20" s="42"/>
      <c r="CE20" s="42"/>
      <c r="CF20" s="42"/>
      <c r="CG20" s="42"/>
      <c r="CH20" s="42"/>
      <c r="CI20" s="65"/>
      <c r="CJ20" s="65"/>
      <c r="CK20" s="42"/>
      <c r="CL20" s="42"/>
      <c r="CM20" s="42"/>
      <c r="CN20" s="42"/>
      <c r="CO20" s="42"/>
      <c r="CP20" s="65"/>
      <c r="CQ20" s="65"/>
    </row>
    <row r="21" spans="1:95" ht="13.8" customHeight="1" x14ac:dyDescent="0.25">
      <c r="A21" s="10">
        <v>0.64583333333333304</v>
      </c>
      <c r="B21" s="109"/>
      <c r="C21" s="89"/>
      <c r="D21" s="95"/>
      <c r="E21" s="54" t="s">
        <v>92</v>
      </c>
      <c r="F21" s="115"/>
      <c r="G21" s="126"/>
      <c r="H21" s="18" t="s">
        <v>142</v>
      </c>
      <c r="I21" s="90" t="s">
        <v>41</v>
      </c>
      <c r="J21" s="111" t="s">
        <v>197</v>
      </c>
      <c r="K21" s="60" t="s">
        <v>220</v>
      </c>
      <c r="L21" s="90" t="s">
        <v>242</v>
      </c>
      <c r="M21" s="88"/>
      <c r="N21" s="60" t="s">
        <v>263</v>
      </c>
      <c r="O21" s="90" t="s">
        <v>273</v>
      </c>
      <c r="P21" s="110"/>
      <c r="Q21" s="90" t="s">
        <v>298</v>
      </c>
      <c r="R21" s="89"/>
      <c r="S21" s="90" t="s">
        <v>327</v>
      </c>
      <c r="T21" s="88" t="s">
        <v>367</v>
      </c>
      <c r="U21" s="89"/>
      <c r="V21" s="109" t="s">
        <v>390</v>
      </c>
      <c r="W21" s="61" t="s">
        <v>404</v>
      </c>
      <c r="X21" s="95"/>
      <c r="Y21" s="95" t="s">
        <v>41</v>
      </c>
      <c r="Z21" s="94"/>
      <c r="AA21" s="114" t="s">
        <v>463</v>
      </c>
      <c r="AB21" s="110" t="s">
        <v>473</v>
      </c>
      <c r="AC21" s="89"/>
      <c r="AD21" s="89"/>
      <c r="AE21" s="89"/>
      <c r="AF21" s="113"/>
      <c r="AG21" s="95"/>
      <c r="AH21" s="103"/>
      <c r="AI21" s="103"/>
      <c r="AJ21" s="93"/>
      <c r="AK21" s="90"/>
      <c r="AL21" s="90"/>
      <c r="AM21" s="104"/>
      <c r="AN21" s="53" t="s">
        <v>604</v>
      </c>
      <c r="AO21" s="117"/>
      <c r="AP21" s="117"/>
      <c r="AQ21" s="112"/>
      <c r="AR21" s="112" t="s">
        <v>199</v>
      </c>
      <c r="AS21" s="89"/>
      <c r="AT21" s="90" t="s">
        <v>626</v>
      </c>
      <c r="AU21" s="93"/>
      <c r="AV21" s="93"/>
      <c r="AW21" s="89" t="s">
        <v>13</v>
      </c>
      <c r="AX21" s="110" t="s">
        <v>656</v>
      </c>
      <c r="AY21" s="93" t="s">
        <v>661</v>
      </c>
      <c r="AZ21" s="112"/>
      <c r="BA21" s="89"/>
      <c r="BB21" s="88"/>
      <c r="BC21" s="89"/>
      <c r="BD21" s="89"/>
      <c r="BE21" s="90"/>
      <c r="BF21" s="93"/>
      <c r="BG21" s="89"/>
      <c r="BH21" s="90" t="s">
        <v>45</v>
      </c>
      <c r="BI21" s="93" t="s">
        <v>688</v>
      </c>
      <c r="BJ21" s="88" t="s">
        <v>670</v>
      </c>
      <c r="BK21" s="88"/>
      <c r="BL21" s="104"/>
      <c r="BM21" s="88"/>
      <c r="BN21" s="105" t="s">
        <v>695</v>
      </c>
      <c r="BO21" s="94"/>
      <c r="BP21" s="95" t="s">
        <v>702</v>
      </c>
      <c r="BQ21" s="93"/>
      <c r="BR21" s="90" t="s">
        <v>45</v>
      </c>
      <c r="BS21" s="87"/>
      <c r="BT21" s="87"/>
      <c r="BU21" s="90" t="s">
        <v>726</v>
      </c>
      <c r="BV21" s="113" t="s">
        <v>767</v>
      </c>
      <c r="BW21" s="42"/>
      <c r="BX21" s="42"/>
      <c r="BY21" s="42"/>
      <c r="BZ21" s="65"/>
      <c r="CA21" s="65"/>
      <c r="CB21" s="65"/>
      <c r="CC21" s="65"/>
      <c r="CD21" s="42"/>
      <c r="CE21" s="42"/>
      <c r="CF21" s="42"/>
      <c r="CG21" s="42"/>
      <c r="CH21" s="42"/>
      <c r="CI21" s="65"/>
      <c r="CJ21" s="65"/>
      <c r="CK21" s="42"/>
      <c r="CL21" s="42"/>
      <c r="CM21" s="42"/>
      <c r="CN21" s="42"/>
      <c r="CO21" s="42"/>
      <c r="CP21" s="65"/>
      <c r="CQ21" s="65"/>
    </row>
    <row r="22" spans="1:95" ht="13.8" customHeight="1" x14ac:dyDescent="0.25">
      <c r="A22" s="10">
        <v>0.66666666666666596</v>
      </c>
      <c r="B22" s="57" t="s">
        <v>21</v>
      </c>
      <c r="C22" s="109" t="s">
        <v>66</v>
      </c>
      <c r="D22" s="51" t="s">
        <v>74</v>
      </c>
      <c r="E22" s="90" t="s">
        <v>93</v>
      </c>
      <c r="F22" s="115"/>
      <c r="G22" s="104" t="s">
        <v>124</v>
      </c>
      <c r="H22" s="57" t="s">
        <v>144</v>
      </c>
      <c r="I22" s="90"/>
      <c r="J22" s="111"/>
      <c r="K22" s="57" t="s">
        <v>216</v>
      </c>
      <c r="L22" s="90"/>
      <c r="M22" s="88"/>
      <c r="N22" s="54" t="s">
        <v>264</v>
      </c>
      <c r="O22" s="90"/>
      <c r="P22" s="110"/>
      <c r="Q22" s="90"/>
      <c r="R22" s="104" t="s">
        <v>317</v>
      </c>
      <c r="S22" s="90"/>
      <c r="T22" s="88"/>
      <c r="U22" s="89"/>
      <c r="V22" s="109"/>
      <c r="W22" s="90" t="s">
        <v>405</v>
      </c>
      <c r="X22" s="95" t="s">
        <v>414</v>
      </c>
      <c r="Y22" s="95"/>
      <c r="Z22" s="95" t="s">
        <v>442</v>
      </c>
      <c r="AA22" s="114"/>
      <c r="AB22" s="110"/>
      <c r="AC22" s="95" t="s">
        <v>45</v>
      </c>
      <c r="AD22" s="95" t="s">
        <v>503</v>
      </c>
      <c r="AE22" s="52" t="s">
        <v>261</v>
      </c>
      <c r="AF22" s="55" t="s">
        <v>96</v>
      </c>
      <c r="AG22" s="95"/>
      <c r="AH22" s="103"/>
      <c r="AI22" s="103"/>
      <c r="AJ22" s="89" t="s">
        <v>561</v>
      </c>
      <c r="AK22" s="89" t="s">
        <v>13</v>
      </c>
      <c r="AL22" s="115" t="s">
        <v>96</v>
      </c>
      <c r="AM22" s="89" t="s">
        <v>58</v>
      </c>
      <c r="AN22" s="93" t="s">
        <v>605</v>
      </c>
      <c r="AO22" s="117"/>
      <c r="AP22" s="117"/>
      <c r="AQ22" s="112"/>
      <c r="AR22" s="112"/>
      <c r="AS22" s="89" t="s">
        <v>13</v>
      </c>
      <c r="AT22" s="90"/>
      <c r="AU22" s="93"/>
      <c r="AV22" s="93"/>
      <c r="AW22" s="89"/>
      <c r="AX22" s="110"/>
      <c r="AY22" s="93"/>
      <c r="AZ22" s="112"/>
      <c r="BA22" s="89" t="s">
        <v>13</v>
      </c>
      <c r="BB22" s="53" t="s">
        <v>671</v>
      </c>
      <c r="BC22" s="89" t="s">
        <v>58</v>
      </c>
      <c r="BD22" s="103" t="s">
        <v>647</v>
      </c>
      <c r="BE22" s="89" t="s">
        <v>17</v>
      </c>
      <c r="BF22" s="93"/>
      <c r="BG22" s="89" t="s">
        <v>13</v>
      </c>
      <c r="BH22" s="90"/>
      <c r="BI22" s="93"/>
      <c r="BJ22" s="88"/>
      <c r="BK22" s="90" t="s">
        <v>45</v>
      </c>
      <c r="BL22" s="104"/>
      <c r="BM22" s="90" t="s">
        <v>45</v>
      </c>
      <c r="BN22" s="108"/>
      <c r="BO22" s="93" t="s">
        <v>697</v>
      </c>
      <c r="BP22" s="95"/>
      <c r="BQ22" s="88" t="s">
        <v>670</v>
      </c>
      <c r="BR22" s="90"/>
      <c r="BS22" s="94" t="s">
        <v>723</v>
      </c>
      <c r="BT22" s="88" t="s">
        <v>647</v>
      </c>
      <c r="BU22" s="90"/>
      <c r="BV22" s="90"/>
      <c r="BW22" s="42"/>
      <c r="BX22" s="42"/>
      <c r="BY22" s="42"/>
      <c r="BZ22" s="65"/>
      <c r="CA22" s="65"/>
      <c r="CB22" s="65"/>
      <c r="CC22" s="65"/>
      <c r="CD22" s="42"/>
      <c r="CE22" s="42"/>
      <c r="CF22" s="42"/>
      <c r="CG22" s="42"/>
      <c r="CH22" s="42"/>
      <c r="CI22" s="65"/>
      <c r="CJ22" s="65"/>
      <c r="CK22" s="42"/>
      <c r="CL22" s="42"/>
      <c r="CM22" s="42"/>
      <c r="CN22" s="42"/>
      <c r="CO22" s="42"/>
      <c r="CP22" s="65"/>
      <c r="CQ22" s="65"/>
    </row>
    <row r="23" spans="1:95" ht="13.8" customHeight="1" x14ac:dyDescent="0.25">
      <c r="A23" s="10">
        <v>0.6875</v>
      </c>
      <c r="B23" s="109" t="s">
        <v>15</v>
      </c>
      <c r="C23" s="109"/>
      <c r="D23" s="93" t="s">
        <v>75</v>
      </c>
      <c r="E23" s="90"/>
      <c r="F23" s="104" t="s">
        <v>105</v>
      </c>
      <c r="G23" s="104"/>
      <c r="H23" s="115" t="s">
        <v>146</v>
      </c>
      <c r="I23" s="90"/>
      <c r="J23" s="113" t="s">
        <v>198</v>
      </c>
      <c r="K23" s="52" t="s">
        <v>221</v>
      </c>
      <c r="L23" s="111" t="s">
        <v>243</v>
      </c>
      <c r="M23" s="88"/>
      <c r="N23" s="111" t="s">
        <v>265</v>
      </c>
      <c r="O23" s="104" t="s">
        <v>274</v>
      </c>
      <c r="P23" s="110"/>
      <c r="Q23" s="95" t="s">
        <v>290</v>
      </c>
      <c r="R23" s="104"/>
      <c r="S23" s="90"/>
      <c r="T23" s="88"/>
      <c r="U23" s="93" t="s">
        <v>381</v>
      </c>
      <c r="V23" s="93" t="s">
        <v>391</v>
      </c>
      <c r="W23" s="90"/>
      <c r="X23" s="95"/>
      <c r="Y23" s="88" t="s">
        <v>427</v>
      </c>
      <c r="Z23" s="95"/>
      <c r="AA23" s="52" t="s">
        <v>465</v>
      </c>
      <c r="AB23" s="110"/>
      <c r="AC23" s="95"/>
      <c r="AD23" s="95"/>
      <c r="AE23" s="95" t="s">
        <v>45</v>
      </c>
      <c r="AF23" s="51" t="s">
        <v>17</v>
      </c>
      <c r="AG23" s="57" t="s">
        <v>45</v>
      </c>
      <c r="AH23" s="103"/>
      <c r="AI23" s="103"/>
      <c r="AJ23" s="89"/>
      <c r="AK23" s="89"/>
      <c r="AL23" s="115"/>
      <c r="AM23" s="89"/>
      <c r="AN23" s="93"/>
      <c r="AO23" s="117"/>
      <c r="AP23" s="117"/>
      <c r="AQ23" s="112"/>
      <c r="AR23" s="112"/>
      <c r="AS23" s="89"/>
      <c r="AT23" s="89" t="s">
        <v>13</v>
      </c>
      <c r="AU23" s="93"/>
      <c r="AV23" s="93"/>
      <c r="AW23" s="114" t="s">
        <v>646</v>
      </c>
      <c r="AX23" s="110"/>
      <c r="AY23" s="62" t="s">
        <v>58</v>
      </c>
      <c r="AZ23" s="112"/>
      <c r="BA23" s="89"/>
      <c r="BB23" s="89" t="s">
        <v>17</v>
      </c>
      <c r="BC23" s="89"/>
      <c r="BD23" s="103"/>
      <c r="BE23" s="89"/>
      <c r="BF23" s="93"/>
      <c r="BG23" s="89"/>
      <c r="BH23" s="90"/>
      <c r="BI23" s="93" t="s">
        <v>689</v>
      </c>
      <c r="BJ23" s="90" t="s">
        <v>45</v>
      </c>
      <c r="BK23" s="90"/>
      <c r="BL23" s="104"/>
      <c r="BM23" s="90"/>
      <c r="BN23" s="108"/>
      <c r="BO23" s="93"/>
      <c r="BP23" s="67" t="s">
        <v>707</v>
      </c>
      <c r="BQ23" s="88"/>
      <c r="BR23" s="89" t="s">
        <v>17</v>
      </c>
      <c r="BS23" s="94"/>
      <c r="BT23" s="88"/>
      <c r="BU23" s="89" t="s">
        <v>17</v>
      </c>
      <c r="BV23" s="113" t="s">
        <v>767</v>
      </c>
      <c r="BW23" s="42"/>
      <c r="BX23" s="42"/>
      <c r="BY23" s="42"/>
      <c r="BZ23" s="65"/>
      <c r="CA23" s="65"/>
      <c r="CB23" s="65"/>
      <c r="CC23" s="65"/>
      <c r="CD23" s="42"/>
      <c r="CE23" s="42"/>
      <c r="CF23" s="42"/>
      <c r="CG23" s="42"/>
      <c r="CH23" s="42"/>
      <c r="CI23" s="65"/>
      <c r="CJ23" s="65"/>
      <c r="CK23" s="42"/>
      <c r="CL23" s="42"/>
      <c r="CM23" s="42"/>
      <c r="CN23" s="42"/>
      <c r="CO23" s="42"/>
      <c r="CP23" s="65"/>
      <c r="CQ23" s="65"/>
    </row>
    <row r="24" spans="1:95" ht="13.8" customHeight="1" x14ac:dyDescent="0.25">
      <c r="A24" s="10">
        <v>0.70833333333333304</v>
      </c>
      <c r="B24" s="109"/>
      <c r="C24" s="109"/>
      <c r="D24" s="93"/>
      <c r="E24" s="62" t="s">
        <v>94</v>
      </c>
      <c r="F24" s="104"/>
      <c r="G24" s="62" t="s">
        <v>125</v>
      </c>
      <c r="H24" s="115"/>
      <c r="I24" s="62" t="s">
        <v>180</v>
      </c>
      <c r="J24" s="113"/>
      <c r="K24" s="111" t="s">
        <v>207</v>
      </c>
      <c r="L24" s="111"/>
      <c r="M24" s="88"/>
      <c r="N24" s="111"/>
      <c r="O24" s="104"/>
      <c r="P24" s="110"/>
      <c r="Q24" s="95"/>
      <c r="R24" s="89" t="s">
        <v>17</v>
      </c>
      <c r="S24" s="62" t="s">
        <v>329</v>
      </c>
      <c r="T24" s="88"/>
      <c r="U24" s="93"/>
      <c r="V24" s="93"/>
      <c r="W24" s="62" t="s">
        <v>402</v>
      </c>
      <c r="X24" s="119" t="s">
        <v>417</v>
      </c>
      <c r="Y24" s="88"/>
      <c r="Z24" s="51" t="s">
        <v>58</v>
      </c>
      <c r="AA24" s="95" t="s">
        <v>45</v>
      </c>
      <c r="AB24" s="51" t="s">
        <v>17</v>
      </c>
      <c r="AC24" s="56" t="s">
        <v>485</v>
      </c>
      <c r="AD24" s="51" t="s">
        <v>17</v>
      </c>
      <c r="AE24" s="95"/>
      <c r="AF24" s="95" t="s">
        <v>261</v>
      </c>
      <c r="AG24" s="51" t="s">
        <v>17</v>
      </c>
      <c r="AH24" s="89" t="s">
        <v>548</v>
      </c>
      <c r="AI24" s="51" t="s">
        <v>58</v>
      </c>
      <c r="AJ24" s="109" t="s">
        <v>177</v>
      </c>
      <c r="AK24" s="51" t="s">
        <v>58</v>
      </c>
      <c r="AL24" s="51" t="s">
        <v>58</v>
      </c>
      <c r="AM24" s="88" t="s">
        <v>597</v>
      </c>
      <c r="AN24" s="51" t="s">
        <v>606</v>
      </c>
      <c r="AO24" s="117"/>
      <c r="AP24" s="117"/>
      <c r="AQ24" s="112"/>
      <c r="AR24" s="112"/>
      <c r="AS24" s="89" t="s">
        <v>13</v>
      </c>
      <c r="AT24" s="89"/>
      <c r="AU24" s="89" t="s">
        <v>17</v>
      </c>
      <c r="AV24" s="89" t="s">
        <v>17</v>
      </c>
      <c r="AW24" s="114"/>
      <c r="AX24" s="88" t="s">
        <v>654</v>
      </c>
      <c r="AY24" s="57" t="s">
        <v>662</v>
      </c>
      <c r="AZ24" s="112"/>
      <c r="BA24" s="90" t="s">
        <v>45</v>
      </c>
      <c r="BB24" s="89"/>
      <c r="BC24" s="117" t="s">
        <v>674</v>
      </c>
      <c r="BD24" s="103"/>
      <c r="BE24" s="103" t="s">
        <v>681</v>
      </c>
      <c r="BF24" s="105" t="s">
        <v>679</v>
      </c>
      <c r="BG24" s="89" t="s">
        <v>13</v>
      </c>
      <c r="BH24" s="89" t="s">
        <v>17</v>
      </c>
      <c r="BI24" s="93"/>
      <c r="BJ24" s="90"/>
      <c r="BK24" s="90"/>
      <c r="BL24" s="104"/>
      <c r="BM24" s="90"/>
      <c r="BN24" s="108"/>
      <c r="BO24" s="93"/>
      <c r="BP24" s="89" t="s">
        <v>17</v>
      </c>
      <c r="BQ24" s="90" t="s">
        <v>702</v>
      </c>
      <c r="BR24" s="89"/>
      <c r="BS24" s="89" t="s">
        <v>17</v>
      </c>
      <c r="BT24" s="88" t="s">
        <v>647</v>
      </c>
      <c r="BU24" s="89"/>
      <c r="BV24" s="90"/>
      <c r="BZ24" s="2"/>
      <c r="CA24" s="2"/>
      <c r="CB24" s="2"/>
      <c r="CC24" s="2"/>
      <c r="CI24" s="2"/>
      <c r="CJ24" s="2"/>
      <c r="CP24" s="2"/>
      <c r="CQ24" s="2"/>
    </row>
    <row r="25" spans="1:95" ht="13.8" customHeight="1" x14ac:dyDescent="0.25">
      <c r="A25" s="10">
        <v>0.72916666666666596</v>
      </c>
      <c r="B25" s="57" t="s">
        <v>22</v>
      </c>
      <c r="C25" s="109"/>
      <c r="D25" s="93"/>
      <c r="E25" s="90" t="s">
        <v>95</v>
      </c>
      <c r="F25" s="104"/>
      <c r="G25" s="90" t="s">
        <v>110</v>
      </c>
      <c r="H25" s="90" t="s">
        <v>147</v>
      </c>
      <c r="I25" s="113" t="s">
        <v>171</v>
      </c>
      <c r="J25" s="110" t="s">
        <v>199</v>
      </c>
      <c r="K25" s="111"/>
      <c r="L25" s="113" t="s">
        <v>171</v>
      </c>
      <c r="M25" s="111" t="s">
        <v>251</v>
      </c>
      <c r="N25" s="113" t="s">
        <v>266</v>
      </c>
      <c r="O25" s="104"/>
      <c r="P25" s="111" t="s">
        <v>288</v>
      </c>
      <c r="Q25" s="121" t="s">
        <v>302</v>
      </c>
      <c r="R25" s="89"/>
      <c r="S25" s="113" t="s">
        <v>301</v>
      </c>
      <c r="T25" s="88"/>
      <c r="U25" s="93"/>
      <c r="V25" s="93" t="s">
        <v>392</v>
      </c>
      <c r="W25" s="113" t="s">
        <v>397</v>
      </c>
      <c r="X25" s="119"/>
      <c r="Y25" s="88"/>
      <c r="Z25" s="113" t="s">
        <v>397</v>
      </c>
      <c r="AA25" s="95"/>
      <c r="AB25" s="113" t="s">
        <v>301</v>
      </c>
      <c r="AC25" s="109" t="s">
        <v>193</v>
      </c>
      <c r="AD25" s="113" t="s">
        <v>398</v>
      </c>
      <c r="AE25" s="95" t="s">
        <v>514</v>
      </c>
      <c r="AF25" s="95"/>
      <c r="AG25" s="113" t="s">
        <v>266</v>
      </c>
      <c r="AH25" s="89"/>
      <c r="AI25" s="113" t="s">
        <v>301</v>
      </c>
      <c r="AJ25" s="109"/>
      <c r="AK25" s="113" t="s">
        <v>398</v>
      </c>
      <c r="AL25" s="90" t="s">
        <v>581</v>
      </c>
      <c r="AM25" s="88"/>
      <c r="AN25" s="113" t="s">
        <v>266</v>
      </c>
      <c r="AO25" s="117"/>
      <c r="AP25" s="117"/>
      <c r="AQ25" s="112"/>
      <c r="AR25" s="112"/>
      <c r="AS25" s="89"/>
      <c r="AT25" s="104" t="s">
        <v>560</v>
      </c>
      <c r="AU25" s="89"/>
      <c r="AV25" s="89"/>
      <c r="AW25" s="103" t="s">
        <v>647</v>
      </c>
      <c r="AX25" s="88"/>
      <c r="AY25" s="113" t="s">
        <v>397</v>
      </c>
      <c r="AZ25" s="112"/>
      <c r="BA25" s="90"/>
      <c r="BB25" s="113" t="s">
        <v>301</v>
      </c>
      <c r="BC25" s="117"/>
      <c r="BD25" s="103"/>
      <c r="BE25" s="103"/>
      <c r="BF25" s="106"/>
      <c r="BG25" s="89"/>
      <c r="BH25" s="89"/>
      <c r="BI25" s="95" t="s">
        <v>19</v>
      </c>
      <c r="BJ25" s="90"/>
      <c r="BK25" s="89" t="s">
        <v>17</v>
      </c>
      <c r="BL25" s="89" t="s">
        <v>17</v>
      </c>
      <c r="BM25" s="89" t="s">
        <v>694</v>
      </c>
      <c r="BN25" s="108"/>
      <c r="BO25" s="89" t="s">
        <v>17</v>
      </c>
      <c r="BP25" s="89"/>
      <c r="BQ25" s="90"/>
      <c r="BR25" s="95" t="s">
        <v>720</v>
      </c>
      <c r="BS25" s="89"/>
      <c r="BT25" s="88"/>
      <c r="BU25" s="90" t="s">
        <v>726</v>
      </c>
      <c r="BV25" s="2"/>
      <c r="BZ25" s="2"/>
      <c r="CA25" s="2"/>
      <c r="CB25" s="2"/>
      <c r="CC25" s="2"/>
      <c r="CI25" s="2"/>
      <c r="CJ25" s="2"/>
      <c r="CP25" s="2"/>
      <c r="CQ25" s="2"/>
    </row>
    <row r="26" spans="1:95" ht="13.8" customHeight="1" x14ac:dyDescent="0.25">
      <c r="A26" s="10">
        <v>0.75</v>
      </c>
      <c r="B26" s="109" t="s">
        <v>23</v>
      </c>
      <c r="C26" s="109"/>
      <c r="D26" s="93"/>
      <c r="E26" s="90"/>
      <c r="F26" s="89" t="s">
        <v>106</v>
      </c>
      <c r="G26" s="90"/>
      <c r="H26" s="90"/>
      <c r="I26" s="113"/>
      <c r="J26" s="110"/>
      <c r="K26" s="56" t="s">
        <v>222</v>
      </c>
      <c r="L26" s="113"/>
      <c r="M26" s="111"/>
      <c r="N26" s="113"/>
      <c r="O26" s="104"/>
      <c r="P26" s="111"/>
      <c r="Q26" s="121"/>
      <c r="R26" s="90" t="s">
        <v>319</v>
      </c>
      <c r="S26" s="113"/>
      <c r="T26" s="88"/>
      <c r="U26" s="93"/>
      <c r="V26" s="93"/>
      <c r="W26" s="113"/>
      <c r="X26" s="119"/>
      <c r="Y26" s="88"/>
      <c r="Z26" s="113"/>
      <c r="AA26" s="51" t="s">
        <v>466</v>
      </c>
      <c r="AB26" s="113"/>
      <c r="AC26" s="109"/>
      <c r="AD26" s="113"/>
      <c r="AE26" s="95"/>
      <c r="AF26" s="110" t="s">
        <v>199</v>
      </c>
      <c r="AG26" s="113"/>
      <c r="AH26" s="89"/>
      <c r="AI26" s="113"/>
      <c r="AJ26" s="111" t="s">
        <v>557</v>
      </c>
      <c r="AK26" s="113"/>
      <c r="AL26" s="90"/>
      <c r="AM26" s="88"/>
      <c r="AN26" s="113"/>
      <c r="AO26" s="117"/>
      <c r="AP26" s="117"/>
      <c r="AQ26" s="112"/>
      <c r="AR26" s="112"/>
      <c r="AS26" s="90" t="s">
        <v>45</v>
      </c>
      <c r="AT26" s="104"/>
      <c r="AU26" s="113" t="s">
        <v>301</v>
      </c>
      <c r="AV26" s="94" t="s">
        <v>619</v>
      </c>
      <c r="AW26" s="103"/>
      <c r="AX26" s="88"/>
      <c r="AY26" s="113"/>
      <c r="AZ26" s="112"/>
      <c r="BA26" s="88" t="s">
        <v>470</v>
      </c>
      <c r="BB26" s="113"/>
      <c r="BC26" s="90" t="s">
        <v>675</v>
      </c>
      <c r="BD26" s="103"/>
      <c r="BE26" s="103"/>
      <c r="BF26" s="89" t="s">
        <v>17</v>
      </c>
      <c r="BG26" s="89" t="s">
        <v>17</v>
      </c>
      <c r="BH26" s="90" t="s">
        <v>45</v>
      </c>
      <c r="BI26" s="95"/>
      <c r="BJ26" s="89" t="s">
        <v>17</v>
      </c>
      <c r="BK26" s="89"/>
      <c r="BL26" s="89"/>
      <c r="BM26" s="89"/>
      <c r="BN26" s="106"/>
      <c r="BO26" s="89"/>
      <c r="BP26" s="93" t="s">
        <v>706</v>
      </c>
      <c r="BQ26" s="89" t="s">
        <v>17</v>
      </c>
      <c r="BR26" s="95"/>
      <c r="BS26" s="90" t="s">
        <v>721</v>
      </c>
      <c r="BT26" s="89" t="s">
        <v>17</v>
      </c>
      <c r="BU26" s="90"/>
      <c r="BV26" s="65"/>
      <c r="BW26" s="42"/>
      <c r="BX26" s="42"/>
      <c r="BY26" s="42"/>
      <c r="BZ26" s="65"/>
      <c r="CA26" s="65"/>
      <c r="CB26" s="65"/>
      <c r="CC26" s="65"/>
      <c r="CD26" s="42"/>
      <c r="CE26" s="42"/>
      <c r="CF26" s="42"/>
      <c r="CG26" s="42"/>
      <c r="CH26" s="42"/>
      <c r="CI26" s="65"/>
      <c r="CJ26" s="65"/>
      <c r="CK26" s="42"/>
      <c r="CL26" s="42"/>
      <c r="CM26" s="42"/>
      <c r="CN26" s="42"/>
      <c r="CO26" s="42"/>
      <c r="CP26" s="65"/>
      <c r="CQ26" s="65"/>
    </row>
    <row r="27" spans="1:95" ht="13.8" customHeight="1" x14ac:dyDescent="0.25">
      <c r="A27" s="10">
        <v>0.77083333333333304</v>
      </c>
      <c r="B27" s="109"/>
      <c r="C27" s="109" t="s">
        <v>67</v>
      </c>
      <c r="D27" s="109" t="s">
        <v>77</v>
      </c>
      <c r="E27" s="90"/>
      <c r="F27" s="89"/>
      <c r="G27" s="90"/>
      <c r="H27" s="95" t="s">
        <v>148</v>
      </c>
      <c r="I27" s="113"/>
      <c r="J27" s="110"/>
      <c r="K27" s="55" t="s">
        <v>223</v>
      </c>
      <c r="L27" s="113"/>
      <c r="M27" s="62" t="s">
        <v>249</v>
      </c>
      <c r="N27" s="113"/>
      <c r="O27" s="111" t="s">
        <v>276</v>
      </c>
      <c r="P27" s="104" t="s">
        <v>289</v>
      </c>
      <c r="Q27" s="121"/>
      <c r="R27" s="90"/>
      <c r="S27" s="113"/>
      <c r="T27" s="88"/>
      <c r="U27" s="110" t="s">
        <v>376</v>
      </c>
      <c r="V27" s="51" t="s">
        <v>393</v>
      </c>
      <c r="W27" s="113"/>
      <c r="X27" s="52" t="s">
        <v>118</v>
      </c>
      <c r="Y27" s="51" t="s">
        <v>431</v>
      </c>
      <c r="Z27" s="113"/>
      <c r="AA27" s="60" t="s">
        <v>470</v>
      </c>
      <c r="AB27" s="113"/>
      <c r="AC27" s="57" t="s">
        <v>489</v>
      </c>
      <c r="AD27" s="113"/>
      <c r="AE27" s="95"/>
      <c r="AF27" s="110"/>
      <c r="AG27" s="113"/>
      <c r="AH27" s="114" t="s">
        <v>463</v>
      </c>
      <c r="AI27" s="113"/>
      <c r="AJ27" s="111"/>
      <c r="AK27" s="113"/>
      <c r="AL27" s="90"/>
      <c r="AM27" s="88"/>
      <c r="AN27" s="113"/>
      <c r="AO27" s="93" t="s">
        <v>560</v>
      </c>
      <c r="AP27" s="117"/>
      <c r="AQ27" s="114" t="s">
        <v>615</v>
      </c>
      <c r="AR27" s="112"/>
      <c r="AS27" s="90"/>
      <c r="AT27" s="114" t="s">
        <v>619</v>
      </c>
      <c r="AU27" s="113"/>
      <c r="AV27" s="94"/>
      <c r="AW27" s="103"/>
      <c r="AX27" s="55" t="s">
        <v>655</v>
      </c>
      <c r="AY27" s="113"/>
      <c r="AZ27" s="53" t="s">
        <v>666</v>
      </c>
      <c r="BA27" s="88"/>
      <c r="BB27" s="113"/>
      <c r="BC27" s="90"/>
      <c r="BD27" s="103"/>
      <c r="BE27" s="103"/>
      <c r="BF27" s="89"/>
      <c r="BG27" s="89"/>
      <c r="BH27" s="90"/>
      <c r="BI27" s="89" t="s">
        <v>17</v>
      </c>
      <c r="BJ27" s="89"/>
      <c r="BK27" s="90" t="s">
        <v>45</v>
      </c>
      <c r="BL27" s="89"/>
      <c r="BM27" s="89"/>
      <c r="BN27" s="89" t="s">
        <v>17</v>
      </c>
      <c r="BO27" s="95" t="s">
        <v>45</v>
      </c>
      <c r="BP27" s="93"/>
      <c r="BQ27" s="89"/>
      <c r="BR27" s="95"/>
      <c r="BS27" s="90"/>
      <c r="BT27" s="89"/>
      <c r="BU27" s="90" t="s">
        <v>726</v>
      </c>
      <c r="BV27" s="65"/>
      <c r="BW27" s="42"/>
      <c r="BX27" s="42"/>
      <c r="BY27" s="42"/>
      <c r="BZ27" s="65"/>
      <c r="CA27" s="65"/>
      <c r="CB27" s="65"/>
      <c r="CC27" s="65"/>
      <c r="CD27" s="42"/>
      <c r="CE27" s="42"/>
      <c r="CF27" s="42"/>
      <c r="CG27" s="42"/>
      <c r="CH27" s="42"/>
      <c r="CI27" s="65"/>
      <c r="CJ27" s="65"/>
      <c r="CK27" s="42"/>
      <c r="CL27" s="42"/>
      <c r="CM27" s="42"/>
      <c r="CN27" s="42"/>
      <c r="CO27" s="42"/>
      <c r="CP27" s="65"/>
      <c r="CQ27" s="65"/>
    </row>
    <row r="28" spans="1:95" x14ac:dyDescent="0.25">
      <c r="A28" s="10">
        <v>0.79166666666666596</v>
      </c>
      <c r="B28" s="51" t="s">
        <v>34</v>
      </c>
      <c r="C28" s="109"/>
      <c r="D28" s="109"/>
      <c r="E28" s="90"/>
      <c r="F28" s="104" t="s">
        <v>107</v>
      </c>
      <c r="G28" s="90"/>
      <c r="H28" s="95"/>
      <c r="I28" s="113"/>
      <c r="J28" s="61" t="s">
        <v>200</v>
      </c>
      <c r="K28" s="110" t="s">
        <v>224</v>
      </c>
      <c r="L28" s="113"/>
      <c r="M28" s="90" t="s">
        <v>248</v>
      </c>
      <c r="N28" s="113"/>
      <c r="O28" s="111"/>
      <c r="P28" s="104"/>
      <c r="Q28" s="121"/>
      <c r="R28" s="60" t="s">
        <v>321</v>
      </c>
      <c r="S28" s="113"/>
      <c r="T28" s="88"/>
      <c r="U28" s="110"/>
      <c r="V28" s="95" t="s">
        <v>394</v>
      </c>
      <c r="W28" s="113"/>
      <c r="X28" s="57" t="s">
        <v>299</v>
      </c>
      <c r="Y28" s="95" t="s">
        <v>428</v>
      </c>
      <c r="Z28" s="113"/>
      <c r="AA28" s="52" t="s">
        <v>467</v>
      </c>
      <c r="AB28" s="113"/>
      <c r="AC28" s="90" t="s">
        <v>488</v>
      </c>
      <c r="AD28" s="113"/>
      <c r="AE28" s="62" t="s">
        <v>58</v>
      </c>
      <c r="AF28" s="110"/>
      <c r="AG28" s="113"/>
      <c r="AH28" s="114"/>
      <c r="AI28" s="113"/>
      <c r="AJ28" s="109" t="s">
        <v>193</v>
      </c>
      <c r="AK28" s="113"/>
      <c r="AL28" s="90"/>
      <c r="AM28" s="88"/>
      <c r="AN28" s="113"/>
      <c r="AO28" s="93"/>
      <c r="AP28" s="117"/>
      <c r="AQ28" s="114"/>
      <c r="AR28" s="51" t="s">
        <v>17</v>
      </c>
      <c r="AS28" s="89" t="s">
        <v>58</v>
      </c>
      <c r="AT28" s="114"/>
      <c r="AU28" s="113"/>
      <c r="AV28" s="53" t="s">
        <v>635</v>
      </c>
      <c r="AW28" s="103"/>
      <c r="AX28" s="89" t="s">
        <v>17</v>
      </c>
      <c r="AY28" s="113"/>
      <c r="AZ28" s="88" t="s">
        <v>470</v>
      </c>
      <c r="BA28" s="88" t="s">
        <v>470</v>
      </c>
      <c r="BB28" s="113"/>
      <c r="BC28" s="90"/>
      <c r="BD28" s="104" t="s">
        <v>60</v>
      </c>
      <c r="BE28" s="89" t="s">
        <v>58</v>
      </c>
      <c r="BF28" s="90" t="s">
        <v>45</v>
      </c>
      <c r="BG28" s="90" t="s">
        <v>45</v>
      </c>
      <c r="BH28" s="90"/>
      <c r="BI28" s="89"/>
      <c r="BJ28" s="95" t="s">
        <v>19</v>
      </c>
      <c r="BK28" s="90"/>
      <c r="BL28" s="88" t="s">
        <v>691</v>
      </c>
      <c r="BM28" s="88" t="s">
        <v>691</v>
      </c>
      <c r="BN28" s="89"/>
      <c r="BO28" s="95"/>
      <c r="BP28" s="93"/>
      <c r="BQ28" s="88" t="s">
        <v>670</v>
      </c>
      <c r="BR28" s="95"/>
      <c r="BS28" s="90" t="s">
        <v>721</v>
      </c>
      <c r="BT28" s="90" t="s">
        <v>726</v>
      </c>
      <c r="BU28" s="90"/>
      <c r="BV28" s="65"/>
      <c r="BW28" s="42"/>
      <c r="BX28" s="42"/>
      <c r="BY28" s="42"/>
      <c r="BZ28" s="65"/>
      <c r="CA28" s="65"/>
      <c r="CB28" s="65"/>
      <c r="CC28" s="65"/>
      <c r="CD28" s="42"/>
      <c r="CE28" s="42"/>
      <c r="CF28" s="42"/>
      <c r="CG28" s="42"/>
      <c r="CH28" s="42"/>
      <c r="CI28" s="65"/>
      <c r="CJ28" s="65"/>
      <c r="CK28" s="42"/>
      <c r="CL28" s="42"/>
      <c r="CM28" s="42"/>
      <c r="CN28" s="42"/>
      <c r="CO28" s="42"/>
      <c r="CP28" s="65"/>
      <c r="CQ28" s="65"/>
    </row>
    <row r="29" spans="1:95" ht="13.8" customHeight="1" x14ac:dyDescent="0.25">
      <c r="A29" s="10">
        <v>0.8125</v>
      </c>
      <c r="B29" s="95" t="s">
        <v>59</v>
      </c>
      <c r="C29" s="109"/>
      <c r="D29" s="109"/>
      <c r="E29" s="90"/>
      <c r="F29" s="104"/>
      <c r="G29" s="90"/>
      <c r="H29" s="103" t="s">
        <v>163</v>
      </c>
      <c r="I29" s="113"/>
      <c r="J29" s="90" t="s">
        <v>202</v>
      </c>
      <c r="K29" s="110"/>
      <c r="L29" s="113"/>
      <c r="M29" s="90"/>
      <c r="N29" s="113"/>
      <c r="O29" s="110" t="s">
        <v>275</v>
      </c>
      <c r="P29" s="104"/>
      <c r="Q29" s="120" t="s">
        <v>303</v>
      </c>
      <c r="R29" s="61" t="s">
        <v>322</v>
      </c>
      <c r="S29" s="113"/>
      <c r="T29" s="94" t="s">
        <v>368</v>
      </c>
      <c r="U29" s="110"/>
      <c r="V29" s="95"/>
      <c r="W29" s="113"/>
      <c r="X29" s="55" t="s">
        <v>409</v>
      </c>
      <c r="Y29" s="95"/>
      <c r="Z29" s="113"/>
      <c r="AA29" s="95" t="s">
        <v>468</v>
      </c>
      <c r="AB29" s="113"/>
      <c r="AC29" s="90"/>
      <c r="AD29" s="113"/>
      <c r="AE29" s="62" t="s">
        <v>17</v>
      </c>
      <c r="AF29" s="110"/>
      <c r="AG29" s="113"/>
      <c r="AH29" s="95" t="s">
        <v>261</v>
      </c>
      <c r="AI29" s="113"/>
      <c r="AJ29" s="109"/>
      <c r="AK29" s="113"/>
      <c r="AL29" s="90"/>
      <c r="AM29" s="90" t="s">
        <v>45</v>
      </c>
      <c r="AN29" s="113"/>
      <c r="AO29" s="90" t="s">
        <v>45</v>
      </c>
      <c r="AP29" s="117"/>
      <c r="AQ29" s="90" t="s">
        <v>45</v>
      </c>
      <c r="AR29" s="93" t="s">
        <v>621</v>
      </c>
      <c r="AS29" s="89"/>
      <c r="AT29" s="114" t="s">
        <v>627</v>
      </c>
      <c r="AU29" s="113"/>
      <c r="AV29" s="90" t="s">
        <v>45</v>
      </c>
      <c r="AW29" s="104" t="s">
        <v>648</v>
      </c>
      <c r="AX29" s="89"/>
      <c r="AY29" s="113"/>
      <c r="AZ29" s="88"/>
      <c r="BA29" s="88"/>
      <c r="BB29" s="113"/>
      <c r="BC29" s="90"/>
      <c r="BD29" s="104"/>
      <c r="BE29" s="89"/>
      <c r="BF29" s="90"/>
      <c r="BG29" s="90"/>
      <c r="BH29" s="89" t="s">
        <v>17</v>
      </c>
      <c r="BI29" s="105" t="s">
        <v>691</v>
      </c>
      <c r="BJ29" s="95"/>
      <c r="BK29" s="90"/>
      <c r="BL29" s="88"/>
      <c r="BM29" s="88"/>
      <c r="BN29" s="94" t="s">
        <v>696</v>
      </c>
      <c r="BO29" s="89" t="s">
        <v>13</v>
      </c>
      <c r="BP29" s="88" t="s">
        <v>691</v>
      </c>
      <c r="BQ29" s="88"/>
      <c r="BR29" s="95"/>
      <c r="BS29" s="90"/>
      <c r="BT29" s="90"/>
      <c r="BU29" s="94" t="s">
        <v>619</v>
      </c>
      <c r="BV29" s="65"/>
      <c r="BW29" s="42"/>
      <c r="BX29" s="42"/>
      <c r="BY29" s="42"/>
      <c r="BZ29" s="65"/>
      <c r="CA29" s="65"/>
      <c r="CB29" s="65"/>
      <c r="CC29" s="65"/>
      <c r="CD29" s="42"/>
      <c r="CE29" s="42"/>
      <c r="CF29" s="42"/>
      <c r="CG29" s="42"/>
      <c r="CH29" s="42"/>
      <c r="CI29" s="65"/>
      <c r="CJ29" s="65"/>
      <c r="CK29" s="42"/>
      <c r="CL29" s="42"/>
      <c r="CM29" s="42"/>
      <c r="CN29" s="42"/>
      <c r="CO29" s="42"/>
      <c r="CP29" s="65"/>
      <c r="CQ29" s="65"/>
    </row>
    <row r="30" spans="1:95" x14ac:dyDescent="0.25">
      <c r="A30" s="10">
        <v>0.83333333333333304</v>
      </c>
      <c r="B30" s="95"/>
      <c r="C30" s="89" t="s">
        <v>68</v>
      </c>
      <c r="D30" s="89" t="s">
        <v>58</v>
      </c>
      <c r="E30" s="90"/>
      <c r="F30" s="104"/>
      <c r="G30" s="90"/>
      <c r="H30" s="103"/>
      <c r="I30" s="113"/>
      <c r="J30" s="90"/>
      <c r="K30" s="90" t="s">
        <v>225</v>
      </c>
      <c r="L30" s="113"/>
      <c r="M30" s="90"/>
      <c r="N30" s="113"/>
      <c r="O30" s="110"/>
      <c r="P30" s="104" t="s">
        <v>289</v>
      </c>
      <c r="Q30" s="120"/>
      <c r="R30" s="90" t="s">
        <v>320</v>
      </c>
      <c r="S30" s="113"/>
      <c r="T30" s="94"/>
      <c r="U30" s="115" t="s">
        <v>377</v>
      </c>
      <c r="V30" s="95"/>
      <c r="W30" s="113"/>
      <c r="X30" s="56" t="s">
        <v>418</v>
      </c>
      <c r="Y30" s="51" t="s">
        <v>178</v>
      </c>
      <c r="Z30" s="113"/>
      <c r="AA30" s="95"/>
      <c r="AB30" s="113"/>
      <c r="AC30" s="90"/>
      <c r="AD30" s="113"/>
      <c r="AE30" s="110" t="s">
        <v>520</v>
      </c>
      <c r="AF30" s="115" t="s">
        <v>533</v>
      </c>
      <c r="AG30" s="113"/>
      <c r="AH30" s="95"/>
      <c r="AI30" s="113"/>
      <c r="AJ30" s="90" t="s">
        <v>45</v>
      </c>
      <c r="AK30" s="113"/>
      <c r="AL30" s="90"/>
      <c r="AM30" s="90"/>
      <c r="AN30" s="113"/>
      <c r="AO30" s="90"/>
      <c r="AP30" s="89" t="s">
        <v>58</v>
      </c>
      <c r="AQ30" s="90"/>
      <c r="AR30" s="93"/>
      <c r="AS30" s="93" t="s">
        <v>621</v>
      </c>
      <c r="AT30" s="114"/>
      <c r="AU30" s="113"/>
      <c r="AV30" s="90"/>
      <c r="AW30" s="104"/>
      <c r="AX30" s="90" t="s">
        <v>641</v>
      </c>
      <c r="AY30" s="95" t="s">
        <v>642</v>
      </c>
      <c r="AZ30" s="95" t="s">
        <v>643</v>
      </c>
      <c r="BA30" s="95" t="s">
        <v>642</v>
      </c>
      <c r="BB30" s="90" t="s">
        <v>641</v>
      </c>
      <c r="BC30" s="90"/>
      <c r="BD30" s="104" t="s">
        <v>60</v>
      </c>
      <c r="BE30" s="90" t="s">
        <v>261</v>
      </c>
      <c r="BF30" s="90"/>
      <c r="BG30" s="90"/>
      <c r="BH30" s="89"/>
      <c r="BI30" s="108"/>
      <c r="BJ30" s="105" t="s">
        <v>691</v>
      </c>
      <c r="BK30" s="105" t="s">
        <v>691</v>
      </c>
      <c r="BL30" s="96" t="s">
        <v>19</v>
      </c>
      <c r="BM30" s="96" t="s">
        <v>19</v>
      </c>
      <c r="BN30" s="94"/>
      <c r="BO30" s="89"/>
      <c r="BP30" s="88"/>
      <c r="BQ30" s="88" t="s">
        <v>691</v>
      </c>
      <c r="BR30" s="95"/>
      <c r="BS30" s="90" t="s">
        <v>721</v>
      </c>
      <c r="BT30" s="90" t="s">
        <v>45</v>
      </c>
      <c r="BU30" s="94"/>
      <c r="BV30" s="65"/>
      <c r="BW30" s="42"/>
      <c r="BX30" s="42"/>
      <c r="BY30" s="42"/>
      <c r="BZ30" s="65"/>
      <c r="CA30" s="65"/>
      <c r="CB30" s="65"/>
      <c r="CC30" s="65"/>
      <c r="CD30" s="42"/>
      <c r="CE30" s="42"/>
      <c r="CF30" s="42"/>
      <c r="CG30" s="42"/>
      <c r="CH30" s="42"/>
      <c r="CI30" s="65"/>
      <c r="CJ30" s="65"/>
      <c r="CK30" s="42"/>
      <c r="CL30" s="42"/>
      <c r="CM30" s="42"/>
      <c r="CN30" s="42"/>
      <c r="CO30" s="42"/>
      <c r="CP30" s="65"/>
      <c r="CQ30" s="65"/>
    </row>
    <row r="31" spans="1:95" ht="13.8" customHeight="1" x14ac:dyDescent="0.25">
      <c r="A31" s="10">
        <v>0.85416666666666596</v>
      </c>
      <c r="B31" s="95"/>
      <c r="C31" s="89"/>
      <c r="D31" s="89"/>
      <c r="E31" s="62" t="s">
        <v>94</v>
      </c>
      <c r="F31" s="104"/>
      <c r="G31" s="104" t="s">
        <v>126</v>
      </c>
      <c r="H31" s="103"/>
      <c r="I31" s="52" t="s">
        <v>181</v>
      </c>
      <c r="J31" s="113" t="s">
        <v>203</v>
      </c>
      <c r="K31" s="90"/>
      <c r="L31" s="62" t="s">
        <v>58</v>
      </c>
      <c r="M31" s="52" t="s">
        <v>119</v>
      </c>
      <c r="N31" s="90" t="s">
        <v>267</v>
      </c>
      <c r="O31" s="110"/>
      <c r="P31" s="104"/>
      <c r="Q31" s="122" t="s">
        <v>304</v>
      </c>
      <c r="R31" s="90"/>
      <c r="S31" s="115" t="s">
        <v>333</v>
      </c>
      <c r="T31" s="104" t="s">
        <v>369</v>
      </c>
      <c r="U31" s="115"/>
      <c r="V31" s="95"/>
      <c r="W31" s="111" t="s">
        <v>406</v>
      </c>
      <c r="X31" s="95" t="s">
        <v>410</v>
      </c>
      <c r="Y31" s="95" t="s">
        <v>45</v>
      </c>
      <c r="Z31" s="95" t="s">
        <v>41</v>
      </c>
      <c r="AA31" s="95"/>
      <c r="AB31" s="90" t="s">
        <v>471</v>
      </c>
      <c r="AC31" s="55" t="s">
        <v>491</v>
      </c>
      <c r="AD31" s="95" t="s">
        <v>45</v>
      </c>
      <c r="AE31" s="110"/>
      <c r="AF31" s="115"/>
      <c r="AG31" s="90" t="s">
        <v>261</v>
      </c>
      <c r="AH31" s="62" t="s">
        <v>58</v>
      </c>
      <c r="AI31" s="89" t="s">
        <v>554</v>
      </c>
      <c r="AJ31" s="90"/>
      <c r="AK31" s="93" t="s">
        <v>560</v>
      </c>
      <c r="AL31" s="104" t="s">
        <v>598</v>
      </c>
      <c r="AM31" s="89" t="s">
        <v>13</v>
      </c>
      <c r="AN31" s="111" t="s">
        <v>554</v>
      </c>
      <c r="AO31" s="89" t="s">
        <v>13</v>
      </c>
      <c r="AP31" s="89"/>
      <c r="AQ31" s="90" t="s">
        <v>45</v>
      </c>
      <c r="AR31" s="93"/>
      <c r="AS31" s="93"/>
      <c r="AT31" s="93" t="s">
        <v>560</v>
      </c>
      <c r="AU31" s="89" t="s">
        <v>58</v>
      </c>
      <c r="AV31" s="57" t="s">
        <v>636</v>
      </c>
      <c r="AW31" s="52" t="s">
        <v>649</v>
      </c>
      <c r="AX31" s="90"/>
      <c r="AY31" s="95"/>
      <c r="AZ31" s="95"/>
      <c r="BA31" s="95"/>
      <c r="BB31" s="90"/>
      <c r="BC31" s="90"/>
      <c r="BD31" s="104"/>
      <c r="BE31" s="90"/>
      <c r="BF31" s="90"/>
      <c r="BG31" s="90"/>
      <c r="BH31" s="95" t="s">
        <v>685</v>
      </c>
      <c r="BI31" s="108"/>
      <c r="BJ31" s="108"/>
      <c r="BK31" s="108"/>
      <c r="BL31" s="97"/>
      <c r="BM31" s="97"/>
      <c r="BN31" s="94"/>
      <c r="BO31" s="89"/>
      <c r="BP31" s="88" t="s">
        <v>691</v>
      </c>
      <c r="BQ31" s="88"/>
      <c r="BR31" s="88" t="s">
        <v>650</v>
      </c>
      <c r="BS31" s="90"/>
      <c r="BT31" s="90"/>
      <c r="BU31" s="90" t="s">
        <v>726</v>
      </c>
      <c r="BV31" s="65"/>
      <c r="BW31" s="42"/>
      <c r="BX31" s="42"/>
      <c r="BY31" s="42"/>
      <c r="BZ31" s="65"/>
      <c r="CA31" s="65"/>
      <c r="CB31" s="65"/>
      <c r="CC31" s="65"/>
      <c r="CD31" s="42"/>
      <c r="CE31" s="42"/>
      <c r="CF31" s="42"/>
      <c r="CG31" s="42"/>
      <c r="CH31" s="42"/>
      <c r="CI31" s="65"/>
      <c r="CJ31" s="65"/>
      <c r="CK31" s="42"/>
      <c r="CL31" s="42"/>
      <c r="CM31" s="42"/>
      <c r="CN31" s="42"/>
      <c r="CO31" s="42"/>
      <c r="CP31" s="65"/>
      <c r="CQ31" s="65"/>
    </row>
    <row r="32" spans="1:95" ht="13.8" customHeight="1" x14ac:dyDescent="0.25">
      <c r="A32" s="10">
        <v>0.874999999999999</v>
      </c>
      <c r="B32" s="55" t="s">
        <v>60</v>
      </c>
      <c r="C32" s="109" t="s">
        <v>66</v>
      </c>
      <c r="D32" s="109" t="s">
        <v>57</v>
      </c>
      <c r="E32" s="62" t="s">
        <v>89</v>
      </c>
      <c r="F32" s="104"/>
      <c r="G32" s="104"/>
      <c r="H32" s="103"/>
      <c r="I32" s="123" t="s">
        <v>182</v>
      </c>
      <c r="J32" s="113"/>
      <c r="K32" s="55" t="s">
        <v>223</v>
      </c>
      <c r="L32" s="62" t="s">
        <v>244</v>
      </c>
      <c r="M32" s="52" t="s">
        <v>248</v>
      </c>
      <c r="N32" s="90"/>
      <c r="O32" s="110"/>
      <c r="P32" s="104"/>
      <c r="Q32" s="122"/>
      <c r="R32" s="61" t="s">
        <v>322</v>
      </c>
      <c r="S32" s="115"/>
      <c r="T32" s="104"/>
      <c r="U32" s="110" t="s">
        <v>382</v>
      </c>
      <c r="V32" s="111" t="s">
        <v>395</v>
      </c>
      <c r="W32" s="111"/>
      <c r="X32" s="95"/>
      <c r="Y32" s="95"/>
      <c r="Z32" s="95"/>
      <c r="AA32" s="95"/>
      <c r="AB32" s="90"/>
      <c r="AC32" s="54" t="s">
        <v>490</v>
      </c>
      <c r="AD32" s="95"/>
      <c r="AE32" s="110"/>
      <c r="AF32" s="57" t="s">
        <v>534</v>
      </c>
      <c r="AG32" s="90"/>
      <c r="AH32" s="116" t="s">
        <v>552</v>
      </c>
      <c r="AI32" s="89"/>
      <c r="AJ32" s="90" t="s">
        <v>45</v>
      </c>
      <c r="AK32" s="93"/>
      <c r="AL32" s="104"/>
      <c r="AM32" s="89"/>
      <c r="AN32" s="111"/>
      <c r="AO32" s="89"/>
      <c r="AP32" s="93" t="s">
        <v>391</v>
      </c>
      <c r="AQ32" s="90"/>
      <c r="AR32" s="93"/>
      <c r="AS32" s="93"/>
      <c r="AT32" s="93"/>
      <c r="AU32" s="89"/>
      <c r="AV32" s="89" t="s">
        <v>58</v>
      </c>
      <c r="AW32" s="88" t="s">
        <v>650</v>
      </c>
      <c r="AX32" s="90"/>
      <c r="AY32" s="95"/>
      <c r="AZ32" s="95"/>
      <c r="BA32" s="95"/>
      <c r="BB32" s="90"/>
      <c r="BC32" s="90"/>
      <c r="BD32" s="90" t="s">
        <v>45</v>
      </c>
      <c r="BE32" s="90" t="s">
        <v>261</v>
      </c>
      <c r="BF32" s="88" t="s">
        <v>678</v>
      </c>
      <c r="BG32" s="109" t="s">
        <v>686</v>
      </c>
      <c r="BH32" s="95"/>
      <c r="BI32" s="106"/>
      <c r="BJ32" s="108"/>
      <c r="BK32" s="108"/>
      <c r="BL32" s="97"/>
      <c r="BM32" s="97"/>
      <c r="BN32" s="89" t="s">
        <v>58</v>
      </c>
      <c r="BO32" s="89"/>
      <c r="BP32" s="88"/>
      <c r="BQ32" s="90" t="s">
        <v>712</v>
      </c>
      <c r="BR32" s="88"/>
      <c r="BS32" s="70" t="s">
        <v>58</v>
      </c>
      <c r="BT32" s="71" t="s">
        <v>732</v>
      </c>
      <c r="BU32" s="90"/>
      <c r="BV32" s="65"/>
      <c r="BW32" s="42"/>
      <c r="BX32" s="42"/>
      <c r="BY32" s="42"/>
      <c r="BZ32" s="65"/>
      <c r="CA32" s="65"/>
      <c r="CB32" s="65"/>
      <c r="CC32" s="65"/>
      <c r="CD32" s="42"/>
      <c r="CE32" s="42"/>
      <c r="CF32" s="42"/>
      <c r="CG32" s="42"/>
      <c r="CH32" s="42"/>
      <c r="CI32" s="65"/>
      <c r="CJ32" s="65"/>
      <c r="CK32" s="42"/>
      <c r="CL32" s="42"/>
      <c r="CM32" s="42"/>
      <c r="CN32" s="42"/>
      <c r="CO32" s="42"/>
      <c r="CP32" s="65"/>
      <c r="CQ32" s="65"/>
    </row>
    <row r="33" spans="1:95" ht="13.8" customHeight="1" x14ac:dyDescent="0.25">
      <c r="A33" s="10">
        <v>0.89583333333333304</v>
      </c>
      <c r="B33" s="51" t="s">
        <v>61</v>
      </c>
      <c r="C33" s="109"/>
      <c r="D33" s="109"/>
      <c r="E33" s="61" t="s">
        <v>96</v>
      </c>
      <c r="F33" s="104"/>
      <c r="G33" s="62" t="s">
        <v>58</v>
      </c>
      <c r="H33" s="103"/>
      <c r="I33" s="123"/>
      <c r="J33" s="61" t="s">
        <v>205</v>
      </c>
      <c r="K33" s="111" t="s">
        <v>226</v>
      </c>
      <c r="L33" s="110" t="s">
        <v>245</v>
      </c>
      <c r="M33" s="62" t="s">
        <v>254</v>
      </c>
      <c r="N33" s="111" t="s">
        <v>268</v>
      </c>
      <c r="O33" s="110"/>
      <c r="P33" s="90" t="s">
        <v>290</v>
      </c>
      <c r="Q33" s="111" t="s">
        <v>268</v>
      </c>
      <c r="R33" s="61" t="s">
        <v>322</v>
      </c>
      <c r="S33" s="90" t="s">
        <v>327</v>
      </c>
      <c r="T33" s="62" t="s">
        <v>365</v>
      </c>
      <c r="U33" s="110"/>
      <c r="V33" s="111"/>
      <c r="W33" s="90" t="s">
        <v>407</v>
      </c>
      <c r="X33" s="55" t="s">
        <v>409</v>
      </c>
      <c r="Y33" s="51" t="s">
        <v>61</v>
      </c>
      <c r="Z33" s="51" t="s">
        <v>61</v>
      </c>
      <c r="AA33" s="51" t="s">
        <v>61</v>
      </c>
      <c r="AB33" s="51" t="s">
        <v>61</v>
      </c>
      <c r="AC33" s="62" t="s">
        <v>58</v>
      </c>
      <c r="AD33" s="62" t="s">
        <v>58</v>
      </c>
      <c r="AE33" s="56" t="s">
        <v>521</v>
      </c>
      <c r="AF33" s="62" t="s">
        <v>58</v>
      </c>
      <c r="AG33" s="62" t="s">
        <v>58</v>
      </c>
      <c r="AH33" s="116"/>
      <c r="AI33" s="89"/>
      <c r="AJ33" s="90"/>
      <c r="AK33" s="90" t="s">
        <v>45</v>
      </c>
      <c r="AL33" s="62" t="s">
        <v>58</v>
      </c>
      <c r="AM33" s="111" t="s">
        <v>233</v>
      </c>
      <c r="AN33" s="88" t="s">
        <v>607</v>
      </c>
      <c r="AO33" s="89"/>
      <c r="AP33" s="93"/>
      <c r="AQ33" s="114" t="s">
        <v>618</v>
      </c>
      <c r="AR33" s="93"/>
      <c r="AS33" s="93"/>
      <c r="AT33" s="89" t="s">
        <v>58</v>
      </c>
      <c r="AU33" s="93" t="s">
        <v>560</v>
      </c>
      <c r="AV33" s="89"/>
      <c r="AW33" s="88"/>
      <c r="AX33" s="62" t="s">
        <v>58</v>
      </c>
      <c r="AY33" s="95"/>
      <c r="AZ33" s="95"/>
      <c r="BA33" s="95"/>
      <c r="BB33" s="90"/>
      <c r="BC33" s="89" t="s">
        <v>58</v>
      </c>
      <c r="BD33" s="90"/>
      <c r="BE33" s="90"/>
      <c r="BF33" s="88"/>
      <c r="BG33" s="109"/>
      <c r="BH33" s="55" t="s">
        <v>686</v>
      </c>
      <c r="BI33" s="51" t="s">
        <v>692</v>
      </c>
      <c r="BJ33" s="106"/>
      <c r="BK33" s="106"/>
      <c r="BL33" s="98"/>
      <c r="BM33" s="98"/>
      <c r="BN33" s="89"/>
      <c r="BO33" s="89"/>
      <c r="BP33" s="95" t="s">
        <v>702</v>
      </c>
      <c r="BQ33" s="90"/>
      <c r="BR33" s="94" t="s">
        <v>724</v>
      </c>
      <c r="BS33" s="93" t="s">
        <v>711</v>
      </c>
      <c r="BT33" s="88" t="s">
        <v>730</v>
      </c>
      <c r="BU33" s="88" t="s">
        <v>765</v>
      </c>
      <c r="BV33" s="65"/>
      <c r="BW33" s="88" t="s">
        <v>730</v>
      </c>
      <c r="BX33" s="42"/>
      <c r="BY33" s="42"/>
      <c r="BZ33" s="65"/>
      <c r="CA33" s="65"/>
      <c r="CB33" s="65"/>
      <c r="CC33" s="65"/>
      <c r="CD33" s="42"/>
      <c r="CE33" s="42"/>
      <c r="CF33" s="42"/>
      <c r="CG33" s="42"/>
      <c r="CH33" s="42"/>
      <c r="CI33" s="65"/>
      <c r="CJ33" s="65"/>
      <c r="CK33" s="42"/>
      <c r="CL33" s="42"/>
      <c r="CM33" s="42"/>
      <c r="CN33" s="42"/>
      <c r="CO33" s="42"/>
      <c r="CP33" s="65"/>
      <c r="CQ33" s="65"/>
    </row>
    <row r="34" spans="1:95" ht="13.8" customHeight="1" x14ac:dyDescent="0.25">
      <c r="A34" s="10">
        <v>0.91666666666666596</v>
      </c>
      <c r="B34" s="88" t="s">
        <v>57</v>
      </c>
      <c r="C34" s="109"/>
      <c r="D34" s="109"/>
      <c r="E34" s="62" t="s">
        <v>94</v>
      </c>
      <c r="F34" s="62" t="s">
        <v>108</v>
      </c>
      <c r="G34" s="104" t="s">
        <v>126</v>
      </c>
      <c r="H34" s="115" t="s">
        <v>155</v>
      </c>
      <c r="I34" s="90" t="s">
        <v>183</v>
      </c>
      <c r="J34" s="111" t="s">
        <v>204</v>
      </c>
      <c r="K34" s="111"/>
      <c r="L34" s="110"/>
      <c r="M34" s="110" t="s">
        <v>255</v>
      </c>
      <c r="N34" s="111"/>
      <c r="O34" s="110"/>
      <c r="P34" s="90"/>
      <c r="Q34" s="111"/>
      <c r="R34" s="104" t="s">
        <v>324</v>
      </c>
      <c r="S34" s="90"/>
      <c r="T34" s="90" t="s">
        <v>363</v>
      </c>
      <c r="U34" s="110"/>
      <c r="V34" s="109" t="s">
        <v>390</v>
      </c>
      <c r="W34" s="90"/>
      <c r="X34" s="51" t="s">
        <v>424</v>
      </c>
      <c r="Y34" s="51" t="s">
        <v>433</v>
      </c>
      <c r="Z34" s="88" t="s">
        <v>418</v>
      </c>
      <c r="AA34" s="95" t="s">
        <v>45</v>
      </c>
      <c r="AB34" s="95" t="s">
        <v>45</v>
      </c>
      <c r="AC34" s="55" t="s">
        <v>193</v>
      </c>
      <c r="AD34" s="62" t="s">
        <v>58</v>
      </c>
      <c r="AE34" s="95" t="s">
        <v>522</v>
      </c>
      <c r="AF34" s="52" t="s">
        <v>45</v>
      </c>
      <c r="AG34" s="90" t="s">
        <v>45</v>
      </c>
      <c r="AH34" s="116"/>
      <c r="AI34" s="90" t="s">
        <v>555</v>
      </c>
      <c r="AJ34" s="110" t="s">
        <v>178</v>
      </c>
      <c r="AK34" s="90"/>
      <c r="AL34" s="93" t="s">
        <v>560</v>
      </c>
      <c r="AM34" s="111"/>
      <c r="AN34" s="88"/>
      <c r="AO34" s="89"/>
      <c r="AP34" s="93" t="s">
        <v>560</v>
      </c>
      <c r="AQ34" s="114"/>
      <c r="AR34" s="90" t="s">
        <v>255</v>
      </c>
      <c r="AS34" s="89" t="s">
        <v>58</v>
      </c>
      <c r="AT34" s="89"/>
      <c r="AU34" s="93"/>
      <c r="AV34" s="90" t="s">
        <v>45</v>
      </c>
      <c r="AW34" s="90" t="s">
        <v>45</v>
      </c>
      <c r="AX34" s="104" t="s">
        <v>657</v>
      </c>
      <c r="AY34" s="62" t="s">
        <v>58</v>
      </c>
      <c r="AZ34" s="62" t="s">
        <v>58</v>
      </c>
      <c r="BA34" s="58" t="s">
        <v>667</v>
      </c>
      <c r="BB34" s="104" t="s">
        <v>672</v>
      </c>
      <c r="BC34" s="89"/>
      <c r="BD34" s="110" t="s">
        <v>670</v>
      </c>
      <c r="BE34" s="89" t="s">
        <v>58</v>
      </c>
      <c r="BF34" s="88"/>
      <c r="BG34" s="89" t="s">
        <v>13</v>
      </c>
      <c r="BH34" s="89" t="s">
        <v>13</v>
      </c>
      <c r="BI34" s="94" t="s">
        <v>619</v>
      </c>
      <c r="BJ34" s="94" t="s">
        <v>619</v>
      </c>
      <c r="BK34" s="94" t="s">
        <v>619</v>
      </c>
      <c r="BL34" s="94" t="s">
        <v>619</v>
      </c>
      <c r="BM34" s="94" t="s">
        <v>619</v>
      </c>
      <c r="BN34" s="93" t="s">
        <v>697</v>
      </c>
      <c r="BO34" s="89"/>
      <c r="BP34" s="95"/>
      <c r="BQ34" s="90"/>
      <c r="BR34" s="94"/>
      <c r="BS34" s="93"/>
      <c r="BT34" s="88"/>
      <c r="BU34" s="88"/>
      <c r="BV34" s="2"/>
      <c r="BW34" s="88"/>
      <c r="BZ34" s="2"/>
      <c r="CA34" s="2"/>
      <c r="CB34" s="2"/>
      <c r="CC34" s="2"/>
      <c r="CI34" s="2"/>
      <c r="CJ34" s="2"/>
      <c r="CP34" s="2"/>
      <c r="CQ34" s="2"/>
    </row>
    <row r="35" spans="1:95" ht="13.8" customHeight="1" x14ac:dyDescent="0.25">
      <c r="A35" s="10">
        <v>0.937499999999999</v>
      </c>
      <c r="B35" s="88"/>
      <c r="C35" s="109"/>
      <c r="D35" s="109"/>
      <c r="E35" s="95" t="s">
        <v>97</v>
      </c>
      <c r="F35" s="95" t="s">
        <v>109</v>
      </c>
      <c r="G35" s="104"/>
      <c r="H35" s="115"/>
      <c r="I35" s="90"/>
      <c r="J35" s="111"/>
      <c r="K35" s="95" t="s">
        <v>227</v>
      </c>
      <c r="L35" s="110"/>
      <c r="M35" s="110"/>
      <c r="N35" s="53" t="s">
        <v>269</v>
      </c>
      <c r="O35" s="89" t="s">
        <v>277</v>
      </c>
      <c r="P35" s="55" t="s">
        <v>291</v>
      </c>
      <c r="Q35" s="95" t="s">
        <v>305</v>
      </c>
      <c r="R35" s="104"/>
      <c r="S35" s="51" t="s">
        <v>58</v>
      </c>
      <c r="T35" s="90"/>
      <c r="U35" s="89" t="s">
        <v>383</v>
      </c>
      <c r="V35" s="109"/>
      <c r="W35" s="90"/>
      <c r="X35" s="95" t="s">
        <v>410</v>
      </c>
      <c r="Y35" s="117" t="s">
        <v>432</v>
      </c>
      <c r="Z35" s="88"/>
      <c r="AA35" s="95"/>
      <c r="AB35" s="95"/>
      <c r="AC35" s="54" t="s">
        <v>492</v>
      </c>
      <c r="AD35" s="60" t="s">
        <v>504</v>
      </c>
      <c r="AE35" s="95"/>
      <c r="AF35" s="52" t="s">
        <v>45</v>
      </c>
      <c r="AG35" s="90"/>
      <c r="AH35" s="90" t="s">
        <v>45</v>
      </c>
      <c r="AI35" s="90"/>
      <c r="AJ35" s="110"/>
      <c r="AK35" s="90" t="s">
        <v>45</v>
      </c>
      <c r="AL35" s="93"/>
      <c r="AM35" s="90" t="s">
        <v>45</v>
      </c>
      <c r="AN35" s="88"/>
      <c r="AO35" s="89"/>
      <c r="AP35" s="93"/>
      <c r="AQ35" s="62" t="s">
        <v>58</v>
      </c>
      <c r="AR35" s="90"/>
      <c r="AS35" s="89"/>
      <c r="AT35" s="90" t="s">
        <v>45</v>
      </c>
      <c r="AU35" s="114" t="s">
        <v>632</v>
      </c>
      <c r="AV35" s="90"/>
      <c r="AW35" s="90"/>
      <c r="AX35" s="104"/>
      <c r="AY35" s="57" t="s">
        <v>662</v>
      </c>
      <c r="AZ35" s="58" t="s">
        <v>667</v>
      </c>
      <c r="BA35" s="58" t="s">
        <v>670</v>
      </c>
      <c r="BB35" s="104"/>
      <c r="BC35" s="88" t="s">
        <v>670</v>
      </c>
      <c r="BD35" s="110"/>
      <c r="BE35" s="89"/>
      <c r="BF35" s="88"/>
      <c r="BG35" s="89"/>
      <c r="BH35" s="89"/>
      <c r="BI35" s="94"/>
      <c r="BJ35" s="94"/>
      <c r="BK35" s="94"/>
      <c r="BL35" s="94"/>
      <c r="BM35" s="94"/>
      <c r="BN35" s="93"/>
      <c r="BO35" s="89"/>
      <c r="BP35" s="109" t="s">
        <v>96</v>
      </c>
      <c r="BQ35" s="90"/>
      <c r="BR35" s="105" t="s">
        <v>691</v>
      </c>
      <c r="BS35" s="11" t="s">
        <v>725</v>
      </c>
      <c r="BT35" s="102" t="s">
        <v>731</v>
      </c>
      <c r="BU35" s="134" t="s">
        <v>619</v>
      </c>
      <c r="BV35" s="2"/>
      <c r="BW35" s="102" t="s">
        <v>731</v>
      </c>
      <c r="BZ35" s="2"/>
      <c r="CA35" s="2"/>
      <c r="CB35" s="2"/>
      <c r="CC35" s="2"/>
      <c r="CI35" s="2"/>
      <c r="CJ35" s="2"/>
      <c r="CP35" s="2"/>
      <c r="CQ35" s="2"/>
    </row>
    <row r="36" spans="1:95" ht="13.8" customHeight="1" x14ac:dyDescent="0.25">
      <c r="A36" s="10">
        <v>0.95833333333333304</v>
      </c>
      <c r="B36" s="109" t="s">
        <v>60</v>
      </c>
      <c r="C36" s="109"/>
      <c r="D36" s="89" t="s">
        <v>78</v>
      </c>
      <c r="E36" s="95"/>
      <c r="F36" s="95"/>
      <c r="G36" s="104"/>
      <c r="H36" s="89" t="s">
        <v>156</v>
      </c>
      <c r="I36" s="109" t="s">
        <v>184</v>
      </c>
      <c r="J36" s="89" t="s">
        <v>197</v>
      </c>
      <c r="K36" s="95"/>
      <c r="L36" s="52" t="s">
        <v>45</v>
      </c>
      <c r="M36" s="109" t="s">
        <v>253</v>
      </c>
      <c r="N36" s="95" t="s">
        <v>270</v>
      </c>
      <c r="O36" s="89"/>
      <c r="P36" s="89" t="s">
        <v>292</v>
      </c>
      <c r="Q36" s="95"/>
      <c r="R36" s="89" t="s">
        <v>323</v>
      </c>
      <c r="S36" s="89" t="s">
        <v>13</v>
      </c>
      <c r="T36" s="104" t="s">
        <v>370</v>
      </c>
      <c r="U36" s="89"/>
      <c r="V36" s="89" t="s">
        <v>384</v>
      </c>
      <c r="W36" s="89" t="s">
        <v>13</v>
      </c>
      <c r="X36" s="95"/>
      <c r="Y36" s="117"/>
      <c r="Z36" s="89" t="s">
        <v>13</v>
      </c>
      <c r="AA36" s="57" t="s">
        <v>469</v>
      </c>
      <c r="AB36" s="56" t="s">
        <v>479</v>
      </c>
      <c r="AC36" s="95" t="s">
        <v>45</v>
      </c>
      <c r="AD36" s="55" t="s">
        <v>193</v>
      </c>
      <c r="AE36" s="89" t="s">
        <v>523</v>
      </c>
      <c r="AF36" s="89" t="s">
        <v>13</v>
      </c>
      <c r="AG36" s="89" t="s">
        <v>13</v>
      </c>
      <c r="AH36" s="90"/>
      <c r="AI36" s="56" t="s">
        <v>15</v>
      </c>
      <c r="AJ36" s="89" t="s">
        <v>13</v>
      </c>
      <c r="AK36" s="90"/>
      <c r="AL36" s="89" t="s">
        <v>13</v>
      </c>
      <c r="AM36" s="90"/>
      <c r="AN36" s="88"/>
      <c r="AO36" s="89"/>
      <c r="AP36" s="93"/>
      <c r="AQ36" s="89" t="s">
        <v>13</v>
      </c>
      <c r="AR36" s="89" t="s">
        <v>13</v>
      </c>
      <c r="AS36" s="90" t="s">
        <v>45</v>
      </c>
      <c r="AT36" s="90"/>
      <c r="AU36" s="114"/>
      <c r="AV36" s="89" t="s">
        <v>13</v>
      </c>
      <c r="AW36" s="89" t="s">
        <v>13</v>
      </c>
      <c r="AX36" s="104"/>
      <c r="AY36" s="109" t="s">
        <v>177</v>
      </c>
      <c r="AZ36" s="89" t="s">
        <v>13</v>
      </c>
      <c r="BA36" s="89" t="s">
        <v>13</v>
      </c>
      <c r="BB36" s="88" t="s">
        <v>673</v>
      </c>
      <c r="BC36" s="88"/>
      <c r="BD36" s="89" t="s">
        <v>13</v>
      </c>
      <c r="BE36" s="89" t="s">
        <v>159</v>
      </c>
      <c r="BF36" s="89" t="s">
        <v>13</v>
      </c>
      <c r="BG36" s="89" t="s">
        <v>13</v>
      </c>
      <c r="BH36" s="89" t="s">
        <v>13</v>
      </c>
      <c r="BI36" s="94" t="s">
        <v>619</v>
      </c>
      <c r="BJ36" s="94" t="s">
        <v>619</v>
      </c>
      <c r="BK36" s="94" t="s">
        <v>619</v>
      </c>
      <c r="BL36" s="94" t="s">
        <v>619</v>
      </c>
      <c r="BM36" s="94" t="s">
        <v>619</v>
      </c>
      <c r="BN36" s="93" t="s">
        <v>697</v>
      </c>
      <c r="BO36" s="89"/>
      <c r="BP36" s="109"/>
      <c r="BQ36" s="89" t="s">
        <v>13</v>
      </c>
      <c r="BR36" s="108"/>
      <c r="BS36" s="89" t="s">
        <v>13</v>
      </c>
      <c r="BT36" s="93"/>
      <c r="BU36" s="135"/>
      <c r="BV36" s="2"/>
      <c r="BW36" s="93"/>
      <c r="BZ36" s="2"/>
      <c r="CA36" s="2"/>
      <c r="CB36" s="2"/>
      <c r="CC36" s="2"/>
      <c r="CI36" s="2"/>
      <c r="CJ36" s="2"/>
      <c r="CP36" s="2"/>
      <c r="CQ36" s="2"/>
    </row>
    <row r="37" spans="1:95" x14ac:dyDescent="0.25">
      <c r="A37" s="10">
        <v>0.97916666666666596</v>
      </c>
      <c r="B37" s="109"/>
      <c r="C37" s="109"/>
      <c r="D37" s="89"/>
      <c r="E37" s="95"/>
      <c r="F37" s="95"/>
      <c r="G37" s="104"/>
      <c r="H37" s="89"/>
      <c r="I37" s="109"/>
      <c r="J37" s="89"/>
      <c r="K37" s="57" t="s">
        <v>228</v>
      </c>
      <c r="L37" s="53" t="s">
        <v>159</v>
      </c>
      <c r="M37" s="109"/>
      <c r="N37" s="95"/>
      <c r="O37" s="55" t="s">
        <v>278</v>
      </c>
      <c r="P37" s="89"/>
      <c r="Q37" s="61" t="s">
        <v>96</v>
      </c>
      <c r="R37" s="89"/>
      <c r="S37" s="89"/>
      <c r="T37" s="104"/>
      <c r="U37" s="89"/>
      <c r="V37" s="89"/>
      <c r="W37" s="89"/>
      <c r="X37" s="51" t="s">
        <v>13</v>
      </c>
      <c r="Y37" s="51" t="s">
        <v>13</v>
      </c>
      <c r="Z37" s="89"/>
      <c r="AA37" s="51" t="s">
        <v>13</v>
      </c>
      <c r="AB37" s="51" t="s">
        <v>13</v>
      </c>
      <c r="AC37" s="95"/>
      <c r="AD37" s="57" t="s">
        <v>505</v>
      </c>
      <c r="AE37" s="89"/>
      <c r="AF37" s="89"/>
      <c r="AG37" s="89"/>
      <c r="AH37" s="55" t="s">
        <v>96</v>
      </c>
      <c r="AI37" s="57" t="s">
        <v>13</v>
      </c>
      <c r="AJ37" s="89"/>
      <c r="AK37" s="51" t="s">
        <v>13</v>
      </c>
      <c r="AL37" s="89"/>
      <c r="AM37" s="55" t="s">
        <v>96</v>
      </c>
      <c r="AN37" s="53" t="s">
        <v>608</v>
      </c>
      <c r="AO37" s="89"/>
      <c r="AP37" s="93"/>
      <c r="AQ37" s="89"/>
      <c r="AR37" s="89"/>
      <c r="AS37" s="90"/>
      <c r="AT37" s="51" t="s">
        <v>13</v>
      </c>
      <c r="AU37" s="55" t="s">
        <v>96</v>
      </c>
      <c r="AV37" s="89"/>
      <c r="AW37" s="89"/>
      <c r="AX37" s="104"/>
      <c r="AY37" s="109"/>
      <c r="AZ37" s="89"/>
      <c r="BA37" s="89"/>
      <c r="BB37" s="88"/>
      <c r="BC37" s="55" t="s">
        <v>676</v>
      </c>
      <c r="BD37" s="89"/>
      <c r="BE37" s="89"/>
      <c r="BF37" s="89"/>
      <c r="BG37" s="89"/>
      <c r="BH37" s="89"/>
      <c r="BI37" s="94"/>
      <c r="BJ37" s="94"/>
      <c r="BK37" s="94"/>
      <c r="BL37" s="94"/>
      <c r="BM37" s="94"/>
      <c r="BN37" s="93"/>
      <c r="BO37" s="89"/>
      <c r="BP37" s="109"/>
      <c r="BQ37" s="89"/>
      <c r="BR37" s="106"/>
      <c r="BS37" s="89"/>
      <c r="BT37" s="72" t="s">
        <v>733</v>
      </c>
      <c r="BU37" s="135"/>
      <c r="BV37" s="2"/>
      <c r="BZ37" s="2"/>
      <c r="CA37" s="2"/>
      <c r="CB37" s="2"/>
      <c r="CC37" s="2"/>
      <c r="CI37" s="2"/>
      <c r="CJ37" s="2"/>
      <c r="CP37" s="2"/>
      <c r="CQ37" s="2"/>
    </row>
    <row r="38" spans="1:95" x14ac:dyDescent="0.25">
      <c r="X38" s="32"/>
      <c r="Y38" s="32"/>
      <c r="AE38" s="48"/>
      <c r="AF38" s="49"/>
      <c r="AG38" s="48"/>
    </row>
    <row r="39" spans="1:95" x14ac:dyDescent="0.25">
      <c r="A39" s="8"/>
      <c r="B39" s="9">
        <v>43546</v>
      </c>
      <c r="C39" s="9">
        <v>43547</v>
      </c>
      <c r="D39" s="9">
        <v>43548</v>
      </c>
      <c r="E39" s="9">
        <v>43549</v>
      </c>
      <c r="F39" s="9">
        <v>43550</v>
      </c>
      <c r="G39" s="9">
        <v>43551</v>
      </c>
      <c r="H39" s="9">
        <v>43552</v>
      </c>
      <c r="I39" s="9">
        <v>43553</v>
      </c>
      <c r="J39" s="9">
        <v>43554</v>
      </c>
      <c r="K39" s="9">
        <v>43555</v>
      </c>
      <c r="L39" s="9">
        <v>43556</v>
      </c>
      <c r="M39" s="9">
        <v>43557</v>
      </c>
      <c r="N39" s="9">
        <v>43558</v>
      </c>
      <c r="O39" s="9">
        <v>43559</v>
      </c>
      <c r="P39" s="9">
        <v>43560</v>
      </c>
      <c r="Q39" s="9">
        <v>43561</v>
      </c>
      <c r="R39" s="9">
        <v>43562</v>
      </c>
      <c r="S39" s="9">
        <v>43563</v>
      </c>
      <c r="T39" s="9">
        <v>43564</v>
      </c>
      <c r="U39" s="31">
        <v>43565</v>
      </c>
      <c r="V39" s="9">
        <v>43566</v>
      </c>
      <c r="W39" s="9">
        <v>43567</v>
      </c>
      <c r="X39" s="9">
        <v>43568</v>
      </c>
      <c r="Y39" s="9">
        <v>43569</v>
      </c>
      <c r="Z39" s="9">
        <v>43570</v>
      </c>
      <c r="AA39" s="9">
        <v>43571</v>
      </c>
      <c r="AB39" s="9">
        <v>43572</v>
      </c>
      <c r="AC39" s="9">
        <v>43573</v>
      </c>
      <c r="AD39" s="9">
        <v>43574</v>
      </c>
      <c r="AE39" s="9">
        <v>43575</v>
      </c>
      <c r="AF39" s="9">
        <v>43576</v>
      </c>
      <c r="AG39" s="9">
        <v>43577</v>
      </c>
      <c r="AH39" s="9">
        <v>43578</v>
      </c>
      <c r="AI39" s="9">
        <v>43579</v>
      </c>
      <c r="AJ39" s="9">
        <v>43580</v>
      </c>
      <c r="AK39" s="9">
        <v>43581</v>
      </c>
      <c r="AL39" s="9">
        <v>43582</v>
      </c>
      <c r="AM39" s="9">
        <v>43583</v>
      </c>
      <c r="AN39" s="9">
        <v>43584</v>
      </c>
      <c r="AO39" s="9">
        <v>43585</v>
      </c>
      <c r="AP39" s="9">
        <v>43586</v>
      </c>
      <c r="AQ39" s="9">
        <v>43587</v>
      </c>
      <c r="AR39" s="9">
        <v>43588</v>
      </c>
      <c r="AS39" s="9">
        <v>43589</v>
      </c>
      <c r="AT39" s="9">
        <v>43590</v>
      </c>
      <c r="AU39" s="9">
        <v>43591</v>
      </c>
      <c r="AV39" s="9">
        <v>43592</v>
      </c>
      <c r="AW39" s="9">
        <v>43593</v>
      </c>
      <c r="AX39" s="9">
        <v>43594</v>
      </c>
      <c r="AY39" s="9">
        <v>43595</v>
      </c>
      <c r="AZ39" s="9">
        <v>43596</v>
      </c>
      <c r="BA39" s="9">
        <v>43597</v>
      </c>
      <c r="BB39" s="9">
        <v>43598</v>
      </c>
      <c r="BC39" s="9">
        <v>43599</v>
      </c>
      <c r="BD39" s="9">
        <v>43600</v>
      </c>
      <c r="BE39" s="9">
        <v>43601</v>
      </c>
      <c r="BF39" s="9">
        <v>43602</v>
      </c>
      <c r="BG39" s="9">
        <v>43603</v>
      </c>
      <c r="BH39" s="9">
        <v>43604</v>
      </c>
      <c r="BI39" s="9">
        <v>43605</v>
      </c>
      <c r="BJ39" s="9">
        <v>43606</v>
      </c>
      <c r="BK39" s="9">
        <v>43607</v>
      </c>
      <c r="BL39" s="9">
        <v>43608</v>
      </c>
      <c r="BM39" s="9">
        <v>43609</v>
      </c>
      <c r="BN39" s="9">
        <v>43610</v>
      </c>
      <c r="BO39" s="9">
        <v>43611</v>
      </c>
      <c r="BP39" s="9">
        <v>43612</v>
      </c>
      <c r="BQ39" s="9">
        <v>43613</v>
      </c>
      <c r="BR39" s="9">
        <v>43614</v>
      </c>
      <c r="BS39" s="9">
        <v>43615</v>
      </c>
      <c r="BT39" s="9">
        <v>43616</v>
      </c>
      <c r="BU39" s="9">
        <v>43617</v>
      </c>
      <c r="BV39" s="9">
        <v>43618</v>
      </c>
      <c r="BW39" s="9">
        <v>43619</v>
      </c>
      <c r="BX39" s="9">
        <v>43620</v>
      </c>
      <c r="BY39" s="9">
        <v>43621</v>
      </c>
      <c r="BZ39" s="9">
        <v>43622</v>
      </c>
      <c r="CA39" s="9">
        <v>43623</v>
      </c>
      <c r="CB39" s="9">
        <v>43624</v>
      </c>
      <c r="CC39" s="9">
        <v>43625</v>
      </c>
      <c r="CD39" s="9">
        <v>43626</v>
      </c>
      <c r="CE39" s="9">
        <v>43627</v>
      </c>
      <c r="CF39" s="9">
        <v>43628</v>
      </c>
      <c r="CG39" s="9">
        <v>43629</v>
      </c>
      <c r="CH39" s="9">
        <v>43630</v>
      </c>
      <c r="CI39" s="9">
        <v>43631</v>
      </c>
      <c r="CJ39" s="9">
        <v>43632</v>
      </c>
      <c r="CK39" s="9">
        <v>43633</v>
      </c>
      <c r="CL39" s="9">
        <v>43634</v>
      </c>
      <c r="CM39" s="9">
        <v>43635</v>
      </c>
      <c r="CN39" s="9">
        <v>43636</v>
      </c>
      <c r="CO39" s="9">
        <v>43637</v>
      </c>
      <c r="CP39" s="9">
        <v>43638</v>
      </c>
      <c r="CQ39" s="9">
        <v>43639</v>
      </c>
    </row>
    <row r="40" spans="1:95" x14ac:dyDescent="0.25">
      <c r="A40" s="15" t="s">
        <v>79</v>
      </c>
      <c r="B40" s="15">
        <v>13</v>
      </c>
      <c r="C40" s="15">
        <v>24</v>
      </c>
      <c r="D40" s="15">
        <v>15</v>
      </c>
      <c r="E40">
        <v>5</v>
      </c>
      <c r="F40">
        <v>7</v>
      </c>
      <c r="G40">
        <v>4</v>
      </c>
      <c r="H40">
        <v>6</v>
      </c>
      <c r="I40">
        <v>6</v>
      </c>
      <c r="J40">
        <v>6</v>
      </c>
      <c r="K40">
        <v>5</v>
      </c>
      <c r="L40">
        <v>3</v>
      </c>
      <c r="M40">
        <v>2</v>
      </c>
      <c r="N40">
        <v>5</v>
      </c>
      <c r="O40">
        <v>5</v>
      </c>
      <c r="P40">
        <v>9</v>
      </c>
      <c r="Q40">
        <v>7</v>
      </c>
      <c r="R40">
        <v>7</v>
      </c>
      <c r="S40">
        <v>6</v>
      </c>
      <c r="T40" s="33">
        <v>2</v>
      </c>
      <c r="U40" s="34">
        <v>4</v>
      </c>
      <c r="V40" s="34">
        <v>4</v>
      </c>
      <c r="W40">
        <v>6</v>
      </c>
      <c r="X40" s="34">
        <v>6</v>
      </c>
      <c r="Y40" s="34">
        <v>1</v>
      </c>
      <c r="Z40" s="34">
        <v>3</v>
      </c>
      <c r="AA40" s="34">
        <v>2</v>
      </c>
      <c r="AB40" s="34">
        <v>5</v>
      </c>
      <c r="AC40" s="34">
        <v>4</v>
      </c>
      <c r="AD40" s="34">
        <v>9</v>
      </c>
      <c r="AE40" s="34">
        <v>2</v>
      </c>
      <c r="AF40" s="34">
        <v>3</v>
      </c>
      <c r="AG40" s="34">
        <v>3</v>
      </c>
      <c r="AH40" s="34">
        <v>4</v>
      </c>
      <c r="AI40" s="34">
        <v>4</v>
      </c>
      <c r="AJ40" s="34">
        <v>10</v>
      </c>
      <c r="AK40" s="34">
        <v>4</v>
      </c>
      <c r="AL40" s="34">
        <v>2</v>
      </c>
      <c r="AM40" s="34">
        <v>3</v>
      </c>
      <c r="AN40" s="34">
        <v>5</v>
      </c>
      <c r="AO40" s="34">
        <v>0</v>
      </c>
      <c r="AP40" s="34">
        <v>0</v>
      </c>
      <c r="AQ40" s="34">
        <v>8</v>
      </c>
      <c r="AR40" s="34">
        <v>4</v>
      </c>
      <c r="AS40" s="34">
        <v>4</v>
      </c>
      <c r="AT40" s="34">
        <v>4</v>
      </c>
      <c r="AU40" s="34">
        <v>3</v>
      </c>
      <c r="AV40" s="34">
        <v>4</v>
      </c>
      <c r="AW40" s="34">
        <v>3</v>
      </c>
      <c r="AX40" s="34">
        <v>1</v>
      </c>
      <c r="AY40" s="34">
        <v>2</v>
      </c>
      <c r="AZ40" s="34">
        <v>2</v>
      </c>
      <c r="BA40" s="34">
        <v>2</v>
      </c>
      <c r="BB40" s="34">
        <v>2</v>
      </c>
      <c r="BC40" s="34">
        <v>5</v>
      </c>
      <c r="BD40" s="34">
        <v>2</v>
      </c>
      <c r="BE40" s="34">
        <v>2</v>
      </c>
      <c r="BF40" s="34">
        <v>4</v>
      </c>
      <c r="BG40" s="34">
        <v>2</v>
      </c>
      <c r="BH40" s="34">
        <v>1</v>
      </c>
      <c r="BI40" s="34">
        <v>4</v>
      </c>
      <c r="BJ40" s="34">
        <v>4</v>
      </c>
      <c r="BK40" s="34">
        <v>6</v>
      </c>
      <c r="BL40" s="34">
        <v>6</v>
      </c>
      <c r="BM40" s="34">
        <v>6</v>
      </c>
      <c r="BN40">
        <v>3</v>
      </c>
      <c r="BO40" s="34">
        <v>2</v>
      </c>
      <c r="BP40" s="34">
        <v>3</v>
      </c>
      <c r="BQ40" s="34">
        <v>0</v>
      </c>
      <c r="BR40" s="34">
        <v>6</v>
      </c>
      <c r="BS40" s="34">
        <v>4</v>
      </c>
    </row>
    <row r="41" spans="1:95" x14ac:dyDescent="0.25">
      <c r="A41" s="11" t="s">
        <v>24</v>
      </c>
      <c r="B41">
        <v>3</v>
      </c>
      <c r="C41">
        <v>0</v>
      </c>
      <c r="D41">
        <v>0</v>
      </c>
      <c r="E41">
        <v>0</v>
      </c>
      <c r="F41">
        <v>2</v>
      </c>
      <c r="G41">
        <v>0</v>
      </c>
      <c r="H41">
        <v>5</v>
      </c>
      <c r="I41">
        <v>2</v>
      </c>
      <c r="J41">
        <v>5</v>
      </c>
      <c r="K41">
        <v>4</v>
      </c>
      <c r="L41">
        <v>3</v>
      </c>
      <c r="M41" s="11">
        <v>10</v>
      </c>
      <c r="N41">
        <v>1</v>
      </c>
      <c r="O41" s="11">
        <v>10</v>
      </c>
      <c r="P41">
        <v>6</v>
      </c>
      <c r="Q41">
        <v>0</v>
      </c>
      <c r="R41">
        <v>1</v>
      </c>
      <c r="S41">
        <v>1</v>
      </c>
      <c r="T41" s="33">
        <v>9</v>
      </c>
      <c r="U41" s="34">
        <v>8</v>
      </c>
      <c r="V41" s="34">
        <v>2</v>
      </c>
      <c r="W41">
        <v>0</v>
      </c>
      <c r="X41" s="34">
        <v>1</v>
      </c>
      <c r="Y41" s="34">
        <v>6</v>
      </c>
      <c r="Z41" s="34">
        <v>2</v>
      </c>
      <c r="AA41" s="34">
        <v>1</v>
      </c>
      <c r="AB41" s="34">
        <v>4</v>
      </c>
      <c r="AC41" s="34">
        <v>2</v>
      </c>
      <c r="AD41" s="34">
        <v>3</v>
      </c>
      <c r="AE41" s="34">
        <v>4</v>
      </c>
      <c r="AF41" s="34">
        <v>4</v>
      </c>
      <c r="AG41" s="34">
        <v>0</v>
      </c>
      <c r="AH41" s="34">
        <v>5</v>
      </c>
      <c r="AI41" s="50">
        <v>13</v>
      </c>
      <c r="AJ41" s="34">
        <v>4</v>
      </c>
      <c r="AK41" s="34">
        <v>4</v>
      </c>
      <c r="AL41" s="34">
        <v>1</v>
      </c>
      <c r="AM41" s="34">
        <v>8</v>
      </c>
      <c r="AN41" s="34">
        <v>4</v>
      </c>
      <c r="AO41" s="50">
        <v>14</v>
      </c>
      <c r="AP41" s="50">
        <v>17</v>
      </c>
      <c r="AQ41" s="50">
        <v>14</v>
      </c>
      <c r="AR41" s="34">
        <v>7</v>
      </c>
      <c r="AS41" s="40">
        <v>0</v>
      </c>
      <c r="AT41" s="40">
        <v>0</v>
      </c>
      <c r="AU41" s="40">
        <v>0</v>
      </c>
      <c r="AV41" s="40">
        <v>2</v>
      </c>
      <c r="AW41" s="40">
        <v>6</v>
      </c>
      <c r="AX41" s="40">
        <v>6</v>
      </c>
      <c r="AY41" s="40">
        <v>3</v>
      </c>
      <c r="AZ41" s="50">
        <v>12</v>
      </c>
      <c r="BA41" s="40">
        <v>6</v>
      </c>
      <c r="BB41" s="50">
        <v>10</v>
      </c>
      <c r="BC41" s="40">
        <v>4</v>
      </c>
      <c r="BD41" s="50">
        <v>10</v>
      </c>
      <c r="BE41" s="40">
        <v>8</v>
      </c>
      <c r="BF41" s="40">
        <v>6</v>
      </c>
      <c r="BG41" s="40">
        <v>7</v>
      </c>
      <c r="BH41" s="40">
        <v>2</v>
      </c>
      <c r="BI41" s="40">
        <v>6</v>
      </c>
      <c r="BJ41" s="40">
        <v>6</v>
      </c>
      <c r="BK41" s="40">
        <v>6</v>
      </c>
      <c r="BL41" s="40">
        <v>2</v>
      </c>
      <c r="BM41" s="40">
        <v>4</v>
      </c>
      <c r="BN41">
        <v>6</v>
      </c>
      <c r="BO41" s="40">
        <v>4</v>
      </c>
      <c r="BP41" s="40">
        <v>8</v>
      </c>
      <c r="BQ41" s="40">
        <v>8</v>
      </c>
      <c r="BR41" s="40">
        <v>5</v>
      </c>
      <c r="BS41" s="40">
        <v>3</v>
      </c>
    </row>
    <row r="42" spans="1:95" x14ac:dyDescent="0.25">
      <c r="A42" s="12" t="s">
        <v>26</v>
      </c>
      <c r="B42">
        <v>8</v>
      </c>
      <c r="C42">
        <v>7</v>
      </c>
      <c r="D42">
        <v>8</v>
      </c>
      <c r="E42" s="12">
        <v>11</v>
      </c>
      <c r="F42">
        <v>7</v>
      </c>
      <c r="G42">
        <v>7</v>
      </c>
      <c r="H42">
        <v>9</v>
      </c>
      <c r="I42" s="12">
        <v>10</v>
      </c>
      <c r="J42" s="12">
        <v>10</v>
      </c>
      <c r="K42" s="12">
        <v>11</v>
      </c>
      <c r="L42" s="12">
        <v>13</v>
      </c>
      <c r="M42" s="12">
        <v>11</v>
      </c>
      <c r="N42" s="12">
        <v>11</v>
      </c>
      <c r="O42" s="12">
        <v>11</v>
      </c>
      <c r="P42">
        <v>10</v>
      </c>
      <c r="Q42" s="12">
        <v>17</v>
      </c>
      <c r="R42" s="12">
        <v>13</v>
      </c>
      <c r="S42" s="12">
        <v>11</v>
      </c>
      <c r="T42" s="33">
        <v>8</v>
      </c>
      <c r="U42" s="36">
        <v>11</v>
      </c>
      <c r="V42" s="36">
        <v>11</v>
      </c>
      <c r="W42" s="12">
        <v>11</v>
      </c>
      <c r="X42" s="36">
        <v>12</v>
      </c>
      <c r="Y42" s="36">
        <v>11</v>
      </c>
      <c r="Z42" s="12">
        <v>11</v>
      </c>
      <c r="AA42" s="36">
        <v>12</v>
      </c>
      <c r="AB42" s="40">
        <v>7</v>
      </c>
      <c r="AC42" s="40">
        <v>8</v>
      </c>
      <c r="AD42" s="36">
        <v>10</v>
      </c>
      <c r="AE42" s="36">
        <v>12</v>
      </c>
      <c r="AF42" s="40">
        <v>8</v>
      </c>
      <c r="AG42" s="36">
        <v>10</v>
      </c>
      <c r="AH42" s="36">
        <v>12</v>
      </c>
      <c r="AI42" s="40">
        <v>9</v>
      </c>
      <c r="AJ42" s="36">
        <v>10</v>
      </c>
      <c r="AK42" s="36">
        <v>12</v>
      </c>
      <c r="AL42" s="36">
        <v>13</v>
      </c>
      <c r="AM42" s="36">
        <v>13</v>
      </c>
      <c r="AN42" s="36">
        <v>12</v>
      </c>
      <c r="AO42" s="36">
        <v>10</v>
      </c>
      <c r="AP42" s="40">
        <v>4</v>
      </c>
      <c r="AQ42" s="40">
        <v>9</v>
      </c>
      <c r="AR42" s="36">
        <v>10</v>
      </c>
      <c r="AS42" s="36">
        <v>18</v>
      </c>
      <c r="AT42" s="36">
        <v>11</v>
      </c>
      <c r="AU42" s="36">
        <v>10</v>
      </c>
      <c r="AV42" s="36">
        <v>14</v>
      </c>
      <c r="AW42" s="36">
        <v>14</v>
      </c>
      <c r="AX42" s="36">
        <v>11</v>
      </c>
      <c r="AY42" s="40">
        <v>7</v>
      </c>
      <c r="AZ42" s="40">
        <v>8</v>
      </c>
      <c r="BA42" s="36">
        <v>14</v>
      </c>
      <c r="BB42" s="40">
        <v>6</v>
      </c>
      <c r="BC42" s="36">
        <v>14</v>
      </c>
      <c r="BD42" s="36">
        <v>12</v>
      </c>
      <c r="BE42" s="36">
        <v>16</v>
      </c>
      <c r="BF42" s="36">
        <v>10</v>
      </c>
      <c r="BG42" s="36">
        <v>20</v>
      </c>
      <c r="BH42" s="36">
        <v>20</v>
      </c>
      <c r="BI42" s="36">
        <v>13</v>
      </c>
      <c r="BJ42" s="36">
        <v>12</v>
      </c>
      <c r="BK42" s="36">
        <v>14</v>
      </c>
      <c r="BL42" s="36">
        <v>13</v>
      </c>
      <c r="BM42" s="36">
        <v>15</v>
      </c>
      <c r="BN42" s="12">
        <v>10</v>
      </c>
      <c r="BO42" s="36">
        <v>17</v>
      </c>
      <c r="BP42" s="36">
        <v>8</v>
      </c>
      <c r="BQ42" s="36">
        <v>14</v>
      </c>
      <c r="BR42" s="36">
        <v>8</v>
      </c>
      <c r="BS42" s="36">
        <v>13</v>
      </c>
    </row>
    <row r="43" spans="1:95" x14ac:dyDescent="0.25">
      <c r="A43" s="13" t="s">
        <v>27</v>
      </c>
      <c r="B43">
        <v>5</v>
      </c>
      <c r="C43">
        <v>2</v>
      </c>
      <c r="D43">
        <v>2</v>
      </c>
      <c r="E43">
        <v>2</v>
      </c>
      <c r="F43" s="13">
        <v>14</v>
      </c>
      <c r="G43">
        <v>10</v>
      </c>
      <c r="H43">
        <v>6</v>
      </c>
      <c r="I43">
        <v>1</v>
      </c>
      <c r="J43">
        <v>0</v>
      </c>
      <c r="K43">
        <v>2</v>
      </c>
      <c r="L43">
        <v>1</v>
      </c>
      <c r="M43">
        <v>0</v>
      </c>
      <c r="N43">
        <v>2</v>
      </c>
      <c r="O43">
        <v>8</v>
      </c>
      <c r="P43">
        <v>6</v>
      </c>
      <c r="Q43">
        <v>0</v>
      </c>
      <c r="R43">
        <v>4</v>
      </c>
      <c r="S43">
        <v>3</v>
      </c>
      <c r="T43" s="33">
        <v>5</v>
      </c>
      <c r="U43" s="34">
        <v>4</v>
      </c>
      <c r="V43" s="41">
        <v>15</v>
      </c>
      <c r="W43">
        <v>5</v>
      </c>
      <c r="X43" s="34">
        <v>2</v>
      </c>
      <c r="Y43" s="34">
        <v>0</v>
      </c>
      <c r="Z43" s="34">
        <v>0</v>
      </c>
      <c r="AA43" s="40">
        <v>0</v>
      </c>
      <c r="AB43" s="40">
        <v>0</v>
      </c>
      <c r="AC43" s="40">
        <v>2</v>
      </c>
      <c r="AD43" s="40">
        <v>0</v>
      </c>
      <c r="AE43" s="40">
        <v>2</v>
      </c>
      <c r="AF43" s="40">
        <v>1</v>
      </c>
      <c r="AG43" s="40">
        <v>0</v>
      </c>
      <c r="AH43" s="40">
        <v>3</v>
      </c>
      <c r="AI43" s="40">
        <v>0</v>
      </c>
      <c r="AJ43" s="40">
        <v>2</v>
      </c>
      <c r="AK43" s="40">
        <v>2</v>
      </c>
      <c r="AL43" s="40">
        <v>4</v>
      </c>
      <c r="AM43" s="40">
        <v>4</v>
      </c>
      <c r="AN43" s="40">
        <v>5</v>
      </c>
      <c r="AO43" s="40">
        <v>8</v>
      </c>
      <c r="AP43" s="41">
        <v>11</v>
      </c>
      <c r="AQ43" s="40">
        <v>1</v>
      </c>
      <c r="AR43" s="40">
        <v>5</v>
      </c>
      <c r="AS43" s="40">
        <v>4</v>
      </c>
      <c r="AT43" s="40">
        <v>10</v>
      </c>
      <c r="AU43" s="41">
        <v>14</v>
      </c>
      <c r="AV43" s="40">
        <v>9</v>
      </c>
      <c r="AW43" s="40">
        <v>8</v>
      </c>
      <c r="AX43" s="40">
        <v>4</v>
      </c>
      <c r="AY43" s="40">
        <v>7</v>
      </c>
      <c r="AZ43" s="40">
        <v>5</v>
      </c>
      <c r="BA43" s="40">
        <v>0</v>
      </c>
      <c r="BB43" s="40">
        <v>3</v>
      </c>
      <c r="BC43" s="40">
        <v>0</v>
      </c>
      <c r="BD43" s="40">
        <v>4</v>
      </c>
      <c r="BE43" s="40">
        <v>4</v>
      </c>
      <c r="BF43" s="40">
        <v>12</v>
      </c>
      <c r="BG43" s="40">
        <v>1</v>
      </c>
      <c r="BH43" s="40">
        <v>2</v>
      </c>
      <c r="BI43" s="40">
        <v>6</v>
      </c>
      <c r="BJ43" s="40">
        <v>6</v>
      </c>
      <c r="BK43" s="40">
        <v>0</v>
      </c>
      <c r="BL43" s="40">
        <v>7</v>
      </c>
      <c r="BM43" s="40">
        <v>0</v>
      </c>
      <c r="BN43">
        <v>4</v>
      </c>
      <c r="BO43" s="40">
        <v>9</v>
      </c>
      <c r="BP43" s="40">
        <v>8</v>
      </c>
      <c r="BQ43" s="40">
        <v>8</v>
      </c>
      <c r="BR43" s="40">
        <v>1</v>
      </c>
      <c r="BS43" s="40">
        <v>4</v>
      </c>
    </row>
    <row r="44" spans="1:95" x14ac:dyDescent="0.25">
      <c r="A44" s="14" t="s">
        <v>28</v>
      </c>
      <c r="B44">
        <v>7</v>
      </c>
      <c r="C44">
        <v>3</v>
      </c>
      <c r="D44" s="14">
        <v>11</v>
      </c>
      <c r="E44" s="14">
        <v>18</v>
      </c>
      <c r="F44">
        <v>6</v>
      </c>
      <c r="G44" s="14">
        <v>15</v>
      </c>
      <c r="H44" s="14">
        <v>10</v>
      </c>
      <c r="I44" s="14">
        <v>17</v>
      </c>
      <c r="J44" s="14">
        <v>15</v>
      </c>
      <c r="K44" s="14">
        <v>14</v>
      </c>
      <c r="L44" s="14">
        <v>16</v>
      </c>
      <c r="M44" s="14">
        <v>13</v>
      </c>
      <c r="N44" s="14">
        <v>17</v>
      </c>
      <c r="O44" s="37">
        <v>2</v>
      </c>
      <c r="P44" s="14">
        <v>5</v>
      </c>
      <c r="Q44" s="14">
        <v>12</v>
      </c>
      <c r="R44" s="14">
        <v>11</v>
      </c>
      <c r="S44" s="14">
        <v>15</v>
      </c>
      <c r="T44" s="35">
        <v>12</v>
      </c>
      <c r="U44" s="34">
        <v>9</v>
      </c>
      <c r="V44" s="34">
        <v>4</v>
      </c>
      <c r="W44" s="14">
        <v>14</v>
      </c>
      <c r="X44" s="39">
        <v>15</v>
      </c>
      <c r="Y44" s="39">
        <v>18</v>
      </c>
      <c r="Z44" s="39">
        <v>20</v>
      </c>
      <c r="AA44" s="39">
        <v>21</v>
      </c>
      <c r="AB44" s="39">
        <v>20</v>
      </c>
      <c r="AC44" s="39">
        <v>20</v>
      </c>
      <c r="AD44" s="39">
        <v>14</v>
      </c>
      <c r="AE44" s="39">
        <v>16</v>
      </c>
      <c r="AF44" s="39">
        <v>20</v>
      </c>
      <c r="AG44" s="39">
        <v>23</v>
      </c>
      <c r="AH44" s="39">
        <v>12</v>
      </c>
      <c r="AI44" s="39">
        <v>10</v>
      </c>
      <c r="AJ44" s="39">
        <v>10</v>
      </c>
      <c r="AK44" s="39">
        <v>14</v>
      </c>
      <c r="AL44" s="39">
        <v>16</v>
      </c>
      <c r="AM44" s="40">
        <v>8</v>
      </c>
      <c r="AN44" s="39">
        <v>10</v>
      </c>
      <c r="AO44" s="40">
        <v>4</v>
      </c>
      <c r="AP44" s="40">
        <v>4</v>
      </c>
      <c r="AQ44" s="40">
        <v>4</v>
      </c>
      <c r="AR44" s="39">
        <v>10</v>
      </c>
      <c r="AS44" s="39">
        <v>10</v>
      </c>
      <c r="AT44" s="39">
        <v>11</v>
      </c>
      <c r="AU44" s="40">
        <v>9</v>
      </c>
      <c r="AV44" s="40">
        <v>7</v>
      </c>
      <c r="AW44" s="40">
        <v>5</v>
      </c>
      <c r="AX44" s="39">
        <v>14</v>
      </c>
      <c r="AY44" s="39">
        <v>17</v>
      </c>
      <c r="AZ44" s="40">
        <v>9</v>
      </c>
      <c r="BA44" s="39">
        <v>14</v>
      </c>
      <c r="BB44" s="39">
        <v>15</v>
      </c>
      <c r="BC44" s="39">
        <v>13</v>
      </c>
      <c r="BD44" s="40">
        <v>8</v>
      </c>
      <c r="BE44" s="40">
        <v>6</v>
      </c>
      <c r="BF44" s="40">
        <v>4</v>
      </c>
      <c r="BG44" s="40">
        <v>6</v>
      </c>
      <c r="BH44" s="39">
        <v>11</v>
      </c>
      <c r="BI44" s="40">
        <v>7</v>
      </c>
      <c r="BJ44" s="40">
        <v>8</v>
      </c>
      <c r="BK44" s="39">
        <v>10</v>
      </c>
      <c r="BL44" s="40">
        <v>8</v>
      </c>
      <c r="BM44" s="39">
        <v>11</v>
      </c>
      <c r="BN44" s="14">
        <v>13</v>
      </c>
      <c r="BO44">
        <v>4</v>
      </c>
      <c r="BP44">
        <v>9</v>
      </c>
      <c r="BQ44" s="40">
        <v>6</v>
      </c>
      <c r="BR44" s="40">
        <v>16</v>
      </c>
      <c r="BS44">
        <v>12</v>
      </c>
    </row>
    <row r="45" spans="1:95" x14ac:dyDescent="0.25">
      <c r="A45" t="s">
        <v>62</v>
      </c>
      <c r="B45">
        <f t="shared" ref="B45:U45" si="0">SUM(B40:B44)</f>
        <v>36</v>
      </c>
      <c r="C45">
        <f t="shared" si="0"/>
        <v>36</v>
      </c>
      <c r="D45">
        <f t="shared" si="0"/>
        <v>36</v>
      </c>
      <c r="E45">
        <f t="shared" si="0"/>
        <v>36</v>
      </c>
      <c r="F45">
        <f t="shared" si="0"/>
        <v>36</v>
      </c>
      <c r="G45">
        <f t="shared" si="0"/>
        <v>36</v>
      </c>
      <c r="H45">
        <f t="shared" si="0"/>
        <v>36</v>
      </c>
      <c r="I45">
        <f t="shared" si="0"/>
        <v>36</v>
      </c>
      <c r="J45">
        <f t="shared" si="0"/>
        <v>36</v>
      </c>
      <c r="K45">
        <f t="shared" si="0"/>
        <v>36</v>
      </c>
      <c r="L45">
        <f t="shared" si="0"/>
        <v>36</v>
      </c>
      <c r="M45">
        <f t="shared" si="0"/>
        <v>36</v>
      </c>
      <c r="N45">
        <f t="shared" si="0"/>
        <v>36</v>
      </c>
      <c r="O45">
        <f t="shared" si="0"/>
        <v>36</v>
      </c>
      <c r="P45">
        <f t="shared" si="0"/>
        <v>36</v>
      </c>
      <c r="Q45">
        <f t="shared" si="0"/>
        <v>36</v>
      </c>
      <c r="R45">
        <f t="shared" si="0"/>
        <v>36</v>
      </c>
      <c r="S45">
        <f t="shared" si="0"/>
        <v>36</v>
      </c>
      <c r="T45" s="33">
        <f t="shared" si="0"/>
        <v>36</v>
      </c>
      <c r="U45" s="33">
        <f t="shared" si="0"/>
        <v>36</v>
      </c>
      <c r="V45" s="33">
        <f t="shared" ref="V45:AS45" si="1">SUM(V40:V44)</f>
        <v>36</v>
      </c>
      <c r="W45" s="33">
        <f t="shared" si="1"/>
        <v>36</v>
      </c>
      <c r="X45" s="33">
        <f t="shared" si="1"/>
        <v>36</v>
      </c>
      <c r="Y45" s="33">
        <f t="shared" si="1"/>
        <v>36</v>
      </c>
      <c r="Z45" s="33">
        <f t="shared" si="1"/>
        <v>36</v>
      </c>
      <c r="AA45" s="33">
        <f t="shared" si="1"/>
        <v>36</v>
      </c>
      <c r="AB45" s="33">
        <f t="shared" si="1"/>
        <v>36</v>
      </c>
      <c r="AC45" s="33">
        <f t="shared" si="1"/>
        <v>36</v>
      </c>
      <c r="AD45" s="33">
        <f t="shared" si="1"/>
        <v>36</v>
      </c>
      <c r="AE45" s="33">
        <f t="shared" si="1"/>
        <v>36</v>
      </c>
      <c r="AF45" s="33">
        <f t="shared" si="1"/>
        <v>36</v>
      </c>
      <c r="AG45" s="33">
        <f t="shared" si="1"/>
        <v>36</v>
      </c>
      <c r="AH45" s="33">
        <f t="shared" si="1"/>
        <v>36</v>
      </c>
      <c r="AI45" s="33">
        <f t="shared" si="1"/>
        <v>36</v>
      </c>
      <c r="AJ45" s="33">
        <f t="shared" si="1"/>
        <v>36</v>
      </c>
      <c r="AK45" s="33">
        <f t="shared" si="1"/>
        <v>36</v>
      </c>
      <c r="AL45" s="33">
        <f t="shared" si="1"/>
        <v>36</v>
      </c>
      <c r="AM45" s="33">
        <f t="shared" si="1"/>
        <v>36</v>
      </c>
      <c r="AN45" s="33">
        <f t="shared" si="1"/>
        <v>36</v>
      </c>
      <c r="AO45" s="33">
        <f t="shared" si="1"/>
        <v>36</v>
      </c>
      <c r="AP45" s="33">
        <f t="shared" si="1"/>
        <v>36</v>
      </c>
      <c r="AQ45" s="33">
        <f t="shared" si="1"/>
        <v>36</v>
      </c>
      <c r="AR45" s="33">
        <f t="shared" si="1"/>
        <v>36</v>
      </c>
      <c r="AS45" s="33">
        <f t="shared" si="1"/>
        <v>36</v>
      </c>
      <c r="AT45" s="33">
        <f t="shared" ref="AT45:BS45" si="2">SUM(AT40:AT44)</f>
        <v>36</v>
      </c>
      <c r="AU45" s="33">
        <f t="shared" si="2"/>
        <v>36</v>
      </c>
      <c r="AV45" s="33">
        <f t="shared" si="2"/>
        <v>36</v>
      </c>
      <c r="AW45" s="33">
        <f t="shared" si="2"/>
        <v>36</v>
      </c>
      <c r="AX45" s="33">
        <f t="shared" si="2"/>
        <v>36</v>
      </c>
      <c r="AY45" s="33">
        <f t="shared" si="2"/>
        <v>36</v>
      </c>
      <c r="AZ45" s="33">
        <f t="shared" si="2"/>
        <v>36</v>
      </c>
      <c r="BA45" s="33">
        <f t="shared" si="2"/>
        <v>36</v>
      </c>
      <c r="BB45" s="33">
        <f t="shared" si="2"/>
        <v>36</v>
      </c>
      <c r="BC45" s="33">
        <f t="shared" si="2"/>
        <v>36</v>
      </c>
      <c r="BD45" s="33">
        <f t="shared" si="2"/>
        <v>36</v>
      </c>
      <c r="BE45" s="33">
        <f t="shared" si="2"/>
        <v>36</v>
      </c>
      <c r="BF45" s="33">
        <f t="shared" si="2"/>
        <v>36</v>
      </c>
      <c r="BG45" s="33">
        <f t="shared" si="2"/>
        <v>36</v>
      </c>
      <c r="BH45" s="33">
        <f t="shared" si="2"/>
        <v>36</v>
      </c>
      <c r="BI45" s="33">
        <f t="shared" si="2"/>
        <v>36</v>
      </c>
      <c r="BJ45" s="33">
        <f t="shared" si="2"/>
        <v>36</v>
      </c>
      <c r="BK45" s="33">
        <f t="shared" si="2"/>
        <v>36</v>
      </c>
      <c r="BL45" s="33">
        <f t="shared" si="2"/>
        <v>36</v>
      </c>
      <c r="BM45" s="33">
        <f t="shared" si="2"/>
        <v>36</v>
      </c>
      <c r="BN45" s="33">
        <f t="shared" si="2"/>
        <v>36</v>
      </c>
      <c r="BO45" s="33">
        <f t="shared" si="2"/>
        <v>36</v>
      </c>
      <c r="BP45" s="33">
        <f t="shared" si="2"/>
        <v>36</v>
      </c>
      <c r="BQ45" s="33">
        <f t="shared" si="2"/>
        <v>36</v>
      </c>
      <c r="BR45" s="33">
        <f t="shared" si="2"/>
        <v>36</v>
      </c>
      <c r="BS45" s="33">
        <f t="shared" si="2"/>
        <v>36</v>
      </c>
    </row>
    <row r="47" spans="1:95" x14ac:dyDescent="0.25">
      <c r="A47" s="8"/>
      <c r="B47" s="9">
        <v>43546</v>
      </c>
      <c r="C47" s="9">
        <v>43547</v>
      </c>
      <c r="D47" s="9">
        <v>43548</v>
      </c>
      <c r="E47" s="9">
        <v>43549</v>
      </c>
      <c r="F47" s="9">
        <v>43550</v>
      </c>
      <c r="G47" s="9">
        <v>43551</v>
      </c>
      <c r="H47" s="9">
        <v>43552</v>
      </c>
      <c r="I47" s="9">
        <v>43553</v>
      </c>
      <c r="J47" s="9">
        <v>43554</v>
      </c>
      <c r="K47" s="9">
        <v>43555</v>
      </c>
      <c r="L47" s="9">
        <v>43556</v>
      </c>
      <c r="M47" s="9">
        <v>43557</v>
      </c>
      <c r="N47" s="9">
        <v>43558</v>
      </c>
      <c r="O47" s="9">
        <v>43559</v>
      </c>
      <c r="P47" s="9">
        <v>43560</v>
      </c>
      <c r="Q47" s="9">
        <v>43561</v>
      </c>
      <c r="R47" s="9">
        <v>43562</v>
      </c>
      <c r="S47" s="9">
        <v>43563</v>
      </c>
      <c r="T47" s="9">
        <v>43564</v>
      </c>
      <c r="U47" s="31">
        <v>43565</v>
      </c>
      <c r="V47" s="9">
        <v>43566</v>
      </c>
      <c r="W47" s="9">
        <v>43567</v>
      </c>
      <c r="X47" s="9">
        <v>43568</v>
      </c>
      <c r="Y47" s="9">
        <v>43569</v>
      </c>
      <c r="Z47" s="9">
        <v>43570</v>
      </c>
      <c r="AA47" s="9">
        <v>43571</v>
      </c>
      <c r="AB47" s="9">
        <v>43572</v>
      </c>
      <c r="AC47" s="9">
        <v>43573</v>
      </c>
      <c r="AD47" s="9">
        <v>43574</v>
      </c>
      <c r="AE47" s="9">
        <v>43575</v>
      </c>
      <c r="AF47" s="9">
        <v>43576</v>
      </c>
      <c r="AG47" s="9">
        <v>43577</v>
      </c>
      <c r="AH47" s="9">
        <v>43578</v>
      </c>
      <c r="AI47" s="9">
        <v>43579</v>
      </c>
      <c r="AJ47" s="9">
        <v>43580</v>
      </c>
      <c r="AK47" s="9">
        <v>43581</v>
      </c>
      <c r="AL47" s="9">
        <v>43582</v>
      </c>
      <c r="AM47" s="9">
        <v>43583</v>
      </c>
      <c r="AN47" s="9">
        <v>43584</v>
      </c>
      <c r="AO47" s="9">
        <v>43585</v>
      </c>
      <c r="AP47" s="9">
        <v>43586</v>
      </c>
      <c r="AQ47" s="9">
        <v>43587</v>
      </c>
      <c r="AR47" s="9">
        <v>43588</v>
      </c>
      <c r="AS47" s="9">
        <v>43589</v>
      </c>
      <c r="AT47" s="9">
        <v>43590</v>
      </c>
      <c r="AU47" s="9">
        <v>43591</v>
      </c>
      <c r="AV47" s="9">
        <v>43592</v>
      </c>
      <c r="AW47" s="9">
        <v>43593</v>
      </c>
      <c r="AX47" s="9">
        <v>43594</v>
      </c>
      <c r="AY47" s="9">
        <v>43595</v>
      </c>
      <c r="AZ47" s="9">
        <v>43596</v>
      </c>
      <c r="BA47" s="9">
        <v>43597</v>
      </c>
      <c r="BB47" s="9">
        <v>43598</v>
      </c>
      <c r="BC47" s="9">
        <v>43599</v>
      </c>
      <c r="BD47" s="9">
        <v>43600</v>
      </c>
      <c r="BE47" s="9">
        <v>43601</v>
      </c>
      <c r="BF47" s="9">
        <v>43602</v>
      </c>
      <c r="BG47" s="9">
        <v>43603</v>
      </c>
      <c r="BH47" s="9">
        <v>43604</v>
      </c>
      <c r="BI47" s="9">
        <v>43605</v>
      </c>
      <c r="BJ47" s="9">
        <v>43606</v>
      </c>
      <c r="BK47" s="9">
        <v>43607</v>
      </c>
      <c r="BL47" s="9">
        <v>43608</v>
      </c>
      <c r="BM47" s="9">
        <v>43609</v>
      </c>
      <c r="BN47" s="9">
        <v>43610</v>
      </c>
      <c r="BO47" s="9">
        <v>43611</v>
      </c>
      <c r="BP47" s="9">
        <v>43612</v>
      </c>
      <c r="BQ47" s="9">
        <v>43613</v>
      </c>
      <c r="BR47" s="9">
        <v>43614</v>
      </c>
      <c r="BS47" s="9">
        <v>43615</v>
      </c>
      <c r="BT47" s="9">
        <v>43616</v>
      </c>
      <c r="BU47" s="9">
        <v>43617</v>
      </c>
      <c r="BV47" s="9">
        <v>43618</v>
      </c>
      <c r="BW47" s="9">
        <v>43619</v>
      </c>
      <c r="BX47" s="9">
        <v>43620</v>
      </c>
      <c r="BY47" s="9">
        <v>43621</v>
      </c>
      <c r="BZ47" s="9">
        <v>43622</v>
      </c>
      <c r="CA47" s="9">
        <v>43623</v>
      </c>
      <c r="CB47" s="9">
        <v>43624</v>
      </c>
      <c r="CC47" s="9">
        <v>43625</v>
      </c>
      <c r="CD47" s="9">
        <v>43626</v>
      </c>
      <c r="CE47" s="9">
        <v>43627</v>
      </c>
      <c r="CF47" s="9">
        <v>43628</v>
      </c>
      <c r="CG47" s="9">
        <v>43629</v>
      </c>
      <c r="CH47" s="9">
        <v>43630</v>
      </c>
      <c r="CI47" s="9">
        <v>43631</v>
      </c>
      <c r="CJ47" s="9">
        <v>43632</v>
      </c>
      <c r="CK47" s="9">
        <v>43633</v>
      </c>
      <c r="CL47" s="9">
        <v>43634</v>
      </c>
      <c r="CM47" s="9">
        <v>43635</v>
      </c>
      <c r="CN47" s="9">
        <v>43636</v>
      </c>
      <c r="CO47" s="9">
        <v>43637</v>
      </c>
      <c r="CP47" s="9">
        <v>43638</v>
      </c>
      <c r="CQ47" s="9">
        <v>43639</v>
      </c>
    </row>
    <row r="48" spans="1:95" x14ac:dyDescent="0.25">
      <c r="A48" s="15" t="s">
        <v>167</v>
      </c>
      <c r="B48">
        <v>13</v>
      </c>
      <c r="C48">
        <f>AVERAGE(B40,C40)</f>
        <v>18.5</v>
      </c>
      <c r="D48">
        <f>AVERAGE($B40:D40)</f>
        <v>17.333333333333332</v>
      </c>
      <c r="E48">
        <f>AVERAGE($B40:E40)</f>
        <v>14.25</v>
      </c>
      <c r="F48">
        <f>AVERAGE($B40:F40)</f>
        <v>12.8</v>
      </c>
      <c r="G48">
        <f>AVERAGE($B40:G40)</f>
        <v>11.333333333333334</v>
      </c>
      <c r="H48">
        <f>AVERAGE(B40:H40)</f>
        <v>10.571428571428571</v>
      </c>
      <c r="I48">
        <f t="shared" ref="I48:AK48" si="3">AVERAGE(C40:I40)</f>
        <v>9.5714285714285712</v>
      </c>
      <c r="J48">
        <f t="shared" si="3"/>
        <v>7</v>
      </c>
      <c r="K48">
        <f t="shared" si="3"/>
        <v>5.5714285714285712</v>
      </c>
      <c r="L48">
        <f t="shared" si="3"/>
        <v>5.2857142857142856</v>
      </c>
      <c r="M48">
        <f t="shared" si="3"/>
        <v>4.5714285714285712</v>
      </c>
      <c r="N48">
        <f t="shared" si="3"/>
        <v>4.7142857142857144</v>
      </c>
      <c r="O48">
        <f t="shared" si="3"/>
        <v>4.5714285714285712</v>
      </c>
      <c r="P48">
        <f t="shared" si="3"/>
        <v>5</v>
      </c>
      <c r="Q48">
        <f t="shared" si="3"/>
        <v>5.1428571428571432</v>
      </c>
      <c r="R48">
        <f t="shared" si="3"/>
        <v>5.4285714285714288</v>
      </c>
      <c r="S48">
        <f t="shared" si="3"/>
        <v>5.8571428571428568</v>
      </c>
      <c r="T48">
        <f t="shared" si="3"/>
        <v>5.8571428571428568</v>
      </c>
      <c r="U48">
        <f t="shared" si="3"/>
        <v>5.7142857142857144</v>
      </c>
      <c r="V48">
        <f t="shared" si="3"/>
        <v>5.5714285714285712</v>
      </c>
      <c r="W48">
        <f t="shared" si="3"/>
        <v>5.1428571428571432</v>
      </c>
      <c r="X48">
        <f t="shared" si="3"/>
        <v>5</v>
      </c>
      <c r="Y48">
        <f t="shared" si="3"/>
        <v>4.1428571428571432</v>
      </c>
      <c r="Z48">
        <f t="shared" si="3"/>
        <v>3.7142857142857144</v>
      </c>
      <c r="AA48">
        <f t="shared" si="3"/>
        <v>3.7142857142857144</v>
      </c>
      <c r="AB48">
        <f t="shared" si="3"/>
        <v>3.8571428571428572</v>
      </c>
      <c r="AC48">
        <f t="shared" si="3"/>
        <v>3.8571428571428572</v>
      </c>
      <c r="AD48">
        <f t="shared" si="3"/>
        <v>4.2857142857142856</v>
      </c>
      <c r="AE48">
        <f t="shared" si="3"/>
        <v>3.7142857142857144</v>
      </c>
      <c r="AF48">
        <f t="shared" si="3"/>
        <v>4</v>
      </c>
      <c r="AG48">
        <f t="shared" si="3"/>
        <v>4</v>
      </c>
      <c r="AH48">
        <f t="shared" si="3"/>
        <v>4.2857142857142856</v>
      </c>
      <c r="AI48">
        <f t="shared" si="3"/>
        <v>4.1428571428571432</v>
      </c>
      <c r="AJ48">
        <f t="shared" si="3"/>
        <v>5</v>
      </c>
      <c r="AK48">
        <f t="shared" si="3"/>
        <v>4.2857142857142856</v>
      </c>
      <c r="AL48">
        <f>AVERAGE(AF40:AL40)</f>
        <v>4.2857142857142856</v>
      </c>
      <c r="AM48">
        <f t="shared" ref="AM48:AR52" si="4">AVERAGE(AG40:AM40)</f>
        <v>4.2857142857142856</v>
      </c>
      <c r="AN48">
        <f t="shared" si="4"/>
        <v>4.5714285714285712</v>
      </c>
      <c r="AO48">
        <f t="shared" si="4"/>
        <v>4</v>
      </c>
      <c r="AP48">
        <f t="shared" si="4"/>
        <v>3.4285714285714284</v>
      </c>
      <c r="AQ48">
        <f t="shared" si="4"/>
        <v>3.1428571428571428</v>
      </c>
      <c r="AR48">
        <f t="shared" si="4"/>
        <v>3.1428571428571428</v>
      </c>
      <c r="AS48">
        <f t="shared" ref="AS48:AU52" si="5">AVERAGE(AM40:AS40)</f>
        <v>3.4285714285714284</v>
      </c>
      <c r="AT48">
        <f t="shared" si="5"/>
        <v>3.5714285714285716</v>
      </c>
      <c r="AU48">
        <f t="shared" si="5"/>
        <v>3.2857142857142856</v>
      </c>
      <c r="AV48">
        <f t="shared" ref="AV48:BC52" si="6">AVERAGE(AP40:AV40)</f>
        <v>3.8571428571428572</v>
      </c>
      <c r="AW48">
        <f t="shared" si="6"/>
        <v>4.2857142857142856</v>
      </c>
      <c r="AX48">
        <f t="shared" si="6"/>
        <v>3.2857142857142856</v>
      </c>
      <c r="AY48">
        <f t="shared" si="6"/>
        <v>3</v>
      </c>
      <c r="AZ48">
        <f t="shared" si="6"/>
        <v>2.7142857142857144</v>
      </c>
      <c r="BA48">
        <f t="shared" si="6"/>
        <v>2.4285714285714284</v>
      </c>
      <c r="BB48">
        <f t="shared" si="6"/>
        <v>2.2857142857142856</v>
      </c>
      <c r="BC48">
        <f t="shared" si="6"/>
        <v>2.4285714285714284</v>
      </c>
      <c r="BD48">
        <f t="shared" ref="BD48:BD52" si="7">AVERAGE(AX40:BD40)</f>
        <v>2.2857142857142856</v>
      </c>
      <c r="BE48">
        <f t="shared" ref="BE48:BE52" si="8">AVERAGE(AY40:BE40)</f>
        <v>2.4285714285714284</v>
      </c>
      <c r="BF48">
        <f t="shared" ref="BF48:BF52" si="9">AVERAGE(AZ40:BF40)</f>
        <v>2.7142857142857144</v>
      </c>
      <c r="BG48">
        <f t="shared" ref="BG48:BG52" si="10">AVERAGE(BA40:BG40)</f>
        <v>2.7142857142857144</v>
      </c>
      <c r="BH48">
        <f t="shared" ref="BH48:BH52" si="11">AVERAGE(BB40:BH40)</f>
        <v>2.5714285714285716</v>
      </c>
      <c r="BI48">
        <f t="shared" ref="BI48:BI52" si="12">AVERAGE(BC40:BI40)</f>
        <v>2.8571428571428572</v>
      </c>
      <c r="BJ48">
        <f t="shared" ref="BJ48:BJ52" si="13">AVERAGE(BD40:BJ40)</f>
        <v>2.7142857142857144</v>
      </c>
      <c r="BK48">
        <f t="shared" ref="BK48:BK52" si="14">AVERAGE(BE40:BK40)</f>
        <v>3.2857142857142856</v>
      </c>
      <c r="BL48">
        <f t="shared" ref="BL48:BL52" si="15">AVERAGE(BF40:BL40)</f>
        <v>3.8571428571428572</v>
      </c>
      <c r="BM48">
        <f t="shared" ref="BM48:BM52" si="16">AVERAGE(BG40:BM40)</f>
        <v>4.1428571428571432</v>
      </c>
      <c r="BN48">
        <f t="shared" ref="BN48:BN52" si="17">AVERAGE(BH40:BN40)</f>
        <v>4.2857142857142856</v>
      </c>
      <c r="BO48">
        <f t="shared" ref="BO48:BO52" si="18">AVERAGE(BI40:BO40)</f>
        <v>4.4285714285714288</v>
      </c>
      <c r="BP48">
        <f t="shared" ref="BP48:BP52" si="19">AVERAGE(BJ40:BP40)</f>
        <v>4.2857142857142856</v>
      </c>
      <c r="BQ48">
        <f t="shared" ref="BQ48:BQ52" si="20">AVERAGE(BK40:BQ40)</f>
        <v>3.7142857142857144</v>
      </c>
      <c r="BR48">
        <f t="shared" ref="BR48:BR52" si="21">AVERAGE(BL40:BR40)</f>
        <v>3.7142857142857144</v>
      </c>
      <c r="BS48">
        <f t="shared" ref="BS48:BS52" si="22">AVERAGE(BM40:BS40)</f>
        <v>3.4285714285714284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</row>
    <row r="49" spans="1:95" x14ac:dyDescent="0.25">
      <c r="A49" s="11" t="s">
        <v>166</v>
      </c>
      <c r="B49">
        <v>3</v>
      </c>
      <c r="C49">
        <f>AVERAGE(B41,C41)</f>
        <v>1.5</v>
      </c>
      <c r="D49">
        <f>AVERAGE($B41:D41)</f>
        <v>1</v>
      </c>
      <c r="E49">
        <f>AVERAGE($B41:E41)</f>
        <v>0.75</v>
      </c>
      <c r="F49">
        <f>AVERAGE($B41:F41)</f>
        <v>1</v>
      </c>
      <c r="G49">
        <f>AVERAGE($B41:G41)</f>
        <v>0.83333333333333337</v>
      </c>
      <c r="H49">
        <f>AVERAGE(B41:H41)</f>
        <v>1.4285714285714286</v>
      </c>
      <c r="I49">
        <f t="shared" ref="I49:AK49" si="23">AVERAGE(C41:I41)</f>
        <v>1.2857142857142858</v>
      </c>
      <c r="J49">
        <f t="shared" si="23"/>
        <v>2</v>
      </c>
      <c r="K49">
        <f t="shared" si="23"/>
        <v>2.5714285714285716</v>
      </c>
      <c r="L49">
        <f t="shared" si="23"/>
        <v>3</v>
      </c>
      <c r="M49">
        <f t="shared" si="23"/>
        <v>4.1428571428571432</v>
      </c>
      <c r="N49">
        <f t="shared" si="23"/>
        <v>4.2857142857142856</v>
      </c>
      <c r="O49">
        <f t="shared" si="23"/>
        <v>5</v>
      </c>
      <c r="P49">
        <f t="shared" si="23"/>
        <v>5.5714285714285712</v>
      </c>
      <c r="Q49">
        <f t="shared" si="23"/>
        <v>4.8571428571428568</v>
      </c>
      <c r="R49">
        <f t="shared" si="23"/>
        <v>4.4285714285714288</v>
      </c>
      <c r="S49">
        <f t="shared" si="23"/>
        <v>4.1428571428571432</v>
      </c>
      <c r="T49">
        <f t="shared" si="23"/>
        <v>4</v>
      </c>
      <c r="U49">
        <f t="shared" si="23"/>
        <v>5</v>
      </c>
      <c r="V49">
        <f t="shared" si="23"/>
        <v>3.8571428571428572</v>
      </c>
      <c r="W49">
        <f t="shared" si="23"/>
        <v>3</v>
      </c>
      <c r="X49">
        <f t="shared" si="23"/>
        <v>3.1428571428571428</v>
      </c>
      <c r="Y49">
        <f t="shared" si="23"/>
        <v>3.8571428571428572</v>
      </c>
      <c r="Z49">
        <f t="shared" si="23"/>
        <v>4</v>
      </c>
      <c r="AA49">
        <f t="shared" si="23"/>
        <v>2.8571428571428572</v>
      </c>
      <c r="AB49">
        <f t="shared" si="23"/>
        <v>2.2857142857142856</v>
      </c>
      <c r="AC49">
        <f t="shared" si="23"/>
        <v>2.2857142857142856</v>
      </c>
      <c r="AD49">
        <f t="shared" si="23"/>
        <v>2.7142857142857144</v>
      </c>
      <c r="AE49">
        <f t="shared" si="23"/>
        <v>3.1428571428571428</v>
      </c>
      <c r="AF49">
        <f t="shared" si="23"/>
        <v>2.8571428571428572</v>
      </c>
      <c r="AG49">
        <f t="shared" si="23"/>
        <v>2.5714285714285716</v>
      </c>
      <c r="AH49">
        <f t="shared" si="23"/>
        <v>3.1428571428571428</v>
      </c>
      <c r="AI49">
        <f t="shared" si="23"/>
        <v>4.4285714285714288</v>
      </c>
      <c r="AJ49">
        <f t="shared" si="23"/>
        <v>4.7142857142857144</v>
      </c>
      <c r="AK49">
        <f t="shared" si="23"/>
        <v>4.8571428571428568</v>
      </c>
      <c r="AL49">
        <f>AVERAGE(AF41:AL41)</f>
        <v>4.4285714285714288</v>
      </c>
      <c r="AM49">
        <f t="shared" si="4"/>
        <v>5</v>
      </c>
      <c r="AN49">
        <f t="shared" si="4"/>
        <v>5.5714285714285712</v>
      </c>
      <c r="AO49">
        <f t="shared" si="4"/>
        <v>6.8571428571428568</v>
      </c>
      <c r="AP49">
        <f t="shared" si="4"/>
        <v>7.4285714285714288</v>
      </c>
      <c r="AQ49">
        <f t="shared" si="4"/>
        <v>8.8571428571428577</v>
      </c>
      <c r="AR49">
        <f t="shared" si="4"/>
        <v>9.2857142857142865</v>
      </c>
      <c r="AS49">
        <f t="shared" si="5"/>
        <v>9.1428571428571423</v>
      </c>
      <c r="AT49">
        <f t="shared" si="5"/>
        <v>8</v>
      </c>
      <c r="AU49">
        <f t="shared" si="5"/>
        <v>7.4285714285714288</v>
      </c>
      <c r="AV49">
        <f t="shared" si="6"/>
        <v>5.7142857142857144</v>
      </c>
      <c r="AW49">
        <f t="shared" si="6"/>
        <v>4.1428571428571432</v>
      </c>
      <c r="AX49">
        <f t="shared" si="6"/>
        <v>3</v>
      </c>
      <c r="AY49">
        <f t="shared" si="6"/>
        <v>2.4285714285714284</v>
      </c>
      <c r="AZ49">
        <f t="shared" si="6"/>
        <v>4.1428571428571432</v>
      </c>
      <c r="BA49">
        <f t="shared" si="6"/>
        <v>5</v>
      </c>
      <c r="BB49">
        <f t="shared" si="6"/>
        <v>6.4285714285714288</v>
      </c>
      <c r="BC49">
        <f t="shared" si="6"/>
        <v>6.7142857142857144</v>
      </c>
      <c r="BD49">
        <f t="shared" si="7"/>
        <v>7.2857142857142856</v>
      </c>
      <c r="BE49">
        <f t="shared" si="8"/>
        <v>7.5714285714285712</v>
      </c>
      <c r="BF49">
        <f t="shared" si="9"/>
        <v>8</v>
      </c>
      <c r="BG49">
        <f t="shared" si="10"/>
        <v>7.2857142857142856</v>
      </c>
      <c r="BH49">
        <f t="shared" si="11"/>
        <v>6.7142857142857144</v>
      </c>
      <c r="BI49">
        <f t="shared" si="12"/>
        <v>6.1428571428571432</v>
      </c>
      <c r="BJ49">
        <f t="shared" si="13"/>
        <v>6.4285714285714288</v>
      </c>
      <c r="BK49">
        <f t="shared" si="14"/>
        <v>5.8571428571428568</v>
      </c>
      <c r="BL49">
        <f t="shared" si="15"/>
        <v>5</v>
      </c>
      <c r="BM49">
        <f t="shared" si="16"/>
        <v>4.7142857142857144</v>
      </c>
      <c r="BN49">
        <f t="shared" si="17"/>
        <v>4.5714285714285712</v>
      </c>
      <c r="BO49">
        <f t="shared" si="18"/>
        <v>4.8571428571428568</v>
      </c>
      <c r="BP49">
        <f t="shared" si="19"/>
        <v>5.1428571428571432</v>
      </c>
      <c r="BQ49">
        <f t="shared" si="20"/>
        <v>5.4285714285714288</v>
      </c>
      <c r="BR49">
        <f t="shared" si="21"/>
        <v>5.2857142857142856</v>
      </c>
      <c r="BS49">
        <f t="shared" si="22"/>
        <v>5.4285714285714288</v>
      </c>
      <c r="BT49">
        <v>4</v>
      </c>
      <c r="BU49">
        <v>4</v>
      </c>
      <c r="BV49">
        <v>4</v>
      </c>
      <c r="BW49">
        <v>4</v>
      </c>
      <c r="BX49">
        <v>4</v>
      </c>
      <c r="BY49">
        <v>4</v>
      </c>
      <c r="BZ49">
        <v>4</v>
      </c>
      <c r="CA49">
        <v>4</v>
      </c>
      <c r="CB49">
        <v>4</v>
      </c>
      <c r="CC49">
        <v>4</v>
      </c>
      <c r="CD49">
        <v>4</v>
      </c>
      <c r="CE49">
        <v>4</v>
      </c>
      <c r="CF49">
        <v>4</v>
      </c>
      <c r="CG49">
        <v>4</v>
      </c>
      <c r="CH49">
        <v>4</v>
      </c>
      <c r="CI49">
        <v>4</v>
      </c>
      <c r="CJ49">
        <v>4</v>
      </c>
      <c r="CK49">
        <v>4</v>
      </c>
      <c r="CL49">
        <v>4</v>
      </c>
      <c r="CM49">
        <v>4</v>
      </c>
      <c r="CN49">
        <v>4</v>
      </c>
      <c r="CO49">
        <v>4</v>
      </c>
      <c r="CP49">
        <v>4</v>
      </c>
      <c r="CQ49">
        <v>4</v>
      </c>
    </row>
    <row r="50" spans="1:95" x14ac:dyDescent="0.25">
      <c r="A50" s="12" t="s">
        <v>168</v>
      </c>
      <c r="B50">
        <v>8</v>
      </c>
      <c r="C50">
        <f>AVERAGE(B42,C42)</f>
        <v>7.5</v>
      </c>
      <c r="D50">
        <f>AVERAGE($B42:D42)</f>
        <v>7.666666666666667</v>
      </c>
      <c r="E50">
        <f>AVERAGE($B42:E42)</f>
        <v>8.5</v>
      </c>
      <c r="F50">
        <f>AVERAGE($B42:F42)</f>
        <v>8.1999999999999993</v>
      </c>
      <c r="G50">
        <f>AVERAGE($B42:G42)</f>
        <v>8</v>
      </c>
      <c r="H50">
        <f>AVERAGE(B42:H42)</f>
        <v>8.1428571428571423</v>
      </c>
      <c r="I50">
        <f t="shared" ref="I50:AK50" si="24">AVERAGE(C42:I42)</f>
        <v>8.4285714285714288</v>
      </c>
      <c r="J50">
        <f t="shared" si="24"/>
        <v>8.8571428571428577</v>
      </c>
      <c r="K50">
        <f t="shared" si="24"/>
        <v>9.2857142857142865</v>
      </c>
      <c r="L50">
        <f t="shared" si="24"/>
        <v>9.5714285714285712</v>
      </c>
      <c r="M50">
        <f t="shared" si="24"/>
        <v>10.142857142857142</v>
      </c>
      <c r="N50">
        <f t="shared" si="24"/>
        <v>10.714285714285714</v>
      </c>
      <c r="O50">
        <f t="shared" si="24"/>
        <v>11</v>
      </c>
      <c r="P50">
        <f t="shared" si="24"/>
        <v>11</v>
      </c>
      <c r="Q50">
        <f t="shared" si="24"/>
        <v>12</v>
      </c>
      <c r="R50">
        <f t="shared" si="24"/>
        <v>12.285714285714286</v>
      </c>
      <c r="S50">
        <f t="shared" si="24"/>
        <v>12</v>
      </c>
      <c r="T50">
        <f t="shared" si="24"/>
        <v>11.571428571428571</v>
      </c>
      <c r="U50">
        <f t="shared" si="24"/>
        <v>11.571428571428571</v>
      </c>
      <c r="V50">
        <f t="shared" si="24"/>
        <v>11.571428571428571</v>
      </c>
      <c r="W50">
        <f t="shared" si="24"/>
        <v>11.714285714285714</v>
      </c>
      <c r="X50">
        <f t="shared" si="24"/>
        <v>11</v>
      </c>
      <c r="Y50">
        <f t="shared" si="24"/>
        <v>10.714285714285714</v>
      </c>
      <c r="Z50">
        <f t="shared" si="24"/>
        <v>10.714285714285714</v>
      </c>
      <c r="AA50">
        <f t="shared" si="24"/>
        <v>11.285714285714286</v>
      </c>
      <c r="AB50">
        <f t="shared" si="24"/>
        <v>10.714285714285714</v>
      </c>
      <c r="AC50">
        <f t="shared" si="24"/>
        <v>10.285714285714286</v>
      </c>
      <c r="AD50">
        <f t="shared" si="24"/>
        <v>10.142857142857142</v>
      </c>
      <c r="AE50">
        <f t="shared" si="24"/>
        <v>10.142857142857142</v>
      </c>
      <c r="AF50">
        <f t="shared" si="24"/>
        <v>9.7142857142857135</v>
      </c>
      <c r="AG50">
        <f t="shared" si="24"/>
        <v>9.5714285714285712</v>
      </c>
      <c r="AH50">
        <f t="shared" si="24"/>
        <v>9.5714285714285712</v>
      </c>
      <c r="AI50">
        <f t="shared" si="24"/>
        <v>9.8571428571428577</v>
      </c>
      <c r="AJ50">
        <f t="shared" si="24"/>
        <v>10.142857142857142</v>
      </c>
      <c r="AK50">
        <f t="shared" si="24"/>
        <v>10.428571428571429</v>
      </c>
      <c r="AL50">
        <f>AVERAGE(AF42:AL42)</f>
        <v>10.571428571428571</v>
      </c>
      <c r="AM50">
        <f t="shared" si="4"/>
        <v>11.285714285714286</v>
      </c>
      <c r="AN50">
        <f t="shared" si="4"/>
        <v>11.571428571428571</v>
      </c>
      <c r="AO50">
        <f t="shared" si="4"/>
        <v>11.285714285714286</v>
      </c>
      <c r="AP50">
        <f t="shared" si="4"/>
        <v>10.571428571428571</v>
      </c>
      <c r="AQ50">
        <f t="shared" si="4"/>
        <v>10.428571428571429</v>
      </c>
      <c r="AR50">
        <f t="shared" si="4"/>
        <v>10.142857142857142</v>
      </c>
      <c r="AS50">
        <f t="shared" si="5"/>
        <v>10.857142857142858</v>
      </c>
      <c r="AT50">
        <f t="shared" si="5"/>
        <v>10.571428571428571</v>
      </c>
      <c r="AU50">
        <f t="shared" si="5"/>
        <v>10.285714285714286</v>
      </c>
      <c r="AV50">
        <f t="shared" si="6"/>
        <v>10.857142857142858</v>
      </c>
      <c r="AW50">
        <f t="shared" si="6"/>
        <v>12.285714285714286</v>
      </c>
      <c r="AX50">
        <f t="shared" si="6"/>
        <v>12.571428571428571</v>
      </c>
      <c r="AY50">
        <f t="shared" si="6"/>
        <v>12.142857142857142</v>
      </c>
      <c r="AZ50">
        <f t="shared" si="6"/>
        <v>10.714285714285714</v>
      </c>
      <c r="BA50">
        <f t="shared" si="6"/>
        <v>11.142857142857142</v>
      </c>
      <c r="BB50">
        <f t="shared" si="6"/>
        <v>10.571428571428571</v>
      </c>
      <c r="BC50">
        <f t="shared" si="6"/>
        <v>10.571428571428571</v>
      </c>
      <c r="BD50">
        <f t="shared" si="7"/>
        <v>10.285714285714286</v>
      </c>
      <c r="BE50">
        <f t="shared" si="8"/>
        <v>11</v>
      </c>
      <c r="BF50">
        <f t="shared" si="9"/>
        <v>11.428571428571429</v>
      </c>
      <c r="BG50">
        <f t="shared" si="10"/>
        <v>13.142857142857142</v>
      </c>
      <c r="BH50">
        <f t="shared" si="11"/>
        <v>14</v>
      </c>
      <c r="BI50">
        <f t="shared" si="12"/>
        <v>15</v>
      </c>
      <c r="BJ50">
        <f t="shared" si="13"/>
        <v>14.714285714285714</v>
      </c>
      <c r="BK50">
        <f t="shared" si="14"/>
        <v>15</v>
      </c>
      <c r="BL50">
        <f t="shared" si="15"/>
        <v>14.571428571428571</v>
      </c>
      <c r="BM50">
        <f t="shared" si="16"/>
        <v>15.285714285714286</v>
      </c>
      <c r="BN50">
        <f t="shared" si="17"/>
        <v>13.857142857142858</v>
      </c>
      <c r="BO50">
        <f t="shared" si="18"/>
        <v>13.428571428571429</v>
      </c>
      <c r="BP50">
        <f t="shared" si="19"/>
        <v>12.714285714285714</v>
      </c>
      <c r="BQ50">
        <f t="shared" si="20"/>
        <v>13</v>
      </c>
      <c r="BR50">
        <f t="shared" si="21"/>
        <v>12.142857142857142</v>
      </c>
      <c r="BS50">
        <f t="shared" si="22"/>
        <v>12.142857142857142</v>
      </c>
      <c r="BT50">
        <v>9</v>
      </c>
      <c r="BU50">
        <v>9</v>
      </c>
      <c r="BV50">
        <v>9</v>
      </c>
      <c r="BW50">
        <v>9</v>
      </c>
      <c r="BX50">
        <v>9</v>
      </c>
      <c r="BY50">
        <v>9</v>
      </c>
      <c r="BZ50">
        <v>9</v>
      </c>
      <c r="CA50">
        <v>9</v>
      </c>
      <c r="CB50">
        <v>9</v>
      </c>
      <c r="CC50">
        <v>9</v>
      </c>
      <c r="CD50">
        <v>9</v>
      </c>
      <c r="CE50">
        <v>9</v>
      </c>
      <c r="CF50">
        <v>9</v>
      </c>
      <c r="CG50">
        <v>9</v>
      </c>
      <c r="CH50">
        <v>9</v>
      </c>
      <c r="CI50">
        <v>9</v>
      </c>
      <c r="CJ50">
        <v>9</v>
      </c>
      <c r="CK50">
        <v>9</v>
      </c>
      <c r="CL50">
        <v>9</v>
      </c>
      <c r="CM50">
        <v>9</v>
      </c>
      <c r="CN50">
        <v>9</v>
      </c>
      <c r="CO50">
        <v>9</v>
      </c>
      <c r="CP50">
        <v>9</v>
      </c>
      <c r="CQ50">
        <v>9</v>
      </c>
    </row>
    <row r="51" spans="1:95" x14ac:dyDescent="0.25">
      <c r="A51" s="13" t="s">
        <v>169</v>
      </c>
      <c r="B51">
        <v>5</v>
      </c>
      <c r="C51">
        <f>AVERAGE(B43,C43)</f>
        <v>3.5</v>
      </c>
      <c r="D51">
        <f>AVERAGE($B43:D43)</f>
        <v>3</v>
      </c>
      <c r="E51">
        <f>AVERAGE($B43:E43)</f>
        <v>2.75</v>
      </c>
      <c r="F51">
        <f>AVERAGE($B43:F43)</f>
        <v>5</v>
      </c>
      <c r="G51">
        <f>AVERAGE($B43:G43)</f>
        <v>5.833333333333333</v>
      </c>
      <c r="H51">
        <f>AVERAGE(B43:H43)</f>
        <v>5.8571428571428568</v>
      </c>
      <c r="I51">
        <f t="shared" ref="I51:AK51" si="25">AVERAGE(C43:I43)</f>
        <v>5.2857142857142856</v>
      </c>
      <c r="J51">
        <f t="shared" si="25"/>
        <v>5</v>
      </c>
      <c r="K51">
        <f t="shared" si="25"/>
        <v>5</v>
      </c>
      <c r="L51">
        <f t="shared" si="25"/>
        <v>4.8571428571428568</v>
      </c>
      <c r="M51">
        <f t="shared" si="25"/>
        <v>2.8571428571428572</v>
      </c>
      <c r="N51">
        <f t="shared" si="25"/>
        <v>1.7142857142857142</v>
      </c>
      <c r="O51">
        <f t="shared" si="25"/>
        <v>2</v>
      </c>
      <c r="P51">
        <f t="shared" si="25"/>
        <v>2.7142857142857144</v>
      </c>
      <c r="Q51">
        <f t="shared" si="25"/>
        <v>2.7142857142857144</v>
      </c>
      <c r="R51">
        <f t="shared" si="25"/>
        <v>3</v>
      </c>
      <c r="S51">
        <f t="shared" si="25"/>
        <v>3.2857142857142856</v>
      </c>
      <c r="T51">
        <f t="shared" si="25"/>
        <v>4</v>
      </c>
      <c r="U51">
        <f t="shared" si="25"/>
        <v>4.2857142857142856</v>
      </c>
      <c r="V51">
        <f t="shared" si="25"/>
        <v>5.2857142857142856</v>
      </c>
      <c r="W51">
        <f t="shared" si="25"/>
        <v>5.1428571428571432</v>
      </c>
      <c r="X51">
        <f t="shared" si="25"/>
        <v>5.4285714285714288</v>
      </c>
      <c r="Y51">
        <f t="shared" si="25"/>
        <v>4.8571428571428568</v>
      </c>
      <c r="Z51">
        <f t="shared" si="25"/>
        <v>4.4285714285714288</v>
      </c>
      <c r="AA51">
        <f t="shared" si="25"/>
        <v>3.7142857142857144</v>
      </c>
      <c r="AB51">
        <f t="shared" si="25"/>
        <v>3.1428571428571428</v>
      </c>
      <c r="AC51">
        <f t="shared" si="25"/>
        <v>1.2857142857142858</v>
      </c>
      <c r="AD51">
        <f t="shared" si="25"/>
        <v>0.5714285714285714</v>
      </c>
      <c r="AE51">
        <f t="shared" si="25"/>
        <v>0.5714285714285714</v>
      </c>
      <c r="AF51">
        <f t="shared" si="25"/>
        <v>0.7142857142857143</v>
      </c>
      <c r="AG51">
        <f t="shared" si="25"/>
        <v>0.7142857142857143</v>
      </c>
      <c r="AH51">
        <f t="shared" si="25"/>
        <v>1.1428571428571428</v>
      </c>
      <c r="AI51">
        <f t="shared" si="25"/>
        <v>1.1428571428571428</v>
      </c>
      <c r="AJ51">
        <f t="shared" si="25"/>
        <v>1.1428571428571428</v>
      </c>
      <c r="AK51">
        <f t="shared" si="25"/>
        <v>1.4285714285714286</v>
      </c>
      <c r="AL51">
        <f>AVERAGE(AF43:AL43)</f>
        <v>1.7142857142857142</v>
      </c>
      <c r="AM51">
        <f t="shared" si="4"/>
        <v>2.1428571428571428</v>
      </c>
      <c r="AN51">
        <f t="shared" si="4"/>
        <v>2.8571428571428572</v>
      </c>
      <c r="AO51">
        <f t="shared" si="4"/>
        <v>3.5714285714285716</v>
      </c>
      <c r="AP51">
        <f t="shared" si="4"/>
        <v>5.1428571428571432</v>
      </c>
      <c r="AQ51">
        <f t="shared" si="4"/>
        <v>5</v>
      </c>
      <c r="AR51">
        <f t="shared" si="4"/>
        <v>5.4285714285714288</v>
      </c>
      <c r="AS51">
        <f t="shared" si="5"/>
        <v>5.4285714285714288</v>
      </c>
      <c r="AT51">
        <f t="shared" si="5"/>
        <v>6.2857142857142856</v>
      </c>
      <c r="AU51">
        <f t="shared" si="5"/>
        <v>7.5714285714285712</v>
      </c>
      <c r="AV51">
        <f t="shared" si="6"/>
        <v>7.7142857142857144</v>
      </c>
      <c r="AW51">
        <f t="shared" si="6"/>
        <v>7.2857142857142856</v>
      </c>
      <c r="AX51">
        <f t="shared" si="6"/>
        <v>7.7142857142857144</v>
      </c>
      <c r="AY51">
        <f t="shared" si="6"/>
        <v>8</v>
      </c>
      <c r="AZ51">
        <f t="shared" si="6"/>
        <v>8.1428571428571423</v>
      </c>
      <c r="BA51">
        <f t="shared" si="6"/>
        <v>6.7142857142857144</v>
      </c>
      <c r="BB51">
        <f t="shared" si="6"/>
        <v>5.1428571428571432</v>
      </c>
      <c r="BC51">
        <f t="shared" si="6"/>
        <v>3.8571428571428572</v>
      </c>
      <c r="BD51">
        <f t="shared" si="7"/>
        <v>3.2857142857142856</v>
      </c>
      <c r="BE51">
        <f t="shared" si="8"/>
        <v>3.2857142857142856</v>
      </c>
      <c r="BF51">
        <f t="shared" si="9"/>
        <v>4</v>
      </c>
      <c r="BG51">
        <f t="shared" si="10"/>
        <v>3.4285714285714284</v>
      </c>
      <c r="BH51">
        <f t="shared" si="11"/>
        <v>3.7142857142857144</v>
      </c>
      <c r="BI51">
        <f t="shared" si="12"/>
        <v>4.1428571428571432</v>
      </c>
      <c r="BJ51">
        <f t="shared" si="13"/>
        <v>5</v>
      </c>
      <c r="BK51">
        <f t="shared" si="14"/>
        <v>4.4285714285714288</v>
      </c>
      <c r="BL51">
        <f t="shared" si="15"/>
        <v>4.8571428571428568</v>
      </c>
      <c r="BM51">
        <f t="shared" si="16"/>
        <v>3.1428571428571428</v>
      </c>
      <c r="BN51">
        <f t="shared" si="17"/>
        <v>3.5714285714285716</v>
      </c>
      <c r="BO51">
        <f t="shared" si="18"/>
        <v>4.5714285714285712</v>
      </c>
      <c r="BP51">
        <f t="shared" si="19"/>
        <v>4.8571428571428568</v>
      </c>
      <c r="BQ51">
        <f t="shared" si="20"/>
        <v>5.1428571428571432</v>
      </c>
      <c r="BR51">
        <f t="shared" si="21"/>
        <v>5.2857142857142856</v>
      </c>
      <c r="BS51">
        <f t="shared" si="22"/>
        <v>4.8571428571428568</v>
      </c>
      <c r="BT51">
        <v>4</v>
      </c>
      <c r="BU51">
        <v>4</v>
      </c>
      <c r="BV51">
        <v>4</v>
      </c>
      <c r="BW51">
        <v>4</v>
      </c>
      <c r="BX51">
        <v>4</v>
      </c>
      <c r="BY51">
        <v>4</v>
      </c>
      <c r="BZ51">
        <v>4</v>
      </c>
      <c r="CA51">
        <v>4</v>
      </c>
      <c r="CB51">
        <v>4</v>
      </c>
      <c r="CC51">
        <v>4</v>
      </c>
      <c r="CD51">
        <v>4</v>
      </c>
      <c r="CE51">
        <v>4</v>
      </c>
      <c r="CF51">
        <v>4</v>
      </c>
      <c r="CG51">
        <v>4</v>
      </c>
      <c r="CH51">
        <v>4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</row>
    <row r="52" spans="1:95" x14ac:dyDescent="0.25">
      <c r="A52" s="14" t="s">
        <v>170</v>
      </c>
      <c r="B52">
        <v>7</v>
      </c>
      <c r="C52">
        <f>AVERAGE(B44,C44)</f>
        <v>5</v>
      </c>
      <c r="D52">
        <f>AVERAGE($B44:D44)</f>
        <v>7</v>
      </c>
      <c r="E52">
        <f>AVERAGE($B44:E44)</f>
        <v>9.75</v>
      </c>
      <c r="F52">
        <f>AVERAGE($B44:F44)</f>
        <v>9</v>
      </c>
      <c r="G52">
        <f>AVERAGE($B44:G44)</f>
        <v>10</v>
      </c>
      <c r="H52">
        <f>AVERAGE(B44:H44)</f>
        <v>10</v>
      </c>
      <c r="I52">
        <f t="shared" ref="I52:AK52" si="26">AVERAGE(C44:I44)</f>
        <v>11.428571428571429</v>
      </c>
      <c r="J52">
        <f t="shared" si="26"/>
        <v>13.142857142857142</v>
      </c>
      <c r="K52">
        <f t="shared" si="26"/>
        <v>13.571428571428571</v>
      </c>
      <c r="L52">
        <f t="shared" si="26"/>
        <v>13.285714285714286</v>
      </c>
      <c r="M52">
        <f t="shared" si="26"/>
        <v>14.285714285714286</v>
      </c>
      <c r="N52">
        <f t="shared" si="26"/>
        <v>14.571428571428571</v>
      </c>
      <c r="O52">
        <f t="shared" si="26"/>
        <v>13.428571428571429</v>
      </c>
      <c r="P52">
        <f t="shared" si="26"/>
        <v>11.714285714285714</v>
      </c>
      <c r="Q52">
        <f t="shared" si="26"/>
        <v>11.285714285714286</v>
      </c>
      <c r="R52">
        <f t="shared" si="26"/>
        <v>10.857142857142858</v>
      </c>
      <c r="S52">
        <f t="shared" si="26"/>
        <v>10.714285714285714</v>
      </c>
      <c r="T52">
        <f t="shared" si="26"/>
        <v>10.571428571428571</v>
      </c>
      <c r="U52">
        <f t="shared" si="26"/>
        <v>9.4285714285714288</v>
      </c>
      <c r="V52">
        <f t="shared" si="26"/>
        <v>9.7142857142857135</v>
      </c>
      <c r="W52">
        <f t="shared" si="26"/>
        <v>11</v>
      </c>
      <c r="X52">
        <f t="shared" si="26"/>
        <v>11.428571428571429</v>
      </c>
      <c r="Y52">
        <f t="shared" si="26"/>
        <v>12.428571428571429</v>
      </c>
      <c r="Z52">
        <f t="shared" si="26"/>
        <v>13.142857142857142</v>
      </c>
      <c r="AA52">
        <f t="shared" si="26"/>
        <v>14.428571428571429</v>
      </c>
      <c r="AB52">
        <f t="shared" si="26"/>
        <v>16</v>
      </c>
      <c r="AC52">
        <f t="shared" si="26"/>
        <v>18.285714285714285</v>
      </c>
      <c r="AD52">
        <f t="shared" si="26"/>
        <v>18.285714285714285</v>
      </c>
      <c r="AE52">
        <f t="shared" si="26"/>
        <v>18.428571428571427</v>
      </c>
      <c r="AF52">
        <f t="shared" si="26"/>
        <v>18.714285714285715</v>
      </c>
      <c r="AG52">
        <f t="shared" si="26"/>
        <v>19.142857142857142</v>
      </c>
      <c r="AH52">
        <f t="shared" si="26"/>
        <v>17.857142857142858</v>
      </c>
      <c r="AI52">
        <f t="shared" si="26"/>
        <v>16.428571428571427</v>
      </c>
      <c r="AJ52">
        <f t="shared" si="26"/>
        <v>15</v>
      </c>
      <c r="AK52">
        <f t="shared" si="26"/>
        <v>15</v>
      </c>
      <c r="AL52">
        <f>AVERAGE(AF44:AL44)</f>
        <v>15</v>
      </c>
      <c r="AM52">
        <f t="shared" si="4"/>
        <v>13.285714285714286</v>
      </c>
      <c r="AN52">
        <f t="shared" si="4"/>
        <v>11.428571428571429</v>
      </c>
      <c r="AO52">
        <f t="shared" si="4"/>
        <v>10.285714285714286</v>
      </c>
      <c r="AP52">
        <f t="shared" si="4"/>
        <v>9.4285714285714288</v>
      </c>
      <c r="AQ52">
        <f t="shared" si="4"/>
        <v>8.5714285714285712</v>
      </c>
      <c r="AR52">
        <f t="shared" si="4"/>
        <v>8</v>
      </c>
      <c r="AS52">
        <f t="shared" si="5"/>
        <v>7.1428571428571432</v>
      </c>
      <c r="AT52">
        <f t="shared" si="5"/>
        <v>7.5714285714285712</v>
      </c>
      <c r="AU52">
        <f t="shared" si="5"/>
        <v>7.4285714285714288</v>
      </c>
      <c r="AV52">
        <f t="shared" si="6"/>
        <v>7.8571428571428568</v>
      </c>
      <c r="AW52">
        <f t="shared" si="6"/>
        <v>8</v>
      </c>
      <c r="AX52">
        <f t="shared" si="6"/>
        <v>9.4285714285714288</v>
      </c>
      <c r="AY52">
        <f t="shared" si="6"/>
        <v>10.428571428571429</v>
      </c>
      <c r="AZ52">
        <f t="shared" si="6"/>
        <v>10.285714285714286</v>
      </c>
      <c r="BA52">
        <f t="shared" si="6"/>
        <v>10.714285714285714</v>
      </c>
      <c r="BB52">
        <f t="shared" si="6"/>
        <v>11.571428571428571</v>
      </c>
      <c r="BC52">
        <f t="shared" si="6"/>
        <v>12.428571428571429</v>
      </c>
      <c r="BD52">
        <f t="shared" si="7"/>
        <v>12.857142857142858</v>
      </c>
      <c r="BE52">
        <f t="shared" si="8"/>
        <v>11.714285714285714</v>
      </c>
      <c r="BF52">
        <f t="shared" si="9"/>
        <v>9.8571428571428577</v>
      </c>
      <c r="BG52">
        <f t="shared" si="10"/>
        <v>9.4285714285714288</v>
      </c>
      <c r="BH52">
        <f t="shared" si="11"/>
        <v>9</v>
      </c>
      <c r="BI52">
        <f t="shared" si="12"/>
        <v>7.8571428571428568</v>
      </c>
      <c r="BJ52">
        <f t="shared" si="13"/>
        <v>7.1428571428571432</v>
      </c>
      <c r="BK52">
        <f t="shared" si="14"/>
        <v>7.4285714285714288</v>
      </c>
      <c r="BL52">
        <f t="shared" si="15"/>
        <v>7.7142857142857144</v>
      </c>
      <c r="BM52">
        <f t="shared" si="16"/>
        <v>8.7142857142857135</v>
      </c>
      <c r="BN52">
        <f t="shared" si="17"/>
        <v>9.7142857142857135</v>
      </c>
      <c r="BO52">
        <f t="shared" si="18"/>
        <v>8.7142857142857135</v>
      </c>
      <c r="BP52">
        <f t="shared" si="19"/>
        <v>9</v>
      </c>
      <c r="BQ52">
        <f t="shared" si="20"/>
        <v>8.7142857142857135</v>
      </c>
      <c r="BR52">
        <f t="shared" si="21"/>
        <v>9.5714285714285712</v>
      </c>
      <c r="BS52">
        <f t="shared" si="22"/>
        <v>10.142857142857142</v>
      </c>
      <c r="BT52">
        <v>16</v>
      </c>
      <c r="BU52">
        <v>16</v>
      </c>
      <c r="BV52">
        <v>16</v>
      </c>
      <c r="BW52">
        <v>16</v>
      </c>
      <c r="BX52">
        <v>16</v>
      </c>
      <c r="BY52">
        <v>16</v>
      </c>
      <c r="BZ52">
        <v>16</v>
      </c>
      <c r="CA52">
        <v>16</v>
      </c>
      <c r="CB52">
        <v>16</v>
      </c>
      <c r="CC52">
        <v>16</v>
      </c>
      <c r="CD52">
        <v>16</v>
      </c>
      <c r="CE52">
        <v>16</v>
      </c>
      <c r="CF52">
        <v>16</v>
      </c>
      <c r="CG52">
        <v>16</v>
      </c>
      <c r="CH52">
        <v>16</v>
      </c>
      <c r="CI52">
        <v>16</v>
      </c>
      <c r="CJ52">
        <v>16</v>
      </c>
      <c r="CK52">
        <v>16</v>
      </c>
      <c r="CL52">
        <v>16</v>
      </c>
      <c r="CM52">
        <v>16</v>
      </c>
      <c r="CN52">
        <v>16</v>
      </c>
      <c r="CO52">
        <v>16</v>
      </c>
      <c r="CP52">
        <v>16</v>
      </c>
      <c r="CQ52">
        <v>16</v>
      </c>
    </row>
    <row r="53" spans="1:95" x14ac:dyDescent="0.25">
      <c r="A53" t="s">
        <v>62</v>
      </c>
      <c r="B53">
        <f t="shared" ref="B53:H53" si="27">SUM(B48:B52)</f>
        <v>36</v>
      </c>
      <c r="C53">
        <f t="shared" si="27"/>
        <v>36</v>
      </c>
      <c r="D53">
        <f t="shared" si="27"/>
        <v>36</v>
      </c>
      <c r="E53">
        <f t="shared" si="27"/>
        <v>36</v>
      </c>
      <c r="F53">
        <f t="shared" si="27"/>
        <v>36</v>
      </c>
      <c r="G53">
        <f t="shared" si="27"/>
        <v>36</v>
      </c>
      <c r="H53">
        <f t="shared" si="27"/>
        <v>36</v>
      </c>
      <c r="I53">
        <f t="shared" ref="I53:V53" si="28">SUM(I48:I52)</f>
        <v>36</v>
      </c>
      <c r="J53">
        <f t="shared" si="28"/>
        <v>36</v>
      </c>
      <c r="K53">
        <f t="shared" si="28"/>
        <v>36</v>
      </c>
      <c r="L53">
        <f t="shared" si="28"/>
        <v>36</v>
      </c>
      <c r="M53">
        <f t="shared" si="28"/>
        <v>36</v>
      </c>
      <c r="N53">
        <f t="shared" si="28"/>
        <v>36</v>
      </c>
      <c r="O53">
        <f t="shared" si="28"/>
        <v>36</v>
      </c>
      <c r="P53">
        <f t="shared" si="28"/>
        <v>36</v>
      </c>
      <c r="Q53">
        <f t="shared" si="28"/>
        <v>36</v>
      </c>
      <c r="R53">
        <f t="shared" si="28"/>
        <v>36</v>
      </c>
      <c r="S53">
        <f t="shared" si="28"/>
        <v>36</v>
      </c>
      <c r="T53">
        <f t="shared" si="28"/>
        <v>36</v>
      </c>
      <c r="U53">
        <f t="shared" si="28"/>
        <v>36</v>
      </c>
      <c r="V53">
        <f t="shared" si="28"/>
        <v>36</v>
      </c>
      <c r="W53">
        <f t="shared" ref="W53:AK53" si="29">SUM(W48:W52)</f>
        <v>36</v>
      </c>
      <c r="X53">
        <f t="shared" si="29"/>
        <v>36</v>
      </c>
      <c r="Y53">
        <f t="shared" si="29"/>
        <v>36</v>
      </c>
      <c r="Z53">
        <f t="shared" si="29"/>
        <v>36</v>
      </c>
      <c r="AA53">
        <f t="shared" si="29"/>
        <v>36</v>
      </c>
      <c r="AB53">
        <f t="shared" si="29"/>
        <v>36</v>
      </c>
      <c r="AC53">
        <f t="shared" si="29"/>
        <v>36</v>
      </c>
      <c r="AD53">
        <f t="shared" si="29"/>
        <v>36</v>
      </c>
      <c r="AE53">
        <f t="shared" si="29"/>
        <v>36</v>
      </c>
      <c r="AF53">
        <f t="shared" si="29"/>
        <v>36</v>
      </c>
      <c r="AG53">
        <f t="shared" si="29"/>
        <v>36</v>
      </c>
      <c r="AH53">
        <f t="shared" si="29"/>
        <v>36</v>
      </c>
      <c r="AI53">
        <f t="shared" si="29"/>
        <v>36</v>
      </c>
      <c r="AJ53">
        <f t="shared" si="29"/>
        <v>36</v>
      </c>
      <c r="AK53">
        <f t="shared" si="29"/>
        <v>36</v>
      </c>
      <c r="AL53">
        <f t="shared" ref="AL53:BC53" si="30">SUM(AL48:AL52)</f>
        <v>36</v>
      </c>
      <c r="AM53">
        <f t="shared" si="30"/>
        <v>36</v>
      </c>
      <c r="AN53">
        <f t="shared" si="30"/>
        <v>36</v>
      </c>
      <c r="AO53">
        <f t="shared" si="30"/>
        <v>36.000000000000007</v>
      </c>
      <c r="AP53">
        <f t="shared" si="30"/>
        <v>36</v>
      </c>
      <c r="AQ53">
        <f t="shared" si="30"/>
        <v>36</v>
      </c>
      <c r="AR53">
        <f t="shared" si="30"/>
        <v>36</v>
      </c>
      <c r="AS53">
        <f t="shared" si="30"/>
        <v>36.000000000000007</v>
      </c>
      <c r="AT53">
        <f t="shared" si="30"/>
        <v>36</v>
      </c>
      <c r="AU53">
        <f t="shared" si="30"/>
        <v>36</v>
      </c>
      <c r="AV53">
        <f t="shared" si="30"/>
        <v>36</v>
      </c>
      <c r="AW53">
        <f t="shared" si="30"/>
        <v>36</v>
      </c>
      <c r="AX53">
        <f t="shared" si="30"/>
        <v>36</v>
      </c>
      <c r="AY53">
        <f t="shared" si="30"/>
        <v>36</v>
      </c>
      <c r="AZ53">
        <f t="shared" si="30"/>
        <v>36</v>
      </c>
      <c r="BA53">
        <f t="shared" si="30"/>
        <v>36</v>
      </c>
      <c r="BB53">
        <f t="shared" si="30"/>
        <v>36</v>
      </c>
      <c r="BC53">
        <f t="shared" si="30"/>
        <v>36</v>
      </c>
      <c r="BD53">
        <f t="shared" ref="BD53:BN53" si="31">SUM(BD48:BD52)</f>
        <v>36</v>
      </c>
      <c r="BE53">
        <f t="shared" si="31"/>
        <v>36</v>
      </c>
      <c r="BF53">
        <f t="shared" si="31"/>
        <v>36</v>
      </c>
      <c r="BG53">
        <f t="shared" si="31"/>
        <v>36</v>
      </c>
      <c r="BH53">
        <f t="shared" si="31"/>
        <v>36</v>
      </c>
      <c r="BI53">
        <f t="shared" si="31"/>
        <v>36</v>
      </c>
      <c r="BJ53">
        <f t="shared" si="31"/>
        <v>36</v>
      </c>
      <c r="BK53">
        <f t="shared" si="31"/>
        <v>36</v>
      </c>
      <c r="BL53">
        <f t="shared" si="31"/>
        <v>36</v>
      </c>
      <c r="BM53">
        <f t="shared" si="31"/>
        <v>36</v>
      </c>
      <c r="BN53">
        <f t="shared" si="31"/>
        <v>36</v>
      </c>
      <c r="BO53">
        <f t="shared" ref="BO53:BS53" si="32">SUM(BO48:BO52)</f>
        <v>36</v>
      </c>
      <c r="BP53">
        <f t="shared" si="32"/>
        <v>36</v>
      </c>
      <c r="BQ53">
        <f t="shared" si="32"/>
        <v>36</v>
      </c>
      <c r="BR53">
        <f t="shared" si="32"/>
        <v>36</v>
      </c>
      <c r="BS53">
        <f t="shared" si="32"/>
        <v>36</v>
      </c>
      <c r="BT53">
        <v>36</v>
      </c>
      <c r="BU53">
        <v>36</v>
      </c>
      <c r="BV53">
        <v>36</v>
      </c>
      <c r="BW53">
        <v>36</v>
      </c>
      <c r="BX53">
        <v>36</v>
      </c>
      <c r="BY53">
        <v>36</v>
      </c>
      <c r="BZ53">
        <v>36</v>
      </c>
      <c r="CA53">
        <v>36</v>
      </c>
      <c r="CB53">
        <v>36</v>
      </c>
      <c r="CC53">
        <v>36</v>
      </c>
      <c r="CD53">
        <v>36</v>
      </c>
      <c r="CE53">
        <v>36</v>
      </c>
      <c r="CF53">
        <v>36</v>
      </c>
      <c r="CG53">
        <v>36</v>
      </c>
      <c r="CH53">
        <v>36</v>
      </c>
      <c r="CI53">
        <v>36</v>
      </c>
      <c r="CJ53">
        <v>36</v>
      </c>
      <c r="CK53">
        <v>36</v>
      </c>
      <c r="CL53">
        <v>36</v>
      </c>
      <c r="CM53">
        <v>36</v>
      </c>
      <c r="CN53">
        <v>36</v>
      </c>
      <c r="CO53">
        <v>36</v>
      </c>
      <c r="CP53">
        <v>36</v>
      </c>
      <c r="CQ53">
        <v>36</v>
      </c>
    </row>
    <row r="84" spans="1:19" x14ac:dyDescent="0.25">
      <c r="A84" s="11" t="s">
        <v>24</v>
      </c>
      <c r="B84" s="16" t="s">
        <v>29</v>
      </c>
    </row>
    <row r="85" spans="1:19" x14ac:dyDescent="0.25">
      <c r="A85" s="12" t="s">
        <v>26</v>
      </c>
      <c r="B85" s="16" t="s">
        <v>30</v>
      </c>
    </row>
    <row r="86" spans="1:19" x14ac:dyDescent="0.25">
      <c r="A86" s="13" t="s">
        <v>27</v>
      </c>
      <c r="B86" s="16" t="s">
        <v>31</v>
      </c>
    </row>
    <row r="87" spans="1:19" x14ac:dyDescent="0.25">
      <c r="A87" s="14" t="s">
        <v>28</v>
      </c>
      <c r="B87" s="16" t="s">
        <v>32</v>
      </c>
    </row>
    <row r="88" spans="1:19" x14ac:dyDescent="0.25">
      <c r="A88" s="15" t="s">
        <v>25</v>
      </c>
      <c r="B88" s="16" t="s">
        <v>33</v>
      </c>
    </row>
    <row r="90" spans="1:19" x14ac:dyDescent="0.25">
      <c r="A90" t="s">
        <v>35</v>
      </c>
    </row>
    <row r="91" spans="1:19" x14ac:dyDescent="0.25">
      <c r="A91" t="s">
        <v>36</v>
      </c>
    </row>
    <row r="92" spans="1:19" x14ac:dyDescent="0.25">
      <c r="A92" t="s">
        <v>37</v>
      </c>
    </row>
    <row r="93" spans="1:19" x14ac:dyDescent="0.25">
      <c r="A93" t="s">
        <v>38</v>
      </c>
    </row>
    <row r="95" spans="1:19" x14ac:dyDescent="0.25"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3"/>
      <c r="M95" s="22"/>
      <c r="N95" s="22"/>
      <c r="O95" s="22"/>
      <c r="P95" s="22"/>
      <c r="Q95" s="22"/>
      <c r="R95" s="22"/>
      <c r="S95" s="22"/>
    </row>
    <row r="96" spans="1:19" x14ac:dyDescent="0.25">
      <c r="B96" s="25" t="s">
        <v>39</v>
      </c>
      <c r="C96" s="24"/>
      <c r="D96" s="24"/>
      <c r="E96" s="24"/>
      <c r="F96" s="24"/>
      <c r="G96" s="24"/>
      <c r="H96" s="24"/>
      <c r="I96" s="24"/>
      <c r="J96" s="24"/>
      <c r="K96" s="24"/>
      <c r="L96" s="23"/>
      <c r="M96" s="22"/>
      <c r="N96" s="22"/>
      <c r="O96" s="22"/>
      <c r="P96" s="22"/>
      <c r="Q96" s="22"/>
      <c r="R96" s="22"/>
      <c r="S96" s="22"/>
    </row>
    <row r="97" spans="2:19" x14ac:dyDescent="0.25">
      <c r="B97" s="29" t="s">
        <v>40</v>
      </c>
      <c r="C97" s="26" t="s">
        <v>45</v>
      </c>
      <c r="D97" s="26" t="s">
        <v>41</v>
      </c>
      <c r="E97" s="26" t="s">
        <v>42</v>
      </c>
      <c r="F97" s="26" t="s">
        <v>43</v>
      </c>
      <c r="G97" s="26" t="s">
        <v>44</v>
      </c>
      <c r="H97" s="24"/>
      <c r="I97" s="24"/>
      <c r="J97" s="24"/>
      <c r="K97" s="24"/>
      <c r="L97" s="23"/>
      <c r="M97" s="22"/>
      <c r="N97" s="22"/>
      <c r="O97" s="22"/>
      <c r="P97" s="22"/>
      <c r="Q97" s="22"/>
      <c r="R97" s="22"/>
      <c r="S97" s="22"/>
    </row>
    <row r="98" spans="2:19" x14ac:dyDescent="0.25">
      <c r="B98" s="27" t="s">
        <v>350</v>
      </c>
      <c r="C98" s="26" t="s">
        <v>351</v>
      </c>
      <c r="D98" s="26">
        <v>2</v>
      </c>
      <c r="E98" s="26">
        <v>1</v>
      </c>
      <c r="F98" s="26">
        <v>1</v>
      </c>
      <c r="G98" s="26">
        <v>0</v>
      </c>
      <c r="H98" s="27"/>
      <c r="I98" s="27"/>
      <c r="J98" s="27"/>
      <c r="K98" s="27"/>
      <c r="N98" s="22"/>
      <c r="O98" s="22"/>
      <c r="P98" s="22"/>
      <c r="Q98" s="22"/>
      <c r="R98" s="22"/>
      <c r="S98" s="22"/>
    </row>
    <row r="99" spans="2:19" x14ac:dyDescent="0.25">
      <c r="B99" s="29" t="s">
        <v>46</v>
      </c>
      <c r="C99" s="26" t="s">
        <v>47</v>
      </c>
      <c r="D99" s="26" t="s">
        <v>48</v>
      </c>
      <c r="E99" s="26" t="s">
        <v>355</v>
      </c>
      <c r="F99" s="24"/>
      <c r="G99" s="24"/>
      <c r="H99" s="24"/>
      <c r="I99" s="24"/>
      <c r="J99" s="24"/>
      <c r="K99" s="24"/>
      <c r="L99" s="23"/>
      <c r="M99" s="22"/>
      <c r="N99" s="22"/>
      <c r="O99" s="22"/>
      <c r="P99" s="22"/>
      <c r="Q99" s="22"/>
      <c r="R99" s="22"/>
      <c r="S99" s="22"/>
    </row>
    <row r="100" spans="2:19" x14ac:dyDescent="0.25">
      <c r="B100" s="25" t="s">
        <v>350</v>
      </c>
      <c r="C100" s="26">
        <v>2</v>
      </c>
      <c r="D100" s="26">
        <v>2</v>
      </c>
      <c r="E100" s="26">
        <v>2</v>
      </c>
      <c r="F100" s="27"/>
      <c r="G100" s="27"/>
      <c r="H100" s="27"/>
      <c r="I100" s="27"/>
      <c r="J100" s="24"/>
      <c r="K100" s="24"/>
      <c r="L100" s="23"/>
      <c r="M100" s="22"/>
      <c r="N100" s="22"/>
      <c r="O100" s="22"/>
      <c r="P100" s="22"/>
      <c r="Q100" s="22"/>
      <c r="R100" s="22"/>
      <c r="S100" s="22"/>
    </row>
    <row r="101" spans="2:19" x14ac:dyDescent="0.25">
      <c r="B101" s="30" t="s">
        <v>49</v>
      </c>
      <c r="C101" s="28" t="s">
        <v>50</v>
      </c>
      <c r="D101" s="28">
        <v>10</v>
      </c>
      <c r="E101" s="24"/>
      <c r="F101" s="24"/>
      <c r="G101" s="24"/>
      <c r="H101" s="24"/>
      <c r="I101" s="24"/>
      <c r="J101" s="24"/>
      <c r="K101" s="24"/>
      <c r="L101" s="23"/>
      <c r="M101" s="22"/>
      <c r="N101" s="22"/>
      <c r="O101" s="22"/>
      <c r="P101" s="22"/>
      <c r="Q101" s="22"/>
      <c r="R101" s="22"/>
      <c r="S101" s="22"/>
    </row>
    <row r="102" spans="2:19" x14ac:dyDescent="0.25">
      <c r="B102" s="25" t="s">
        <v>51</v>
      </c>
      <c r="C102" s="24" t="s">
        <v>52</v>
      </c>
      <c r="D102" s="24"/>
      <c r="E102" s="24"/>
      <c r="F102" s="24"/>
      <c r="G102" s="24"/>
      <c r="H102" s="24"/>
      <c r="I102" s="24"/>
      <c r="J102" s="24"/>
      <c r="K102" s="24"/>
      <c r="L102" s="23"/>
      <c r="M102" s="22"/>
      <c r="N102" s="22"/>
      <c r="O102" s="22"/>
      <c r="P102" s="22"/>
      <c r="Q102" s="22"/>
      <c r="R102" s="22"/>
      <c r="S102" s="22"/>
    </row>
    <row r="103" spans="2:19" x14ac:dyDescent="0.25">
      <c r="B103" s="30" t="s">
        <v>53</v>
      </c>
      <c r="C103" s="26">
        <v>2</v>
      </c>
      <c r="D103" s="26">
        <v>3</v>
      </c>
      <c r="E103" s="26">
        <v>4</v>
      </c>
      <c r="F103" s="26">
        <v>5</v>
      </c>
      <c r="G103" s="24"/>
      <c r="H103" s="24"/>
      <c r="I103" s="24"/>
      <c r="J103" s="24"/>
      <c r="K103" s="24"/>
      <c r="L103" s="23"/>
      <c r="M103" s="22"/>
      <c r="N103" s="22"/>
      <c r="O103" s="22"/>
      <c r="P103" s="22"/>
      <c r="Q103" s="22"/>
      <c r="R103" s="22"/>
      <c r="S103" s="22"/>
    </row>
    <row r="104" spans="2:19" x14ac:dyDescent="0.25">
      <c r="B104" s="29" t="s">
        <v>132</v>
      </c>
      <c r="C104" s="26" t="s">
        <v>133</v>
      </c>
      <c r="D104" s="26" t="s">
        <v>134</v>
      </c>
      <c r="E104" s="26" t="s">
        <v>135</v>
      </c>
      <c r="F104" s="26" t="s">
        <v>136</v>
      </c>
      <c r="G104" s="24"/>
      <c r="H104" s="24"/>
      <c r="I104" s="24"/>
      <c r="J104" s="24"/>
      <c r="K104" s="24"/>
      <c r="L104" s="23"/>
      <c r="M104" s="22"/>
      <c r="N104" s="22"/>
      <c r="O104" s="22"/>
      <c r="P104" s="22"/>
      <c r="Q104" s="22"/>
      <c r="R104" s="22"/>
      <c r="S104" s="22"/>
    </row>
    <row r="105" spans="2:19" x14ac:dyDescent="0.25"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3"/>
      <c r="M105" s="22"/>
      <c r="N105" s="22"/>
      <c r="O105" s="22"/>
      <c r="P105" s="22"/>
      <c r="Q105" s="22"/>
      <c r="R105" s="22"/>
      <c r="S105" s="22"/>
    </row>
    <row r="106" spans="2:19" x14ac:dyDescent="0.25">
      <c r="B106" s="24" t="s">
        <v>352</v>
      </c>
      <c r="C106" s="24"/>
      <c r="D106" s="24"/>
      <c r="E106" s="24"/>
      <c r="F106" s="24"/>
      <c r="G106" s="24"/>
      <c r="H106" s="24"/>
      <c r="I106" s="24"/>
      <c r="J106" s="24"/>
      <c r="K106" s="24"/>
      <c r="L106" s="23"/>
      <c r="M106" s="22"/>
      <c r="N106" s="22"/>
      <c r="O106" s="22"/>
      <c r="P106" s="22"/>
      <c r="Q106" s="22"/>
      <c r="R106" s="22"/>
      <c r="S106" s="22"/>
    </row>
    <row r="107" spans="2:19" x14ac:dyDescent="0.25">
      <c r="B107" s="26" t="s">
        <v>149</v>
      </c>
      <c r="C107" s="24"/>
      <c r="D107" s="24"/>
      <c r="E107" s="24"/>
      <c r="F107" s="24"/>
      <c r="G107" s="24"/>
      <c r="H107" s="24"/>
      <c r="I107" s="24"/>
      <c r="J107" s="24"/>
      <c r="K107" s="24"/>
      <c r="L107" s="23"/>
      <c r="M107" s="22"/>
      <c r="N107" s="22"/>
      <c r="O107" s="22"/>
      <c r="P107" s="22"/>
      <c r="Q107" s="22"/>
      <c r="R107" s="22"/>
      <c r="S107" s="22"/>
    </row>
    <row r="108" spans="2:19" x14ac:dyDescent="0.25">
      <c r="B108" s="24" t="s">
        <v>344</v>
      </c>
      <c r="C108" s="24"/>
      <c r="D108" s="24"/>
      <c r="E108" s="24"/>
      <c r="F108" s="24"/>
      <c r="G108" s="24"/>
      <c r="H108" s="24"/>
      <c r="I108" s="24"/>
      <c r="J108" s="24"/>
      <c r="K108" s="24"/>
      <c r="L108" s="23"/>
      <c r="M108" s="22"/>
      <c r="N108" s="22"/>
      <c r="O108" s="22"/>
      <c r="P108" s="22"/>
      <c r="Q108" s="22"/>
      <c r="R108" s="22"/>
      <c r="S108" s="22"/>
    </row>
    <row r="109" spans="2:19" x14ac:dyDescent="0.25">
      <c r="B109" s="26" t="s">
        <v>150</v>
      </c>
      <c r="C109" s="24"/>
      <c r="D109" s="24"/>
      <c r="E109" s="24"/>
      <c r="F109" s="24"/>
      <c r="G109" s="24"/>
      <c r="H109" s="24"/>
      <c r="I109" s="24"/>
      <c r="J109" s="24"/>
      <c r="K109" s="24"/>
      <c r="L109" s="23"/>
      <c r="M109" s="22"/>
      <c r="N109" s="22"/>
      <c r="O109" s="22"/>
      <c r="P109" s="22"/>
      <c r="Q109" s="22"/>
      <c r="R109" s="22"/>
      <c r="S109" s="22"/>
    </row>
    <row r="110" spans="2:19" x14ac:dyDescent="0.25">
      <c r="B110" s="24" t="s">
        <v>345</v>
      </c>
      <c r="C110" s="24"/>
      <c r="D110" s="24"/>
      <c r="E110" s="24"/>
      <c r="F110" s="24"/>
      <c r="G110" s="24"/>
      <c r="H110" s="24"/>
      <c r="I110" s="24"/>
      <c r="J110" s="24"/>
      <c r="K110" s="24"/>
      <c r="L110" s="23"/>
      <c r="M110" s="22"/>
      <c r="N110" s="22"/>
      <c r="O110" s="22"/>
      <c r="P110" s="22"/>
      <c r="Q110" s="22"/>
      <c r="R110" s="22"/>
      <c r="S110" s="22"/>
    </row>
    <row r="111" spans="2:19" x14ac:dyDescent="0.25">
      <c r="B111" s="26" t="s">
        <v>151</v>
      </c>
      <c r="C111" s="24"/>
      <c r="D111" s="24"/>
      <c r="E111" s="24"/>
      <c r="F111" s="24"/>
      <c r="G111" s="24"/>
      <c r="H111" s="24"/>
      <c r="I111" s="24"/>
      <c r="J111" s="24"/>
      <c r="K111" s="24"/>
      <c r="L111" s="23"/>
      <c r="M111" s="22"/>
      <c r="N111" s="22"/>
      <c r="O111" s="22"/>
      <c r="P111" s="22"/>
      <c r="Q111" s="22"/>
      <c r="R111" s="22"/>
      <c r="S111" s="22"/>
    </row>
    <row r="112" spans="2:19" x14ac:dyDescent="0.25">
      <c r="B112" s="24" t="s">
        <v>346</v>
      </c>
      <c r="C112" s="24"/>
      <c r="D112" s="24"/>
      <c r="E112" s="24"/>
      <c r="F112" s="24"/>
      <c r="G112" s="24"/>
      <c r="H112" s="24"/>
      <c r="I112" s="24"/>
      <c r="J112" s="24"/>
      <c r="K112" s="24"/>
      <c r="L112" s="23"/>
      <c r="M112" s="22"/>
      <c r="N112" s="22"/>
      <c r="O112" s="22"/>
      <c r="P112" s="22"/>
      <c r="Q112" s="22"/>
      <c r="R112" s="22"/>
      <c r="S112" s="22"/>
    </row>
    <row r="113" spans="2:19" x14ac:dyDescent="0.25">
      <c r="B113" s="26" t="s">
        <v>152</v>
      </c>
      <c r="C113" s="24"/>
      <c r="D113" s="24"/>
      <c r="E113" s="24"/>
      <c r="F113" s="24"/>
      <c r="G113" s="24"/>
      <c r="H113" s="24"/>
      <c r="I113" s="24"/>
      <c r="J113" s="24"/>
      <c r="K113" s="24"/>
      <c r="L113" s="23"/>
      <c r="M113" s="22"/>
      <c r="N113" s="22"/>
      <c r="O113" s="22"/>
      <c r="P113" s="22"/>
      <c r="Q113" s="22"/>
      <c r="R113" s="22"/>
      <c r="S113" s="22"/>
    </row>
    <row r="114" spans="2:19" x14ac:dyDescent="0.25">
      <c r="B114" s="24" t="s">
        <v>347</v>
      </c>
      <c r="C114" s="24"/>
      <c r="D114" s="24"/>
      <c r="E114" s="24"/>
      <c r="F114" s="24"/>
      <c r="G114" s="24"/>
      <c r="H114" s="24"/>
      <c r="I114" s="24"/>
      <c r="J114" s="24"/>
      <c r="K114" s="24"/>
      <c r="L114" s="23"/>
      <c r="M114" s="22"/>
      <c r="N114" s="22"/>
      <c r="O114" s="22"/>
      <c r="P114" s="22"/>
      <c r="Q114" s="22"/>
      <c r="R114" s="22"/>
      <c r="S114" s="22"/>
    </row>
    <row r="115" spans="2:19" x14ac:dyDescent="0.25">
      <c r="B115" s="26" t="s">
        <v>153</v>
      </c>
      <c r="C115" s="24"/>
      <c r="D115" s="24"/>
      <c r="E115" s="24"/>
      <c r="F115" s="24"/>
      <c r="G115" s="24"/>
      <c r="H115" s="24"/>
      <c r="I115" s="24"/>
      <c r="J115" s="24"/>
      <c r="K115" s="24"/>
      <c r="L115" s="23"/>
      <c r="M115" s="22"/>
      <c r="N115" s="22"/>
      <c r="O115" s="22"/>
      <c r="P115" s="22"/>
      <c r="Q115" s="22"/>
      <c r="R115" s="22"/>
      <c r="S115" s="22"/>
    </row>
    <row r="116" spans="2:19" x14ac:dyDescent="0.25">
      <c r="B116" s="24" t="s">
        <v>348</v>
      </c>
      <c r="C116" s="24"/>
      <c r="D116" s="24"/>
      <c r="E116" s="24"/>
      <c r="F116" s="24"/>
      <c r="G116" s="24"/>
      <c r="H116" s="24"/>
      <c r="I116" s="24"/>
      <c r="J116" s="24"/>
      <c r="K116" s="24"/>
      <c r="L116" s="23"/>
      <c r="M116" s="22"/>
      <c r="N116" s="22"/>
      <c r="O116" s="22"/>
      <c r="P116" s="22"/>
      <c r="Q116" s="22"/>
      <c r="R116" s="22"/>
      <c r="S116" s="22"/>
    </row>
    <row r="117" spans="2:19" x14ac:dyDescent="0.25">
      <c r="B117" s="26" t="s">
        <v>154</v>
      </c>
      <c r="C117" s="24"/>
      <c r="D117" s="24"/>
      <c r="E117" s="24"/>
      <c r="F117" s="24"/>
      <c r="G117" s="24"/>
      <c r="H117" s="24"/>
      <c r="I117" s="24"/>
      <c r="J117" s="24"/>
      <c r="K117" s="24"/>
      <c r="L117" s="23"/>
      <c r="M117" s="22"/>
      <c r="N117" s="22"/>
      <c r="O117" s="22"/>
      <c r="P117" s="22"/>
      <c r="Q117" s="22"/>
      <c r="R117" s="22"/>
      <c r="S117" s="22"/>
    </row>
    <row r="118" spans="2:19" x14ac:dyDescent="0.25">
      <c r="B118" s="24" t="s">
        <v>349</v>
      </c>
      <c r="C118" s="24"/>
      <c r="D118" s="24"/>
      <c r="E118" s="24"/>
      <c r="F118" s="24"/>
      <c r="G118" s="24"/>
      <c r="H118" s="24"/>
      <c r="I118" s="24"/>
      <c r="J118" s="24"/>
      <c r="K118" s="24"/>
      <c r="L118" s="23"/>
      <c r="M118" s="22"/>
      <c r="N118" s="22"/>
      <c r="O118" s="22"/>
      <c r="P118" s="22"/>
      <c r="Q118" s="22"/>
      <c r="R118" s="22"/>
      <c r="S118" s="22"/>
    </row>
    <row r="152" spans="1:116" x14ac:dyDescent="0.25">
      <c r="A152" s="38"/>
      <c r="B152" s="9">
        <v>43546</v>
      </c>
      <c r="C152" s="9">
        <v>43547</v>
      </c>
      <c r="D152" s="9">
        <v>43548</v>
      </c>
      <c r="E152" s="9">
        <v>43549</v>
      </c>
      <c r="F152" s="9">
        <v>43550</v>
      </c>
      <c r="G152" s="9">
        <v>43551</v>
      </c>
      <c r="H152" s="9">
        <v>43552</v>
      </c>
      <c r="I152" s="9">
        <v>43553</v>
      </c>
      <c r="J152" s="9">
        <v>43554</v>
      </c>
      <c r="K152" s="9">
        <v>43555</v>
      </c>
      <c r="L152" s="9">
        <v>43556</v>
      </c>
      <c r="M152" s="9">
        <v>43557</v>
      </c>
      <c r="N152" s="9">
        <v>43558</v>
      </c>
      <c r="O152" s="9">
        <v>43559</v>
      </c>
      <c r="P152" s="9">
        <v>43560</v>
      </c>
      <c r="Q152" s="9">
        <v>43561</v>
      </c>
      <c r="R152" s="9">
        <v>43562</v>
      </c>
      <c r="S152" s="9">
        <v>43563</v>
      </c>
      <c r="T152" s="9">
        <v>43564</v>
      </c>
      <c r="U152" s="31">
        <v>43565</v>
      </c>
      <c r="V152" s="9">
        <v>43566</v>
      </c>
      <c r="W152" s="9">
        <v>43567</v>
      </c>
      <c r="X152" s="9">
        <v>43568</v>
      </c>
      <c r="Y152" s="9">
        <v>43569</v>
      </c>
      <c r="Z152" s="9">
        <v>43570</v>
      </c>
      <c r="AA152" s="9">
        <v>43571</v>
      </c>
      <c r="AB152" s="9">
        <v>43572</v>
      </c>
      <c r="AC152" s="9">
        <v>43573</v>
      </c>
      <c r="AD152" s="9">
        <v>43574</v>
      </c>
      <c r="AE152" s="9">
        <v>43575</v>
      </c>
      <c r="AF152" s="9">
        <v>43576</v>
      </c>
      <c r="AG152" s="9">
        <v>43577</v>
      </c>
      <c r="AH152" s="9">
        <v>43578</v>
      </c>
      <c r="AI152" s="9">
        <v>43579</v>
      </c>
      <c r="AJ152" s="9">
        <v>43580</v>
      </c>
      <c r="AK152" s="9">
        <v>43581</v>
      </c>
      <c r="AL152" s="9">
        <v>43582</v>
      </c>
      <c r="AM152" s="9">
        <v>43583</v>
      </c>
      <c r="AN152" s="9">
        <v>43584</v>
      </c>
      <c r="AO152" s="9">
        <v>43585</v>
      </c>
      <c r="AP152" s="9">
        <v>43586</v>
      </c>
      <c r="AQ152" s="9">
        <v>43587</v>
      </c>
      <c r="AR152" s="9">
        <v>43588</v>
      </c>
      <c r="AS152" s="9">
        <v>43589</v>
      </c>
      <c r="AT152" s="9">
        <v>43590</v>
      </c>
      <c r="AU152" s="9">
        <v>43591</v>
      </c>
      <c r="AV152" s="9">
        <v>43592</v>
      </c>
      <c r="AW152" s="9">
        <v>43593</v>
      </c>
      <c r="AX152" s="9">
        <v>43594</v>
      </c>
      <c r="AY152" s="9">
        <v>43595</v>
      </c>
      <c r="AZ152" s="9">
        <v>43596</v>
      </c>
      <c r="BA152" s="9">
        <v>43597</v>
      </c>
      <c r="BB152" s="9">
        <v>43598</v>
      </c>
      <c r="BC152" s="9">
        <v>43599</v>
      </c>
      <c r="BD152" s="9">
        <v>43600</v>
      </c>
      <c r="BE152" s="9">
        <v>43601</v>
      </c>
      <c r="BF152" s="9">
        <v>43602</v>
      </c>
      <c r="BG152" s="9">
        <v>43603</v>
      </c>
      <c r="BH152" s="9">
        <v>43604</v>
      </c>
      <c r="BI152" s="9">
        <v>43605</v>
      </c>
      <c r="BJ152" s="9">
        <v>43606</v>
      </c>
      <c r="BK152" s="9">
        <v>43607</v>
      </c>
      <c r="BL152" s="9">
        <v>43608</v>
      </c>
      <c r="BM152" s="9">
        <v>43609</v>
      </c>
      <c r="BN152" s="9">
        <v>43610</v>
      </c>
      <c r="BO152" s="9">
        <v>43611</v>
      </c>
      <c r="BP152" s="9">
        <v>43612</v>
      </c>
      <c r="BQ152" s="9">
        <v>43613</v>
      </c>
      <c r="BR152" s="9">
        <v>43614</v>
      </c>
      <c r="BS152" s="9">
        <v>43615</v>
      </c>
      <c r="BT152" s="9">
        <v>43616</v>
      </c>
      <c r="BU152" s="9">
        <v>43617</v>
      </c>
      <c r="BV152" s="9">
        <v>43618</v>
      </c>
      <c r="BW152" s="9">
        <v>43619</v>
      </c>
      <c r="BX152" s="9">
        <v>43620</v>
      </c>
      <c r="BY152" s="9">
        <v>43621</v>
      </c>
      <c r="BZ152" s="9">
        <v>43622</v>
      </c>
      <c r="CA152" s="9">
        <v>43623</v>
      </c>
      <c r="CB152" s="9">
        <v>43624</v>
      </c>
      <c r="CC152" s="9">
        <v>43625</v>
      </c>
      <c r="CD152" s="9">
        <v>43626</v>
      </c>
      <c r="CE152" s="9">
        <v>43627</v>
      </c>
      <c r="CF152" s="9">
        <v>43628</v>
      </c>
      <c r="CG152" s="9">
        <v>43629</v>
      </c>
    </row>
    <row r="153" spans="1:116" x14ac:dyDescent="0.25">
      <c r="A153" s="15" t="s">
        <v>167</v>
      </c>
      <c r="B153">
        <v>13</v>
      </c>
      <c r="C153">
        <f>AVERAGE(B40,C40)</f>
        <v>18.5</v>
      </c>
      <c r="D153">
        <f>AVERAGE(B$40:D$40)</f>
        <v>17.333333333333332</v>
      </c>
      <c r="E153">
        <f t="shared" ref="E153:BP153" si="33">AVERAGE(C$40:E$40)</f>
        <v>14.666666666666666</v>
      </c>
      <c r="F153">
        <f t="shared" si="33"/>
        <v>9</v>
      </c>
      <c r="G153">
        <f t="shared" si="33"/>
        <v>5.333333333333333</v>
      </c>
      <c r="H153">
        <f t="shared" si="33"/>
        <v>5.666666666666667</v>
      </c>
      <c r="I153">
        <f t="shared" si="33"/>
        <v>5.333333333333333</v>
      </c>
      <c r="J153">
        <f t="shared" si="33"/>
        <v>6</v>
      </c>
      <c r="K153">
        <f t="shared" si="33"/>
        <v>5.666666666666667</v>
      </c>
      <c r="L153">
        <f t="shared" si="33"/>
        <v>4.666666666666667</v>
      </c>
      <c r="M153">
        <f t="shared" si="33"/>
        <v>3.3333333333333335</v>
      </c>
      <c r="N153">
        <f t="shared" si="33"/>
        <v>3.3333333333333335</v>
      </c>
      <c r="O153">
        <f t="shared" si="33"/>
        <v>4</v>
      </c>
      <c r="P153">
        <f t="shared" si="33"/>
        <v>6.333333333333333</v>
      </c>
      <c r="Q153">
        <f t="shared" si="33"/>
        <v>7</v>
      </c>
      <c r="R153">
        <f t="shared" si="33"/>
        <v>7.666666666666667</v>
      </c>
      <c r="S153">
        <f t="shared" si="33"/>
        <v>6.666666666666667</v>
      </c>
      <c r="T153">
        <f t="shared" si="33"/>
        <v>5</v>
      </c>
      <c r="U153">
        <f t="shared" si="33"/>
        <v>4</v>
      </c>
      <c r="V153">
        <f t="shared" si="33"/>
        <v>3.3333333333333335</v>
      </c>
      <c r="W153">
        <f t="shared" si="33"/>
        <v>4.666666666666667</v>
      </c>
      <c r="X153">
        <f t="shared" si="33"/>
        <v>5.333333333333333</v>
      </c>
      <c r="Y153">
        <f t="shared" si="33"/>
        <v>4.333333333333333</v>
      </c>
      <c r="Z153">
        <f t="shared" si="33"/>
        <v>3.3333333333333335</v>
      </c>
      <c r="AA153">
        <f t="shared" si="33"/>
        <v>2</v>
      </c>
      <c r="AB153">
        <f t="shared" si="33"/>
        <v>3.3333333333333335</v>
      </c>
      <c r="AC153">
        <f t="shared" si="33"/>
        <v>3.6666666666666665</v>
      </c>
      <c r="AD153">
        <f t="shared" si="33"/>
        <v>6</v>
      </c>
      <c r="AE153">
        <f t="shared" si="33"/>
        <v>5</v>
      </c>
      <c r="AF153">
        <f t="shared" si="33"/>
        <v>4.666666666666667</v>
      </c>
      <c r="AG153">
        <f t="shared" si="33"/>
        <v>2.6666666666666665</v>
      </c>
      <c r="AH153">
        <f t="shared" si="33"/>
        <v>3.3333333333333335</v>
      </c>
      <c r="AI153">
        <f t="shared" si="33"/>
        <v>3.6666666666666665</v>
      </c>
      <c r="AJ153">
        <f t="shared" si="33"/>
        <v>6</v>
      </c>
      <c r="AK153">
        <f t="shared" si="33"/>
        <v>6</v>
      </c>
      <c r="AL153">
        <f t="shared" si="33"/>
        <v>5.333333333333333</v>
      </c>
      <c r="AM153">
        <f t="shared" si="33"/>
        <v>3</v>
      </c>
      <c r="AN153">
        <f t="shared" si="33"/>
        <v>3.3333333333333335</v>
      </c>
      <c r="AO153">
        <f t="shared" si="33"/>
        <v>2.6666666666666665</v>
      </c>
      <c r="AP153">
        <f t="shared" si="33"/>
        <v>1.6666666666666667</v>
      </c>
      <c r="AQ153">
        <f t="shared" si="33"/>
        <v>2.6666666666666665</v>
      </c>
      <c r="AR153">
        <f t="shared" si="33"/>
        <v>4</v>
      </c>
      <c r="AS153">
        <f t="shared" si="33"/>
        <v>5.333333333333333</v>
      </c>
      <c r="AT153">
        <f t="shared" si="33"/>
        <v>4</v>
      </c>
      <c r="AU153">
        <f t="shared" si="33"/>
        <v>3.6666666666666665</v>
      </c>
      <c r="AV153">
        <f t="shared" si="33"/>
        <v>3.6666666666666665</v>
      </c>
      <c r="AW153">
        <f t="shared" si="33"/>
        <v>3.3333333333333335</v>
      </c>
      <c r="AX153">
        <f t="shared" si="33"/>
        <v>2.6666666666666665</v>
      </c>
      <c r="AY153">
        <f t="shared" si="33"/>
        <v>2</v>
      </c>
      <c r="AZ153">
        <f t="shared" si="33"/>
        <v>1.6666666666666667</v>
      </c>
      <c r="BA153">
        <f t="shared" si="33"/>
        <v>2</v>
      </c>
      <c r="BB153">
        <f t="shared" si="33"/>
        <v>2</v>
      </c>
      <c r="BC153">
        <f t="shared" si="33"/>
        <v>3</v>
      </c>
      <c r="BD153">
        <f t="shared" si="33"/>
        <v>3</v>
      </c>
      <c r="BE153">
        <f t="shared" si="33"/>
        <v>3</v>
      </c>
      <c r="BF153">
        <f t="shared" si="33"/>
        <v>2.6666666666666665</v>
      </c>
      <c r="BG153">
        <f t="shared" si="33"/>
        <v>2.6666666666666665</v>
      </c>
      <c r="BH153">
        <f t="shared" si="33"/>
        <v>2.3333333333333335</v>
      </c>
      <c r="BI153">
        <f t="shared" si="33"/>
        <v>2.3333333333333335</v>
      </c>
      <c r="BJ153">
        <f t="shared" si="33"/>
        <v>3</v>
      </c>
      <c r="BK153">
        <f t="shared" si="33"/>
        <v>4.666666666666667</v>
      </c>
      <c r="BL153">
        <f t="shared" si="33"/>
        <v>5.333333333333333</v>
      </c>
      <c r="BM153">
        <f t="shared" si="33"/>
        <v>6</v>
      </c>
      <c r="BN153">
        <f t="shared" si="33"/>
        <v>5</v>
      </c>
      <c r="BO153">
        <f t="shared" si="33"/>
        <v>3.6666666666666665</v>
      </c>
      <c r="BP153">
        <f t="shared" si="33"/>
        <v>2.6666666666666665</v>
      </c>
      <c r="BQ153">
        <f t="shared" ref="BQ153:BX153" si="34">AVERAGE(BO$40:BQ$40)</f>
        <v>1.6666666666666667</v>
      </c>
      <c r="BR153">
        <f t="shared" si="34"/>
        <v>3</v>
      </c>
      <c r="BS153">
        <f t="shared" si="34"/>
        <v>3.3333333333333335</v>
      </c>
      <c r="BT153">
        <f t="shared" si="34"/>
        <v>5</v>
      </c>
      <c r="BU153">
        <f t="shared" si="34"/>
        <v>4</v>
      </c>
      <c r="BV153" t="e">
        <f t="shared" si="34"/>
        <v>#DIV/0!</v>
      </c>
      <c r="BW153" t="e">
        <f t="shared" si="34"/>
        <v>#DIV/0!</v>
      </c>
      <c r="BX153" t="e">
        <f t="shared" si="34"/>
        <v>#DIV/0!</v>
      </c>
    </row>
    <row r="154" spans="1:116" x14ac:dyDescent="0.25">
      <c r="A154" s="11" t="s">
        <v>166</v>
      </c>
      <c r="B154">
        <v>3</v>
      </c>
      <c r="C154">
        <f t="shared" ref="C154:C157" si="35">AVERAGE(B41,C41)</f>
        <v>1.5</v>
      </c>
      <c r="D154">
        <f>AVERAGE(B$41:D$41)</f>
        <v>1</v>
      </c>
      <c r="E154">
        <f t="shared" ref="E154:BP154" si="36">AVERAGE(C$41:E$41)</f>
        <v>0</v>
      </c>
      <c r="F154">
        <f t="shared" si="36"/>
        <v>0.66666666666666663</v>
      </c>
      <c r="G154">
        <f t="shared" si="36"/>
        <v>0.66666666666666663</v>
      </c>
      <c r="H154">
        <f t="shared" si="36"/>
        <v>2.3333333333333335</v>
      </c>
      <c r="I154">
        <f t="shared" si="36"/>
        <v>2.3333333333333335</v>
      </c>
      <c r="J154">
        <f t="shared" si="36"/>
        <v>4</v>
      </c>
      <c r="K154">
        <f t="shared" si="36"/>
        <v>3.6666666666666665</v>
      </c>
      <c r="L154">
        <f t="shared" si="36"/>
        <v>4</v>
      </c>
      <c r="M154">
        <f t="shared" si="36"/>
        <v>5.666666666666667</v>
      </c>
      <c r="N154">
        <f t="shared" si="36"/>
        <v>4.666666666666667</v>
      </c>
      <c r="O154">
        <f t="shared" si="36"/>
        <v>7</v>
      </c>
      <c r="P154">
        <f t="shared" si="36"/>
        <v>5.666666666666667</v>
      </c>
      <c r="Q154">
        <f t="shared" si="36"/>
        <v>5.333333333333333</v>
      </c>
      <c r="R154">
        <f t="shared" si="36"/>
        <v>2.3333333333333335</v>
      </c>
      <c r="S154">
        <f t="shared" si="36"/>
        <v>0.66666666666666663</v>
      </c>
      <c r="T154">
        <f t="shared" si="36"/>
        <v>3.6666666666666665</v>
      </c>
      <c r="U154">
        <f t="shared" si="36"/>
        <v>6</v>
      </c>
      <c r="V154">
        <f t="shared" si="36"/>
        <v>6.333333333333333</v>
      </c>
      <c r="W154">
        <f t="shared" si="36"/>
        <v>3.3333333333333335</v>
      </c>
      <c r="X154">
        <f t="shared" si="36"/>
        <v>1</v>
      </c>
      <c r="Y154">
        <f t="shared" si="36"/>
        <v>2.3333333333333335</v>
      </c>
      <c r="Z154">
        <f t="shared" si="36"/>
        <v>3</v>
      </c>
      <c r="AA154">
        <f t="shared" si="36"/>
        <v>3</v>
      </c>
      <c r="AB154">
        <f t="shared" si="36"/>
        <v>2.3333333333333335</v>
      </c>
      <c r="AC154">
        <f t="shared" si="36"/>
        <v>2.3333333333333335</v>
      </c>
      <c r="AD154">
        <f t="shared" si="36"/>
        <v>3</v>
      </c>
      <c r="AE154">
        <f t="shared" si="36"/>
        <v>3</v>
      </c>
      <c r="AF154">
        <f t="shared" si="36"/>
        <v>3.6666666666666665</v>
      </c>
      <c r="AG154">
        <f t="shared" si="36"/>
        <v>2.6666666666666665</v>
      </c>
      <c r="AH154">
        <f t="shared" si="36"/>
        <v>3</v>
      </c>
      <c r="AI154">
        <f t="shared" si="36"/>
        <v>6</v>
      </c>
      <c r="AJ154">
        <f t="shared" si="36"/>
        <v>7.333333333333333</v>
      </c>
      <c r="AK154">
        <f t="shared" si="36"/>
        <v>7</v>
      </c>
      <c r="AL154">
        <f t="shared" si="36"/>
        <v>3</v>
      </c>
      <c r="AM154">
        <f t="shared" si="36"/>
        <v>4.333333333333333</v>
      </c>
      <c r="AN154">
        <f t="shared" si="36"/>
        <v>4.333333333333333</v>
      </c>
      <c r="AO154">
        <f t="shared" si="36"/>
        <v>8.6666666666666661</v>
      </c>
      <c r="AP154">
        <f t="shared" si="36"/>
        <v>11.666666666666666</v>
      </c>
      <c r="AQ154">
        <f t="shared" si="36"/>
        <v>15</v>
      </c>
      <c r="AR154">
        <f t="shared" si="36"/>
        <v>12.666666666666666</v>
      </c>
      <c r="AS154">
        <f t="shared" si="36"/>
        <v>7</v>
      </c>
      <c r="AT154">
        <f t="shared" si="36"/>
        <v>2.3333333333333335</v>
      </c>
      <c r="AU154">
        <f t="shared" si="36"/>
        <v>0</v>
      </c>
      <c r="AV154">
        <f t="shared" si="36"/>
        <v>0.66666666666666663</v>
      </c>
      <c r="AW154">
        <f t="shared" si="36"/>
        <v>2.6666666666666665</v>
      </c>
      <c r="AX154">
        <f t="shared" si="36"/>
        <v>4.666666666666667</v>
      </c>
      <c r="AY154">
        <f t="shared" si="36"/>
        <v>5</v>
      </c>
      <c r="AZ154">
        <f t="shared" si="36"/>
        <v>7</v>
      </c>
      <c r="BA154">
        <f t="shared" si="36"/>
        <v>7</v>
      </c>
      <c r="BB154">
        <f t="shared" si="36"/>
        <v>9.3333333333333339</v>
      </c>
      <c r="BC154">
        <f t="shared" si="36"/>
        <v>6.666666666666667</v>
      </c>
      <c r="BD154">
        <f t="shared" si="36"/>
        <v>8</v>
      </c>
      <c r="BE154">
        <f t="shared" si="36"/>
        <v>7.333333333333333</v>
      </c>
      <c r="BF154">
        <f t="shared" si="36"/>
        <v>8</v>
      </c>
      <c r="BG154">
        <f t="shared" si="36"/>
        <v>7</v>
      </c>
      <c r="BH154">
        <f t="shared" si="36"/>
        <v>5</v>
      </c>
      <c r="BI154">
        <f t="shared" si="36"/>
        <v>5</v>
      </c>
      <c r="BJ154">
        <f t="shared" si="36"/>
        <v>4.666666666666667</v>
      </c>
      <c r="BK154">
        <f t="shared" si="36"/>
        <v>6</v>
      </c>
      <c r="BL154">
        <f t="shared" si="36"/>
        <v>4.666666666666667</v>
      </c>
      <c r="BM154">
        <f t="shared" si="36"/>
        <v>4</v>
      </c>
      <c r="BN154">
        <f t="shared" si="36"/>
        <v>4</v>
      </c>
      <c r="BO154">
        <f t="shared" si="36"/>
        <v>4.666666666666667</v>
      </c>
      <c r="BP154">
        <f t="shared" si="36"/>
        <v>6</v>
      </c>
      <c r="BQ154">
        <f t="shared" ref="BQ154:BX154" si="37">AVERAGE(BO$41:BQ$41)</f>
        <v>6.666666666666667</v>
      </c>
      <c r="BR154">
        <f t="shared" si="37"/>
        <v>7</v>
      </c>
      <c r="BS154">
        <f t="shared" si="37"/>
        <v>5.333333333333333</v>
      </c>
      <c r="BT154">
        <f t="shared" si="37"/>
        <v>4</v>
      </c>
      <c r="BU154">
        <f t="shared" si="37"/>
        <v>3</v>
      </c>
      <c r="BV154" t="e">
        <f t="shared" si="37"/>
        <v>#DIV/0!</v>
      </c>
      <c r="BW154" t="e">
        <f t="shared" si="37"/>
        <v>#DIV/0!</v>
      </c>
      <c r="BX154" t="e">
        <f t="shared" si="37"/>
        <v>#DIV/0!</v>
      </c>
    </row>
    <row r="155" spans="1:116" x14ac:dyDescent="0.25">
      <c r="A155" s="12" t="s">
        <v>168</v>
      </c>
      <c r="B155">
        <v>8</v>
      </c>
      <c r="C155">
        <f t="shared" si="35"/>
        <v>7.5</v>
      </c>
      <c r="D155">
        <f>AVERAGE(B$42:D$42)</f>
        <v>7.666666666666667</v>
      </c>
      <c r="E155">
        <f t="shared" ref="E155:BP155" si="38">AVERAGE(C$42:E$42)</f>
        <v>8.6666666666666661</v>
      </c>
      <c r="F155">
        <f t="shared" si="38"/>
        <v>8.6666666666666661</v>
      </c>
      <c r="G155">
        <f t="shared" si="38"/>
        <v>8.3333333333333339</v>
      </c>
      <c r="H155">
        <f t="shared" si="38"/>
        <v>7.666666666666667</v>
      </c>
      <c r="I155">
        <f t="shared" si="38"/>
        <v>8.6666666666666661</v>
      </c>
      <c r="J155">
        <f t="shared" si="38"/>
        <v>9.6666666666666661</v>
      </c>
      <c r="K155">
        <f t="shared" si="38"/>
        <v>10.333333333333334</v>
      </c>
      <c r="L155">
        <f t="shared" si="38"/>
        <v>11.333333333333334</v>
      </c>
      <c r="M155">
        <f t="shared" si="38"/>
        <v>11.666666666666666</v>
      </c>
      <c r="N155">
        <f t="shared" si="38"/>
        <v>11.666666666666666</v>
      </c>
      <c r="O155">
        <f t="shared" si="38"/>
        <v>11</v>
      </c>
      <c r="P155">
        <f t="shared" si="38"/>
        <v>10.666666666666666</v>
      </c>
      <c r="Q155">
        <f t="shared" si="38"/>
        <v>12.666666666666666</v>
      </c>
      <c r="R155">
        <f t="shared" si="38"/>
        <v>13.333333333333334</v>
      </c>
      <c r="S155">
        <f t="shared" si="38"/>
        <v>13.666666666666666</v>
      </c>
      <c r="T155">
        <f t="shared" si="38"/>
        <v>10.666666666666666</v>
      </c>
      <c r="U155">
        <f t="shared" si="38"/>
        <v>10</v>
      </c>
      <c r="V155">
        <f t="shared" si="38"/>
        <v>10</v>
      </c>
      <c r="W155">
        <f t="shared" si="38"/>
        <v>11</v>
      </c>
      <c r="X155">
        <f t="shared" si="38"/>
        <v>11.333333333333334</v>
      </c>
      <c r="Y155">
        <f t="shared" si="38"/>
        <v>11.333333333333334</v>
      </c>
      <c r="Z155">
        <f t="shared" si="38"/>
        <v>11.333333333333334</v>
      </c>
      <c r="AA155">
        <f t="shared" si="38"/>
        <v>11.333333333333334</v>
      </c>
      <c r="AB155">
        <f t="shared" si="38"/>
        <v>10</v>
      </c>
      <c r="AC155">
        <f t="shared" si="38"/>
        <v>9</v>
      </c>
      <c r="AD155">
        <f t="shared" si="38"/>
        <v>8.3333333333333339</v>
      </c>
      <c r="AE155">
        <f t="shared" si="38"/>
        <v>10</v>
      </c>
      <c r="AF155">
        <f t="shared" si="38"/>
        <v>10</v>
      </c>
      <c r="AG155">
        <f t="shared" si="38"/>
        <v>10</v>
      </c>
      <c r="AH155">
        <f t="shared" si="38"/>
        <v>10</v>
      </c>
      <c r="AI155">
        <f t="shared" si="38"/>
        <v>10.333333333333334</v>
      </c>
      <c r="AJ155">
        <f t="shared" si="38"/>
        <v>10.333333333333334</v>
      </c>
      <c r="AK155">
        <f t="shared" si="38"/>
        <v>10.333333333333334</v>
      </c>
      <c r="AL155">
        <f t="shared" si="38"/>
        <v>11.666666666666666</v>
      </c>
      <c r="AM155">
        <f t="shared" si="38"/>
        <v>12.666666666666666</v>
      </c>
      <c r="AN155">
        <f t="shared" si="38"/>
        <v>12.666666666666666</v>
      </c>
      <c r="AO155">
        <f t="shared" si="38"/>
        <v>11.666666666666666</v>
      </c>
      <c r="AP155">
        <f t="shared" si="38"/>
        <v>8.6666666666666661</v>
      </c>
      <c r="AQ155">
        <f t="shared" si="38"/>
        <v>7.666666666666667</v>
      </c>
      <c r="AR155">
        <f t="shared" si="38"/>
        <v>7.666666666666667</v>
      </c>
      <c r="AS155">
        <f t="shared" si="38"/>
        <v>12.333333333333334</v>
      </c>
      <c r="AT155">
        <f t="shared" si="38"/>
        <v>13</v>
      </c>
      <c r="AU155">
        <f t="shared" si="38"/>
        <v>13</v>
      </c>
      <c r="AV155">
        <f t="shared" si="38"/>
        <v>11.666666666666666</v>
      </c>
      <c r="AW155">
        <f t="shared" si="38"/>
        <v>12.666666666666666</v>
      </c>
      <c r="AX155">
        <f t="shared" si="38"/>
        <v>13</v>
      </c>
      <c r="AY155">
        <f t="shared" si="38"/>
        <v>10.666666666666666</v>
      </c>
      <c r="AZ155">
        <f t="shared" si="38"/>
        <v>8.6666666666666661</v>
      </c>
      <c r="BA155">
        <f t="shared" si="38"/>
        <v>9.6666666666666661</v>
      </c>
      <c r="BB155">
        <f t="shared" si="38"/>
        <v>9.3333333333333339</v>
      </c>
      <c r="BC155">
        <f t="shared" si="38"/>
        <v>11.333333333333334</v>
      </c>
      <c r="BD155">
        <f t="shared" si="38"/>
        <v>10.666666666666666</v>
      </c>
      <c r="BE155">
        <f t="shared" si="38"/>
        <v>14</v>
      </c>
      <c r="BF155">
        <f t="shared" si="38"/>
        <v>12.666666666666666</v>
      </c>
      <c r="BG155">
        <f t="shared" si="38"/>
        <v>15.333333333333334</v>
      </c>
      <c r="BH155">
        <f t="shared" si="38"/>
        <v>16.666666666666668</v>
      </c>
      <c r="BI155">
        <f t="shared" si="38"/>
        <v>17.666666666666668</v>
      </c>
      <c r="BJ155">
        <f t="shared" si="38"/>
        <v>15</v>
      </c>
      <c r="BK155">
        <f t="shared" si="38"/>
        <v>13</v>
      </c>
      <c r="BL155">
        <f t="shared" si="38"/>
        <v>13</v>
      </c>
      <c r="BM155">
        <f t="shared" si="38"/>
        <v>14</v>
      </c>
      <c r="BN155">
        <f t="shared" si="38"/>
        <v>12.666666666666666</v>
      </c>
      <c r="BO155">
        <f t="shared" si="38"/>
        <v>14</v>
      </c>
      <c r="BP155">
        <f t="shared" si="38"/>
        <v>11.666666666666666</v>
      </c>
      <c r="BQ155">
        <f t="shared" ref="BQ155:BX155" si="39">AVERAGE(BO$42:BQ$42)</f>
        <v>13</v>
      </c>
      <c r="BR155">
        <f t="shared" si="39"/>
        <v>10</v>
      </c>
      <c r="BS155">
        <f t="shared" si="39"/>
        <v>11.666666666666666</v>
      </c>
      <c r="BT155">
        <f t="shared" si="39"/>
        <v>10.5</v>
      </c>
      <c r="BU155">
        <f t="shared" si="39"/>
        <v>13</v>
      </c>
      <c r="BV155" t="e">
        <f t="shared" si="39"/>
        <v>#DIV/0!</v>
      </c>
      <c r="BW155" t="e">
        <f t="shared" si="39"/>
        <v>#DIV/0!</v>
      </c>
      <c r="BX155" t="e">
        <f t="shared" si="39"/>
        <v>#DIV/0!</v>
      </c>
    </row>
    <row r="156" spans="1:116" x14ac:dyDescent="0.25">
      <c r="A156" s="13" t="s">
        <v>169</v>
      </c>
      <c r="B156">
        <v>5</v>
      </c>
      <c r="C156">
        <f t="shared" si="35"/>
        <v>3.5</v>
      </c>
      <c r="D156">
        <f>AVERAGE(B$43:D$43)</f>
        <v>3</v>
      </c>
      <c r="E156">
        <f t="shared" ref="E156:BP156" si="40">AVERAGE(C$43:E$43)</f>
        <v>2</v>
      </c>
      <c r="F156">
        <f t="shared" si="40"/>
        <v>6</v>
      </c>
      <c r="G156">
        <f t="shared" si="40"/>
        <v>8.6666666666666661</v>
      </c>
      <c r="H156">
        <f t="shared" si="40"/>
        <v>10</v>
      </c>
      <c r="I156">
        <f t="shared" si="40"/>
        <v>5.666666666666667</v>
      </c>
      <c r="J156">
        <f t="shared" si="40"/>
        <v>2.3333333333333335</v>
      </c>
      <c r="K156">
        <f t="shared" si="40"/>
        <v>1</v>
      </c>
      <c r="L156">
        <f t="shared" si="40"/>
        <v>1</v>
      </c>
      <c r="M156">
        <f t="shared" si="40"/>
        <v>1</v>
      </c>
      <c r="N156">
        <f t="shared" si="40"/>
        <v>1</v>
      </c>
      <c r="O156">
        <f t="shared" si="40"/>
        <v>3.3333333333333335</v>
      </c>
      <c r="P156">
        <f t="shared" si="40"/>
        <v>5.333333333333333</v>
      </c>
      <c r="Q156">
        <f t="shared" si="40"/>
        <v>4.666666666666667</v>
      </c>
      <c r="R156">
        <f t="shared" si="40"/>
        <v>3.3333333333333335</v>
      </c>
      <c r="S156">
        <f t="shared" si="40"/>
        <v>2.3333333333333335</v>
      </c>
      <c r="T156">
        <f t="shared" si="40"/>
        <v>4</v>
      </c>
      <c r="U156">
        <f t="shared" si="40"/>
        <v>4</v>
      </c>
      <c r="V156">
        <f t="shared" si="40"/>
        <v>8</v>
      </c>
      <c r="W156">
        <f t="shared" si="40"/>
        <v>8</v>
      </c>
      <c r="X156">
        <f t="shared" si="40"/>
        <v>7.333333333333333</v>
      </c>
      <c r="Y156">
        <f t="shared" si="40"/>
        <v>2.3333333333333335</v>
      </c>
      <c r="Z156">
        <f t="shared" si="40"/>
        <v>0.66666666666666663</v>
      </c>
      <c r="AA156">
        <f t="shared" si="40"/>
        <v>0</v>
      </c>
      <c r="AB156">
        <f t="shared" si="40"/>
        <v>0</v>
      </c>
      <c r="AC156">
        <f t="shared" si="40"/>
        <v>0.66666666666666663</v>
      </c>
      <c r="AD156">
        <f t="shared" si="40"/>
        <v>0.66666666666666663</v>
      </c>
      <c r="AE156">
        <f t="shared" si="40"/>
        <v>1.3333333333333333</v>
      </c>
      <c r="AF156">
        <f t="shared" si="40"/>
        <v>1</v>
      </c>
      <c r="AG156">
        <f t="shared" si="40"/>
        <v>1</v>
      </c>
      <c r="AH156">
        <f t="shared" si="40"/>
        <v>1.3333333333333333</v>
      </c>
      <c r="AI156">
        <f t="shared" si="40"/>
        <v>1</v>
      </c>
      <c r="AJ156">
        <f t="shared" si="40"/>
        <v>1.6666666666666667</v>
      </c>
      <c r="AK156">
        <f t="shared" si="40"/>
        <v>1.3333333333333333</v>
      </c>
      <c r="AL156">
        <f t="shared" si="40"/>
        <v>2.6666666666666665</v>
      </c>
      <c r="AM156">
        <f t="shared" si="40"/>
        <v>3.3333333333333335</v>
      </c>
      <c r="AN156">
        <f t="shared" si="40"/>
        <v>4.333333333333333</v>
      </c>
      <c r="AO156">
        <f t="shared" si="40"/>
        <v>5.666666666666667</v>
      </c>
      <c r="AP156">
        <f t="shared" si="40"/>
        <v>8</v>
      </c>
      <c r="AQ156">
        <f t="shared" si="40"/>
        <v>6.666666666666667</v>
      </c>
      <c r="AR156">
        <f t="shared" si="40"/>
        <v>5.666666666666667</v>
      </c>
      <c r="AS156">
        <f t="shared" si="40"/>
        <v>3.3333333333333335</v>
      </c>
      <c r="AT156">
        <f t="shared" si="40"/>
        <v>6.333333333333333</v>
      </c>
      <c r="AU156">
        <f t="shared" si="40"/>
        <v>9.3333333333333339</v>
      </c>
      <c r="AV156">
        <f t="shared" si="40"/>
        <v>11</v>
      </c>
      <c r="AW156">
        <f t="shared" si="40"/>
        <v>10.333333333333334</v>
      </c>
      <c r="AX156">
        <f t="shared" si="40"/>
        <v>7</v>
      </c>
      <c r="AY156">
        <f t="shared" si="40"/>
        <v>6.333333333333333</v>
      </c>
      <c r="AZ156">
        <f t="shared" si="40"/>
        <v>5.333333333333333</v>
      </c>
      <c r="BA156">
        <f t="shared" si="40"/>
        <v>4</v>
      </c>
      <c r="BB156">
        <f t="shared" si="40"/>
        <v>2.6666666666666665</v>
      </c>
      <c r="BC156">
        <f t="shared" si="40"/>
        <v>1</v>
      </c>
      <c r="BD156">
        <f t="shared" si="40"/>
        <v>2.3333333333333335</v>
      </c>
      <c r="BE156">
        <f t="shared" si="40"/>
        <v>2.6666666666666665</v>
      </c>
      <c r="BF156">
        <f t="shared" si="40"/>
        <v>6.666666666666667</v>
      </c>
      <c r="BG156">
        <f t="shared" si="40"/>
        <v>5.666666666666667</v>
      </c>
      <c r="BH156">
        <f t="shared" si="40"/>
        <v>5</v>
      </c>
      <c r="BI156">
        <f t="shared" si="40"/>
        <v>3</v>
      </c>
      <c r="BJ156">
        <f t="shared" si="40"/>
        <v>4.666666666666667</v>
      </c>
      <c r="BK156">
        <f t="shared" si="40"/>
        <v>4</v>
      </c>
      <c r="BL156">
        <f t="shared" si="40"/>
        <v>4.333333333333333</v>
      </c>
      <c r="BM156">
        <f t="shared" si="40"/>
        <v>2.3333333333333335</v>
      </c>
      <c r="BN156">
        <f t="shared" si="40"/>
        <v>3.6666666666666665</v>
      </c>
      <c r="BO156">
        <f t="shared" si="40"/>
        <v>4.333333333333333</v>
      </c>
      <c r="BP156">
        <f t="shared" si="40"/>
        <v>7</v>
      </c>
      <c r="BQ156">
        <f t="shared" ref="BQ156:BX156" si="41">AVERAGE(BO$43:BQ$43)</f>
        <v>8.3333333333333339</v>
      </c>
      <c r="BR156">
        <f t="shared" si="41"/>
        <v>5.666666666666667</v>
      </c>
      <c r="BS156">
        <f t="shared" si="41"/>
        <v>4.333333333333333</v>
      </c>
      <c r="BT156">
        <f t="shared" si="41"/>
        <v>2.5</v>
      </c>
      <c r="BU156">
        <f t="shared" si="41"/>
        <v>4</v>
      </c>
      <c r="BV156" t="e">
        <f t="shared" si="41"/>
        <v>#DIV/0!</v>
      </c>
      <c r="BW156" t="e">
        <f t="shared" si="41"/>
        <v>#DIV/0!</v>
      </c>
      <c r="BX156" t="e">
        <f t="shared" si="41"/>
        <v>#DIV/0!</v>
      </c>
    </row>
    <row r="157" spans="1:116" x14ac:dyDescent="0.25">
      <c r="A157" s="14" t="s">
        <v>170</v>
      </c>
      <c r="B157">
        <v>7</v>
      </c>
      <c r="C157">
        <f t="shared" si="35"/>
        <v>5</v>
      </c>
      <c r="D157">
        <f>AVERAGE(B$44:D$44)</f>
        <v>7</v>
      </c>
      <c r="E157">
        <f t="shared" ref="E157:BP157" si="42">AVERAGE(C$44:E$44)</f>
        <v>10.666666666666666</v>
      </c>
      <c r="F157">
        <f t="shared" si="42"/>
        <v>11.666666666666666</v>
      </c>
      <c r="G157">
        <f t="shared" si="42"/>
        <v>13</v>
      </c>
      <c r="H157">
        <f t="shared" si="42"/>
        <v>10.333333333333334</v>
      </c>
      <c r="I157">
        <f t="shared" si="42"/>
        <v>14</v>
      </c>
      <c r="J157">
        <f t="shared" si="42"/>
        <v>14</v>
      </c>
      <c r="K157">
        <f t="shared" si="42"/>
        <v>15.333333333333334</v>
      </c>
      <c r="L157">
        <f t="shared" si="42"/>
        <v>15</v>
      </c>
      <c r="M157">
        <f t="shared" si="42"/>
        <v>14.333333333333334</v>
      </c>
      <c r="N157">
        <f t="shared" si="42"/>
        <v>15.333333333333334</v>
      </c>
      <c r="O157">
        <f t="shared" si="42"/>
        <v>10.666666666666666</v>
      </c>
      <c r="P157">
        <f t="shared" si="42"/>
        <v>8</v>
      </c>
      <c r="Q157">
        <f t="shared" si="42"/>
        <v>6.333333333333333</v>
      </c>
      <c r="R157">
        <f t="shared" si="42"/>
        <v>9.3333333333333339</v>
      </c>
      <c r="S157">
        <f t="shared" si="42"/>
        <v>12.666666666666666</v>
      </c>
      <c r="T157">
        <f t="shared" si="42"/>
        <v>12.666666666666666</v>
      </c>
      <c r="U157">
        <f t="shared" si="42"/>
        <v>12</v>
      </c>
      <c r="V157">
        <f t="shared" si="42"/>
        <v>8.3333333333333339</v>
      </c>
      <c r="W157">
        <f t="shared" si="42"/>
        <v>9</v>
      </c>
      <c r="X157">
        <f t="shared" si="42"/>
        <v>11</v>
      </c>
      <c r="Y157">
        <f t="shared" si="42"/>
        <v>15.666666666666666</v>
      </c>
      <c r="Z157">
        <f t="shared" si="42"/>
        <v>17.666666666666668</v>
      </c>
      <c r="AA157">
        <f t="shared" si="42"/>
        <v>19.666666666666668</v>
      </c>
      <c r="AB157">
        <f t="shared" si="42"/>
        <v>20.333333333333332</v>
      </c>
      <c r="AC157">
        <f t="shared" si="42"/>
        <v>20.333333333333332</v>
      </c>
      <c r="AD157">
        <f t="shared" si="42"/>
        <v>18</v>
      </c>
      <c r="AE157">
        <f t="shared" si="42"/>
        <v>16.666666666666668</v>
      </c>
      <c r="AF157">
        <f t="shared" si="42"/>
        <v>16.666666666666668</v>
      </c>
      <c r="AG157">
        <f t="shared" si="42"/>
        <v>19.666666666666668</v>
      </c>
      <c r="AH157">
        <f t="shared" si="42"/>
        <v>18.333333333333332</v>
      </c>
      <c r="AI157">
        <f t="shared" si="42"/>
        <v>15</v>
      </c>
      <c r="AJ157">
        <f t="shared" si="42"/>
        <v>10.666666666666666</v>
      </c>
      <c r="AK157">
        <f t="shared" si="42"/>
        <v>11.333333333333334</v>
      </c>
      <c r="AL157">
        <f t="shared" si="42"/>
        <v>13.333333333333334</v>
      </c>
      <c r="AM157">
        <f t="shared" si="42"/>
        <v>12.666666666666666</v>
      </c>
      <c r="AN157">
        <f t="shared" si="42"/>
        <v>11.333333333333334</v>
      </c>
      <c r="AO157">
        <f t="shared" si="42"/>
        <v>7.333333333333333</v>
      </c>
      <c r="AP157">
        <f t="shared" si="42"/>
        <v>6</v>
      </c>
      <c r="AQ157">
        <f t="shared" si="42"/>
        <v>4</v>
      </c>
      <c r="AR157">
        <f t="shared" si="42"/>
        <v>6</v>
      </c>
      <c r="AS157">
        <f t="shared" si="42"/>
        <v>8</v>
      </c>
      <c r="AT157">
        <f t="shared" si="42"/>
        <v>10.333333333333334</v>
      </c>
      <c r="AU157">
        <f t="shared" si="42"/>
        <v>10</v>
      </c>
      <c r="AV157">
        <f t="shared" si="42"/>
        <v>9</v>
      </c>
      <c r="AW157">
        <f t="shared" si="42"/>
        <v>7</v>
      </c>
      <c r="AX157">
        <f t="shared" si="42"/>
        <v>8.6666666666666661</v>
      </c>
      <c r="AY157">
        <f t="shared" si="42"/>
        <v>12</v>
      </c>
      <c r="AZ157">
        <f t="shared" si="42"/>
        <v>13.333333333333334</v>
      </c>
      <c r="BA157">
        <f t="shared" si="42"/>
        <v>13.333333333333334</v>
      </c>
      <c r="BB157">
        <f t="shared" si="42"/>
        <v>12.666666666666666</v>
      </c>
      <c r="BC157">
        <f t="shared" si="42"/>
        <v>14</v>
      </c>
      <c r="BD157">
        <f t="shared" si="42"/>
        <v>12</v>
      </c>
      <c r="BE157">
        <f t="shared" si="42"/>
        <v>9</v>
      </c>
      <c r="BF157">
        <f t="shared" si="42"/>
        <v>6</v>
      </c>
      <c r="BG157">
        <f t="shared" si="42"/>
        <v>5.333333333333333</v>
      </c>
      <c r="BH157">
        <f t="shared" si="42"/>
        <v>7</v>
      </c>
      <c r="BI157">
        <f t="shared" si="42"/>
        <v>8</v>
      </c>
      <c r="BJ157">
        <f t="shared" si="42"/>
        <v>8.6666666666666661</v>
      </c>
      <c r="BK157">
        <f t="shared" si="42"/>
        <v>8.3333333333333339</v>
      </c>
      <c r="BL157">
        <f t="shared" si="42"/>
        <v>8.6666666666666661</v>
      </c>
      <c r="BM157">
        <f t="shared" si="42"/>
        <v>9.6666666666666661</v>
      </c>
      <c r="BN157">
        <f t="shared" si="42"/>
        <v>10.666666666666666</v>
      </c>
      <c r="BO157">
        <f t="shared" si="42"/>
        <v>9.3333333333333339</v>
      </c>
      <c r="BP157">
        <f t="shared" si="42"/>
        <v>8.6666666666666661</v>
      </c>
      <c r="BQ157">
        <f t="shared" ref="BQ157:BX157" si="43">AVERAGE(BO$44:BQ$44)</f>
        <v>6.333333333333333</v>
      </c>
      <c r="BR157">
        <f t="shared" si="43"/>
        <v>10.333333333333334</v>
      </c>
      <c r="BS157">
        <f t="shared" si="43"/>
        <v>11.333333333333334</v>
      </c>
      <c r="BT157">
        <f t="shared" si="43"/>
        <v>14</v>
      </c>
      <c r="BU157">
        <f t="shared" si="43"/>
        <v>12</v>
      </c>
      <c r="BV157" t="e">
        <f t="shared" si="43"/>
        <v>#DIV/0!</v>
      </c>
      <c r="BW157" t="e">
        <f t="shared" si="43"/>
        <v>#DIV/0!</v>
      </c>
      <c r="BX157" t="e">
        <f t="shared" si="43"/>
        <v>#DIV/0!</v>
      </c>
    </row>
    <row r="158" spans="1:116" x14ac:dyDescent="0.25">
      <c r="A158" t="s">
        <v>62</v>
      </c>
      <c r="B158">
        <f t="shared" ref="B158:BM158" si="44">SUM(B153:B157)</f>
        <v>36</v>
      </c>
      <c r="C158">
        <f t="shared" si="44"/>
        <v>36</v>
      </c>
      <c r="D158">
        <f t="shared" si="44"/>
        <v>36</v>
      </c>
      <c r="E158">
        <f t="shared" si="44"/>
        <v>36</v>
      </c>
      <c r="F158">
        <f t="shared" si="44"/>
        <v>36</v>
      </c>
      <c r="G158">
        <f t="shared" si="44"/>
        <v>36</v>
      </c>
      <c r="H158">
        <f t="shared" si="44"/>
        <v>36</v>
      </c>
      <c r="I158">
        <f t="shared" si="44"/>
        <v>36</v>
      </c>
      <c r="J158">
        <f t="shared" si="44"/>
        <v>36</v>
      </c>
      <c r="K158">
        <f t="shared" si="44"/>
        <v>36</v>
      </c>
      <c r="L158">
        <f t="shared" si="44"/>
        <v>36</v>
      </c>
      <c r="M158">
        <f t="shared" si="44"/>
        <v>36</v>
      </c>
      <c r="N158">
        <f t="shared" si="44"/>
        <v>36</v>
      </c>
      <c r="O158">
        <f t="shared" si="44"/>
        <v>36</v>
      </c>
      <c r="P158">
        <f t="shared" si="44"/>
        <v>36</v>
      </c>
      <c r="Q158">
        <f t="shared" si="44"/>
        <v>36</v>
      </c>
      <c r="R158">
        <f t="shared" si="44"/>
        <v>36</v>
      </c>
      <c r="S158">
        <f t="shared" si="44"/>
        <v>36</v>
      </c>
      <c r="T158">
        <f t="shared" si="44"/>
        <v>36</v>
      </c>
      <c r="U158">
        <f t="shared" si="44"/>
        <v>36</v>
      </c>
      <c r="V158">
        <f t="shared" si="44"/>
        <v>36</v>
      </c>
      <c r="W158">
        <f t="shared" si="44"/>
        <v>36</v>
      </c>
      <c r="X158">
        <f t="shared" si="44"/>
        <v>36</v>
      </c>
      <c r="Y158">
        <f t="shared" si="44"/>
        <v>36</v>
      </c>
      <c r="Z158">
        <f t="shared" si="44"/>
        <v>36</v>
      </c>
      <c r="AA158">
        <f t="shared" si="44"/>
        <v>36</v>
      </c>
      <c r="AB158">
        <f t="shared" si="44"/>
        <v>36</v>
      </c>
      <c r="AC158">
        <f t="shared" si="44"/>
        <v>36</v>
      </c>
      <c r="AD158">
        <f t="shared" si="44"/>
        <v>36</v>
      </c>
      <c r="AE158">
        <f t="shared" si="44"/>
        <v>36</v>
      </c>
      <c r="AF158">
        <f t="shared" si="44"/>
        <v>36</v>
      </c>
      <c r="AG158">
        <f t="shared" si="44"/>
        <v>36</v>
      </c>
      <c r="AH158">
        <f t="shared" si="44"/>
        <v>36</v>
      </c>
      <c r="AI158">
        <f t="shared" si="44"/>
        <v>36</v>
      </c>
      <c r="AJ158">
        <f t="shared" si="44"/>
        <v>36</v>
      </c>
      <c r="AK158">
        <f t="shared" si="44"/>
        <v>36</v>
      </c>
      <c r="AL158">
        <f t="shared" si="44"/>
        <v>36</v>
      </c>
      <c r="AM158">
        <f t="shared" si="44"/>
        <v>36</v>
      </c>
      <c r="AN158">
        <f t="shared" si="44"/>
        <v>36</v>
      </c>
      <c r="AO158">
        <f t="shared" si="44"/>
        <v>36</v>
      </c>
      <c r="AP158">
        <f t="shared" si="44"/>
        <v>36</v>
      </c>
      <c r="AQ158">
        <f t="shared" si="44"/>
        <v>36</v>
      </c>
      <c r="AR158">
        <f t="shared" si="44"/>
        <v>36</v>
      </c>
      <c r="AS158">
        <f t="shared" si="44"/>
        <v>36</v>
      </c>
      <c r="AT158">
        <f t="shared" si="44"/>
        <v>36</v>
      </c>
      <c r="AU158">
        <f t="shared" si="44"/>
        <v>36</v>
      </c>
      <c r="AV158">
        <f t="shared" si="44"/>
        <v>36</v>
      </c>
      <c r="AW158">
        <f t="shared" si="44"/>
        <v>36</v>
      </c>
      <c r="AX158">
        <f t="shared" si="44"/>
        <v>36</v>
      </c>
      <c r="AY158">
        <f t="shared" si="44"/>
        <v>36</v>
      </c>
      <c r="AZ158">
        <f t="shared" si="44"/>
        <v>36</v>
      </c>
      <c r="BA158">
        <f t="shared" si="44"/>
        <v>36</v>
      </c>
      <c r="BB158">
        <f t="shared" si="44"/>
        <v>36</v>
      </c>
      <c r="BC158">
        <f t="shared" si="44"/>
        <v>36</v>
      </c>
      <c r="BD158">
        <f t="shared" si="44"/>
        <v>36</v>
      </c>
      <c r="BE158">
        <f t="shared" si="44"/>
        <v>36</v>
      </c>
      <c r="BF158">
        <f t="shared" si="44"/>
        <v>36</v>
      </c>
      <c r="BG158">
        <f t="shared" si="44"/>
        <v>36</v>
      </c>
      <c r="BH158">
        <f t="shared" si="44"/>
        <v>36</v>
      </c>
      <c r="BI158">
        <f t="shared" si="44"/>
        <v>36</v>
      </c>
      <c r="BJ158">
        <f t="shared" si="44"/>
        <v>36</v>
      </c>
      <c r="BK158">
        <f t="shared" si="44"/>
        <v>36</v>
      </c>
      <c r="BL158">
        <f t="shared" si="44"/>
        <v>36</v>
      </c>
      <c r="BM158">
        <f t="shared" si="44"/>
        <v>36</v>
      </c>
      <c r="BN158">
        <f t="shared" ref="BN158:DL158" si="45">SUM(BN153:BN157)</f>
        <v>36</v>
      </c>
      <c r="BO158">
        <f t="shared" si="45"/>
        <v>36</v>
      </c>
      <c r="BP158">
        <f t="shared" si="45"/>
        <v>36</v>
      </c>
      <c r="BQ158">
        <f t="shared" si="45"/>
        <v>36.000000000000007</v>
      </c>
      <c r="BR158">
        <f t="shared" si="45"/>
        <v>36</v>
      </c>
      <c r="BS158">
        <f t="shared" si="45"/>
        <v>36</v>
      </c>
      <c r="BT158">
        <f t="shared" si="45"/>
        <v>36</v>
      </c>
      <c r="BU158">
        <f t="shared" si="45"/>
        <v>36</v>
      </c>
      <c r="BV158" t="e">
        <f t="shared" si="45"/>
        <v>#DIV/0!</v>
      </c>
      <c r="BW158" t="e">
        <f t="shared" si="45"/>
        <v>#DIV/0!</v>
      </c>
      <c r="BX158" t="e">
        <f t="shared" si="45"/>
        <v>#DIV/0!</v>
      </c>
      <c r="BY158">
        <f t="shared" si="45"/>
        <v>0</v>
      </c>
      <c r="BZ158">
        <f t="shared" si="45"/>
        <v>0</v>
      </c>
      <c r="CA158">
        <f t="shared" si="45"/>
        <v>0</v>
      </c>
      <c r="CB158">
        <f t="shared" si="45"/>
        <v>0</v>
      </c>
      <c r="CC158">
        <f t="shared" si="45"/>
        <v>0</v>
      </c>
      <c r="CD158">
        <f t="shared" si="45"/>
        <v>0</v>
      </c>
      <c r="CE158">
        <f t="shared" si="45"/>
        <v>0</v>
      </c>
      <c r="CF158">
        <f t="shared" si="45"/>
        <v>0</v>
      </c>
      <c r="CG158">
        <f t="shared" si="45"/>
        <v>0</v>
      </c>
      <c r="CH158">
        <f t="shared" si="45"/>
        <v>0</v>
      </c>
      <c r="CI158">
        <f t="shared" si="45"/>
        <v>0</v>
      </c>
      <c r="CJ158">
        <f t="shared" si="45"/>
        <v>0</v>
      </c>
      <c r="CK158">
        <f t="shared" si="45"/>
        <v>0</v>
      </c>
      <c r="CL158">
        <f t="shared" si="45"/>
        <v>0</v>
      </c>
      <c r="CM158">
        <f t="shared" si="45"/>
        <v>0</v>
      </c>
      <c r="CN158">
        <f t="shared" si="45"/>
        <v>0</v>
      </c>
      <c r="CO158">
        <f t="shared" si="45"/>
        <v>0</v>
      </c>
      <c r="CP158">
        <f t="shared" si="45"/>
        <v>0</v>
      </c>
      <c r="CQ158">
        <f t="shared" si="45"/>
        <v>0</v>
      </c>
      <c r="CR158">
        <f t="shared" si="45"/>
        <v>0</v>
      </c>
      <c r="CS158">
        <f t="shared" si="45"/>
        <v>0</v>
      </c>
      <c r="CT158">
        <f t="shared" si="45"/>
        <v>0</v>
      </c>
      <c r="CU158">
        <f t="shared" si="45"/>
        <v>0</v>
      </c>
      <c r="CV158">
        <f t="shared" si="45"/>
        <v>0</v>
      </c>
      <c r="CW158">
        <f t="shared" si="45"/>
        <v>0</v>
      </c>
      <c r="CX158">
        <f t="shared" si="45"/>
        <v>0</v>
      </c>
      <c r="CY158">
        <f t="shared" si="45"/>
        <v>0</v>
      </c>
      <c r="CZ158">
        <f t="shared" si="45"/>
        <v>0</v>
      </c>
      <c r="DA158">
        <f t="shared" si="45"/>
        <v>0</v>
      </c>
      <c r="DB158">
        <f t="shared" si="45"/>
        <v>0</v>
      </c>
      <c r="DC158">
        <f t="shared" si="45"/>
        <v>0</v>
      </c>
      <c r="DD158">
        <f t="shared" si="45"/>
        <v>0</v>
      </c>
      <c r="DE158">
        <f t="shared" si="45"/>
        <v>0</v>
      </c>
      <c r="DF158">
        <f t="shared" si="45"/>
        <v>0</v>
      </c>
      <c r="DG158">
        <f t="shared" si="45"/>
        <v>0</v>
      </c>
      <c r="DH158">
        <f t="shared" si="45"/>
        <v>0</v>
      </c>
      <c r="DI158">
        <f t="shared" si="45"/>
        <v>0</v>
      </c>
      <c r="DJ158">
        <f t="shared" si="45"/>
        <v>0</v>
      </c>
      <c r="DK158">
        <f t="shared" si="45"/>
        <v>0</v>
      </c>
      <c r="DL158">
        <f t="shared" si="45"/>
        <v>0</v>
      </c>
    </row>
  </sheetData>
  <mergeCells count="879">
    <mergeCell ref="BU33:BU34"/>
    <mergeCell ref="BU35:BU37"/>
    <mergeCell ref="BV2:BV3"/>
    <mergeCell ref="BV4:BV5"/>
    <mergeCell ref="BV6:BV7"/>
    <mergeCell ref="BV9:BV10"/>
    <mergeCell ref="BV11:BV12"/>
    <mergeCell ref="BV13:BV14"/>
    <mergeCell ref="BV15:BV16"/>
    <mergeCell ref="BV17:BV18"/>
    <mergeCell ref="BV21:BV22"/>
    <mergeCell ref="BV23:BV24"/>
    <mergeCell ref="BU16:BU17"/>
    <mergeCell ref="BU19:BU20"/>
    <mergeCell ref="BU21:BU22"/>
    <mergeCell ref="BU23:BU24"/>
    <mergeCell ref="BU25:BU26"/>
    <mergeCell ref="BU27:BU28"/>
    <mergeCell ref="BU29:BU30"/>
    <mergeCell ref="BU31:BU32"/>
    <mergeCell ref="BR2:BR3"/>
    <mergeCell ref="BR4:BR5"/>
    <mergeCell ref="BT18:BT19"/>
    <mergeCell ref="BW33:BW34"/>
    <mergeCell ref="BW35:BW36"/>
    <mergeCell ref="BT33:BT34"/>
    <mergeCell ref="BT35:BT36"/>
    <mergeCell ref="BU2:BU3"/>
    <mergeCell ref="BU4:BU5"/>
    <mergeCell ref="BU6:BU7"/>
    <mergeCell ref="BU8:BU9"/>
    <mergeCell ref="BU10:BU11"/>
    <mergeCell ref="BU12:BU13"/>
    <mergeCell ref="BU14:BU15"/>
    <mergeCell ref="BS26:BS27"/>
    <mergeCell ref="BS28:BS29"/>
    <mergeCell ref="BS30:BS31"/>
    <mergeCell ref="BR35:BR37"/>
    <mergeCell ref="BS33:BS34"/>
    <mergeCell ref="BS36:BS37"/>
    <mergeCell ref="BT6:BT7"/>
    <mergeCell ref="BT8:BT9"/>
    <mergeCell ref="BT10:BT11"/>
    <mergeCell ref="BS8:BS9"/>
    <mergeCell ref="BS10:BS11"/>
    <mergeCell ref="BS12:BS13"/>
    <mergeCell ref="BS14:BS15"/>
    <mergeCell ref="BS16:BS17"/>
    <mergeCell ref="BS18:BS19"/>
    <mergeCell ref="BS20:BS21"/>
    <mergeCell ref="BS22:BS23"/>
    <mergeCell ref="BS24:BS25"/>
    <mergeCell ref="BR31:BR32"/>
    <mergeCell ref="BR19:BR20"/>
    <mergeCell ref="BR21:BR22"/>
    <mergeCell ref="BR23:BR24"/>
    <mergeCell ref="BR33:BR34"/>
    <mergeCell ref="BL16:BL17"/>
    <mergeCell ref="BL18:BL24"/>
    <mergeCell ref="BK25:BK26"/>
    <mergeCell ref="BK27:BK29"/>
    <mergeCell ref="BK18:BK19"/>
    <mergeCell ref="BK20:BK21"/>
    <mergeCell ref="BM20:BM21"/>
    <mergeCell ref="BP35:BP37"/>
    <mergeCell ref="BQ22:BQ23"/>
    <mergeCell ref="BQ24:BQ25"/>
    <mergeCell ref="BP26:BP28"/>
    <mergeCell ref="BP29:BP30"/>
    <mergeCell ref="BP31:BP32"/>
    <mergeCell ref="BP33:BP34"/>
    <mergeCell ref="BP16:BP18"/>
    <mergeCell ref="BP19:BP20"/>
    <mergeCell ref="BP21:BP22"/>
    <mergeCell ref="BP24:BP25"/>
    <mergeCell ref="BQ20:BQ21"/>
    <mergeCell ref="BQ28:BQ29"/>
    <mergeCell ref="BQ30:BQ31"/>
    <mergeCell ref="BQ32:BQ35"/>
    <mergeCell ref="BQ36:BQ37"/>
    <mergeCell ref="BI23:BI24"/>
    <mergeCell ref="BI2:BI3"/>
    <mergeCell ref="BI4:BI6"/>
    <mergeCell ref="BI7:BI8"/>
    <mergeCell ref="BI9:BI10"/>
    <mergeCell ref="BI11:BI12"/>
    <mergeCell ref="BI13:BI14"/>
    <mergeCell ref="BO29:BO37"/>
    <mergeCell ref="BP2:BP4"/>
    <mergeCell ref="BP6:BP7"/>
    <mergeCell ref="BK6:BK7"/>
    <mergeCell ref="BK8:BK9"/>
    <mergeCell ref="BK10:BK11"/>
    <mergeCell ref="BJ23:BJ25"/>
    <mergeCell ref="BJ26:BJ27"/>
    <mergeCell ref="BJ28:BJ29"/>
    <mergeCell ref="BJ36:BJ37"/>
    <mergeCell ref="BJ34:BJ35"/>
    <mergeCell ref="BK34:BK35"/>
    <mergeCell ref="BK22:BK24"/>
    <mergeCell ref="BK14:BK15"/>
    <mergeCell ref="BL14:BL15"/>
    <mergeCell ref="BM14:BM15"/>
    <mergeCell ref="BK16:BK17"/>
    <mergeCell ref="BJ2:BJ3"/>
    <mergeCell ref="BJ4:BJ5"/>
    <mergeCell ref="BJ6:BJ8"/>
    <mergeCell ref="BJ9:BJ10"/>
    <mergeCell ref="BJ11:BJ12"/>
    <mergeCell ref="BJ13:BJ14"/>
    <mergeCell ref="BJ15:BJ16"/>
    <mergeCell ref="BJ17:BJ18"/>
    <mergeCell ref="BJ21:BJ22"/>
    <mergeCell ref="BJ19:BJ20"/>
    <mergeCell ref="BB2:BB3"/>
    <mergeCell ref="BB4:BB5"/>
    <mergeCell ref="BB6:BB7"/>
    <mergeCell ref="BB8:BB9"/>
    <mergeCell ref="BB10:BB13"/>
    <mergeCell ref="BB25:BB29"/>
    <mergeCell ref="BC24:BC25"/>
    <mergeCell ref="BC26:BC32"/>
    <mergeCell ref="BG2:BG3"/>
    <mergeCell ref="BG4:BG5"/>
    <mergeCell ref="BG6:BG7"/>
    <mergeCell ref="BG8:BG9"/>
    <mergeCell ref="BF2:BF3"/>
    <mergeCell ref="BF4:BF5"/>
    <mergeCell ref="BF6:BF9"/>
    <mergeCell ref="BF10:BF11"/>
    <mergeCell ref="BC7:BC8"/>
    <mergeCell ref="BC10:BC13"/>
    <mergeCell ref="BG11:BG12"/>
    <mergeCell ref="BG13:BG19"/>
    <mergeCell ref="BG20:BG21"/>
    <mergeCell ref="BB23:BB24"/>
    <mergeCell ref="BB14:BB21"/>
    <mergeCell ref="BC14:BC15"/>
    <mergeCell ref="AX8:AX9"/>
    <mergeCell ref="AZ3:AZ4"/>
    <mergeCell ref="AZ5:AZ6"/>
    <mergeCell ref="AZ7:AZ8"/>
    <mergeCell ref="AZ12:AZ13"/>
    <mergeCell ref="AZ10:AZ11"/>
    <mergeCell ref="AZ16:AZ17"/>
    <mergeCell ref="AZ14:AZ15"/>
    <mergeCell ref="AZ18:AZ19"/>
    <mergeCell ref="AU20:AU23"/>
    <mergeCell ref="AW16:AW17"/>
    <mergeCell ref="AW19:AW20"/>
    <mergeCell ref="AU35:AU36"/>
    <mergeCell ref="AU26:AU30"/>
    <mergeCell ref="AV6:AV7"/>
    <mergeCell ref="AV8:AV9"/>
    <mergeCell ref="AV10:AV11"/>
    <mergeCell ref="AV12:AV13"/>
    <mergeCell ref="AV14:AV17"/>
    <mergeCell ref="AV18:AV19"/>
    <mergeCell ref="AV20:AV23"/>
    <mergeCell ref="AV24:AV25"/>
    <mergeCell ref="AV26:AV27"/>
    <mergeCell ref="AV29:AV30"/>
    <mergeCell ref="AV32:AV33"/>
    <mergeCell ref="AV34:AV35"/>
    <mergeCell ref="AV36:AV37"/>
    <mergeCell ref="AU24:AU25"/>
    <mergeCell ref="AW21:AW22"/>
    <mergeCell ref="AW23:AW24"/>
    <mergeCell ref="AW25:AW28"/>
    <mergeCell ref="AW6:AW7"/>
    <mergeCell ref="AW29:AW30"/>
    <mergeCell ref="AT25:AT26"/>
    <mergeCell ref="AT27:AT28"/>
    <mergeCell ref="AT29:AT30"/>
    <mergeCell ref="AT31:AT32"/>
    <mergeCell ref="AT33:AT34"/>
    <mergeCell ref="AU31:AU32"/>
    <mergeCell ref="AU33:AU34"/>
    <mergeCell ref="AT35:AT36"/>
    <mergeCell ref="AT2:AT3"/>
    <mergeCell ref="AT4:AT5"/>
    <mergeCell ref="AT6:AT7"/>
    <mergeCell ref="AT8:AT12"/>
    <mergeCell ref="AT13:AT14"/>
    <mergeCell ref="AT15:AT18"/>
    <mergeCell ref="AT19:AT20"/>
    <mergeCell ref="AT21:AT22"/>
    <mergeCell ref="AT23:AT24"/>
    <mergeCell ref="AU2:AU3"/>
    <mergeCell ref="AU4:AU5"/>
    <mergeCell ref="AU6:AU7"/>
    <mergeCell ref="AU8:AU9"/>
    <mergeCell ref="AU10:AU13"/>
    <mergeCell ref="AU14:AU15"/>
    <mergeCell ref="AU16:AU19"/>
    <mergeCell ref="AS20:AS21"/>
    <mergeCell ref="AS22:AS23"/>
    <mergeCell ref="AS24:AS25"/>
    <mergeCell ref="AS26:AS27"/>
    <mergeCell ref="AS28:AS29"/>
    <mergeCell ref="AS30:AS33"/>
    <mergeCell ref="AS34:AS35"/>
    <mergeCell ref="AS36:AS37"/>
    <mergeCell ref="AS2:AS3"/>
    <mergeCell ref="AS4:AS5"/>
    <mergeCell ref="AS6:AS7"/>
    <mergeCell ref="AS8:AS9"/>
    <mergeCell ref="AS10:AS11"/>
    <mergeCell ref="AS12:AS13"/>
    <mergeCell ref="AS14:AS15"/>
    <mergeCell ref="AS16:AS17"/>
    <mergeCell ref="AS18:AS19"/>
    <mergeCell ref="AQ33:AQ34"/>
    <mergeCell ref="AQ36:AQ37"/>
    <mergeCell ref="AR2:AR3"/>
    <mergeCell ref="AR4:AR5"/>
    <mergeCell ref="AR6:AR7"/>
    <mergeCell ref="AR8:AR9"/>
    <mergeCell ref="AR10:AR11"/>
    <mergeCell ref="AR13:AR14"/>
    <mergeCell ref="AR15:AR16"/>
    <mergeCell ref="AR17:AR18"/>
    <mergeCell ref="AR19:AR20"/>
    <mergeCell ref="AR21:AR27"/>
    <mergeCell ref="AQ27:AQ28"/>
    <mergeCell ref="AQ29:AQ30"/>
    <mergeCell ref="AQ31:AQ32"/>
    <mergeCell ref="AR29:AR33"/>
    <mergeCell ref="AR36:AR37"/>
    <mergeCell ref="AR34:AR35"/>
    <mergeCell ref="AQ2:AQ5"/>
    <mergeCell ref="AQ6:AQ11"/>
    <mergeCell ref="AQ13:AQ19"/>
    <mergeCell ref="AQ20:AQ26"/>
    <mergeCell ref="AK33:AK34"/>
    <mergeCell ref="AK35:AK36"/>
    <mergeCell ref="AO9:AO10"/>
    <mergeCell ref="AN2:AN3"/>
    <mergeCell ref="AP7:AP8"/>
    <mergeCell ref="AP9:AP12"/>
    <mergeCell ref="AP13:AP29"/>
    <mergeCell ref="AP30:AP31"/>
    <mergeCell ref="AP32:AP33"/>
    <mergeCell ref="AP34:AP37"/>
    <mergeCell ref="AO12:AO26"/>
    <mergeCell ref="AO29:AO30"/>
    <mergeCell ref="AL31:AL32"/>
    <mergeCell ref="AM18:AM19"/>
    <mergeCell ref="AM20:AM21"/>
    <mergeCell ref="AM22:AM23"/>
    <mergeCell ref="AM24:AM28"/>
    <mergeCell ref="AM29:AM30"/>
    <mergeCell ref="AM31:AM32"/>
    <mergeCell ref="AN22:AN23"/>
    <mergeCell ref="AL20:AL21"/>
    <mergeCell ref="AL22:AL23"/>
    <mergeCell ref="AK18:AK19"/>
    <mergeCell ref="AK20:AK21"/>
    <mergeCell ref="AK22:AK23"/>
    <mergeCell ref="AF4:AF5"/>
    <mergeCell ref="AC2:AC3"/>
    <mergeCell ref="AC5:AC6"/>
    <mergeCell ref="AE18:AE21"/>
    <mergeCell ref="AE23:AE24"/>
    <mergeCell ref="AF8:AF10"/>
    <mergeCell ref="AG8:AG9"/>
    <mergeCell ref="AI2:AI3"/>
    <mergeCell ref="AH2:AH3"/>
    <mergeCell ref="AH4:AH5"/>
    <mergeCell ref="AH6:AH7"/>
    <mergeCell ref="AJ6:AJ7"/>
    <mergeCell ref="AJ8:AJ9"/>
    <mergeCell ref="AI4:AI7"/>
    <mergeCell ref="AJ2:AJ5"/>
    <mergeCell ref="AJ15:AJ18"/>
    <mergeCell ref="AK2:AK3"/>
    <mergeCell ref="AK4:AK5"/>
    <mergeCell ref="AJ22:AJ23"/>
    <mergeCell ref="AJ24:AJ25"/>
    <mergeCell ref="AK16:AK17"/>
    <mergeCell ref="AG4:AG5"/>
    <mergeCell ref="AH13:AH15"/>
    <mergeCell ref="AA2:AA3"/>
    <mergeCell ref="Y3:Y4"/>
    <mergeCell ref="AA4:AA5"/>
    <mergeCell ref="Z2:Z4"/>
    <mergeCell ref="Z6:Z8"/>
    <mergeCell ref="Z9:Z10"/>
    <mergeCell ref="AA17:AA19"/>
    <mergeCell ref="AA14:AA15"/>
    <mergeCell ref="AJ20:AJ21"/>
    <mergeCell ref="AG2:AG3"/>
    <mergeCell ref="AG6:AG7"/>
    <mergeCell ref="AG14:AG15"/>
    <mergeCell ref="AE4:AE5"/>
    <mergeCell ref="AE7:AE8"/>
    <mergeCell ref="AE10:AE11"/>
    <mergeCell ref="AE13:AE14"/>
    <mergeCell ref="Y12:Y14"/>
    <mergeCell ref="Y15:Y16"/>
    <mergeCell ref="AA6:AA10"/>
    <mergeCell ref="AA12:AA13"/>
    <mergeCell ref="Y7:Y8"/>
    <mergeCell ref="Y5:Y6"/>
    <mergeCell ref="AD2:AD4"/>
    <mergeCell ref="AF2:AF3"/>
    <mergeCell ref="AB3:AB4"/>
    <mergeCell ref="AB5:AB6"/>
    <mergeCell ref="AB8:AB10"/>
    <mergeCell ref="AD6:AD8"/>
    <mergeCell ref="Z11:Z16"/>
    <mergeCell ref="Y9:Y10"/>
    <mergeCell ref="AB14:AB15"/>
    <mergeCell ref="AB11:AB12"/>
    <mergeCell ref="U9:U10"/>
    <mergeCell ref="W3:W5"/>
    <mergeCell ref="V4:V5"/>
    <mergeCell ref="V7:V11"/>
    <mergeCell ref="V12:V13"/>
    <mergeCell ref="V15:V20"/>
    <mergeCell ref="W16:W20"/>
    <mergeCell ref="X8:X9"/>
    <mergeCell ref="X10:X11"/>
    <mergeCell ref="X15:X16"/>
    <mergeCell ref="X13:X14"/>
    <mergeCell ref="X17:X18"/>
    <mergeCell ref="U20:U22"/>
    <mergeCell ref="U6:U7"/>
    <mergeCell ref="W8:W10"/>
    <mergeCell ref="W12:W13"/>
    <mergeCell ref="W14:W15"/>
    <mergeCell ref="W6:W7"/>
    <mergeCell ref="X5:X6"/>
    <mergeCell ref="U14:U15"/>
    <mergeCell ref="W22:W23"/>
    <mergeCell ref="X2:X4"/>
    <mergeCell ref="O2:O6"/>
    <mergeCell ref="O29:O34"/>
    <mergeCell ref="P2:P3"/>
    <mergeCell ref="P4:P5"/>
    <mergeCell ref="P7:P8"/>
    <mergeCell ref="P25:P26"/>
    <mergeCell ref="P27:P29"/>
    <mergeCell ref="P30:P32"/>
    <mergeCell ref="P19:P24"/>
    <mergeCell ref="O7:O8"/>
    <mergeCell ref="O21:O22"/>
    <mergeCell ref="O23:O26"/>
    <mergeCell ref="O27:O28"/>
    <mergeCell ref="O9:O12"/>
    <mergeCell ref="O13:O16"/>
    <mergeCell ref="O17:O20"/>
    <mergeCell ref="P9:P11"/>
    <mergeCell ref="Q2:Q8"/>
    <mergeCell ref="U16:U17"/>
    <mergeCell ref="S21:S23"/>
    <mergeCell ref="T2:T3"/>
    <mergeCell ref="R7:R8"/>
    <mergeCell ref="R13:R17"/>
    <mergeCell ref="R2:R4"/>
    <mergeCell ref="R5:R6"/>
    <mergeCell ref="T7:T10"/>
    <mergeCell ref="T5:T6"/>
    <mergeCell ref="T15:T16"/>
    <mergeCell ref="S3:S6"/>
    <mergeCell ref="S7:S9"/>
    <mergeCell ref="S13:S14"/>
    <mergeCell ref="S11:S12"/>
    <mergeCell ref="S18:S19"/>
    <mergeCell ref="R18:R19"/>
    <mergeCell ref="U18:U19"/>
    <mergeCell ref="U4:U5"/>
    <mergeCell ref="T18:T19"/>
    <mergeCell ref="F3:F4"/>
    <mergeCell ref="F6:F7"/>
    <mergeCell ref="F8:F10"/>
    <mergeCell ref="F11:F12"/>
    <mergeCell ref="F13:F14"/>
    <mergeCell ref="H27:H28"/>
    <mergeCell ref="I11:I12"/>
    <mergeCell ref="I14:I15"/>
    <mergeCell ref="I16:I17"/>
    <mergeCell ref="I19:I20"/>
    <mergeCell ref="I21:I23"/>
    <mergeCell ref="H13:H16"/>
    <mergeCell ref="H23:H24"/>
    <mergeCell ref="G3:G4"/>
    <mergeCell ref="F26:F27"/>
    <mergeCell ref="G17:G18"/>
    <mergeCell ref="G19:G21"/>
    <mergeCell ref="G22:G23"/>
    <mergeCell ref="G7:G8"/>
    <mergeCell ref="F17:F19"/>
    <mergeCell ref="F20:F22"/>
    <mergeCell ref="I4:I5"/>
    <mergeCell ref="H4:H6"/>
    <mergeCell ref="H7:H8"/>
    <mergeCell ref="D32:D35"/>
    <mergeCell ref="E3:E4"/>
    <mergeCell ref="E9:E10"/>
    <mergeCell ref="E7:E8"/>
    <mergeCell ref="D20:D21"/>
    <mergeCell ref="D23:D26"/>
    <mergeCell ref="D2:D3"/>
    <mergeCell ref="D4:D7"/>
    <mergeCell ref="D12:D14"/>
    <mergeCell ref="D8:D11"/>
    <mergeCell ref="D15:D16"/>
    <mergeCell ref="D17:D18"/>
    <mergeCell ref="E35:E37"/>
    <mergeCell ref="E13:E14"/>
    <mergeCell ref="E18:E20"/>
    <mergeCell ref="E16:E17"/>
    <mergeCell ref="E22:E23"/>
    <mergeCell ref="E25:E30"/>
    <mergeCell ref="D27:D29"/>
    <mergeCell ref="D30:D31"/>
    <mergeCell ref="D36:D37"/>
    <mergeCell ref="F35:F37"/>
    <mergeCell ref="F23:F25"/>
    <mergeCell ref="G34:G37"/>
    <mergeCell ref="G11:G12"/>
    <mergeCell ref="G25:G30"/>
    <mergeCell ref="H25:H26"/>
    <mergeCell ref="I25:I30"/>
    <mergeCell ref="H34:H35"/>
    <mergeCell ref="I32:I33"/>
    <mergeCell ref="I34:I35"/>
    <mergeCell ref="H36:H37"/>
    <mergeCell ref="H29:H33"/>
    <mergeCell ref="I36:I37"/>
    <mergeCell ref="G31:G32"/>
    <mergeCell ref="F28:F33"/>
    <mergeCell ref="G13:G14"/>
    <mergeCell ref="H9:H11"/>
    <mergeCell ref="B2:B3"/>
    <mergeCell ref="B13:B15"/>
    <mergeCell ref="B7:B11"/>
    <mergeCell ref="C20:C21"/>
    <mergeCell ref="C3:C6"/>
    <mergeCell ref="C7:C8"/>
    <mergeCell ref="C9:C11"/>
    <mergeCell ref="C12:C14"/>
    <mergeCell ref="C15:C17"/>
    <mergeCell ref="C18:C19"/>
    <mergeCell ref="B34:B35"/>
    <mergeCell ref="B36:B37"/>
    <mergeCell ref="B18:B19"/>
    <mergeCell ref="B20:B21"/>
    <mergeCell ref="B23:B24"/>
    <mergeCell ref="B26:B27"/>
    <mergeCell ref="C22:C26"/>
    <mergeCell ref="C27:C29"/>
    <mergeCell ref="C30:C31"/>
    <mergeCell ref="C32:C37"/>
    <mergeCell ref="B29:B31"/>
    <mergeCell ref="J34:J35"/>
    <mergeCell ref="I2:I3"/>
    <mergeCell ref="K9:K10"/>
    <mergeCell ref="K19:K20"/>
    <mergeCell ref="K24:K25"/>
    <mergeCell ref="K33:K34"/>
    <mergeCell ref="K35:K36"/>
    <mergeCell ref="J13:J14"/>
    <mergeCell ref="J17:J18"/>
    <mergeCell ref="J36:J37"/>
    <mergeCell ref="J10:J11"/>
    <mergeCell ref="K28:K29"/>
    <mergeCell ref="M36:M37"/>
    <mergeCell ref="M6:M8"/>
    <mergeCell ref="M9:M10"/>
    <mergeCell ref="N8:N9"/>
    <mergeCell ref="N11:N13"/>
    <mergeCell ref="L33:L35"/>
    <mergeCell ref="L2:L3"/>
    <mergeCell ref="L6:L7"/>
    <mergeCell ref="K5:K8"/>
    <mergeCell ref="K3:K4"/>
    <mergeCell ref="L25:L30"/>
    <mergeCell ref="L23:L24"/>
    <mergeCell ref="N31:N32"/>
    <mergeCell ref="N33:N34"/>
    <mergeCell ref="N17:N20"/>
    <mergeCell ref="N15:N16"/>
    <mergeCell ref="M34:M35"/>
    <mergeCell ref="N5:N6"/>
    <mergeCell ref="J5:J6"/>
    <mergeCell ref="J7:J9"/>
    <mergeCell ref="M12:M14"/>
    <mergeCell ref="M15:M16"/>
    <mergeCell ref="N25:N30"/>
    <mergeCell ref="M28:M30"/>
    <mergeCell ref="M17:M24"/>
    <mergeCell ref="M25:M26"/>
    <mergeCell ref="M2:M3"/>
    <mergeCell ref="N23:N24"/>
    <mergeCell ref="K30:K31"/>
    <mergeCell ref="J19:J20"/>
    <mergeCell ref="J21:J22"/>
    <mergeCell ref="J23:J24"/>
    <mergeCell ref="L21:L22"/>
    <mergeCell ref="L11:L13"/>
    <mergeCell ref="L14:L16"/>
    <mergeCell ref="L17:L19"/>
    <mergeCell ref="J29:J30"/>
    <mergeCell ref="J25:J27"/>
    <mergeCell ref="J31:J32"/>
    <mergeCell ref="P36:P37"/>
    <mergeCell ref="R36:R37"/>
    <mergeCell ref="R20:R21"/>
    <mergeCell ref="Q31:Q32"/>
    <mergeCell ref="Q33:Q34"/>
    <mergeCell ref="Q35:Q36"/>
    <mergeCell ref="O35:O36"/>
    <mergeCell ref="N36:N37"/>
    <mergeCell ref="N2:N3"/>
    <mergeCell ref="Q9:Q10"/>
    <mergeCell ref="Q11:Q12"/>
    <mergeCell ref="R24:R25"/>
    <mergeCell ref="R10:R12"/>
    <mergeCell ref="Q17:Q18"/>
    <mergeCell ref="P12:P14"/>
    <mergeCell ref="P33:P34"/>
    <mergeCell ref="P15:P16"/>
    <mergeCell ref="P17:P18"/>
    <mergeCell ref="Q14:Q16"/>
    <mergeCell ref="Q21:Q22"/>
    <mergeCell ref="Q23:Q24"/>
    <mergeCell ref="R26:R27"/>
    <mergeCell ref="R30:R31"/>
    <mergeCell ref="Q29:Q30"/>
    <mergeCell ref="Q25:Q28"/>
    <mergeCell ref="R22:R23"/>
    <mergeCell ref="R34:R35"/>
    <mergeCell ref="Z36:Z37"/>
    <mergeCell ref="Y21:Y22"/>
    <mergeCell ref="Y23:Y26"/>
    <mergeCell ref="V25:V26"/>
    <mergeCell ref="V28:V31"/>
    <mergeCell ref="V32:V33"/>
    <mergeCell ref="V34:V35"/>
    <mergeCell ref="V36:V37"/>
    <mergeCell ref="U30:U31"/>
    <mergeCell ref="U27:U29"/>
    <mergeCell ref="U23:U26"/>
    <mergeCell ref="T34:T35"/>
    <mergeCell ref="T36:T37"/>
    <mergeCell ref="S33:S34"/>
    <mergeCell ref="S36:S37"/>
    <mergeCell ref="S25:S30"/>
    <mergeCell ref="S31:S32"/>
    <mergeCell ref="T21:T28"/>
    <mergeCell ref="T29:T30"/>
    <mergeCell ref="T31:T32"/>
    <mergeCell ref="U35:U37"/>
    <mergeCell ref="V23:V24"/>
    <mergeCell ref="X20:X21"/>
    <mergeCell ref="X22:X23"/>
    <mergeCell ref="AB18:AB20"/>
    <mergeCell ref="AB21:AB23"/>
    <mergeCell ref="Z20:Z21"/>
    <mergeCell ref="AA21:AA22"/>
    <mergeCell ref="Z22:Z23"/>
    <mergeCell ref="V21:V22"/>
    <mergeCell ref="W33:W35"/>
    <mergeCell ref="Y28:Y29"/>
    <mergeCell ref="Z34:Z35"/>
    <mergeCell ref="W25:W30"/>
    <mergeCell ref="X35:X36"/>
    <mergeCell ref="X24:X26"/>
    <mergeCell ref="X31:X32"/>
    <mergeCell ref="AA24:AA25"/>
    <mergeCell ref="AA29:AA32"/>
    <mergeCell ref="AA34:AA35"/>
    <mergeCell ref="Z25:Z30"/>
    <mergeCell ref="Z31:Z32"/>
    <mergeCell ref="AB25:AB30"/>
    <mergeCell ref="U11:U13"/>
    <mergeCell ref="Y17:Y19"/>
    <mergeCell ref="W36:W37"/>
    <mergeCell ref="AH32:AH34"/>
    <mergeCell ref="Y35:Y36"/>
    <mergeCell ref="W31:W32"/>
    <mergeCell ref="Y31:Y32"/>
    <mergeCell ref="AC7:AC8"/>
    <mergeCell ref="AC10:AC14"/>
    <mergeCell ref="AC15:AC17"/>
    <mergeCell ref="AC18:AC19"/>
    <mergeCell ref="AC20:AC21"/>
    <mergeCell ref="AC22:AC23"/>
    <mergeCell ref="AD25:AD30"/>
    <mergeCell ref="AD14:AD15"/>
    <mergeCell ref="AD12:AD13"/>
    <mergeCell ref="AD10:AD11"/>
    <mergeCell ref="AG25:AG30"/>
    <mergeCell ref="AD22:AD23"/>
    <mergeCell ref="AC25:AC26"/>
    <mergeCell ref="AH24:AH26"/>
    <mergeCell ref="AH29:AH30"/>
    <mergeCell ref="AH27:AH28"/>
    <mergeCell ref="U32:U34"/>
    <mergeCell ref="AH35:AH36"/>
    <mergeCell ref="AI34:AI35"/>
    <mergeCell ref="AC36:AC37"/>
    <mergeCell ref="AB31:AB32"/>
    <mergeCell ref="AI31:AI33"/>
    <mergeCell ref="AL25:AL30"/>
    <mergeCell ref="AL36:AL37"/>
    <mergeCell ref="AL34:AL35"/>
    <mergeCell ref="AN31:AN32"/>
    <mergeCell ref="AF24:AF25"/>
    <mergeCell ref="AJ32:AJ33"/>
    <mergeCell ref="AK31:AK32"/>
    <mergeCell ref="AN33:AN36"/>
    <mergeCell ref="AM33:AM34"/>
    <mergeCell ref="AM35:AM36"/>
    <mergeCell ref="AK25:AK30"/>
    <mergeCell ref="AD31:AD32"/>
    <mergeCell ref="AB34:AB35"/>
    <mergeCell ref="AJ36:AJ37"/>
    <mergeCell ref="AJ34:AJ35"/>
    <mergeCell ref="AJ26:AJ27"/>
    <mergeCell ref="AJ28:AJ29"/>
    <mergeCell ref="AC28:AC30"/>
    <mergeCell ref="AE30:AE32"/>
    <mergeCell ref="AH16:AH18"/>
    <mergeCell ref="AJ10:AJ11"/>
    <mergeCell ref="AI16:AI18"/>
    <mergeCell ref="AI9:AI15"/>
    <mergeCell ref="AJ12:AJ13"/>
    <mergeCell ref="AH19:AH23"/>
    <mergeCell ref="AI19:AI23"/>
    <mergeCell ref="AH11:AH12"/>
    <mergeCell ref="AI25:AI30"/>
    <mergeCell ref="AJ30:AJ31"/>
    <mergeCell ref="AD18:AD21"/>
    <mergeCell ref="AG36:AG37"/>
    <mergeCell ref="AG31:AG32"/>
    <mergeCell ref="AG34:AG35"/>
    <mergeCell ref="AF11:AF12"/>
    <mergeCell ref="AE36:AE37"/>
    <mergeCell ref="AE34:AE35"/>
    <mergeCell ref="AF13:AF21"/>
    <mergeCell ref="AF26:AF29"/>
    <mergeCell ref="AG10:AG13"/>
    <mergeCell ref="AG16:AG17"/>
    <mergeCell ref="AG20:AG22"/>
    <mergeCell ref="AF30:AF31"/>
    <mergeCell ref="AF36:AF37"/>
    <mergeCell ref="AE25:AE27"/>
    <mergeCell ref="AN16:AN17"/>
    <mergeCell ref="AO27:AO28"/>
    <mergeCell ref="AO31:AO37"/>
    <mergeCell ref="AP5:AP6"/>
    <mergeCell ref="AN4:AN5"/>
    <mergeCell ref="AN6:AN11"/>
    <mergeCell ref="AN12:AN13"/>
    <mergeCell ref="AO2:AO5"/>
    <mergeCell ref="AO6:AO7"/>
    <mergeCell ref="AN25:AN30"/>
    <mergeCell ref="AK6:AK7"/>
    <mergeCell ref="AK10:AK11"/>
    <mergeCell ref="AK12:AK15"/>
    <mergeCell ref="AM2:AM3"/>
    <mergeCell ref="AM4:AM9"/>
    <mergeCell ref="AM10:AM11"/>
    <mergeCell ref="AM13:AM15"/>
    <mergeCell ref="AL3:AL4"/>
    <mergeCell ref="AL5:AL6"/>
    <mergeCell ref="AL7:AL9"/>
    <mergeCell ref="AL11:AL13"/>
    <mergeCell ref="AL15:AL16"/>
    <mergeCell ref="AM16:AM17"/>
    <mergeCell ref="AL17:AL19"/>
    <mergeCell ref="AW32:AW33"/>
    <mergeCell ref="BA22:BA23"/>
    <mergeCell ref="BA24:BA25"/>
    <mergeCell ref="BA26:BA27"/>
    <mergeCell ref="AZ36:AZ37"/>
    <mergeCell ref="AZ20:AZ26"/>
    <mergeCell ref="AZ28:AZ29"/>
    <mergeCell ref="AX21:AX23"/>
    <mergeCell ref="AX24:AX26"/>
    <mergeCell ref="AX28:AX29"/>
    <mergeCell ref="AX30:AX32"/>
    <mergeCell ref="AW36:AW37"/>
    <mergeCell ref="AW34:AW35"/>
    <mergeCell ref="BA28:BA29"/>
    <mergeCell ref="AY25:AY29"/>
    <mergeCell ref="AY18:AY20"/>
    <mergeCell ref="AY21:AY22"/>
    <mergeCell ref="AX19:AX20"/>
    <mergeCell ref="BA18:BA19"/>
    <mergeCell ref="BD28:BD29"/>
    <mergeCell ref="BD4:BD7"/>
    <mergeCell ref="BA36:BA37"/>
    <mergeCell ref="AY10:AY13"/>
    <mergeCell ref="BA30:BA33"/>
    <mergeCell ref="AY30:AY33"/>
    <mergeCell ref="AZ30:AZ33"/>
    <mergeCell ref="AX34:AX37"/>
    <mergeCell ref="AY36:AY37"/>
    <mergeCell ref="AX14:AX15"/>
    <mergeCell ref="AX17:AX18"/>
    <mergeCell ref="BB34:BB35"/>
    <mergeCell ref="BB36:BB37"/>
    <mergeCell ref="AY14:AY15"/>
    <mergeCell ref="AY16:AY17"/>
    <mergeCell ref="AY3:AY4"/>
    <mergeCell ref="AY5:AY6"/>
    <mergeCell ref="BA6:BA7"/>
    <mergeCell ref="BA8:BA9"/>
    <mergeCell ref="BA16:BA17"/>
    <mergeCell ref="BA10:BA15"/>
    <mergeCell ref="AX2:AX3"/>
    <mergeCell ref="AX4:AX5"/>
    <mergeCell ref="AX6:AX7"/>
    <mergeCell ref="BC20:BC21"/>
    <mergeCell ref="BC22:BC23"/>
    <mergeCell ref="BD2:BD3"/>
    <mergeCell ref="BD8:BD9"/>
    <mergeCell ref="BD14:BD15"/>
    <mergeCell ref="BD10:BD13"/>
    <mergeCell ref="BD16:BD17"/>
    <mergeCell ref="BD18:BD19"/>
    <mergeCell ref="BD20:BD21"/>
    <mergeCell ref="BD22:BD27"/>
    <mergeCell ref="BE20:BE21"/>
    <mergeCell ref="BE22:BE23"/>
    <mergeCell ref="BB30:BB33"/>
    <mergeCell ref="BA20:BA21"/>
    <mergeCell ref="AW8:AW11"/>
    <mergeCell ref="BD34:BD35"/>
    <mergeCell ref="BD36:BD37"/>
    <mergeCell ref="BF12:BF23"/>
    <mergeCell ref="BF26:BF27"/>
    <mergeCell ref="BF28:BF31"/>
    <mergeCell ref="BF32:BF35"/>
    <mergeCell ref="BF36:BF37"/>
    <mergeCell ref="BE24:BE27"/>
    <mergeCell ref="BE28:BE29"/>
    <mergeCell ref="BE30:BE31"/>
    <mergeCell ref="BE32:BE33"/>
    <mergeCell ref="BE34:BE35"/>
    <mergeCell ref="BE36:BE37"/>
    <mergeCell ref="BC33:BC34"/>
    <mergeCell ref="BC35:BC36"/>
    <mergeCell ref="BD30:BD31"/>
    <mergeCell ref="BD32:BD33"/>
    <mergeCell ref="BC16:BC17"/>
    <mergeCell ref="BC18:BC19"/>
    <mergeCell ref="BG36:BG37"/>
    <mergeCell ref="BH36:BH37"/>
    <mergeCell ref="BG34:BG35"/>
    <mergeCell ref="BH34:BH35"/>
    <mergeCell ref="BG32:BG33"/>
    <mergeCell ref="BL34:BL35"/>
    <mergeCell ref="BM34:BM35"/>
    <mergeCell ref="BK36:BK37"/>
    <mergeCell ref="BL36:BL37"/>
    <mergeCell ref="BM36:BM37"/>
    <mergeCell ref="BK30:BK33"/>
    <mergeCell ref="BJ30:BJ33"/>
    <mergeCell ref="BI29:BI32"/>
    <mergeCell ref="BI36:BI37"/>
    <mergeCell ref="BI34:BI35"/>
    <mergeCell ref="BG28:BG31"/>
    <mergeCell ref="BH26:BH28"/>
    <mergeCell ref="BH29:BH30"/>
    <mergeCell ref="BH31:BH32"/>
    <mergeCell ref="BI25:BI26"/>
    <mergeCell ref="BI27:BI28"/>
    <mergeCell ref="BL28:BL29"/>
    <mergeCell ref="BM28:BM29"/>
    <mergeCell ref="BM22:BM24"/>
    <mergeCell ref="BN29:BN31"/>
    <mergeCell ref="BN32:BN33"/>
    <mergeCell ref="BN34:BN35"/>
    <mergeCell ref="BN36:BN37"/>
    <mergeCell ref="BN27:BN28"/>
    <mergeCell ref="BL30:BL33"/>
    <mergeCell ref="BM30:BM33"/>
    <mergeCell ref="BN21:BN26"/>
    <mergeCell ref="BO2:BO3"/>
    <mergeCell ref="BO4:BO5"/>
    <mergeCell ref="BN6:BN18"/>
    <mergeCell ref="BN2:BN3"/>
    <mergeCell ref="BN4:BN5"/>
    <mergeCell ref="BN19:BN20"/>
    <mergeCell ref="BO10:BO11"/>
    <mergeCell ref="BO12:BO13"/>
    <mergeCell ref="BO14:BO15"/>
    <mergeCell ref="BO16:BO17"/>
    <mergeCell ref="BO18:BO19"/>
    <mergeCell ref="BO20:BO21"/>
    <mergeCell ref="BO6:BO7"/>
    <mergeCell ref="BO8:BO9"/>
    <mergeCell ref="BF24:BF25"/>
    <mergeCell ref="BL6:BL7"/>
    <mergeCell ref="BM6:BM7"/>
    <mergeCell ref="BK12:BK13"/>
    <mergeCell ref="BL8:BL9"/>
    <mergeCell ref="BM8:BM9"/>
    <mergeCell ref="BI15:BI16"/>
    <mergeCell ref="BI17:BI18"/>
    <mergeCell ref="BI19:BI20"/>
    <mergeCell ref="BH21:BH23"/>
    <mergeCell ref="BL25:BL27"/>
    <mergeCell ref="BM25:BM27"/>
    <mergeCell ref="BG22:BG23"/>
    <mergeCell ref="BG24:BG25"/>
    <mergeCell ref="BG26:BG27"/>
    <mergeCell ref="BH6:BH7"/>
    <mergeCell ref="BH8:BH10"/>
    <mergeCell ref="BH11:BH12"/>
    <mergeCell ref="BH13:BH14"/>
    <mergeCell ref="BH15:BH16"/>
    <mergeCell ref="BH17:BH18"/>
    <mergeCell ref="BH19:BH20"/>
    <mergeCell ref="BH24:BH25"/>
    <mergeCell ref="BI21:BI22"/>
    <mergeCell ref="AV2:AV5"/>
    <mergeCell ref="BA2:BA5"/>
    <mergeCell ref="BC2:BC5"/>
    <mergeCell ref="BK2:BK5"/>
    <mergeCell ref="BL2:BL5"/>
    <mergeCell ref="BM2:BM5"/>
    <mergeCell ref="BL10:BL13"/>
    <mergeCell ref="BM10:BM13"/>
    <mergeCell ref="BM16:BM19"/>
    <mergeCell ref="BH2:BH3"/>
    <mergeCell ref="BH4:BH5"/>
    <mergeCell ref="BE2:BE3"/>
    <mergeCell ref="BE4:BE5"/>
    <mergeCell ref="BE6:BE7"/>
    <mergeCell ref="BE8:BE11"/>
    <mergeCell ref="BE12:BE15"/>
    <mergeCell ref="BE16:BE17"/>
    <mergeCell ref="BE18:BE19"/>
    <mergeCell ref="AW12:AW13"/>
    <mergeCell ref="AW14:AW15"/>
    <mergeCell ref="AW2:AW3"/>
    <mergeCell ref="AW4:AW5"/>
    <mergeCell ref="AY8:AY9"/>
    <mergeCell ref="AX10:AX13"/>
    <mergeCell ref="BR10:BR11"/>
    <mergeCell ref="BR12:BR13"/>
    <mergeCell ref="BR25:BR30"/>
    <mergeCell ref="BO22:BO24"/>
    <mergeCell ref="BO25:BO26"/>
    <mergeCell ref="BO27:BO28"/>
    <mergeCell ref="BP8:BP11"/>
    <mergeCell ref="BP12:BP13"/>
    <mergeCell ref="BP14:BP15"/>
    <mergeCell ref="BQ8:BQ9"/>
    <mergeCell ref="BT20:BT21"/>
    <mergeCell ref="BT22:BT23"/>
    <mergeCell ref="BT24:BT25"/>
    <mergeCell ref="BT26:BT27"/>
    <mergeCell ref="BT28:BT29"/>
    <mergeCell ref="BT30:BT31"/>
    <mergeCell ref="BQ2:BQ3"/>
    <mergeCell ref="BQ4:BQ5"/>
    <mergeCell ref="BS2:BS3"/>
    <mergeCell ref="BS5:BS6"/>
    <mergeCell ref="BT2:BT3"/>
    <mergeCell ref="BT4:BT5"/>
    <mergeCell ref="BT12:BT13"/>
    <mergeCell ref="BT16:BT17"/>
    <mergeCell ref="BT14:BT15"/>
    <mergeCell ref="BQ6:BQ7"/>
    <mergeCell ref="BQ10:BQ12"/>
    <mergeCell ref="BQ15:BQ16"/>
    <mergeCell ref="BQ13:BQ14"/>
    <mergeCell ref="BQ17:BQ18"/>
    <mergeCell ref="BQ26:BQ27"/>
    <mergeCell ref="BR15:BR16"/>
    <mergeCell ref="BR17:BR18"/>
    <mergeCell ref="BR8:BR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47725-1B19-41FE-8FEE-015E1001DFE4}">
  <dimension ref="A1:G151"/>
  <sheetViews>
    <sheetView topLeftCell="A100" workbookViewId="0">
      <selection activeCell="K121" sqref="K121"/>
    </sheetView>
  </sheetViews>
  <sheetFormatPr defaultRowHeight="13.8" x14ac:dyDescent="0.25"/>
  <cols>
    <col min="4" max="4" width="8.88671875" style="7"/>
  </cols>
  <sheetData>
    <row r="1" spans="1:7" x14ac:dyDescent="0.25">
      <c r="A1" s="8" t="s">
        <v>9</v>
      </c>
      <c r="B1" s="8" t="s">
        <v>10</v>
      </c>
      <c r="C1" s="8" t="s">
        <v>11</v>
      </c>
      <c r="D1" s="19" t="s">
        <v>174</v>
      </c>
      <c r="E1" s="8" t="s">
        <v>173</v>
      </c>
      <c r="F1" s="8" t="s">
        <v>214</v>
      </c>
      <c r="G1" s="8" t="s">
        <v>213</v>
      </c>
    </row>
    <row r="2" spans="1:7" x14ac:dyDescent="0.25">
      <c r="A2" s="8">
        <v>1</v>
      </c>
      <c r="B2" s="8">
        <v>20</v>
      </c>
      <c r="C2" s="8">
        <v>29</v>
      </c>
      <c r="D2" s="19">
        <f t="shared" ref="D2:D33" si="0">B2/C2</f>
        <v>0.68965517241379315</v>
      </c>
      <c r="E2" s="19">
        <f t="shared" ref="E2:E33" si="1">C2/B2</f>
        <v>1.45</v>
      </c>
      <c r="F2" s="8"/>
      <c r="G2" s="8"/>
    </row>
    <row r="3" spans="1:7" x14ac:dyDescent="0.25">
      <c r="A3" s="8">
        <v>2</v>
      </c>
      <c r="B3" s="8">
        <v>50</v>
      </c>
      <c r="C3" s="8">
        <v>72</v>
      </c>
      <c r="D3" s="19">
        <f t="shared" si="0"/>
        <v>0.69444444444444442</v>
      </c>
      <c r="E3" s="19">
        <f t="shared" si="1"/>
        <v>1.44</v>
      </c>
      <c r="F3" s="8"/>
      <c r="G3" s="8"/>
    </row>
    <row r="4" spans="1:7" x14ac:dyDescent="0.25">
      <c r="A4" s="8">
        <v>3</v>
      </c>
      <c r="B4" s="8">
        <v>10</v>
      </c>
      <c r="C4" s="8">
        <v>22</v>
      </c>
      <c r="D4" s="19">
        <f t="shared" si="0"/>
        <v>0.45454545454545453</v>
      </c>
      <c r="E4" s="19">
        <f t="shared" si="1"/>
        <v>2.2000000000000002</v>
      </c>
      <c r="F4" s="8"/>
      <c r="G4" s="8"/>
    </row>
    <row r="5" spans="1:7" x14ac:dyDescent="0.25">
      <c r="A5" s="8">
        <v>4</v>
      </c>
      <c r="B5" s="8">
        <v>20</v>
      </c>
      <c r="C5" s="8">
        <v>34</v>
      </c>
      <c r="D5" s="19">
        <f t="shared" si="0"/>
        <v>0.58823529411764708</v>
      </c>
      <c r="E5" s="19">
        <f t="shared" si="1"/>
        <v>1.7</v>
      </c>
      <c r="F5" s="8"/>
      <c r="G5" s="8"/>
    </row>
    <row r="6" spans="1:7" x14ac:dyDescent="0.25">
      <c r="A6" s="8">
        <v>5</v>
      </c>
      <c r="B6" s="8">
        <v>59</v>
      </c>
      <c r="C6" s="8">
        <v>66</v>
      </c>
      <c r="D6" s="19">
        <f t="shared" si="0"/>
        <v>0.89393939393939392</v>
      </c>
      <c r="E6" s="19">
        <f t="shared" si="1"/>
        <v>1.1186440677966101</v>
      </c>
      <c r="F6" s="8"/>
      <c r="G6" s="8"/>
    </row>
    <row r="7" spans="1:7" x14ac:dyDescent="0.25">
      <c r="A7" s="8">
        <v>6</v>
      </c>
      <c r="B7" s="8">
        <v>9</v>
      </c>
      <c r="C7" s="8">
        <v>10</v>
      </c>
      <c r="D7" s="19">
        <f t="shared" si="0"/>
        <v>0.9</v>
      </c>
      <c r="E7" s="19">
        <f t="shared" si="1"/>
        <v>1.1111111111111112</v>
      </c>
      <c r="F7" s="8"/>
      <c r="G7" s="8"/>
    </row>
    <row r="8" spans="1:7" x14ac:dyDescent="0.25">
      <c r="A8" s="8">
        <v>7</v>
      </c>
      <c r="B8" s="8">
        <v>56</v>
      </c>
      <c r="C8" s="8">
        <v>57</v>
      </c>
      <c r="D8" s="19">
        <f t="shared" si="0"/>
        <v>0.98245614035087714</v>
      </c>
      <c r="E8" s="19">
        <f t="shared" si="1"/>
        <v>1.0178571428571428</v>
      </c>
      <c r="F8" s="19">
        <f>AVERAGE(C6:C8)*0.1</f>
        <v>4.4333333333333336</v>
      </c>
      <c r="G8" s="19">
        <f>AVERAGE(D6:D8)</f>
        <v>0.92546517809675699</v>
      </c>
    </row>
    <row r="9" spans="1:7" x14ac:dyDescent="0.25">
      <c r="A9" s="8">
        <v>8</v>
      </c>
      <c r="B9" s="8">
        <v>56</v>
      </c>
      <c r="C9" s="8">
        <v>48</v>
      </c>
      <c r="D9" s="19">
        <f t="shared" si="0"/>
        <v>1.1666666666666667</v>
      </c>
      <c r="E9" s="19">
        <f t="shared" si="1"/>
        <v>0.8571428571428571</v>
      </c>
      <c r="F9" s="19">
        <f t="shared" ref="F9:F72" si="2">AVERAGE(C7:C9)*0.1</f>
        <v>3.8333333333333339</v>
      </c>
      <c r="G9" s="19">
        <f t="shared" ref="G9:G72" si="3">AVERAGE(D7:D9)</f>
        <v>1.0163742690058479</v>
      </c>
    </row>
    <row r="10" spans="1:7" x14ac:dyDescent="0.25">
      <c r="A10" s="8">
        <v>9</v>
      </c>
      <c r="B10" s="8">
        <v>18</v>
      </c>
      <c r="C10" s="8">
        <v>15</v>
      </c>
      <c r="D10" s="19">
        <f t="shared" si="0"/>
        <v>1.2</v>
      </c>
      <c r="E10" s="19">
        <f t="shared" si="1"/>
        <v>0.83333333333333337</v>
      </c>
      <c r="F10" s="19">
        <f t="shared" si="2"/>
        <v>4</v>
      </c>
      <c r="G10" s="19">
        <f t="shared" si="3"/>
        <v>1.116374269005848</v>
      </c>
    </row>
    <row r="11" spans="1:7" x14ac:dyDescent="0.25">
      <c r="A11" s="8">
        <v>10</v>
      </c>
      <c r="B11" s="8">
        <v>8</v>
      </c>
      <c r="C11" s="8">
        <v>1</v>
      </c>
      <c r="D11" s="19">
        <f t="shared" si="0"/>
        <v>8</v>
      </c>
      <c r="E11" s="19">
        <f t="shared" si="1"/>
        <v>0.125</v>
      </c>
      <c r="F11" s="19">
        <f t="shared" si="2"/>
        <v>2.1333333333333333</v>
      </c>
      <c r="G11" s="19">
        <f t="shared" si="3"/>
        <v>3.4555555555555557</v>
      </c>
    </row>
    <row r="12" spans="1:7" x14ac:dyDescent="0.25">
      <c r="A12" s="8">
        <v>11</v>
      </c>
      <c r="B12" s="8">
        <v>10</v>
      </c>
      <c r="C12" s="8">
        <v>15</v>
      </c>
      <c r="D12" s="19">
        <f t="shared" si="0"/>
        <v>0.66666666666666663</v>
      </c>
      <c r="E12" s="19">
        <f t="shared" si="1"/>
        <v>1.5</v>
      </c>
      <c r="F12" s="19">
        <f t="shared" si="2"/>
        <v>1.0333333333333334</v>
      </c>
      <c r="G12" s="19">
        <f t="shared" si="3"/>
        <v>3.2888888888888883</v>
      </c>
    </row>
    <row r="13" spans="1:7" x14ac:dyDescent="0.25">
      <c r="A13" s="8">
        <v>12</v>
      </c>
      <c r="B13" s="8">
        <v>62</v>
      </c>
      <c r="C13" s="8">
        <v>60</v>
      </c>
      <c r="D13" s="19">
        <f t="shared" si="0"/>
        <v>1.0333333333333334</v>
      </c>
      <c r="E13" s="19">
        <f t="shared" si="1"/>
        <v>0.967741935483871</v>
      </c>
      <c r="F13" s="19">
        <f t="shared" si="2"/>
        <v>2.5333333333333332</v>
      </c>
      <c r="G13" s="19">
        <f t="shared" si="3"/>
        <v>3.2333333333333329</v>
      </c>
    </row>
    <row r="14" spans="1:7" x14ac:dyDescent="0.25">
      <c r="A14" s="8">
        <v>13</v>
      </c>
      <c r="B14" s="8">
        <v>122</v>
      </c>
      <c r="C14" s="8">
        <v>42</v>
      </c>
      <c r="D14" s="19">
        <f t="shared" si="0"/>
        <v>2.9047619047619047</v>
      </c>
      <c r="E14" s="19">
        <f t="shared" si="1"/>
        <v>0.34426229508196721</v>
      </c>
      <c r="F14" s="19">
        <f t="shared" si="2"/>
        <v>3.9000000000000004</v>
      </c>
      <c r="G14" s="19">
        <f t="shared" si="3"/>
        <v>1.5349206349206348</v>
      </c>
    </row>
    <row r="15" spans="1:7" x14ac:dyDescent="0.25">
      <c r="A15" s="8">
        <v>14</v>
      </c>
      <c r="B15" s="8">
        <v>142</v>
      </c>
      <c r="C15" s="8">
        <v>84</v>
      </c>
      <c r="D15" s="19">
        <f t="shared" si="0"/>
        <v>1.6904761904761905</v>
      </c>
      <c r="E15" s="19">
        <f t="shared" si="1"/>
        <v>0.59154929577464788</v>
      </c>
      <c r="F15" s="19">
        <f t="shared" si="2"/>
        <v>6.2</v>
      </c>
      <c r="G15" s="19">
        <f t="shared" si="3"/>
        <v>1.8761904761904764</v>
      </c>
    </row>
    <row r="16" spans="1:7" x14ac:dyDescent="0.25">
      <c r="A16" s="8">
        <v>15</v>
      </c>
      <c r="B16" s="8">
        <v>10</v>
      </c>
      <c r="C16" s="8">
        <v>11</v>
      </c>
      <c r="D16" s="19">
        <f t="shared" si="0"/>
        <v>0.90909090909090906</v>
      </c>
      <c r="E16" s="19">
        <f t="shared" si="1"/>
        <v>1.1000000000000001</v>
      </c>
      <c r="F16" s="19">
        <f t="shared" si="2"/>
        <v>4.5666666666666664</v>
      </c>
      <c r="G16" s="19">
        <f t="shared" si="3"/>
        <v>1.8347763347763346</v>
      </c>
    </row>
    <row r="17" spans="1:7" x14ac:dyDescent="0.25">
      <c r="A17" s="8">
        <v>16</v>
      </c>
      <c r="B17" s="8">
        <v>107</v>
      </c>
      <c r="C17" s="8">
        <v>66</v>
      </c>
      <c r="D17" s="19">
        <f t="shared" si="0"/>
        <v>1.6212121212121211</v>
      </c>
      <c r="E17" s="19">
        <f t="shared" si="1"/>
        <v>0.61682242990654201</v>
      </c>
      <c r="F17" s="19">
        <f t="shared" si="2"/>
        <v>5.3666666666666671</v>
      </c>
      <c r="G17" s="19">
        <f t="shared" si="3"/>
        <v>1.4069264069264069</v>
      </c>
    </row>
    <row r="18" spans="1:7" x14ac:dyDescent="0.25">
      <c r="A18" s="8">
        <v>17</v>
      </c>
      <c r="B18" s="8">
        <v>232</v>
      </c>
      <c r="C18" s="8">
        <v>84</v>
      </c>
      <c r="D18" s="19">
        <f t="shared" si="0"/>
        <v>2.7619047619047619</v>
      </c>
      <c r="E18" s="19">
        <f t="shared" si="1"/>
        <v>0.36206896551724138</v>
      </c>
      <c r="F18" s="19">
        <f t="shared" si="2"/>
        <v>5.3666666666666671</v>
      </c>
      <c r="G18" s="19">
        <f t="shared" si="3"/>
        <v>1.7640692640692641</v>
      </c>
    </row>
    <row r="19" spans="1:7" x14ac:dyDescent="0.25">
      <c r="A19" s="8">
        <v>18</v>
      </c>
      <c r="B19" s="8">
        <v>14</v>
      </c>
      <c r="C19" s="8">
        <v>3</v>
      </c>
      <c r="D19" s="19">
        <f t="shared" si="0"/>
        <v>4.666666666666667</v>
      </c>
      <c r="E19" s="19">
        <f t="shared" si="1"/>
        <v>0.21428571428571427</v>
      </c>
      <c r="F19" s="19">
        <f t="shared" si="2"/>
        <v>5.1000000000000005</v>
      </c>
      <c r="G19" s="19">
        <f t="shared" si="3"/>
        <v>3.0165945165945165</v>
      </c>
    </row>
    <row r="20" spans="1:7" x14ac:dyDescent="0.25">
      <c r="A20" s="8">
        <v>19</v>
      </c>
      <c r="B20" s="8">
        <v>51</v>
      </c>
      <c r="C20" s="8">
        <v>14</v>
      </c>
      <c r="D20" s="19">
        <f t="shared" si="0"/>
        <v>3.6428571428571428</v>
      </c>
      <c r="E20" s="19">
        <f t="shared" si="1"/>
        <v>0.27450980392156865</v>
      </c>
      <c r="F20" s="19">
        <f t="shared" si="2"/>
        <v>3.3666666666666667</v>
      </c>
      <c r="G20" s="19">
        <f t="shared" si="3"/>
        <v>3.6904761904761902</v>
      </c>
    </row>
    <row r="21" spans="1:7" x14ac:dyDescent="0.25">
      <c r="A21" s="8">
        <v>20</v>
      </c>
      <c r="B21" s="8">
        <v>165</v>
      </c>
      <c r="C21" s="8">
        <v>41</v>
      </c>
      <c r="D21" s="19">
        <f t="shared" si="0"/>
        <v>4.024390243902439</v>
      </c>
      <c r="E21" s="19">
        <f t="shared" si="1"/>
        <v>0.24848484848484848</v>
      </c>
      <c r="F21" s="19">
        <f t="shared" si="2"/>
        <v>1.9333333333333333</v>
      </c>
      <c r="G21" s="19">
        <f t="shared" si="3"/>
        <v>4.1113046844754164</v>
      </c>
    </row>
    <row r="22" spans="1:7" x14ac:dyDescent="0.25">
      <c r="A22" s="8">
        <v>21</v>
      </c>
      <c r="B22" s="8">
        <v>80</v>
      </c>
      <c r="C22" s="8">
        <v>25</v>
      </c>
      <c r="D22" s="19">
        <f t="shared" si="0"/>
        <v>3.2</v>
      </c>
      <c r="E22" s="19">
        <f t="shared" si="1"/>
        <v>0.3125</v>
      </c>
      <c r="F22" s="19">
        <f t="shared" si="2"/>
        <v>2.666666666666667</v>
      </c>
      <c r="G22" s="19">
        <f t="shared" si="3"/>
        <v>3.6224157955865279</v>
      </c>
    </row>
    <row r="23" spans="1:7" x14ac:dyDescent="0.25">
      <c r="A23" s="8">
        <v>22</v>
      </c>
      <c r="B23" s="8">
        <v>87</v>
      </c>
      <c r="C23" s="8">
        <v>20</v>
      </c>
      <c r="D23" s="19">
        <f t="shared" si="0"/>
        <v>4.3499999999999996</v>
      </c>
      <c r="E23" s="19">
        <f t="shared" si="1"/>
        <v>0.22988505747126436</v>
      </c>
      <c r="F23" s="19">
        <f t="shared" si="2"/>
        <v>2.8666666666666671</v>
      </c>
      <c r="G23" s="19">
        <f t="shared" si="3"/>
        <v>3.8581300813008128</v>
      </c>
    </row>
    <row r="24" spans="1:7" x14ac:dyDescent="0.25">
      <c r="A24" s="8">
        <v>23</v>
      </c>
      <c r="B24" s="8">
        <v>15</v>
      </c>
      <c r="C24" s="8">
        <v>15</v>
      </c>
      <c r="D24" s="19">
        <f t="shared" si="0"/>
        <v>1</v>
      </c>
      <c r="E24" s="19">
        <f t="shared" si="1"/>
        <v>1</v>
      </c>
      <c r="F24" s="19">
        <f t="shared" si="2"/>
        <v>2</v>
      </c>
      <c r="G24" s="19">
        <f t="shared" si="3"/>
        <v>2.85</v>
      </c>
    </row>
    <row r="25" spans="1:7" x14ac:dyDescent="0.25">
      <c r="A25" s="8">
        <v>24</v>
      </c>
      <c r="B25" s="8">
        <v>51</v>
      </c>
      <c r="C25" s="8">
        <v>15</v>
      </c>
      <c r="D25" s="19">
        <f t="shared" si="0"/>
        <v>3.4</v>
      </c>
      <c r="E25" s="19">
        <f t="shared" si="1"/>
        <v>0.29411764705882354</v>
      </c>
      <c r="F25" s="19">
        <f t="shared" si="2"/>
        <v>1.666666666666667</v>
      </c>
      <c r="G25" s="19">
        <f t="shared" si="3"/>
        <v>2.9166666666666665</v>
      </c>
    </row>
    <row r="26" spans="1:7" x14ac:dyDescent="0.25">
      <c r="A26" s="8">
        <v>25</v>
      </c>
      <c r="B26" s="8">
        <v>122</v>
      </c>
      <c r="C26" s="8">
        <v>17</v>
      </c>
      <c r="D26" s="19">
        <f t="shared" si="0"/>
        <v>7.1764705882352944</v>
      </c>
      <c r="E26" s="19">
        <f t="shared" si="1"/>
        <v>0.13934426229508196</v>
      </c>
      <c r="F26" s="19">
        <f t="shared" si="2"/>
        <v>1.5666666666666667</v>
      </c>
      <c r="G26" s="19">
        <f t="shared" si="3"/>
        <v>3.8588235294117652</v>
      </c>
    </row>
    <row r="27" spans="1:7" x14ac:dyDescent="0.25">
      <c r="A27" s="8">
        <v>26</v>
      </c>
      <c r="B27" s="8">
        <v>236</v>
      </c>
      <c r="C27" s="8">
        <v>36</v>
      </c>
      <c r="D27" s="19">
        <f t="shared" si="0"/>
        <v>6.5555555555555554</v>
      </c>
      <c r="E27" s="19">
        <f t="shared" si="1"/>
        <v>0.15254237288135594</v>
      </c>
      <c r="F27" s="19">
        <f t="shared" si="2"/>
        <v>2.2666666666666671</v>
      </c>
      <c r="G27" s="19">
        <f t="shared" si="3"/>
        <v>5.7106753812636164</v>
      </c>
    </row>
    <row r="28" spans="1:7" x14ac:dyDescent="0.25">
      <c r="A28" s="8">
        <v>27</v>
      </c>
      <c r="B28" s="8">
        <v>93</v>
      </c>
      <c r="C28" s="8">
        <v>17</v>
      </c>
      <c r="D28" s="19">
        <f t="shared" si="0"/>
        <v>5.4705882352941178</v>
      </c>
      <c r="E28" s="19">
        <f t="shared" si="1"/>
        <v>0.18279569892473119</v>
      </c>
      <c r="F28" s="19">
        <f t="shared" si="2"/>
        <v>2.3333333333333335</v>
      </c>
      <c r="G28" s="19">
        <f t="shared" si="3"/>
        <v>6.4008714596949901</v>
      </c>
    </row>
    <row r="29" spans="1:7" x14ac:dyDescent="0.25">
      <c r="A29" s="8">
        <v>28</v>
      </c>
      <c r="B29" s="8">
        <v>163</v>
      </c>
      <c r="C29" s="8">
        <v>46</v>
      </c>
      <c r="D29" s="19">
        <f t="shared" si="0"/>
        <v>3.5434782608695654</v>
      </c>
      <c r="E29" s="19">
        <f t="shared" si="1"/>
        <v>0.2822085889570552</v>
      </c>
      <c r="F29" s="19">
        <f t="shared" si="2"/>
        <v>3.3000000000000003</v>
      </c>
      <c r="G29" s="19">
        <f t="shared" si="3"/>
        <v>5.1898740172397462</v>
      </c>
    </row>
    <row r="30" spans="1:7" x14ac:dyDescent="0.25">
      <c r="A30" s="8">
        <v>29</v>
      </c>
      <c r="B30" s="8">
        <v>119</v>
      </c>
      <c r="C30" s="8">
        <v>32</v>
      </c>
      <c r="D30" s="19">
        <f t="shared" si="0"/>
        <v>3.71875</v>
      </c>
      <c r="E30" s="19">
        <f t="shared" si="1"/>
        <v>0.26890756302521007</v>
      </c>
      <c r="F30" s="19">
        <f t="shared" si="2"/>
        <v>3.166666666666667</v>
      </c>
      <c r="G30" s="19">
        <f t="shared" si="3"/>
        <v>4.2442721653878941</v>
      </c>
    </row>
    <row r="31" spans="1:7" x14ac:dyDescent="0.25">
      <c r="A31" s="8">
        <v>30</v>
      </c>
      <c r="B31" s="8">
        <v>266</v>
      </c>
      <c r="C31" s="8">
        <v>66</v>
      </c>
      <c r="D31" s="19">
        <f t="shared" si="0"/>
        <v>4.0303030303030303</v>
      </c>
      <c r="E31" s="19">
        <f t="shared" si="1"/>
        <v>0.24812030075187969</v>
      </c>
      <c r="F31" s="19">
        <f t="shared" si="2"/>
        <v>4.8000000000000007</v>
      </c>
      <c r="G31" s="19">
        <f t="shared" si="3"/>
        <v>3.7641770970575319</v>
      </c>
    </row>
    <row r="32" spans="1:7" x14ac:dyDescent="0.25">
      <c r="A32" s="8">
        <v>31</v>
      </c>
      <c r="B32" s="8">
        <v>47</v>
      </c>
      <c r="C32" s="8">
        <v>17</v>
      </c>
      <c r="D32" s="19">
        <f t="shared" si="0"/>
        <v>2.7647058823529411</v>
      </c>
      <c r="E32" s="19">
        <f t="shared" si="1"/>
        <v>0.36170212765957449</v>
      </c>
      <c r="F32" s="19">
        <f t="shared" si="2"/>
        <v>3.8333333333333339</v>
      </c>
      <c r="G32" s="19">
        <f t="shared" si="3"/>
        <v>3.5045863042186571</v>
      </c>
    </row>
    <row r="33" spans="1:7" x14ac:dyDescent="0.25">
      <c r="A33" s="8">
        <v>32</v>
      </c>
      <c r="B33" s="8">
        <v>143</v>
      </c>
      <c r="C33" s="8">
        <v>28</v>
      </c>
      <c r="D33" s="19">
        <f t="shared" si="0"/>
        <v>5.1071428571428568</v>
      </c>
      <c r="E33" s="19">
        <f t="shared" si="1"/>
        <v>0.19580419580419581</v>
      </c>
      <c r="F33" s="19">
        <f t="shared" si="2"/>
        <v>3.7</v>
      </c>
      <c r="G33" s="19">
        <f t="shared" si="3"/>
        <v>3.9673839232662758</v>
      </c>
    </row>
    <row r="34" spans="1:7" x14ac:dyDescent="0.25">
      <c r="A34" s="8">
        <v>33</v>
      </c>
      <c r="B34" s="8">
        <v>408</v>
      </c>
      <c r="C34" s="8">
        <v>72</v>
      </c>
      <c r="D34" s="19">
        <f t="shared" ref="D34:D65" si="4">B34/C34</f>
        <v>5.666666666666667</v>
      </c>
      <c r="E34" s="19">
        <f t="shared" ref="E34:E65" si="5">C34/B34</f>
        <v>0.17647058823529413</v>
      </c>
      <c r="F34" s="19">
        <f t="shared" si="2"/>
        <v>3.9000000000000004</v>
      </c>
      <c r="G34" s="19">
        <f t="shared" si="3"/>
        <v>4.5128384687208216</v>
      </c>
    </row>
    <row r="35" spans="1:7" x14ac:dyDescent="0.25">
      <c r="A35" s="8">
        <v>34</v>
      </c>
      <c r="B35" s="8">
        <v>214</v>
      </c>
      <c r="C35" s="8">
        <v>44</v>
      </c>
      <c r="D35" s="19">
        <f t="shared" si="4"/>
        <v>4.8636363636363633</v>
      </c>
      <c r="E35" s="19">
        <f t="shared" si="5"/>
        <v>0.20560747663551401</v>
      </c>
      <c r="F35" s="19">
        <f t="shared" si="2"/>
        <v>4.8000000000000007</v>
      </c>
      <c r="G35" s="19">
        <f t="shared" si="3"/>
        <v>5.2124819624819621</v>
      </c>
    </row>
    <row r="36" spans="1:7" x14ac:dyDescent="0.25">
      <c r="A36" s="8">
        <v>35</v>
      </c>
      <c r="B36" s="8">
        <v>135</v>
      </c>
      <c r="C36" s="8">
        <v>23</v>
      </c>
      <c r="D36" s="19">
        <f t="shared" si="4"/>
        <v>5.8695652173913047</v>
      </c>
      <c r="E36" s="19">
        <f t="shared" si="5"/>
        <v>0.17037037037037037</v>
      </c>
      <c r="F36" s="19">
        <f t="shared" si="2"/>
        <v>4.6333333333333337</v>
      </c>
      <c r="G36" s="19">
        <f t="shared" si="3"/>
        <v>5.466622749231445</v>
      </c>
    </row>
    <row r="37" spans="1:7" x14ac:dyDescent="0.25">
      <c r="A37" s="8">
        <v>36</v>
      </c>
      <c r="B37" s="8">
        <v>216</v>
      </c>
      <c r="C37" s="8">
        <v>46</v>
      </c>
      <c r="D37" s="19">
        <f t="shared" si="4"/>
        <v>4.6956521739130439</v>
      </c>
      <c r="E37" s="19">
        <f t="shared" si="5"/>
        <v>0.21296296296296297</v>
      </c>
      <c r="F37" s="19">
        <f t="shared" si="2"/>
        <v>3.7666666666666666</v>
      </c>
      <c r="G37" s="19">
        <f t="shared" si="3"/>
        <v>5.1429512516469034</v>
      </c>
    </row>
    <row r="38" spans="1:7" x14ac:dyDescent="0.25">
      <c r="A38" s="8">
        <v>37</v>
      </c>
      <c r="B38" s="8">
        <v>128</v>
      </c>
      <c r="C38" s="8">
        <v>22</v>
      </c>
      <c r="D38" s="19">
        <f t="shared" si="4"/>
        <v>5.8181818181818183</v>
      </c>
      <c r="E38" s="19">
        <f t="shared" si="5"/>
        <v>0.171875</v>
      </c>
      <c r="F38" s="19">
        <f t="shared" si="2"/>
        <v>3.0333333333333332</v>
      </c>
      <c r="G38" s="19">
        <f t="shared" si="3"/>
        <v>5.4611330698287217</v>
      </c>
    </row>
    <row r="39" spans="1:7" x14ac:dyDescent="0.25">
      <c r="A39" s="8">
        <v>38</v>
      </c>
      <c r="B39" s="8">
        <v>80</v>
      </c>
      <c r="C39" s="8">
        <v>9</v>
      </c>
      <c r="D39" s="19">
        <f t="shared" si="4"/>
        <v>8.8888888888888893</v>
      </c>
      <c r="E39" s="19">
        <f t="shared" si="5"/>
        <v>0.1125</v>
      </c>
      <c r="F39" s="19">
        <f t="shared" si="2"/>
        <v>2.5666666666666669</v>
      </c>
      <c r="G39" s="19">
        <f t="shared" si="3"/>
        <v>6.4675742936612508</v>
      </c>
    </row>
    <row r="40" spans="1:7" x14ac:dyDescent="0.25">
      <c r="A40" s="8">
        <v>39</v>
      </c>
      <c r="B40" s="8">
        <v>78</v>
      </c>
      <c r="C40" s="8">
        <v>11</v>
      </c>
      <c r="D40" s="19">
        <f t="shared" si="4"/>
        <v>7.0909090909090908</v>
      </c>
      <c r="E40" s="19">
        <f t="shared" si="5"/>
        <v>0.14102564102564102</v>
      </c>
      <c r="F40" s="19">
        <f t="shared" si="2"/>
        <v>1.4000000000000001</v>
      </c>
      <c r="G40" s="19">
        <f t="shared" si="3"/>
        <v>7.2659932659932664</v>
      </c>
    </row>
    <row r="41" spans="1:7" x14ac:dyDescent="0.25">
      <c r="A41" s="8">
        <v>40</v>
      </c>
      <c r="B41" s="8">
        <v>304</v>
      </c>
      <c r="C41" s="8">
        <v>57</v>
      </c>
      <c r="D41" s="19">
        <f t="shared" si="4"/>
        <v>5.333333333333333</v>
      </c>
      <c r="E41" s="19">
        <f t="shared" si="5"/>
        <v>0.1875</v>
      </c>
      <c r="F41" s="19">
        <f t="shared" si="2"/>
        <v>2.5666666666666669</v>
      </c>
      <c r="G41" s="19">
        <f t="shared" si="3"/>
        <v>7.1043771043771038</v>
      </c>
    </row>
    <row r="42" spans="1:7" x14ac:dyDescent="0.25">
      <c r="A42" s="8">
        <v>41</v>
      </c>
      <c r="B42" s="8">
        <v>265</v>
      </c>
      <c r="C42" s="8">
        <v>37</v>
      </c>
      <c r="D42" s="19">
        <f t="shared" si="4"/>
        <v>7.1621621621621623</v>
      </c>
      <c r="E42" s="19">
        <f t="shared" si="5"/>
        <v>0.13962264150943396</v>
      </c>
      <c r="F42" s="19">
        <f t="shared" si="2"/>
        <v>3.5</v>
      </c>
      <c r="G42" s="19">
        <f t="shared" si="3"/>
        <v>6.5288015288015293</v>
      </c>
    </row>
    <row r="43" spans="1:7" x14ac:dyDescent="0.25">
      <c r="A43" s="8">
        <v>42</v>
      </c>
      <c r="B43" s="8">
        <v>314</v>
      </c>
      <c r="C43" s="8">
        <v>60</v>
      </c>
      <c r="D43" s="19">
        <f t="shared" si="4"/>
        <v>5.2333333333333334</v>
      </c>
      <c r="E43" s="19">
        <f t="shared" si="5"/>
        <v>0.19108280254777071</v>
      </c>
      <c r="F43" s="19">
        <f t="shared" si="2"/>
        <v>5.1333333333333337</v>
      </c>
      <c r="G43" s="19">
        <f t="shared" si="3"/>
        <v>5.9096096096096096</v>
      </c>
    </row>
    <row r="44" spans="1:7" x14ac:dyDescent="0.25">
      <c r="A44" s="8">
        <v>43</v>
      </c>
      <c r="B44" s="8">
        <v>57</v>
      </c>
      <c r="C44" s="8">
        <v>16</v>
      </c>
      <c r="D44" s="19">
        <f t="shared" si="4"/>
        <v>3.5625</v>
      </c>
      <c r="E44" s="19">
        <f t="shared" si="5"/>
        <v>0.2807017543859649</v>
      </c>
      <c r="F44" s="19">
        <f t="shared" si="2"/>
        <v>3.7666666666666666</v>
      </c>
      <c r="G44" s="19">
        <f t="shared" si="3"/>
        <v>5.3193318318318319</v>
      </c>
    </row>
    <row r="45" spans="1:7" x14ac:dyDescent="0.25">
      <c r="A45" s="8">
        <v>44</v>
      </c>
      <c r="B45" s="8">
        <v>313</v>
      </c>
      <c r="C45" s="8">
        <v>66</v>
      </c>
      <c r="D45" s="19">
        <f t="shared" si="4"/>
        <v>4.7424242424242422</v>
      </c>
      <c r="E45" s="19">
        <f t="shared" si="5"/>
        <v>0.2108626198083067</v>
      </c>
      <c r="F45" s="19">
        <f t="shared" si="2"/>
        <v>4.7333333333333334</v>
      </c>
      <c r="G45" s="19">
        <f t="shared" si="3"/>
        <v>4.5127525252525258</v>
      </c>
    </row>
    <row r="46" spans="1:7" x14ac:dyDescent="0.25">
      <c r="A46" s="8">
        <v>45</v>
      </c>
      <c r="B46" s="8">
        <v>57</v>
      </c>
      <c r="C46" s="8">
        <v>9</v>
      </c>
      <c r="D46" s="19">
        <f t="shared" si="4"/>
        <v>6.333333333333333</v>
      </c>
      <c r="E46" s="19">
        <f t="shared" si="5"/>
        <v>0.15789473684210525</v>
      </c>
      <c r="F46" s="19">
        <f t="shared" si="2"/>
        <v>3.0333333333333332</v>
      </c>
      <c r="G46" s="19">
        <f t="shared" si="3"/>
        <v>4.8794191919191912</v>
      </c>
    </row>
    <row r="47" spans="1:7" x14ac:dyDescent="0.25">
      <c r="A47" s="8">
        <v>46</v>
      </c>
      <c r="B47" s="8">
        <v>93</v>
      </c>
      <c r="C47" s="8">
        <v>18</v>
      </c>
      <c r="D47" s="19">
        <f t="shared" si="4"/>
        <v>5.166666666666667</v>
      </c>
      <c r="E47" s="19">
        <f t="shared" si="5"/>
        <v>0.19354838709677419</v>
      </c>
      <c r="F47" s="19">
        <f t="shared" si="2"/>
        <v>3.1</v>
      </c>
      <c r="G47" s="19">
        <f t="shared" si="3"/>
        <v>5.4141414141414144</v>
      </c>
    </row>
    <row r="48" spans="1:7" x14ac:dyDescent="0.25">
      <c r="A48" s="8">
        <v>47</v>
      </c>
      <c r="B48" s="8">
        <v>314</v>
      </c>
      <c r="C48" s="8">
        <v>46</v>
      </c>
      <c r="D48" s="19">
        <f t="shared" si="4"/>
        <v>6.8260869565217392</v>
      </c>
      <c r="E48" s="19">
        <f t="shared" si="5"/>
        <v>0.1464968152866242</v>
      </c>
      <c r="F48" s="19">
        <f t="shared" si="2"/>
        <v>2.4333333333333336</v>
      </c>
      <c r="G48" s="19">
        <f t="shared" si="3"/>
        <v>6.1086956521739131</v>
      </c>
    </row>
    <row r="49" spans="1:7" x14ac:dyDescent="0.25">
      <c r="A49" s="8">
        <v>48</v>
      </c>
      <c r="B49" s="8">
        <v>17</v>
      </c>
      <c r="C49" s="8">
        <v>11</v>
      </c>
      <c r="D49" s="19">
        <f t="shared" si="4"/>
        <v>1.5454545454545454</v>
      </c>
      <c r="E49" s="19">
        <f t="shared" si="5"/>
        <v>0.6470588235294118</v>
      </c>
      <c r="F49" s="19">
        <f t="shared" si="2"/>
        <v>2.5</v>
      </c>
      <c r="G49" s="19">
        <f t="shared" si="3"/>
        <v>4.5127360562143171</v>
      </c>
    </row>
    <row r="50" spans="1:7" x14ac:dyDescent="0.25">
      <c r="A50" s="8">
        <v>49</v>
      </c>
      <c r="B50" s="8">
        <v>32</v>
      </c>
      <c r="C50" s="8">
        <v>4</v>
      </c>
      <c r="D50" s="19">
        <f t="shared" si="4"/>
        <v>8</v>
      </c>
      <c r="E50" s="19">
        <f t="shared" si="5"/>
        <v>0.125</v>
      </c>
      <c r="F50" s="19">
        <f t="shared" si="2"/>
        <v>2.0333333333333332</v>
      </c>
      <c r="G50" s="19">
        <f t="shared" si="3"/>
        <v>5.4571805006587617</v>
      </c>
    </row>
    <row r="51" spans="1:7" x14ac:dyDescent="0.25">
      <c r="A51" s="8">
        <v>50</v>
      </c>
      <c r="B51" s="8">
        <v>148</v>
      </c>
      <c r="C51" s="8">
        <v>26</v>
      </c>
      <c r="D51" s="19">
        <f t="shared" si="4"/>
        <v>5.6923076923076925</v>
      </c>
      <c r="E51" s="19">
        <f t="shared" si="5"/>
        <v>0.17567567567567569</v>
      </c>
      <c r="F51" s="19">
        <f t="shared" si="2"/>
        <v>1.3666666666666667</v>
      </c>
      <c r="G51" s="19">
        <f t="shared" si="3"/>
        <v>5.0792540792540786</v>
      </c>
    </row>
    <row r="52" spans="1:7" x14ac:dyDescent="0.25">
      <c r="A52" s="8">
        <v>51</v>
      </c>
      <c r="B52" s="8">
        <v>60</v>
      </c>
      <c r="C52" s="8">
        <v>17</v>
      </c>
      <c r="D52" s="19">
        <f t="shared" si="4"/>
        <v>3.5294117647058822</v>
      </c>
      <c r="E52" s="19">
        <f t="shared" si="5"/>
        <v>0.28333333333333333</v>
      </c>
      <c r="F52" s="19">
        <f t="shared" si="2"/>
        <v>1.5666666666666667</v>
      </c>
      <c r="G52" s="19">
        <f t="shared" si="3"/>
        <v>5.7405731523378591</v>
      </c>
    </row>
    <row r="53" spans="1:7" x14ac:dyDescent="0.25">
      <c r="A53" s="8">
        <v>52</v>
      </c>
      <c r="B53" s="8">
        <v>173</v>
      </c>
      <c r="C53" s="8">
        <v>36</v>
      </c>
      <c r="D53" s="19">
        <f t="shared" si="4"/>
        <v>4.8055555555555554</v>
      </c>
      <c r="E53" s="19">
        <f t="shared" si="5"/>
        <v>0.20809248554913296</v>
      </c>
      <c r="F53" s="19">
        <f t="shared" si="2"/>
        <v>2.6333333333333333</v>
      </c>
      <c r="G53" s="19">
        <f t="shared" si="3"/>
        <v>4.6757583375230434</v>
      </c>
    </row>
    <row r="54" spans="1:7" x14ac:dyDescent="0.25">
      <c r="A54" s="8">
        <v>53</v>
      </c>
      <c r="B54" s="8">
        <v>304</v>
      </c>
      <c r="C54" s="8">
        <v>60</v>
      </c>
      <c r="D54" s="19">
        <f t="shared" si="4"/>
        <v>5.0666666666666664</v>
      </c>
      <c r="E54" s="19">
        <f t="shared" si="5"/>
        <v>0.19736842105263158</v>
      </c>
      <c r="F54" s="19">
        <f t="shared" si="2"/>
        <v>3.7666666666666666</v>
      </c>
      <c r="G54" s="19">
        <f t="shared" si="3"/>
        <v>4.4672113289760347</v>
      </c>
    </row>
    <row r="55" spans="1:7" x14ac:dyDescent="0.25">
      <c r="A55" s="8">
        <v>54</v>
      </c>
      <c r="B55" s="8">
        <v>301</v>
      </c>
      <c r="C55" s="8">
        <v>41</v>
      </c>
      <c r="D55" s="19">
        <f t="shared" si="4"/>
        <v>7.3414634146341466</v>
      </c>
      <c r="E55" s="19">
        <f t="shared" si="5"/>
        <v>0.13621262458471761</v>
      </c>
      <c r="F55" s="19">
        <f t="shared" si="2"/>
        <v>4.5666666666666664</v>
      </c>
      <c r="G55" s="19">
        <f t="shared" si="3"/>
        <v>5.7378952122854558</v>
      </c>
    </row>
    <row r="56" spans="1:7" x14ac:dyDescent="0.25">
      <c r="A56" s="8">
        <v>55</v>
      </c>
      <c r="B56" s="8">
        <v>304</v>
      </c>
      <c r="C56" s="8">
        <v>84</v>
      </c>
      <c r="D56" s="19">
        <f t="shared" si="4"/>
        <v>3.6190476190476191</v>
      </c>
      <c r="E56" s="19">
        <f t="shared" si="5"/>
        <v>0.27631578947368424</v>
      </c>
      <c r="F56" s="19">
        <f t="shared" si="2"/>
        <v>6.166666666666667</v>
      </c>
      <c r="G56" s="19">
        <f t="shared" si="3"/>
        <v>5.3423925667828103</v>
      </c>
    </row>
    <row r="57" spans="1:7" x14ac:dyDescent="0.25">
      <c r="A57" s="8">
        <v>56</v>
      </c>
      <c r="B57" s="8">
        <v>301</v>
      </c>
      <c r="C57" s="8">
        <v>72</v>
      </c>
      <c r="D57" s="19">
        <f t="shared" si="4"/>
        <v>4.1805555555555554</v>
      </c>
      <c r="E57" s="19">
        <f t="shared" si="5"/>
        <v>0.23920265780730898</v>
      </c>
      <c r="F57" s="19">
        <f t="shared" si="2"/>
        <v>6.5666666666666673</v>
      </c>
      <c r="G57" s="19">
        <f t="shared" si="3"/>
        <v>5.0470221964124402</v>
      </c>
    </row>
    <row r="58" spans="1:7" x14ac:dyDescent="0.25">
      <c r="A58" s="8">
        <v>57</v>
      </c>
      <c r="B58" s="8">
        <v>139</v>
      </c>
      <c r="C58" s="8">
        <v>37</v>
      </c>
      <c r="D58" s="19">
        <f t="shared" si="4"/>
        <v>3.7567567567567566</v>
      </c>
      <c r="E58" s="19">
        <f t="shared" si="5"/>
        <v>0.26618705035971224</v>
      </c>
      <c r="F58" s="19">
        <f t="shared" si="2"/>
        <v>6.4333333333333336</v>
      </c>
      <c r="G58" s="19">
        <f t="shared" si="3"/>
        <v>3.8521199771199766</v>
      </c>
    </row>
    <row r="59" spans="1:7" x14ac:dyDescent="0.25">
      <c r="A59" s="8">
        <v>58</v>
      </c>
      <c r="B59" s="8">
        <v>192</v>
      </c>
      <c r="C59" s="8">
        <v>41</v>
      </c>
      <c r="D59" s="19">
        <f t="shared" si="4"/>
        <v>4.6829268292682924</v>
      </c>
      <c r="E59" s="19">
        <f t="shared" si="5"/>
        <v>0.21354166666666666</v>
      </c>
      <c r="F59" s="19">
        <f t="shared" si="2"/>
        <v>5</v>
      </c>
      <c r="G59" s="19">
        <f t="shared" si="3"/>
        <v>4.2067463805268686</v>
      </c>
    </row>
    <row r="60" spans="1:7" x14ac:dyDescent="0.25">
      <c r="A60" s="8">
        <v>59</v>
      </c>
      <c r="B60" s="8">
        <v>302</v>
      </c>
      <c r="C60" s="8">
        <v>72</v>
      </c>
      <c r="D60" s="19">
        <f t="shared" si="4"/>
        <v>4.1944444444444446</v>
      </c>
      <c r="E60" s="19">
        <f t="shared" si="5"/>
        <v>0.23841059602649006</v>
      </c>
      <c r="F60" s="19">
        <f t="shared" si="2"/>
        <v>5</v>
      </c>
      <c r="G60" s="19">
        <f t="shared" si="3"/>
        <v>4.2113760101564983</v>
      </c>
    </row>
    <row r="61" spans="1:7" x14ac:dyDescent="0.25">
      <c r="A61" s="8">
        <v>60</v>
      </c>
      <c r="B61" s="8">
        <v>311</v>
      </c>
      <c r="C61" s="8">
        <v>66</v>
      </c>
      <c r="D61" s="19">
        <f t="shared" si="4"/>
        <v>4.7121212121212119</v>
      </c>
      <c r="E61" s="19">
        <f t="shared" si="5"/>
        <v>0.21221864951768488</v>
      </c>
      <c r="F61" s="19">
        <f t="shared" si="2"/>
        <v>5.9666666666666668</v>
      </c>
      <c r="G61" s="19">
        <f t="shared" si="3"/>
        <v>4.529830828611316</v>
      </c>
    </row>
    <row r="62" spans="1:7" x14ac:dyDescent="0.25">
      <c r="A62" s="8">
        <v>61</v>
      </c>
      <c r="B62" s="8">
        <v>319</v>
      </c>
      <c r="C62" s="8">
        <v>66</v>
      </c>
      <c r="D62" s="19">
        <f t="shared" si="4"/>
        <v>4.833333333333333</v>
      </c>
      <c r="E62" s="19">
        <f t="shared" si="5"/>
        <v>0.20689655172413793</v>
      </c>
      <c r="F62" s="19">
        <f t="shared" si="2"/>
        <v>6.8000000000000007</v>
      </c>
      <c r="G62" s="19">
        <f t="shared" si="3"/>
        <v>4.5799663299663296</v>
      </c>
    </row>
    <row r="63" spans="1:7" x14ac:dyDescent="0.25">
      <c r="A63" s="8">
        <v>62</v>
      </c>
      <c r="B63" s="8">
        <v>312</v>
      </c>
      <c r="C63" s="8">
        <v>44</v>
      </c>
      <c r="D63" s="19">
        <f t="shared" si="4"/>
        <v>7.0909090909090908</v>
      </c>
      <c r="E63" s="19">
        <f t="shared" si="5"/>
        <v>0.14102564102564102</v>
      </c>
      <c r="F63" s="19">
        <f t="shared" si="2"/>
        <v>5.8666666666666671</v>
      </c>
      <c r="G63" s="19">
        <f t="shared" si="3"/>
        <v>5.5454545454545459</v>
      </c>
    </row>
    <row r="64" spans="1:7" x14ac:dyDescent="0.25">
      <c r="A64" s="8">
        <v>63</v>
      </c>
      <c r="B64" s="8">
        <v>36</v>
      </c>
      <c r="C64" s="8">
        <v>21</v>
      </c>
      <c r="D64" s="19">
        <f t="shared" si="4"/>
        <v>1.7142857142857142</v>
      </c>
      <c r="E64" s="19">
        <f t="shared" si="5"/>
        <v>0.58333333333333337</v>
      </c>
      <c r="F64" s="19">
        <f t="shared" si="2"/>
        <v>4.3666666666666663</v>
      </c>
      <c r="G64" s="19">
        <f t="shared" si="3"/>
        <v>4.5461760461760461</v>
      </c>
    </row>
    <row r="65" spans="1:7" x14ac:dyDescent="0.25">
      <c r="A65" s="8">
        <v>64</v>
      </c>
      <c r="B65" s="8">
        <v>344</v>
      </c>
      <c r="C65" s="8">
        <v>84</v>
      </c>
      <c r="D65" s="19">
        <f t="shared" si="4"/>
        <v>4.0952380952380949</v>
      </c>
      <c r="E65" s="19">
        <f t="shared" si="5"/>
        <v>0.2441860465116279</v>
      </c>
      <c r="F65" s="19">
        <f t="shared" si="2"/>
        <v>4.9666666666666668</v>
      </c>
      <c r="G65" s="19">
        <f t="shared" si="3"/>
        <v>4.3001443001443</v>
      </c>
    </row>
    <row r="66" spans="1:7" x14ac:dyDescent="0.25">
      <c r="A66" s="8">
        <v>65</v>
      </c>
      <c r="B66" s="8">
        <v>303</v>
      </c>
      <c r="C66" s="8">
        <v>56</v>
      </c>
      <c r="D66" s="19">
        <f t="shared" ref="D66:D97" si="6">B66/C66</f>
        <v>5.4107142857142856</v>
      </c>
      <c r="E66" s="19">
        <f t="shared" ref="E66:E114" si="7">C66/B66</f>
        <v>0.18481848184818481</v>
      </c>
      <c r="F66" s="19">
        <f t="shared" si="2"/>
        <v>5.3666666666666671</v>
      </c>
      <c r="G66" s="19">
        <f t="shared" si="3"/>
        <v>3.7400793650793651</v>
      </c>
    </row>
    <row r="67" spans="1:7" x14ac:dyDescent="0.25">
      <c r="A67" s="8">
        <v>66</v>
      </c>
      <c r="B67" s="8">
        <v>365</v>
      </c>
      <c r="C67" s="8">
        <v>50</v>
      </c>
      <c r="D67" s="19">
        <f t="shared" si="6"/>
        <v>7.3</v>
      </c>
      <c r="E67" s="19">
        <f t="shared" si="7"/>
        <v>0.13698630136986301</v>
      </c>
      <c r="F67" s="19">
        <f t="shared" si="2"/>
        <v>6.3333333333333339</v>
      </c>
      <c r="G67" s="19">
        <f t="shared" si="3"/>
        <v>5.6019841269841271</v>
      </c>
    </row>
    <row r="68" spans="1:7" x14ac:dyDescent="0.25">
      <c r="A68" s="8">
        <v>67</v>
      </c>
      <c r="B68" s="8">
        <v>309</v>
      </c>
      <c r="C68" s="8">
        <v>66</v>
      </c>
      <c r="D68" s="19">
        <f t="shared" si="6"/>
        <v>4.6818181818181817</v>
      </c>
      <c r="E68" s="19">
        <f t="shared" si="7"/>
        <v>0.21359223300970873</v>
      </c>
      <c r="F68" s="19">
        <f t="shared" si="2"/>
        <v>5.7333333333333343</v>
      </c>
      <c r="G68" s="19">
        <f t="shared" si="3"/>
        <v>5.7975108225108229</v>
      </c>
    </row>
    <row r="69" spans="1:7" x14ac:dyDescent="0.25">
      <c r="A69" s="8">
        <v>68</v>
      </c>
      <c r="B69" s="8">
        <v>311</v>
      </c>
      <c r="C69" s="8">
        <v>56</v>
      </c>
      <c r="D69" s="19">
        <f t="shared" si="6"/>
        <v>5.5535714285714288</v>
      </c>
      <c r="E69" s="19">
        <f t="shared" si="7"/>
        <v>0.18006430868167203</v>
      </c>
      <c r="F69" s="19">
        <f t="shared" si="2"/>
        <v>5.7333333333333343</v>
      </c>
      <c r="G69" s="19">
        <f t="shared" si="3"/>
        <v>5.8451298701298695</v>
      </c>
    </row>
    <row r="70" spans="1:7" x14ac:dyDescent="0.25">
      <c r="A70" s="8">
        <v>69</v>
      </c>
      <c r="B70" s="8">
        <v>512</v>
      </c>
      <c r="C70" s="8">
        <v>84</v>
      </c>
      <c r="D70" s="19">
        <f t="shared" si="6"/>
        <v>6.0952380952380949</v>
      </c>
      <c r="E70" s="19">
        <f t="shared" si="7"/>
        <v>0.1640625</v>
      </c>
      <c r="F70" s="19">
        <f t="shared" si="2"/>
        <v>6.8666666666666671</v>
      </c>
      <c r="G70" s="19">
        <f t="shared" si="3"/>
        <v>5.4435425685425685</v>
      </c>
    </row>
    <row r="71" spans="1:7" x14ac:dyDescent="0.25">
      <c r="A71" s="8">
        <v>70</v>
      </c>
      <c r="B71" s="8">
        <v>309</v>
      </c>
      <c r="C71" s="8">
        <v>52</v>
      </c>
      <c r="D71" s="19">
        <f t="shared" si="6"/>
        <v>5.9423076923076925</v>
      </c>
      <c r="E71" s="19">
        <f t="shared" si="7"/>
        <v>0.16828478964401294</v>
      </c>
      <c r="F71" s="19">
        <f t="shared" si="2"/>
        <v>6.4</v>
      </c>
      <c r="G71" s="19">
        <f t="shared" si="3"/>
        <v>5.8637057387057387</v>
      </c>
    </row>
    <row r="72" spans="1:7" x14ac:dyDescent="0.25">
      <c r="A72" s="8">
        <v>71</v>
      </c>
      <c r="B72" s="8">
        <v>309</v>
      </c>
      <c r="C72" s="8">
        <v>90</v>
      </c>
      <c r="D72" s="19">
        <f t="shared" si="6"/>
        <v>3.4333333333333331</v>
      </c>
      <c r="E72" s="19">
        <f t="shared" si="7"/>
        <v>0.29126213592233008</v>
      </c>
      <c r="F72" s="19">
        <f t="shared" si="2"/>
        <v>7.5333333333333332</v>
      </c>
      <c r="G72" s="19">
        <f t="shared" si="3"/>
        <v>5.1569597069597073</v>
      </c>
    </row>
    <row r="73" spans="1:7" x14ac:dyDescent="0.25">
      <c r="A73" s="8">
        <v>72</v>
      </c>
      <c r="B73" s="8">
        <v>300</v>
      </c>
      <c r="C73" s="8">
        <v>35</v>
      </c>
      <c r="D73" s="19">
        <f t="shared" si="6"/>
        <v>8.5714285714285712</v>
      </c>
      <c r="E73" s="19">
        <f t="shared" si="7"/>
        <v>0.11666666666666667</v>
      </c>
      <c r="F73" s="19">
        <f t="shared" ref="F73:F101" si="8">AVERAGE(C71:C73)*0.1</f>
        <v>5.9</v>
      </c>
      <c r="G73" s="19">
        <f t="shared" ref="G73:G101" si="9">AVERAGE(D71:D73)</f>
        <v>5.9823565323565324</v>
      </c>
    </row>
    <row r="74" spans="1:7" x14ac:dyDescent="0.25">
      <c r="A74" s="8">
        <v>73</v>
      </c>
      <c r="B74" s="8">
        <v>312</v>
      </c>
      <c r="C74" s="8">
        <v>43</v>
      </c>
      <c r="D74" s="19">
        <f t="shared" si="6"/>
        <v>7.2558139534883717</v>
      </c>
      <c r="E74" s="19">
        <f t="shared" si="7"/>
        <v>0.13782051282051283</v>
      </c>
      <c r="F74" s="19">
        <f t="shared" si="8"/>
        <v>5.6000000000000005</v>
      </c>
      <c r="G74" s="19">
        <f t="shared" si="9"/>
        <v>6.4201919527500921</v>
      </c>
    </row>
    <row r="75" spans="1:7" x14ac:dyDescent="0.25">
      <c r="A75" s="8">
        <v>74</v>
      </c>
      <c r="B75" s="8">
        <v>175</v>
      </c>
      <c r="C75" s="8">
        <v>39</v>
      </c>
      <c r="D75" s="19">
        <f t="shared" si="6"/>
        <v>4.4871794871794872</v>
      </c>
      <c r="E75" s="19">
        <f t="shared" si="7"/>
        <v>0.22285714285714286</v>
      </c>
      <c r="F75" s="19">
        <f t="shared" si="8"/>
        <v>3.9000000000000004</v>
      </c>
      <c r="G75" s="19">
        <f t="shared" si="9"/>
        <v>6.7714740040321431</v>
      </c>
    </row>
    <row r="76" spans="1:7" x14ac:dyDescent="0.25">
      <c r="A76" s="8">
        <v>75</v>
      </c>
      <c r="B76" s="8">
        <v>308</v>
      </c>
      <c r="C76" s="8">
        <v>56</v>
      </c>
      <c r="D76" s="19">
        <f t="shared" si="6"/>
        <v>5.5</v>
      </c>
      <c r="E76" s="19">
        <f t="shared" si="7"/>
        <v>0.18181818181818182</v>
      </c>
      <c r="F76" s="19">
        <f t="shared" si="8"/>
        <v>4.6000000000000005</v>
      </c>
      <c r="G76" s="19">
        <f t="shared" si="9"/>
        <v>5.7476644802226202</v>
      </c>
    </row>
    <row r="77" spans="1:7" x14ac:dyDescent="0.25">
      <c r="A77" s="8">
        <v>76</v>
      </c>
      <c r="B77" s="8">
        <v>319</v>
      </c>
      <c r="C77" s="8">
        <v>58</v>
      </c>
      <c r="D77" s="19">
        <f t="shared" si="6"/>
        <v>5.5</v>
      </c>
      <c r="E77" s="19">
        <f t="shared" si="7"/>
        <v>0.18181818181818182</v>
      </c>
      <c r="F77" s="19">
        <f t="shared" si="8"/>
        <v>5.1000000000000005</v>
      </c>
      <c r="G77" s="19">
        <f t="shared" si="9"/>
        <v>5.1623931623931627</v>
      </c>
    </row>
    <row r="78" spans="1:7" x14ac:dyDescent="0.25">
      <c r="A78" s="8">
        <v>77</v>
      </c>
      <c r="B78" s="8">
        <v>326</v>
      </c>
      <c r="C78" s="8">
        <v>56</v>
      </c>
      <c r="D78" s="19">
        <f t="shared" si="6"/>
        <v>5.8214285714285712</v>
      </c>
      <c r="E78" s="19">
        <f t="shared" si="7"/>
        <v>0.17177914110429449</v>
      </c>
      <c r="F78" s="19">
        <f t="shared" si="8"/>
        <v>5.666666666666667</v>
      </c>
      <c r="G78" s="19">
        <f t="shared" si="9"/>
        <v>5.6071428571428568</v>
      </c>
    </row>
    <row r="79" spans="1:7" x14ac:dyDescent="0.25">
      <c r="A79" s="8">
        <v>78</v>
      </c>
      <c r="B79" s="8">
        <v>174</v>
      </c>
      <c r="C79" s="8">
        <v>34</v>
      </c>
      <c r="D79" s="19">
        <f t="shared" si="6"/>
        <v>5.117647058823529</v>
      </c>
      <c r="E79" s="19">
        <f t="shared" si="7"/>
        <v>0.19540229885057472</v>
      </c>
      <c r="F79" s="19">
        <f t="shared" si="8"/>
        <v>4.9333333333333336</v>
      </c>
      <c r="G79" s="19">
        <f t="shared" si="9"/>
        <v>5.4796918767506995</v>
      </c>
    </row>
    <row r="80" spans="1:7" x14ac:dyDescent="0.25">
      <c r="A80" s="8">
        <v>79</v>
      </c>
      <c r="B80" s="8">
        <v>312</v>
      </c>
      <c r="C80" s="8">
        <v>52</v>
      </c>
      <c r="D80" s="19">
        <f t="shared" si="6"/>
        <v>6</v>
      </c>
      <c r="E80" s="19">
        <f t="shared" si="7"/>
        <v>0.16666666666666666</v>
      </c>
      <c r="F80" s="19">
        <f t="shared" si="8"/>
        <v>4.7333333333333334</v>
      </c>
      <c r="G80" s="19">
        <f t="shared" si="9"/>
        <v>5.6463585434173664</v>
      </c>
    </row>
    <row r="81" spans="1:7" x14ac:dyDescent="0.25">
      <c r="A81" s="8">
        <v>80</v>
      </c>
      <c r="B81" s="8">
        <v>61</v>
      </c>
      <c r="C81" s="8">
        <v>9</v>
      </c>
      <c r="D81" s="19">
        <f t="shared" si="6"/>
        <v>6.7777777777777777</v>
      </c>
      <c r="E81" s="19">
        <f t="shared" si="7"/>
        <v>0.14754098360655737</v>
      </c>
      <c r="F81" s="19">
        <f t="shared" si="8"/>
        <v>3.166666666666667</v>
      </c>
      <c r="G81" s="19">
        <f t="shared" si="9"/>
        <v>5.9651416122004361</v>
      </c>
    </row>
    <row r="82" spans="1:7" x14ac:dyDescent="0.25">
      <c r="A82" s="8">
        <v>81</v>
      </c>
      <c r="B82" s="8">
        <v>414</v>
      </c>
      <c r="C82" s="8">
        <v>78</v>
      </c>
      <c r="D82" s="19">
        <f t="shared" si="6"/>
        <v>5.3076923076923075</v>
      </c>
      <c r="E82" s="19">
        <f t="shared" si="7"/>
        <v>0.18840579710144928</v>
      </c>
      <c r="F82" s="19">
        <f t="shared" si="8"/>
        <v>4.6333333333333337</v>
      </c>
      <c r="G82" s="19">
        <f t="shared" si="9"/>
        <v>6.0284900284900287</v>
      </c>
    </row>
    <row r="83" spans="1:7" x14ac:dyDescent="0.25">
      <c r="A83" s="8">
        <v>82</v>
      </c>
      <c r="B83" s="8">
        <v>179</v>
      </c>
      <c r="C83" s="8">
        <v>51</v>
      </c>
      <c r="D83" s="19">
        <f t="shared" si="6"/>
        <v>3.5098039215686274</v>
      </c>
      <c r="E83" s="19">
        <f t="shared" si="7"/>
        <v>0.28491620111731841</v>
      </c>
      <c r="F83" s="19">
        <f t="shared" si="8"/>
        <v>4.6000000000000005</v>
      </c>
      <c r="G83" s="19">
        <f t="shared" si="9"/>
        <v>5.1984246690129039</v>
      </c>
    </row>
    <row r="84" spans="1:7" x14ac:dyDescent="0.25">
      <c r="A84" s="8">
        <v>83</v>
      </c>
      <c r="B84" s="8">
        <v>293</v>
      </c>
      <c r="C84" s="8">
        <v>60</v>
      </c>
      <c r="D84" s="19">
        <f t="shared" si="6"/>
        <v>4.8833333333333337</v>
      </c>
      <c r="E84" s="19">
        <f t="shared" si="7"/>
        <v>0.20477815699658702</v>
      </c>
      <c r="F84" s="19">
        <f t="shared" si="8"/>
        <v>6.3000000000000007</v>
      </c>
      <c r="G84" s="19">
        <f t="shared" si="9"/>
        <v>4.5669431875314226</v>
      </c>
    </row>
    <row r="85" spans="1:7" x14ac:dyDescent="0.25">
      <c r="A85" s="8">
        <v>84</v>
      </c>
      <c r="B85" s="8">
        <v>212</v>
      </c>
      <c r="C85" s="8">
        <v>66</v>
      </c>
      <c r="D85" s="19">
        <f t="shared" si="6"/>
        <v>3.2121212121212119</v>
      </c>
      <c r="E85" s="19">
        <f t="shared" si="7"/>
        <v>0.31132075471698112</v>
      </c>
      <c r="F85" s="19">
        <f t="shared" si="8"/>
        <v>5.9</v>
      </c>
      <c r="G85" s="19">
        <f t="shared" si="9"/>
        <v>3.8684194890077244</v>
      </c>
    </row>
    <row r="86" spans="1:7" x14ac:dyDescent="0.25">
      <c r="A86" s="8">
        <v>85</v>
      </c>
      <c r="B86" s="8">
        <v>71</v>
      </c>
      <c r="C86" s="8">
        <v>18</v>
      </c>
      <c r="D86" s="19">
        <f t="shared" si="6"/>
        <v>3.9444444444444446</v>
      </c>
      <c r="E86" s="19">
        <f t="shared" si="7"/>
        <v>0.25352112676056338</v>
      </c>
      <c r="F86" s="19">
        <f t="shared" si="8"/>
        <v>4.8000000000000007</v>
      </c>
      <c r="G86" s="19">
        <f t="shared" si="9"/>
        <v>4.0132996632996631</v>
      </c>
    </row>
    <row r="87" spans="1:7" x14ac:dyDescent="0.25">
      <c r="A87" s="8">
        <v>86</v>
      </c>
      <c r="B87" s="8">
        <v>415</v>
      </c>
      <c r="C87" s="8">
        <v>72</v>
      </c>
      <c r="D87" s="19">
        <f t="shared" si="6"/>
        <v>5.7638888888888893</v>
      </c>
      <c r="E87" s="19">
        <f t="shared" si="7"/>
        <v>0.17349397590361446</v>
      </c>
      <c r="F87" s="19">
        <f t="shared" si="8"/>
        <v>5.2</v>
      </c>
      <c r="G87" s="19">
        <f t="shared" si="9"/>
        <v>4.3068181818181825</v>
      </c>
    </row>
    <row r="88" spans="1:7" x14ac:dyDescent="0.25">
      <c r="A88" s="8">
        <v>87</v>
      </c>
      <c r="B88" s="8">
        <v>514</v>
      </c>
      <c r="C88" s="8">
        <v>56</v>
      </c>
      <c r="D88" s="19">
        <f t="shared" si="6"/>
        <v>9.1785714285714288</v>
      </c>
      <c r="E88" s="19">
        <f t="shared" si="7"/>
        <v>0.10894941634241245</v>
      </c>
      <c r="F88" s="19">
        <f t="shared" si="8"/>
        <v>4.8666666666666671</v>
      </c>
      <c r="G88" s="19">
        <f t="shared" si="9"/>
        <v>6.2956349206349209</v>
      </c>
    </row>
    <row r="89" spans="1:7" x14ac:dyDescent="0.25">
      <c r="A89" s="8">
        <v>88</v>
      </c>
      <c r="B89" s="8">
        <v>515</v>
      </c>
      <c r="C89" s="8">
        <v>84</v>
      </c>
      <c r="D89" s="19">
        <f t="shared" si="6"/>
        <v>6.1309523809523814</v>
      </c>
      <c r="E89" s="19">
        <f t="shared" si="7"/>
        <v>0.16310679611650486</v>
      </c>
      <c r="F89" s="19">
        <f t="shared" si="8"/>
        <v>7.0666666666666673</v>
      </c>
      <c r="G89" s="19">
        <f t="shared" si="9"/>
        <v>7.0244708994708995</v>
      </c>
    </row>
    <row r="90" spans="1:7" x14ac:dyDescent="0.25">
      <c r="A90" s="8">
        <v>89</v>
      </c>
      <c r="B90" s="8">
        <v>406</v>
      </c>
      <c r="C90" s="8">
        <v>90</v>
      </c>
      <c r="D90" s="19">
        <f t="shared" si="6"/>
        <v>4.5111111111111111</v>
      </c>
      <c r="E90" s="19">
        <f t="shared" si="7"/>
        <v>0.22167487684729065</v>
      </c>
      <c r="F90" s="19">
        <f t="shared" si="8"/>
        <v>7.6666666666666679</v>
      </c>
      <c r="G90" s="19">
        <f t="shared" si="9"/>
        <v>6.6068783068783077</v>
      </c>
    </row>
    <row r="91" spans="1:7" x14ac:dyDescent="0.25">
      <c r="A91" s="8">
        <v>90</v>
      </c>
      <c r="B91" s="8">
        <v>481</v>
      </c>
      <c r="C91" s="8">
        <v>72</v>
      </c>
      <c r="D91" s="19">
        <f t="shared" si="6"/>
        <v>6.6805555555555554</v>
      </c>
      <c r="E91" s="19">
        <f t="shared" si="7"/>
        <v>0.1496881496881497</v>
      </c>
      <c r="F91" s="19">
        <f t="shared" si="8"/>
        <v>8.2000000000000011</v>
      </c>
      <c r="G91" s="19">
        <f t="shared" si="9"/>
        <v>5.7742063492063496</v>
      </c>
    </row>
    <row r="92" spans="1:7" x14ac:dyDescent="0.25">
      <c r="A92" s="8">
        <v>91</v>
      </c>
      <c r="B92" s="8">
        <v>515</v>
      </c>
      <c r="C92" s="8">
        <v>100</v>
      </c>
      <c r="D92" s="19">
        <f t="shared" si="6"/>
        <v>5.15</v>
      </c>
      <c r="E92" s="19">
        <f t="shared" si="7"/>
        <v>0.1941747572815534</v>
      </c>
      <c r="F92" s="19">
        <f t="shared" si="8"/>
        <v>8.7333333333333325</v>
      </c>
      <c r="G92" s="19">
        <f t="shared" si="9"/>
        <v>5.4472222222222229</v>
      </c>
    </row>
    <row r="93" spans="1:7" x14ac:dyDescent="0.25">
      <c r="A93" s="8">
        <v>92</v>
      </c>
      <c r="B93" s="8">
        <v>512</v>
      </c>
      <c r="C93" s="8">
        <v>72</v>
      </c>
      <c r="D93" s="19">
        <f t="shared" si="6"/>
        <v>7.1111111111111107</v>
      </c>
      <c r="E93" s="19">
        <f t="shared" si="7"/>
        <v>0.140625</v>
      </c>
      <c r="F93" s="19">
        <f t="shared" si="8"/>
        <v>8.1333333333333329</v>
      </c>
      <c r="G93" s="19">
        <f t="shared" si="9"/>
        <v>6.3138888888888891</v>
      </c>
    </row>
    <row r="94" spans="1:7" x14ac:dyDescent="0.25">
      <c r="A94" s="8">
        <v>93</v>
      </c>
      <c r="B94" s="8">
        <v>512</v>
      </c>
      <c r="C94" s="8">
        <v>78</v>
      </c>
      <c r="D94" s="19">
        <f t="shared" si="6"/>
        <v>6.5641025641025639</v>
      </c>
      <c r="E94" s="19">
        <f t="shared" si="7"/>
        <v>0.15234375</v>
      </c>
      <c r="F94" s="19">
        <f t="shared" si="8"/>
        <v>8.3333333333333339</v>
      </c>
      <c r="G94" s="19">
        <f t="shared" si="9"/>
        <v>6.2750712250712253</v>
      </c>
    </row>
    <row r="95" spans="1:7" x14ac:dyDescent="0.25">
      <c r="A95" s="8">
        <v>94</v>
      </c>
      <c r="B95" s="8">
        <v>397</v>
      </c>
      <c r="C95" s="8">
        <v>84</v>
      </c>
      <c r="D95" s="19">
        <f t="shared" si="6"/>
        <v>4.7261904761904763</v>
      </c>
      <c r="E95" s="19">
        <f t="shared" si="7"/>
        <v>0.21158690176322417</v>
      </c>
      <c r="F95" s="19">
        <f t="shared" si="8"/>
        <v>7.8000000000000007</v>
      </c>
      <c r="G95" s="19">
        <f t="shared" si="9"/>
        <v>6.1338013838013836</v>
      </c>
    </row>
    <row r="96" spans="1:7" x14ac:dyDescent="0.25">
      <c r="A96" s="8">
        <v>95</v>
      </c>
      <c r="B96" s="8">
        <v>513</v>
      </c>
      <c r="C96" s="8">
        <v>78</v>
      </c>
      <c r="D96" s="19">
        <f t="shared" si="6"/>
        <v>6.5769230769230766</v>
      </c>
      <c r="E96" s="19">
        <f t="shared" si="7"/>
        <v>0.15204678362573099</v>
      </c>
      <c r="F96" s="19">
        <f t="shared" si="8"/>
        <v>8</v>
      </c>
      <c r="G96" s="19">
        <f t="shared" si="9"/>
        <v>5.9557387057387059</v>
      </c>
    </row>
    <row r="97" spans="1:7" x14ac:dyDescent="0.25">
      <c r="A97" s="8">
        <v>96</v>
      </c>
      <c r="B97" s="8">
        <v>352</v>
      </c>
      <c r="C97" s="8">
        <v>66</v>
      </c>
      <c r="D97" s="19">
        <f t="shared" si="6"/>
        <v>5.333333333333333</v>
      </c>
      <c r="E97" s="19">
        <f t="shared" si="7"/>
        <v>0.1875</v>
      </c>
      <c r="F97" s="19">
        <f t="shared" si="8"/>
        <v>7.6000000000000005</v>
      </c>
      <c r="G97" s="19">
        <f t="shared" si="9"/>
        <v>5.5454822954822953</v>
      </c>
    </row>
    <row r="98" spans="1:7" x14ac:dyDescent="0.25">
      <c r="A98" s="8">
        <v>97</v>
      </c>
      <c r="B98" s="8">
        <v>501</v>
      </c>
      <c r="C98" s="8">
        <v>78</v>
      </c>
      <c r="D98" s="19">
        <f t="shared" ref="D98:D114" si="10">B98/C98</f>
        <v>6.4230769230769234</v>
      </c>
      <c r="E98" s="19">
        <f t="shared" si="7"/>
        <v>0.15568862275449102</v>
      </c>
      <c r="F98" s="19">
        <f t="shared" si="8"/>
        <v>7.4</v>
      </c>
      <c r="G98" s="19">
        <f t="shared" si="9"/>
        <v>6.1111111111111107</v>
      </c>
    </row>
    <row r="99" spans="1:7" x14ac:dyDescent="0.25">
      <c r="A99" s="8">
        <v>98</v>
      </c>
      <c r="B99" s="8">
        <v>314</v>
      </c>
      <c r="C99" s="8">
        <v>78</v>
      </c>
      <c r="D99" s="19">
        <f t="shared" si="10"/>
        <v>4.0256410256410255</v>
      </c>
      <c r="E99" s="19">
        <f t="shared" si="7"/>
        <v>0.24840764331210191</v>
      </c>
      <c r="F99" s="19">
        <f t="shared" si="8"/>
        <v>7.4</v>
      </c>
      <c r="G99" s="19">
        <f t="shared" si="9"/>
        <v>5.2606837606837606</v>
      </c>
    </row>
    <row r="100" spans="1:7" x14ac:dyDescent="0.25">
      <c r="A100" s="8">
        <v>99</v>
      </c>
      <c r="B100" s="8">
        <v>531</v>
      </c>
      <c r="C100" s="8">
        <v>120</v>
      </c>
      <c r="D100" s="19">
        <f t="shared" si="10"/>
        <v>4.4249999999999998</v>
      </c>
      <c r="E100" s="19">
        <f t="shared" si="7"/>
        <v>0.22598870056497175</v>
      </c>
      <c r="F100" s="19">
        <f t="shared" si="8"/>
        <v>9.2000000000000011</v>
      </c>
      <c r="G100" s="19">
        <f t="shared" si="9"/>
        <v>4.9579059829059835</v>
      </c>
    </row>
    <row r="101" spans="1:7" x14ac:dyDescent="0.25">
      <c r="A101" s="8">
        <v>100</v>
      </c>
      <c r="B101" s="8">
        <v>265</v>
      </c>
      <c r="C101" s="8">
        <v>78</v>
      </c>
      <c r="D101" s="19">
        <f t="shared" si="10"/>
        <v>3.3974358974358974</v>
      </c>
      <c r="E101" s="19">
        <f t="shared" si="7"/>
        <v>0.29433962264150942</v>
      </c>
      <c r="F101" s="19">
        <f t="shared" si="8"/>
        <v>9.2000000000000011</v>
      </c>
      <c r="G101" s="19">
        <f t="shared" si="9"/>
        <v>3.9493589743589745</v>
      </c>
    </row>
    <row r="102" spans="1:7" x14ac:dyDescent="0.25">
      <c r="A102" s="38">
        <v>101</v>
      </c>
      <c r="B102" s="38">
        <v>494</v>
      </c>
      <c r="C102" s="38">
        <v>148</v>
      </c>
      <c r="D102" s="7">
        <f t="shared" si="10"/>
        <v>3.3378378378378377</v>
      </c>
      <c r="E102" s="19">
        <f t="shared" si="7"/>
        <v>0.29959514170040485</v>
      </c>
      <c r="F102" s="19">
        <f t="shared" ref="F102:F114" si="11">AVERAGE(C100:C102)*0.1</f>
        <v>11.533333333333333</v>
      </c>
      <c r="G102" s="19">
        <f t="shared" ref="G102:G114" si="12">AVERAGE(D100:D102)</f>
        <v>3.7200912450912447</v>
      </c>
    </row>
    <row r="103" spans="1:7" x14ac:dyDescent="0.25">
      <c r="A103" s="38">
        <v>102</v>
      </c>
      <c r="B103" s="38">
        <v>505</v>
      </c>
      <c r="C103" s="38">
        <v>114</v>
      </c>
      <c r="D103" s="7">
        <f t="shared" si="10"/>
        <v>4.4298245614035086</v>
      </c>
      <c r="E103" s="19">
        <f t="shared" si="7"/>
        <v>0.22574257425742575</v>
      </c>
      <c r="F103" s="19">
        <f t="shared" si="11"/>
        <v>11.333333333333334</v>
      </c>
      <c r="G103" s="19">
        <f t="shared" si="12"/>
        <v>3.7216994322257477</v>
      </c>
    </row>
    <row r="104" spans="1:7" x14ac:dyDescent="0.25">
      <c r="A104" s="38">
        <v>103</v>
      </c>
      <c r="B104" s="38">
        <v>608</v>
      </c>
      <c r="C104" s="38">
        <v>156</v>
      </c>
      <c r="D104" s="7">
        <f t="shared" si="10"/>
        <v>3.8974358974358974</v>
      </c>
      <c r="E104" s="19">
        <f t="shared" si="7"/>
        <v>0.25657894736842107</v>
      </c>
      <c r="F104" s="19">
        <f t="shared" si="11"/>
        <v>13.933333333333335</v>
      </c>
      <c r="G104" s="19">
        <f t="shared" si="12"/>
        <v>3.8883660988924142</v>
      </c>
    </row>
    <row r="105" spans="1:7" x14ac:dyDescent="0.25">
      <c r="A105" s="38">
        <v>104</v>
      </c>
      <c r="B105" s="38">
        <v>315</v>
      </c>
      <c r="C105" s="38">
        <v>78</v>
      </c>
      <c r="D105" s="7">
        <f t="shared" si="10"/>
        <v>4.0384615384615383</v>
      </c>
      <c r="E105" s="19">
        <f t="shared" si="7"/>
        <v>0.24761904761904763</v>
      </c>
      <c r="F105" s="19">
        <f t="shared" si="11"/>
        <v>11.600000000000001</v>
      </c>
      <c r="G105" s="19">
        <f t="shared" si="12"/>
        <v>4.1219073324336479</v>
      </c>
    </row>
    <row r="106" spans="1:7" x14ac:dyDescent="0.25">
      <c r="A106" s="38">
        <v>105</v>
      </c>
      <c r="B106" s="38">
        <v>190</v>
      </c>
      <c r="C106" s="38">
        <v>58</v>
      </c>
      <c r="D106" s="7">
        <f t="shared" si="10"/>
        <v>3.2758620689655173</v>
      </c>
      <c r="E106" s="19">
        <f t="shared" si="7"/>
        <v>0.30526315789473685</v>
      </c>
      <c r="F106" s="19">
        <f t="shared" si="11"/>
        <v>9.7333333333333343</v>
      </c>
      <c r="G106" s="19">
        <f t="shared" si="12"/>
        <v>3.7372531682876513</v>
      </c>
    </row>
    <row r="107" spans="1:7" x14ac:dyDescent="0.25">
      <c r="A107" s="38">
        <v>106</v>
      </c>
      <c r="B107" s="38">
        <v>617</v>
      </c>
      <c r="C107" s="38">
        <v>120</v>
      </c>
      <c r="D107" s="7">
        <f t="shared" si="10"/>
        <v>5.1416666666666666</v>
      </c>
      <c r="E107" s="19">
        <f t="shared" si="7"/>
        <v>0.19448946515397084</v>
      </c>
      <c r="F107" s="19">
        <f t="shared" si="11"/>
        <v>8.5333333333333332</v>
      </c>
      <c r="G107" s="19">
        <f t="shared" si="12"/>
        <v>4.1519967580312409</v>
      </c>
    </row>
    <row r="108" spans="1:7" x14ac:dyDescent="0.25">
      <c r="A108" s="38">
        <v>107</v>
      </c>
      <c r="B108" s="38">
        <v>344</v>
      </c>
      <c r="C108" s="38">
        <v>108</v>
      </c>
      <c r="D108" s="7">
        <f t="shared" si="10"/>
        <v>3.1851851851851851</v>
      </c>
      <c r="E108" s="19">
        <f t="shared" si="7"/>
        <v>0.31395348837209303</v>
      </c>
      <c r="F108" s="19">
        <f t="shared" si="11"/>
        <v>9.5333333333333332</v>
      </c>
      <c r="G108" s="19">
        <f t="shared" si="12"/>
        <v>3.8675713069391229</v>
      </c>
    </row>
    <row r="109" spans="1:7" x14ac:dyDescent="0.25">
      <c r="A109" s="38">
        <v>108</v>
      </c>
      <c r="B109" s="38">
        <v>296</v>
      </c>
      <c r="C109" s="38">
        <v>114</v>
      </c>
      <c r="D109" s="7">
        <f t="shared" si="10"/>
        <v>2.5964912280701755</v>
      </c>
      <c r="E109" s="19">
        <f t="shared" si="7"/>
        <v>0.38513513513513514</v>
      </c>
      <c r="F109" s="19">
        <f t="shared" si="11"/>
        <v>11.4</v>
      </c>
      <c r="G109" s="19">
        <f t="shared" si="12"/>
        <v>3.6411143599740092</v>
      </c>
    </row>
    <row r="110" spans="1:7" x14ac:dyDescent="0.25">
      <c r="A110" s="38">
        <v>109</v>
      </c>
      <c r="B110" s="38">
        <v>244</v>
      </c>
      <c r="C110" s="38">
        <v>102</v>
      </c>
      <c r="D110" s="7">
        <f t="shared" si="10"/>
        <v>2.392156862745098</v>
      </c>
      <c r="E110" s="19">
        <f t="shared" si="7"/>
        <v>0.41803278688524592</v>
      </c>
      <c r="F110" s="19">
        <f t="shared" si="11"/>
        <v>10.8</v>
      </c>
      <c r="G110" s="19">
        <f t="shared" si="12"/>
        <v>2.7246110920001527</v>
      </c>
    </row>
    <row r="111" spans="1:7" x14ac:dyDescent="0.25">
      <c r="A111" s="38">
        <v>110</v>
      </c>
      <c r="B111" s="38">
        <v>379</v>
      </c>
      <c r="C111" s="38">
        <v>102</v>
      </c>
      <c r="D111" s="7">
        <f t="shared" si="10"/>
        <v>3.715686274509804</v>
      </c>
      <c r="E111" s="19">
        <f t="shared" si="7"/>
        <v>0.26912928759894461</v>
      </c>
      <c r="F111" s="19">
        <f t="shared" si="11"/>
        <v>10.600000000000001</v>
      </c>
      <c r="G111" s="19">
        <f t="shared" si="12"/>
        <v>2.9014447884416925</v>
      </c>
    </row>
    <row r="112" spans="1:7" x14ac:dyDescent="0.25">
      <c r="A112" s="38">
        <v>111</v>
      </c>
      <c r="B112" s="38">
        <v>311</v>
      </c>
      <c r="C112" s="38">
        <v>78</v>
      </c>
      <c r="D112" s="7">
        <f t="shared" si="10"/>
        <v>3.9871794871794872</v>
      </c>
      <c r="E112" s="19">
        <f t="shared" si="7"/>
        <v>0.25080385852090031</v>
      </c>
      <c r="F112" s="19">
        <f t="shared" si="11"/>
        <v>9.4</v>
      </c>
      <c r="G112" s="19">
        <f t="shared" si="12"/>
        <v>3.3650075414781297</v>
      </c>
    </row>
    <row r="113" spans="1:7" x14ac:dyDescent="0.25">
      <c r="A113" s="38">
        <v>112</v>
      </c>
      <c r="B113" s="38">
        <v>335</v>
      </c>
      <c r="C113" s="38">
        <v>102</v>
      </c>
      <c r="D113" s="7">
        <f t="shared" si="10"/>
        <v>3.284313725490196</v>
      </c>
      <c r="E113" s="19">
        <f t="shared" si="7"/>
        <v>0.30447761194029849</v>
      </c>
      <c r="F113" s="19">
        <f t="shared" si="11"/>
        <v>9.4</v>
      </c>
      <c r="G113" s="19">
        <f t="shared" si="12"/>
        <v>3.6623931623931623</v>
      </c>
    </row>
    <row r="114" spans="1:7" x14ac:dyDescent="0.25">
      <c r="A114" s="38">
        <v>113</v>
      </c>
      <c r="B114" s="38">
        <v>267</v>
      </c>
      <c r="C114" s="38">
        <v>78</v>
      </c>
      <c r="D114" s="7">
        <f t="shared" si="10"/>
        <v>3.4230769230769229</v>
      </c>
      <c r="E114" s="19">
        <f t="shared" si="7"/>
        <v>0.29213483146067415</v>
      </c>
      <c r="F114" s="19">
        <f t="shared" si="11"/>
        <v>8.6</v>
      </c>
      <c r="G114" s="19">
        <f t="shared" si="12"/>
        <v>3.5648567119155352</v>
      </c>
    </row>
    <row r="115" spans="1:7" x14ac:dyDescent="0.25">
      <c r="A115" s="38">
        <v>114</v>
      </c>
    </row>
    <row r="116" spans="1:7" x14ac:dyDescent="0.25">
      <c r="A116" s="38">
        <v>115</v>
      </c>
    </row>
    <row r="117" spans="1:7" x14ac:dyDescent="0.25">
      <c r="A117" s="38">
        <v>116</v>
      </c>
    </row>
    <row r="118" spans="1:7" x14ac:dyDescent="0.25">
      <c r="A118" s="38">
        <v>117</v>
      </c>
    </row>
    <row r="119" spans="1:7" x14ac:dyDescent="0.25">
      <c r="A119" s="38">
        <v>118</v>
      </c>
    </row>
    <row r="120" spans="1:7" x14ac:dyDescent="0.25">
      <c r="A120" s="38">
        <v>119</v>
      </c>
    </row>
    <row r="121" spans="1:7" x14ac:dyDescent="0.25">
      <c r="A121" s="38">
        <v>120</v>
      </c>
    </row>
    <row r="122" spans="1:7" x14ac:dyDescent="0.25">
      <c r="A122" s="38">
        <v>121</v>
      </c>
    </row>
    <row r="123" spans="1:7" x14ac:dyDescent="0.25">
      <c r="A123" s="38">
        <v>122</v>
      </c>
    </row>
    <row r="124" spans="1:7" x14ac:dyDescent="0.25">
      <c r="A124" s="38">
        <v>123</v>
      </c>
    </row>
    <row r="125" spans="1:7" x14ac:dyDescent="0.25">
      <c r="A125" s="38">
        <v>124</v>
      </c>
    </row>
    <row r="126" spans="1:7" x14ac:dyDescent="0.25">
      <c r="A126" s="38">
        <v>125</v>
      </c>
    </row>
    <row r="127" spans="1:7" x14ac:dyDescent="0.25">
      <c r="A127" s="38">
        <v>126</v>
      </c>
    </row>
    <row r="128" spans="1:7" x14ac:dyDescent="0.25">
      <c r="A128" s="38">
        <v>127</v>
      </c>
    </row>
    <row r="129" spans="1:1" x14ac:dyDescent="0.25">
      <c r="A129" s="38">
        <v>128</v>
      </c>
    </row>
    <row r="130" spans="1:1" x14ac:dyDescent="0.25">
      <c r="A130" s="38">
        <v>129</v>
      </c>
    </row>
    <row r="131" spans="1:1" x14ac:dyDescent="0.25">
      <c r="A131" s="38">
        <v>130</v>
      </c>
    </row>
    <row r="132" spans="1:1" x14ac:dyDescent="0.25">
      <c r="A132" s="38">
        <v>131</v>
      </c>
    </row>
    <row r="133" spans="1:1" x14ac:dyDescent="0.25">
      <c r="A133" s="38">
        <v>132</v>
      </c>
    </row>
    <row r="134" spans="1:1" x14ac:dyDescent="0.25">
      <c r="A134" s="38">
        <v>133</v>
      </c>
    </row>
    <row r="135" spans="1:1" x14ac:dyDescent="0.25">
      <c r="A135" s="38">
        <v>134</v>
      </c>
    </row>
    <row r="136" spans="1:1" x14ac:dyDescent="0.25">
      <c r="A136" s="38">
        <v>135</v>
      </c>
    </row>
    <row r="137" spans="1:1" x14ac:dyDescent="0.25">
      <c r="A137" s="38">
        <v>136</v>
      </c>
    </row>
    <row r="138" spans="1:1" x14ac:dyDescent="0.25">
      <c r="A138" s="38">
        <v>137</v>
      </c>
    </row>
    <row r="139" spans="1:1" x14ac:dyDescent="0.25">
      <c r="A139" s="38">
        <v>138</v>
      </c>
    </row>
    <row r="140" spans="1:1" x14ac:dyDescent="0.25">
      <c r="A140" s="38">
        <v>139</v>
      </c>
    </row>
    <row r="141" spans="1:1" x14ac:dyDescent="0.25">
      <c r="A141" s="38">
        <v>140</v>
      </c>
    </row>
    <row r="142" spans="1:1" x14ac:dyDescent="0.25">
      <c r="A142" s="38">
        <v>141</v>
      </c>
    </row>
    <row r="143" spans="1:1" x14ac:dyDescent="0.25">
      <c r="A143" s="38">
        <v>142</v>
      </c>
    </row>
    <row r="144" spans="1:1" x14ac:dyDescent="0.25">
      <c r="A144" s="38">
        <v>143</v>
      </c>
    </row>
    <row r="145" spans="1:1" x14ac:dyDescent="0.25">
      <c r="A145" s="38">
        <v>144</v>
      </c>
    </row>
    <row r="146" spans="1:1" x14ac:dyDescent="0.25">
      <c r="A146" s="38">
        <v>145</v>
      </c>
    </row>
    <row r="147" spans="1:1" x14ac:dyDescent="0.25">
      <c r="A147" s="38">
        <v>146</v>
      </c>
    </row>
    <row r="148" spans="1:1" x14ac:dyDescent="0.25">
      <c r="A148" s="38">
        <v>147</v>
      </c>
    </row>
    <row r="149" spans="1:1" x14ac:dyDescent="0.25">
      <c r="A149" s="38">
        <v>148</v>
      </c>
    </row>
    <row r="150" spans="1:1" x14ac:dyDescent="0.25">
      <c r="A150" s="38">
        <v>149</v>
      </c>
    </row>
    <row r="151" spans="1:1" x14ac:dyDescent="0.25">
      <c r="A151" s="38">
        <v>150</v>
      </c>
    </row>
  </sheetData>
  <sortState ref="A2:G101">
    <sortCondition ref="A1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5D42-9524-4DCC-9FF3-B666156D722A}">
  <dimension ref="A1:W29"/>
  <sheetViews>
    <sheetView zoomScale="70" zoomScaleNormal="70" workbookViewId="0">
      <selection activeCell="W9" sqref="W9"/>
    </sheetView>
  </sheetViews>
  <sheetFormatPr defaultRowHeight="13.8" x14ac:dyDescent="0.25"/>
  <sheetData>
    <row r="1" spans="1:23" ht="43.8" x14ac:dyDescent="0.25">
      <c r="A1" s="74" t="str">
        <f>"6 月 "&amp;CalendarYear</f>
        <v>6 月 2019</v>
      </c>
      <c r="B1" s="74"/>
      <c r="C1" s="74"/>
      <c r="D1" s="75"/>
      <c r="E1" s="75"/>
      <c r="F1" s="75"/>
      <c r="G1" s="76"/>
      <c r="I1" s="74" t="str">
        <f>"7 月 "&amp;CalendarYear</f>
        <v>7 月 2019</v>
      </c>
      <c r="J1" s="74"/>
      <c r="K1" s="74"/>
      <c r="L1" s="75"/>
      <c r="M1" s="75"/>
      <c r="N1" s="75"/>
      <c r="O1" s="76"/>
      <c r="Q1" s="74" t="str">
        <f>"8 月 "&amp;CalendarYear</f>
        <v>8 月 2019</v>
      </c>
      <c r="R1" s="74"/>
      <c r="S1" s="74"/>
      <c r="T1" s="75"/>
      <c r="U1" s="75"/>
      <c r="V1" s="75"/>
      <c r="W1" s="76"/>
    </row>
    <row r="2" spans="1:23" ht="15" thickBot="1" x14ac:dyDescent="0.3">
      <c r="A2" s="77" t="str">
        <f>IF(WeekStart="星期日", "星期日","星期一")</f>
        <v>星期日</v>
      </c>
      <c r="B2" s="77" t="str">
        <f t="shared" ref="B2:G2" si="0">UPPER(TEXT(B3,"aaaa"))</f>
        <v>星期一</v>
      </c>
      <c r="C2" s="77" t="str">
        <f t="shared" si="0"/>
        <v>星期二</v>
      </c>
      <c r="D2" s="77" t="str">
        <f t="shared" si="0"/>
        <v>星期三</v>
      </c>
      <c r="E2" s="77" t="str">
        <f t="shared" si="0"/>
        <v>星期四</v>
      </c>
      <c r="F2" s="77" t="str">
        <f t="shared" si="0"/>
        <v>星期五</v>
      </c>
      <c r="G2" s="77" t="str">
        <f t="shared" si="0"/>
        <v>星期六</v>
      </c>
      <c r="I2" s="77" t="str">
        <f>IF(WeekStart="星期日", "星期日","星期一")</f>
        <v>星期日</v>
      </c>
      <c r="J2" s="77" t="str">
        <f t="shared" ref="J2:O2" si="1">UPPER(TEXT(J3,"aaaa"))</f>
        <v>星期一</v>
      </c>
      <c r="K2" s="77" t="str">
        <f t="shared" si="1"/>
        <v>星期二</v>
      </c>
      <c r="L2" s="77" t="str">
        <f t="shared" si="1"/>
        <v>星期三</v>
      </c>
      <c r="M2" s="77" t="str">
        <f t="shared" si="1"/>
        <v>星期四</v>
      </c>
      <c r="N2" s="77" t="str">
        <f t="shared" si="1"/>
        <v>星期五</v>
      </c>
      <c r="O2" s="77" t="str">
        <f t="shared" si="1"/>
        <v>星期六</v>
      </c>
      <c r="Q2" s="77" t="str">
        <f>IF(WeekStart="星期日", "星期日","星期一")</f>
        <v>星期日</v>
      </c>
      <c r="R2" s="77" t="str">
        <f t="shared" ref="R2:W2" si="2">UPPER(TEXT(R3,"aaaa"))</f>
        <v>星期一</v>
      </c>
      <c r="S2" s="77" t="str">
        <f t="shared" si="2"/>
        <v>星期二</v>
      </c>
      <c r="T2" s="77" t="str">
        <f t="shared" si="2"/>
        <v>星期三</v>
      </c>
      <c r="U2" s="77" t="str">
        <f t="shared" si="2"/>
        <v>星期四</v>
      </c>
      <c r="V2" s="77" t="str">
        <f t="shared" si="2"/>
        <v>星期五</v>
      </c>
      <c r="W2" s="77" t="str">
        <f t="shared" si="2"/>
        <v>星期六</v>
      </c>
    </row>
    <row r="3" spans="1:23" ht="15" thickTop="1" x14ac:dyDescent="0.25">
      <c r="A3" s="78">
        <f t="array" ref="A3:G3">DaysAndWeeks+DATE(CalendarYear,6,1)-WEEKDAY(DATE(CalendarYear,6,1),(WeekStart="星期一")+1)+1</f>
        <v>43611</v>
      </c>
      <c r="B3" s="78">
        <v>43612</v>
      </c>
      <c r="C3" s="78">
        <v>43613</v>
      </c>
      <c r="D3" s="78">
        <v>43614</v>
      </c>
      <c r="E3" s="78">
        <v>43615</v>
      </c>
      <c r="F3" s="78">
        <v>43616</v>
      </c>
      <c r="G3" s="78">
        <v>43617</v>
      </c>
      <c r="I3" s="78">
        <f t="array" ref="I3:O3">DaysAndWeeks+DATE(CalendarYear,7,1)-WEEKDAY(DATE(CalendarYear,7,1),(WeekStart="星期一")+1)+1</f>
        <v>43646</v>
      </c>
      <c r="J3" s="78">
        <v>43647</v>
      </c>
      <c r="K3" s="78">
        <v>43648</v>
      </c>
      <c r="L3" s="78">
        <v>43649</v>
      </c>
      <c r="M3" s="78">
        <v>43650</v>
      </c>
      <c r="N3" s="78">
        <v>43651</v>
      </c>
      <c r="O3" s="78">
        <v>43652</v>
      </c>
      <c r="Q3" s="78">
        <f t="array" ref="Q3:W3">DaysAndWeeks+DATE(CalendarYear,8,1)-WEEKDAY(DATE(CalendarYear,8,1),(WeekStart="星期一")+1)+1</f>
        <v>43674</v>
      </c>
      <c r="R3" s="78">
        <v>43675</v>
      </c>
      <c r="S3" s="78">
        <v>43676</v>
      </c>
      <c r="T3" s="78">
        <v>43677</v>
      </c>
      <c r="U3" s="78">
        <v>43678</v>
      </c>
      <c r="V3" s="78">
        <v>43679</v>
      </c>
      <c r="W3" s="78">
        <v>43680</v>
      </c>
    </row>
    <row r="4" spans="1:23" x14ac:dyDescent="0.25">
      <c r="A4" s="73"/>
      <c r="B4" s="73"/>
      <c r="C4" s="73"/>
      <c r="D4" s="73"/>
      <c r="E4" s="73"/>
      <c r="F4" s="73"/>
      <c r="G4" s="81" t="s">
        <v>746</v>
      </c>
      <c r="I4" s="73"/>
      <c r="J4" s="73"/>
      <c r="K4" s="73"/>
      <c r="L4" s="73"/>
      <c r="M4" s="73"/>
      <c r="N4" s="73"/>
      <c r="O4" s="73"/>
      <c r="Q4" s="73"/>
      <c r="R4" s="73"/>
      <c r="S4" s="73"/>
      <c r="T4" s="73"/>
      <c r="U4" s="73"/>
      <c r="V4" s="73"/>
      <c r="W4" s="73"/>
    </row>
    <row r="5" spans="1:23" ht="14.4" x14ac:dyDescent="0.25">
      <c r="A5" s="79">
        <f t="array" ref="A5:G5">DaysAndWeeks+DATE(CalendarYear,6,1)-WEEKDAY(DATE(CalendarYear,6,1),(WeekStart="星期一")+1)+8</f>
        <v>43618</v>
      </c>
      <c r="B5" s="79">
        <v>43619</v>
      </c>
      <c r="C5" s="79">
        <v>43620</v>
      </c>
      <c r="D5" s="79">
        <v>43621</v>
      </c>
      <c r="E5" s="79">
        <v>43622</v>
      </c>
      <c r="F5" s="79">
        <v>43623</v>
      </c>
      <c r="G5" s="79">
        <v>43624</v>
      </c>
      <c r="I5" s="79">
        <f t="array" ref="I5:O5">DaysAndWeeks+DATE(CalendarYear,7,1)-WEEKDAY(DATE(CalendarYear,7,1),(WeekStart="星期一")+1)+8</f>
        <v>43653</v>
      </c>
      <c r="J5" s="79">
        <v>43654</v>
      </c>
      <c r="K5" s="79">
        <v>43655</v>
      </c>
      <c r="L5" s="79">
        <v>43656</v>
      </c>
      <c r="M5" s="79">
        <v>43657</v>
      </c>
      <c r="N5" s="79">
        <v>43658</v>
      </c>
      <c r="O5" s="79">
        <v>43659</v>
      </c>
      <c r="Q5" s="79">
        <f t="array" ref="Q5:W5">DaysAndWeeks+DATE(CalendarYear,8,1)-WEEKDAY(DATE(CalendarYear,8,1),(WeekStart="星期一")+1)+8</f>
        <v>43681</v>
      </c>
      <c r="R5" s="79">
        <v>43682</v>
      </c>
      <c r="S5" s="79">
        <v>43683</v>
      </c>
      <c r="T5" s="79">
        <v>43684</v>
      </c>
      <c r="U5" s="79">
        <v>43685</v>
      </c>
      <c r="V5" s="79">
        <v>43686</v>
      </c>
      <c r="W5" s="79">
        <v>43687</v>
      </c>
    </row>
    <row r="6" spans="1:23" x14ac:dyDescent="0.25">
      <c r="A6" s="80"/>
      <c r="B6" s="80"/>
      <c r="C6" s="80"/>
      <c r="D6" s="80"/>
      <c r="E6" s="80" t="s">
        <v>741</v>
      </c>
      <c r="F6" s="80" t="s">
        <v>741</v>
      </c>
      <c r="G6" s="80" t="s">
        <v>741</v>
      </c>
      <c r="I6" s="80"/>
      <c r="J6" s="80"/>
      <c r="K6" s="80"/>
      <c r="L6" s="80"/>
      <c r="M6" s="80"/>
      <c r="N6" s="80"/>
      <c r="O6" s="80"/>
      <c r="Q6" s="80"/>
      <c r="R6" s="80"/>
      <c r="S6" s="80"/>
      <c r="T6" s="80"/>
      <c r="U6" s="80"/>
      <c r="V6" s="80"/>
      <c r="W6" s="80"/>
    </row>
    <row r="7" spans="1:23" ht="14.4" x14ac:dyDescent="0.25">
      <c r="A7" s="78">
        <f t="array" ref="A7:G7">DaysAndWeeks+DATE(CalendarYear,6,1)-WEEKDAY(DATE(CalendarYear,6,1),(WeekStart="星期一")+1)+15</f>
        <v>43625</v>
      </c>
      <c r="B7" s="78">
        <v>43626</v>
      </c>
      <c r="C7" s="78">
        <v>43627</v>
      </c>
      <c r="D7" s="78">
        <v>43628</v>
      </c>
      <c r="E7" s="78">
        <v>43629</v>
      </c>
      <c r="F7" s="78">
        <v>43630</v>
      </c>
      <c r="G7" s="78">
        <v>43631</v>
      </c>
      <c r="I7" s="78">
        <f t="array" ref="I7:O7">DaysAndWeeks+DATE(CalendarYear,7,1)-WEEKDAY(DATE(CalendarYear,7,1),(WeekStart="星期一")+1)+15</f>
        <v>43660</v>
      </c>
      <c r="J7" s="78">
        <v>43661</v>
      </c>
      <c r="K7" s="78">
        <v>43662</v>
      </c>
      <c r="L7" s="78">
        <v>43663</v>
      </c>
      <c r="M7" s="78">
        <v>43664</v>
      </c>
      <c r="N7" s="78">
        <v>43665</v>
      </c>
      <c r="O7" s="78">
        <v>43666</v>
      </c>
      <c r="Q7" s="78">
        <f t="array" ref="Q7:W7">DaysAndWeeks+DATE(CalendarYear,8,1)-WEEKDAY(DATE(CalendarYear,8,1),(WeekStart="星期一")+1)+15</f>
        <v>43688</v>
      </c>
      <c r="R7" s="78">
        <v>43689</v>
      </c>
      <c r="S7" s="78">
        <v>43690</v>
      </c>
      <c r="T7" s="78">
        <v>43691</v>
      </c>
      <c r="U7" s="78">
        <v>43692</v>
      </c>
      <c r="V7" s="78">
        <v>43693</v>
      </c>
      <c r="W7" s="78">
        <v>43694</v>
      </c>
    </row>
    <row r="8" spans="1:23" x14ac:dyDescent="0.25">
      <c r="A8" s="80" t="s">
        <v>741</v>
      </c>
      <c r="B8" s="80" t="s">
        <v>741</v>
      </c>
      <c r="C8" s="73"/>
      <c r="D8" s="73"/>
      <c r="E8" s="73"/>
      <c r="F8" s="73"/>
      <c r="G8" s="73"/>
      <c r="I8" s="73"/>
      <c r="J8" s="73"/>
      <c r="K8" s="73"/>
      <c r="L8" s="73"/>
      <c r="M8" s="73"/>
      <c r="N8" s="73"/>
      <c r="O8" s="73"/>
      <c r="Q8" s="73"/>
      <c r="R8" s="73"/>
      <c r="S8" s="73"/>
      <c r="T8" s="73"/>
      <c r="U8" s="73"/>
      <c r="V8" s="82" t="s">
        <v>742</v>
      </c>
      <c r="W8" s="73" t="s">
        <v>95</v>
      </c>
    </row>
    <row r="9" spans="1:23" ht="14.4" x14ac:dyDescent="0.25">
      <c r="A9" s="79">
        <f t="array" ref="A9:G9">DaysAndWeeks+DATE(CalendarYear,6,1)-WEEKDAY(DATE(CalendarYear,6,1),(WeekStart="星期一")+1)+22</f>
        <v>43632</v>
      </c>
      <c r="B9" s="79">
        <v>43633</v>
      </c>
      <c r="C9" s="79">
        <v>43634</v>
      </c>
      <c r="D9" s="79">
        <v>43635</v>
      </c>
      <c r="E9" s="79">
        <v>43636</v>
      </c>
      <c r="F9" s="79">
        <v>43637</v>
      </c>
      <c r="G9" s="79">
        <v>43638</v>
      </c>
      <c r="I9" s="79">
        <f t="array" ref="I9:O9">DaysAndWeeks+DATE(CalendarYear,7,1)-WEEKDAY(DATE(CalendarYear,7,1),(WeekStart="星期一")+1)+22</f>
        <v>43667</v>
      </c>
      <c r="J9" s="79">
        <v>43668</v>
      </c>
      <c r="K9" s="79">
        <v>43669</v>
      </c>
      <c r="L9" s="79">
        <v>43670</v>
      </c>
      <c r="M9" s="79">
        <v>43671</v>
      </c>
      <c r="N9" s="79">
        <v>43672</v>
      </c>
      <c r="O9" s="79">
        <v>43673</v>
      </c>
      <c r="Q9" s="79">
        <f t="array" ref="Q9:W9">DaysAndWeeks+DATE(CalendarYear,8,1)-WEEKDAY(DATE(CalendarYear,8,1),(WeekStart="星期一")+1)+22</f>
        <v>43695</v>
      </c>
      <c r="R9" s="79">
        <v>43696</v>
      </c>
      <c r="S9" s="79">
        <v>43697</v>
      </c>
      <c r="T9" s="79">
        <v>43698</v>
      </c>
      <c r="U9" s="79">
        <v>43699</v>
      </c>
      <c r="V9" s="79">
        <v>43700</v>
      </c>
      <c r="W9" s="79">
        <v>43701</v>
      </c>
    </row>
    <row r="10" spans="1:23" x14ac:dyDescent="0.25">
      <c r="A10" s="80"/>
      <c r="B10" s="80"/>
      <c r="C10" s="80"/>
      <c r="D10" s="80"/>
      <c r="E10" s="80"/>
      <c r="F10" s="80"/>
      <c r="G10" s="80"/>
      <c r="I10" s="80"/>
      <c r="J10" s="80"/>
      <c r="K10" s="80"/>
      <c r="L10" s="80"/>
      <c r="M10" s="80"/>
      <c r="N10" s="80"/>
      <c r="O10" s="80"/>
      <c r="Q10" s="73" t="s">
        <v>95</v>
      </c>
      <c r="R10" s="73" t="s">
        <v>95</v>
      </c>
      <c r="S10" s="73" t="s">
        <v>95</v>
      </c>
      <c r="T10" s="73" t="s">
        <v>95</v>
      </c>
      <c r="U10" s="73" t="s">
        <v>95</v>
      </c>
      <c r="V10" s="73" t="s">
        <v>95</v>
      </c>
      <c r="W10" s="73" t="s">
        <v>95</v>
      </c>
    </row>
    <row r="11" spans="1:23" ht="14.4" x14ac:dyDescent="0.25">
      <c r="A11" s="78">
        <f t="array" ref="A11:G11">DaysAndWeeks+DATE(CalendarYear,6,1)-WEEKDAY(DATE(CalendarYear,6,1),(WeekStart="星期一")+1)+29</f>
        <v>43639</v>
      </c>
      <c r="B11" s="78">
        <v>43640</v>
      </c>
      <c r="C11" s="78">
        <v>43641</v>
      </c>
      <c r="D11" s="78">
        <v>43642</v>
      </c>
      <c r="E11" s="78">
        <v>43643</v>
      </c>
      <c r="F11" s="78">
        <v>43644</v>
      </c>
      <c r="G11" s="78">
        <v>43645</v>
      </c>
      <c r="I11" s="78">
        <f t="array" ref="I11:O11">DaysAndWeeks+DATE(CalendarYear,7,1)-WEEKDAY(DATE(CalendarYear,7,1),(WeekStart="星期一")+1)+29</f>
        <v>43674</v>
      </c>
      <c r="J11" s="78">
        <v>43675</v>
      </c>
      <c r="K11" s="78">
        <v>43676</v>
      </c>
      <c r="L11" s="78">
        <v>43677</v>
      </c>
      <c r="M11" s="78">
        <v>43678</v>
      </c>
      <c r="N11" s="78">
        <v>43679</v>
      </c>
      <c r="O11" s="78">
        <v>43680</v>
      </c>
      <c r="Q11" s="78">
        <f t="array" ref="Q11:W11">DaysAndWeeks+DATE(CalendarYear,8,1)-WEEKDAY(DATE(CalendarYear,8,1),(WeekStart="星期一")+1)+29</f>
        <v>43702</v>
      </c>
      <c r="R11" s="78">
        <v>43703</v>
      </c>
      <c r="S11" s="78">
        <v>43704</v>
      </c>
      <c r="T11" s="78">
        <v>43705</v>
      </c>
      <c r="U11" s="78">
        <v>43706</v>
      </c>
      <c r="V11" s="78">
        <v>43707</v>
      </c>
      <c r="W11" s="78">
        <v>43708</v>
      </c>
    </row>
    <row r="12" spans="1:23" x14ac:dyDescent="0.25">
      <c r="A12" s="82" t="s">
        <v>742</v>
      </c>
      <c r="B12" s="73"/>
      <c r="C12" s="73"/>
      <c r="D12" s="73"/>
      <c r="E12" s="73"/>
      <c r="F12" s="73"/>
      <c r="G12" s="73"/>
      <c r="I12" s="73"/>
      <c r="J12" s="73"/>
      <c r="K12" s="73"/>
      <c r="L12" s="73"/>
      <c r="M12" s="73"/>
      <c r="N12" s="73"/>
      <c r="O12" s="73"/>
      <c r="Q12" s="73" t="s">
        <v>95</v>
      </c>
      <c r="R12" s="73" t="s">
        <v>95</v>
      </c>
      <c r="S12" s="73" t="s">
        <v>95</v>
      </c>
      <c r="T12" s="73" t="s">
        <v>95</v>
      </c>
      <c r="U12" s="73" t="s">
        <v>95</v>
      </c>
      <c r="V12" s="73" t="s">
        <v>95</v>
      </c>
      <c r="W12" s="73" t="s">
        <v>95</v>
      </c>
    </row>
    <row r="13" spans="1:23" ht="14.4" x14ac:dyDescent="0.25">
      <c r="A13" s="79">
        <f t="array" ref="A13:B13">DaysAndWeeks+DATE(CalendarYear,6,1)-WEEKDAY(DATE(CalendarYear,6,1),(WeekStart="星期一")+1)+36</f>
        <v>43646</v>
      </c>
      <c r="B13" s="79">
        <v>43647</v>
      </c>
      <c r="C13" s="130" t="s">
        <v>740</v>
      </c>
      <c r="D13" s="131"/>
      <c r="E13" s="131"/>
      <c r="F13" s="131"/>
      <c r="G13" s="131"/>
      <c r="I13" s="79">
        <f t="array" ref="I13:J13">DaysAndWeeks+DATE(CalendarYear,7,1)-WEEKDAY(DATE(CalendarYear,7,1),(WeekStart="星期一")+1)+36</f>
        <v>43681</v>
      </c>
      <c r="J13" s="79">
        <v>43682</v>
      </c>
      <c r="K13" s="130" t="s">
        <v>740</v>
      </c>
      <c r="L13" s="131"/>
      <c r="M13" s="131"/>
      <c r="N13" s="131"/>
      <c r="O13" s="131"/>
      <c r="Q13" s="79">
        <f t="array" ref="Q13:R13">DaysAndWeeks+DATE(CalendarYear,8,1)-WEEKDAY(DATE(CalendarYear,8,1),(WeekStart="星期一")+1)+36</f>
        <v>43709</v>
      </c>
      <c r="R13" s="79">
        <v>43710</v>
      </c>
      <c r="S13" s="130" t="s">
        <v>740</v>
      </c>
      <c r="T13" s="131"/>
      <c r="U13" s="131"/>
      <c r="V13" s="131"/>
      <c r="W13" s="131"/>
    </row>
    <row r="14" spans="1:23" x14ac:dyDescent="0.25">
      <c r="A14" s="80"/>
      <c r="B14" s="80"/>
      <c r="C14" s="130"/>
      <c r="D14" s="131"/>
      <c r="E14" s="131"/>
      <c r="F14" s="131"/>
      <c r="G14" s="131"/>
      <c r="I14" s="80"/>
      <c r="J14" s="80"/>
      <c r="K14" s="130"/>
      <c r="L14" s="131"/>
      <c r="M14" s="131"/>
      <c r="N14" s="131"/>
      <c r="O14" s="131"/>
      <c r="Q14" s="80"/>
      <c r="R14" s="80"/>
      <c r="S14" s="130"/>
      <c r="T14" s="131"/>
      <c r="U14" s="131"/>
      <c r="V14" s="131"/>
      <c r="W14" s="131"/>
    </row>
    <row r="16" spans="1:23" ht="43.8" x14ac:dyDescent="0.25">
      <c r="A16" s="74" t="str">
        <f>"9 月 "&amp;CalendarYear</f>
        <v>9 月 2019</v>
      </c>
      <c r="B16" s="74"/>
      <c r="C16" s="74"/>
      <c r="D16" s="75"/>
      <c r="E16" s="75"/>
      <c r="F16" s="75"/>
      <c r="G16" s="76"/>
      <c r="I16" s="74" t="str">
        <f>"10 月 "&amp;CalendarYear</f>
        <v>10 月 2019</v>
      </c>
      <c r="J16" s="74"/>
      <c r="K16" s="74"/>
      <c r="L16" s="75"/>
      <c r="M16" s="75"/>
      <c r="N16" s="75"/>
      <c r="O16" s="76"/>
      <c r="Q16" s="74" t="str">
        <f>"11 月 "&amp;CalendarYear</f>
        <v>11 月 2019</v>
      </c>
      <c r="R16" s="74"/>
      <c r="S16" s="74"/>
      <c r="T16" s="75"/>
      <c r="U16" s="75"/>
      <c r="V16" s="75"/>
      <c r="W16" s="76"/>
    </row>
    <row r="17" spans="1:23" ht="15" thickBot="1" x14ac:dyDescent="0.3">
      <c r="A17" s="77" t="str">
        <f>IF(WeekStart="星期日", "星期日","星期一")</f>
        <v>星期日</v>
      </c>
      <c r="B17" s="77" t="str">
        <f t="shared" ref="B17:G17" si="3">UPPER(TEXT(B18,"aaaa"))</f>
        <v>星期一</v>
      </c>
      <c r="C17" s="77" t="str">
        <f t="shared" si="3"/>
        <v>星期二</v>
      </c>
      <c r="D17" s="77" t="str">
        <f t="shared" si="3"/>
        <v>星期三</v>
      </c>
      <c r="E17" s="77" t="str">
        <f t="shared" si="3"/>
        <v>星期四</v>
      </c>
      <c r="F17" s="77" t="str">
        <f t="shared" si="3"/>
        <v>星期五</v>
      </c>
      <c r="G17" s="77" t="str">
        <f t="shared" si="3"/>
        <v>星期六</v>
      </c>
      <c r="I17" s="77" t="str">
        <f>IF(WeekStart="星期日", "星期日","星期一")</f>
        <v>星期日</v>
      </c>
      <c r="J17" s="77" t="str">
        <f t="shared" ref="J17:O17" si="4">UPPER(TEXT(J18,"aaaa"))</f>
        <v>星期一</v>
      </c>
      <c r="K17" s="77" t="str">
        <f t="shared" si="4"/>
        <v>星期二</v>
      </c>
      <c r="L17" s="77" t="str">
        <f t="shared" si="4"/>
        <v>星期三</v>
      </c>
      <c r="M17" s="77" t="str">
        <f t="shared" si="4"/>
        <v>星期四</v>
      </c>
      <c r="N17" s="77" t="str">
        <f t="shared" si="4"/>
        <v>星期五</v>
      </c>
      <c r="O17" s="77" t="str">
        <f t="shared" si="4"/>
        <v>星期六</v>
      </c>
      <c r="Q17" s="77" t="str">
        <f>IF(WeekStart="星期日", "星期日","星期一")</f>
        <v>星期日</v>
      </c>
      <c r="R17" s="77" t="str">
        <f t="shared" ref="R17:W17" si="5">UPPER(TEXT(R18,"aaaa"))</f>
        <v>星期一</v>
      </c>
      <c r="S17" s="77" t="str">
        <f t="shared" si="5"/>
        <v>星期二</v>
      </c>
      <c r="T17" s="77" t="str">
        <f t="shared" si="5"/>
        <v>星期三</v>
      </c>
      <c r="U17" s="77" t="str">
        <f t="shared" si="5"/>
        <v>星期四</v>
      </c>
      <c r="V17" s="77" t="str">
        <f t="shared" si="5"/>
        <v>星期五</v>
      </c>
      <c r="W17" s="77" t="str">
        <f t="shared" si="5"/>
        <v>星期六</v>
      </c>
    </row>
    <row r="18" spans="1:23" ht="15" thickTop="1" x14ac:dyDescent="0.25">
      <c r="A18" s="78">
        <f t="array" ref="A18:G18">DaysAndWeeks+DATE(CalendarYear,9,1)-WEEKDAY(DATE(CalendarYear,9,1),(WeekStart="星期一")+1)+1</f>
        <v>43709</v>
      </c>
      <c r="B18" s="78">
        <v>43710</v>
      </c>
      <c r="C18" s="78">
        <v>43711</v>
      </c>
      <c r="D18" s="78">
        <v>43712</v>
      </c>
      <c r="E18" s="78">
        <v>43713</v>
      </c>
      <c r="F18" s="78">
        <v>43714</v>
      </c>
      <c r="G18" s="78">
        <v>43715</v>
      </c>
      <c r="I18" s="78">
        <f t="array" ref="I18:O18">DaysAndWeeks+DATE(CalendarYear,10,1)-WEEKDAY(DATE(CalendarYear,10,1),(WeekStart="星期一")+1)+1</f>
        <v>43737</v>
      </c>
      <c r="J18" s="78">
        <v>43738</v>
      </c>
      <c r="K18" s="78">
        <v>43739</v>
      </c>
      <c r="L18" s="78">
        <v>43740</v>
      </c>
      <c r="M18" s="78">
        <v>43741</v>
      </c>
      <c r="N18" s="78">
        <v>43742</v>
      </c>
      <c r="O18" s="78">
        <v>43743</v>
      </c>
      <c r="Q18" s="78">
        <f t="array" ref="Q18:W18">DaysAndWeeks+DATE(CalendarYear,11,1)-WEEKDAY(DATE(CalendarYear,11,1),(WeekStart="星期一")+1)+1</f>
        <v>43765</v>
      </c>
      <c r="R18" s="78">
        <v>43766</v>
      </c>
      <c r="S18" s="78">
        <v>43767</v>
      </c>
      <c r="T18" s="78">
        <v>43768</v>
      </c>
      <c r="U18" s="78">
        <v>43769</v>
      </c>
      <c r="V18" s="78">
        <v>43770</v>
      </c>
      <c r="W18" s="78">
        <v>43771</v>
      </c>
    </row>
    <row r="19" spans="1:23" x14ac:dyDescent="0.25">
      <c r="A19" s="73" t="s">
        <v>95</v>
      </c>
      <c r="B19" s="73" t="s">
        <v>95</v>
      </c>
      <c r="C19" s="73" t="s">
        <v>95</v>
      </c>
      <c r="D19" s="73" t="s">
        <v>95</v>
      </c>
      <c r="E19" s="73" t="s">
        <v>95</v>
      </c>
      <c r="F19" s="73" t="s">
        <v>95</v>
      </c>
      <c r="G19" s="73" t="s">
        <v>95</v>
      </c>
      <c r="I19" s="73"/>
      <c r="J19" s="73"/>
      <c r="K19" s="80" t="s">
        <v>744</v>
      </c>
      <c r="L19" s="80" t="s">
        <v>744</v>
      </c>
      <c r="M19" s="80" t="s">
        <v>744</v>
      </c>
      <c r="N19" s="80" t="s">
        <v>744</v>
      </c>
      <c r="O19" s="73" t="s">
        <v>745</v>
      </c>
      <c r="Q19" s="73"/>
      <c r="R19" s="73"/>
      <c r="S19" s="73"/>
      <c r="T19" s="73"/>
      <c r="U19" s="73"/>
      <c r="V19" s="73"/>
      <c r="W19" s="73"/>
    </row>
    <row r="20" spans="1:23" ht="14.4" x14ac:dyDescent="0.25">
      <c r="A20" s="79">
        <f t="array" ref="A20:G20">DaysAndWeeks+DATE(CalendarYear,9,1)-WEEKDAY(DATE(CalendarYear,9,1),(WeekStart="星期一")+1)+8</f>
        <v>43716</v>
      </c>
      <c r="B20" s="79">
        <v>43717</v>
      </c>
      <c r="C20" s="79">
        <v>43718</v>
      </c>
      <c r="D20" s="79">
        <v>43719</v>
      </c>
      <c r="E20" s="79">
        <v>43720</v>
      </c>
      <c r="F20" s="79">
        <v>43721</v>
      </c>
      <c r="G20" s="79">
        <v>43722</v>
      </c>
      <c r="I20" s="79">
        <f t="array" ref="I20:O20">DaysAndWeeks+DATE(CalendarYear,10,1)-WEEKDAY(DATE(CalendarYear,10,1),(WeekStart="星期一")+1)+8</f>
        <v>43744</v>
      </c>
      <c r="J20" s="79">
        <v>43745</v>
      </c>
      <c r="K20" s="79">
        <v>43746</v>
      </c>
      <c r="L20" s="79">
        <v>43747</v>
      </c>
      <c r="M20" s="79">
        <v>43748</v>
      </c>
      <c r="N20" s="79">
        <v>43749</v>
      </c>
      <c r="O20" s="79">
        <v>43750</v>
      </c>
      <c r="Q20" s="79">
        <f t="array" ref="Q20:W20">DaysAndWeeks+DATE(CalendarYear,11,1)-WEEKDAY(DATE(CalendarYear,11,1),(WeekStart="星期一")+1)+8</f>
        <v>43772</v>
      </c>
      <c r="R20" s="79">
        <v>43773</v>
      </c>
      <c r="S20" s="79">
        <v>43774</v>
      </c>
      <c r="T20" s="79">
        <v>43775</v>
      </c>
      <c r="U20" s="79">
        <v>43776</v>
      </c>
      <c r="V20" s="79">
        <v>43777</v>
      </c>
      <c r="W20" s="79">
        <v>43778</v>
      </c>
    </row>
    <row r="21" spans="1:23" x14ac:dyDescent="0.25">
      <c r="A21" s="73" t="s">
        <v>95</v>
      </c>
      <c r="B21" s="73" t="s">
        <v>95</v>
      </c>
      <c r="C21" s="73" t="s">
        <v>95</v>
      </c>
      <c r="D21" s="73" t="s">
        <v>95</v>
      </c>
      <c r="E21" s="73" t="s">
        <v>95</v>
      </c>
      <c r="F21" s="73" t="s">
        <v>95</v>
      </c>
      <c r="G21" s="80" t="s">
        <v>743</v>
      </c>
      <c r="I21" s="80"/>
      <c r="J21" s="80"/>
      <c r="K21" s="80"/>
      <c r="L21" s="80"/>
      <c r="M21" s="80"/>
      <c r="N21" s="80"/>
      <c r="O21" s="73" t="s">
        <v>745</v>
      </c>
      <c r="Q21" s="80"/>
      <c r="R21" s="80"/>
      <c r="S21" s="80"/>
      <c r="T21" s="80"/>
      <c r="U21" s="80"/>
      <c r="V21" s="80"/>
      <c r="W21" s="80"/>
    </row>
    <row r="22" spans="1:23" ht="14.4" x14ac:dyDescent="0.25">
      <c r="A22" s="78">
        <f t="array" ref="A22:G22">DaysAndWeeks+DATE(CalendarYear,9,1)-WEEKDAY(DATE(CalendarYear,9,1),(WeekStart="星期一")+1)+15</f>
        <v>43723</v>
      </c>
      <c r="B22" s="78">
        <v>43724</v>
      </c>
      <c r="C22" s="78">
        <v>43725</v>
      </c>
      <c r="D22" s="78">
        <v>43726</v>
      </c>
      <c r="E22" s="78">
        <v>43727</v>
      </c>
      <c r="F22" s="78">
        <v>43728</v>
      </c>
      <c r="G22" s="78">
        <v>43729</v>
      </c>
      <c r="I22" s="78">
        <f t="array" ref="I22:O22">DaysAndWeeks+DATE(CalendarYear,10,1)-WEEKDAY(DATE(CalendarYear,10,1),(WeekStart="星期一")+1)+15</f>
        <v>43751</v>
      </c>
      <c r="J22" s="78">
        <v>43752</v>
      </c>
      <c r="K22" s="78">
        <v>43753</v>
      </c>
      <c r="L22" s="78">
        <v>43754</v>
      </c>
      <c r="M22" s="78">
        <v>43755</v>
      </c>
      <c r="N22" s="78">
        <v>43756</v>
      </c>
      <c r="O22" s="78">
        <v>43757</v>
      </c>
      <c r="Q22" s="78">
        <f t="array" ref="Q22:W22">DaysAndWeeks+DATE(CalendarYear,11,1)-WEEKDAY(DATE(CalendarYear,11,1),(WeekStart="星期一")+1)+15</f>
        <v>43779</v>
      </c>
      <c r="R22" s="78">
        <v>43780</v>
      </c>
      <c r="S22" s="78">
        <v>43781</v>
      </c>
      <c r="T22" s="78">
        <v>43782</v>
      </c>
      <c r="U22" s="78">
        <v>43783</v>
      </c>
      <c r="V22" s="78">
        <v>43784</v>
      </c>
      <c r="W22" s="78">
        <v>43785</v>
      </c>
    </row>
    <row r="23" spans="1:23" x14ac:dyDescent="0.25">
      <c r="A23" s="73"/>
      <c r="B23" s="73"/>
      <c r="C23" s="73"/>
      <c r="D23" s="73"/>
      <c r="E23" s="73"/>
      <c r="F23" s="73"/>
      <c r="G23" s="83" t="s">
        <v>743</v>
      </c>
      <c r="I23" s="73"/>
      <c r="J23" s="73"/>
      <c r="K23" s="73"/>
      <c r="L23" s="73"/>
      <c r="M23" s="73"/>
      <c r="N23" s="73"/>
      <c r="O23" s="73"/>
      <c r="Q23" s="73"/>
      <c r="R23" s="73"/>
      <c r="S23" s="73"/>
      <c r="T23" s="73"/>
      <c r="U23" s="73"/>
      <c r="V23" s="73"/>
      <c r="W23" s="73"/>
    </row>
    <row r="24" spans="1:23" ht="14.4" x14ac:dyDescent="0.25">
      <c r="A24" s="79">
        <f t="array" ref="A24:G24">DaysAndWeeks+DATE(CalendarYear,9,1)-WEEKDAY(DATE(CalendarYear,9,1),(WeekStart="星期一")+1)+22</f>
        <v>43730</v>
      </c>
      <c r="B24" s="79">
        <v>43731</v>
      </c>
      <c r="C24" s="79">
        <v>43732</v>
      </c>
      <c r="D24" s="79">
        <v>43733</v>
      </c>
      <c r="E24" s="79">
        <v>43734</v>
      </c>
      <c r="F24" s="79">
        <v>43735</v>
      </c>
      <c r="G24" s="79">
        <v>43736</v>
      </c>
      <c r="I24" s="79">
        <f t="array" ref="I24:O24">DaysAndWeeks+DATE(CalendarYear,10,1)-WEEKDAY(DATE(CalendarYear,10,1),(WeekStart="星期一")+1)+22</f>
        <v>43758</v>
      </c>
      <c r="J24" s="79">
        <v>43759</v>
      </c>
      <c r="K24" s="79">
        <v>43760</v>
      </c>
      <c r="L24" s="79">
        <v>43761</v>
      </c>
      <c r="M24" s="79">
        <v>43762</v>
      </c>
      <c r="N24" s="79">
        <v>43763</v>
      </c>
      <c r="O24" s="79">
        <v>43764</v>
      </c>
      <c r="Q24" s="79">
        <f t="array" ref="Q24:W24">DaysAndWeeks+DATE(CalendarYear,11,1)-WEEKDAY(DATE(CalendarYear,11,1),(WeekStart="星期一")+1)+22</f>
        <v>43786</v>
      </c>
      <c r="R24" s="79">
        <v>43787</v>
      </c>
      <c r="S24" s="79">
        <v>43788</v>
      </c>
      <c r="T24" s="79">
        <v>43789</v>
      </c>
      <c r="U24" s="79">
        <v>43790</v>
      </c>
      <c r="V24" s="79">
        <v>43791</v>
      </c>
      <c r="W24" s="79">
        <v>43792</v>
      </c>
    </row>
    <row r="25" spans="1:23" x14ac:dyDescent="0.25">
      <c r="A25" s="80" t="s">
        <v>744</v>
      </c>
      <c r="B25" s="80" t="s">
        <v>744</v>
      </c>
      <c r="C25" s="80" t="s">
        <v>744</v>
      </c>
      <c r="D25" s="80" t="s">
        <v>744</v>
      </c>
      <c r="E25" s="80" t="s">
        <v>744</v>
      </c>
      <c r="F25" s="80" t="s">
        <v>744</v>
      </c>
      <c r="G25" s="80" t="s">
        <v>744</v>
      </c>
      <c r="I25" s="83" t="s">
        <v>745</v>
      </c>
      <c r="J25" s="80"/>
      <c r="K25" s="80"/>
      <c r="L25" s="80"/>
      <c r="M25" s="80"/>
      <c r="N25" s="80"/>
      <c r="O25" s="80"/>
      <c r="Q25" s="80"/>
      <c r="R25" s="80"/>
      <c r="S25" s="80"/>
      <c r="T25" s="80"/>
      <c r="U25" s="80"/>
      <c r="V25" s="80"/>
      <c r="W25" s="80"/>
    </row>
    <row r="26" spans="1:23" ht="14.4" x14ac:dyDescent="0.25">
      <c r="A26" s="78">
        <f t="array" ref="A26:G26">DaysAndWeeks+DATE(CalendarYear,9,1)-WEEKDAY(DATE(CalendarYear,9,1),(WeekStart="星期一")+1)+29</f>
        <v>43737</v>
      </c>
      <c r="B26" s="78">
        <v>43738</v>
      </c>
      <c r="C26" s="78">
        <v>43739</v>
      </c>
      <c r="D26" s="78">
        <v>43740</v>
      </c>
      <c r="E26" s="78">
        <v>43741</v>
      </c>
      <c r="F26" s="78">
        <v>43742</v>
      </c>
      <c r="G26" s="78">
        <v>43743</v>
      </c>
      <c r="I26" s="78">
        <f t="array" ref="I26:O26">DaysAndWeeks+DATE(CalendarYear,10,1)-WEEKDAY(DATE(CalendarYear,10,1),(WeekStart="星期一")+1)+29</f>
        <v>43765</v>
      </c>
      <c r="J26" s="78">
        <v>43766</v>
      </c>
      <c r="K26" s="78">
        <v>43767</v>
      </c>
      <c r="L26" s="78">
        <v>43768</v>
      </c>
      <c r="M26" s="78">
        <v>43769</v>
      </c>
      <c r="N26" s="78">
        <v>43770</v>
      </c>
      <c r="O26" s="78">
        <v>43771</v>
      </c>
      <c r="Q26" s="78">
        <f t="array" ref="Q26:W26">DaysAndWeeks+DATE(CalendarYear,11,1)-WEEKDAY(DATE(CalendarYear,11,1),(WeekStart="星期一")+1)+29</f>
        <v>43793</v>
      </c>
      <c r="R26" s="78">
        <v>43794</v>
      </c>
      <c r="S26" s="78">
        <v>43795</v>
      </c>
      <c r="T26" s="78">
        <v>43796</v>
      </c>
      <c r="U26" s="78">
        <v>43797</v>
      </c>
      <c r="V26" s="78">
        <v>43798</v>
      </c>
      <c r="W26" s="78">
        <v>43799</v>
      </c>
    </row>
    <row r="27" spans="1:23" x14ac:dyDescent="0.25">
      <c r="A27" s="80" t="s">
        <v>744</v>
      </c>
      <c r="B27" s="80" t="s">
        <v>744</v>
      </c>
      <c r="C27" s="73"/>
      <c r="D27" s="73"/>
      <c r="E27" s="73"/>
      <c r="F27" s="80" t="s">
        <v>744</v>
      </c>
      <c r="G27" s="73"/>
      <c r="I27" s="73"/>
      <c r="J27" s="73"/>
      <c r="K27" s="73"/>
      <c r="L27" s="73"/>
      <c r="M27" s="73"/>
      <c r="N27" s="73"/>
      <c r="O27" s="73"/>
      <c r="Q27" s="73"/>
      <c r="R27" s="73"/>
      <c r="S27" s="73"/>
      <c r="T27" s="73"/>
      <c r="U27" s="73"/>
      <c r="V27" s="73"/>
      <c r="W27" s="73"/>
    </row>
    <row r="28" spans="1:23" ht="14.4" x14ac:dyDescent="0.25">
      <c r="A28" s="79">
        <f t="array" ref="A28:B28">DaysAndWeeks+DATE(CalendarYear,9,1)-WEEKDAY(DATE(CalendarYear,9,1),(WeekStart="星期一")+1)+36</f>
        <v>43744</v>
      </c>
      <c r="B28" s="79">
        <v>43745</v>
      </c>
      <c r="C28" s="130" t="s">
        <v>740</v>
      </c>
      <c r="D28" s="131"/>
      <c r="E28" s="131"/>
      <c r="F28" s="131"/>
      <c r="G28" s="131"/>
      <c r="J28">
        <v>9</v>
      </c>
      <c r="Q28" s="79">
        <f t="array" ref="Q28:R28">DaysAndWeeks+DATE(CalendarYear,11,1)-WEEKDAY(DATE(CalendarYear,11,1),(WeekStart="星期一")+1)+36</f>
        <v>43800</v>
      </c>
      <c r="R28" s="79">
        <v>43801</v>
      </c>
      <c r="S28" s="130" t="s">
        <v>740</v>
      </c>
      <c r="T28" s="131"/>
      <c r="U28" s="131"/>
      <c r="V28" s="131"/>
      <c r="W28" s="131"/>
    </row>
    <row r="29" spans="1:23" x14ac:dyDescent="0.25">
      <c r="A29" s="80"/>
      <c r="B29" s="80"/>
      <c r="C29" s="130"/>
      <c r="D29" s="131"/>
      <c r="E29" s="131"/>
      <c r="F29" s="131"/>
      <c r="G29" s="131"/>
      <c r="Q29" s="80"/>
      <c r="R29" s="80"/>
      <c r="S29" s="130"/>
      <c r="T29" s="131"/>
      <c r="U29" s="131"/>
      <c r="V29" s="131"/>
      <c r="W29" s="131"/>
    </row>
  </sheetData>
  <mergeCells count="10">
    <mergeCell ref="C28:C29"/>
    <mergeCell ref="D28:G29"/>
    <mergeCell ref="S28:S29"/>
    <mergeCell ref="T28:W29"/>
    <mergeCell ref="C13:C14"/>
    <mergeCell ref="D13:G14"/>
    <mergeCell ref="K13:K14"/>
    <mergeCell ref="L13:O14"/>
    <mergeCell ref="S13:S14"/>
    <mergeCell ref="T13:W14"/>
  </mergeCells>
  <phoneticPr fontId="1" type="noConversion"/>
  <conditionalFormatting sqref="A11:G11 A13:B13">
    <cfRule type="expression" dxfId="11" priority="12">
      <formula>AND(DAY(A11)&gt;=1,DAY(A11)&lt;=15)</formula>
    </cfRule>
  </conditionalFormatting>
  <conditionalFormatting sqref="A3:F3">
    <cfRule type="expression" dxfId="10" priority="11">
      <formula>DAY(A3)&gt;8</formula>
    </cfRule>
  </conditionalFormatting>
  <conditionalFormatting sqref="I11:O11 I13:J13">
    <cfRule type="expression" dxfId="9" priority="10">
      <formula>AND(DAY(I11)&gt;=1,DAY(I11)&lt;=15)</formula>
    </cfRule>
  </conditionalFormatting>
  <conditionalFormatting sqref="I3:N3">
    <cfRule type="expression" dxfId="8" priority="9">
      <formula>DAY(I3)&gt;8</formula>
    </cfRule>
  </conditionalFormatting>
  <conditionalFormatting sqref="Q11:W11 Q13:R13">
    <cfRule type="expression" dxfId="7" priority="8">
      <formula>AND(DAY(Q11)&gt;=1,DAY(Q11)&lt;=15)</formula>
    </cfRule>
  </conditionalFormatting>
  <conditionalFormatting sqref="Q3:V3">
    <cfRule type="expression" dxfId="6" priority="7">
      <formula>DAY(Q3)&gt;8</formula>
    </cfRule>
  </conditionalFormatting>
  <conditionalFormatting sqref="A26:G26 A28:B28">
    <cfRule type="expression" dxfId="5" priority="6">
      <formula>AND(DAY(A26)&gt;=1,DAY(A26)&lt;=15)</formula>
    </cfRule>
  </conditionalFormatting>
  <conditionalFormatting sqref="A18:F18">
    <cfRule type="expression" dxfId="4" priority="5">
      <formula>DAY(A18)&gt;8</formula>
    </cfRule>
  </conditionalFormatting>
  <conditionalFormatting sqref="I26:O26">
    <cfRule type="expression" dxfId="3" priority="4">
      <formula>AND(DAY(I26)&gt;=1,DAY(I26)&lt;=15)</formula>
    </cfRule>
  </conditionalFormatting>
  <conditionalFormatting sqref="I18:N18">
    <cfRule type="expression" dxfId="2" priority="3">
      <formula>DAY(I18)&gt;8</formula>
    </cfRule>
  </conditionalFormatting>
  <conditionalFormatting sqref="Q26:W26 Q28:R28">
    <cfRule type="expression" dxfId="1" priority="2">
      <formula>AND(DAY(Q26)&gt;=1,DAY(Q26)&lt;=15)</formula>
    </cfRule>
  </conditionalFormatting>
  <conditionalFormatting sqref="Q18:V18">
    <cfRule type="expression" dxfId="0" priority="1">
      <formula>DAY(Q18)&gt;8</formula>
    </cfRule>
  </conditionalFormatting>
  <dataValidations count="8">
    <dataValidation allowBlank="1" showInputMessage="1" showErrorMessage="1" prompt="此行和第 5、7、9、11 和 13 行包含一周的日历日。若此单元格不包含数字 1，则为上个月的某一天。在单元格 E13 中输入备注" sqref="A3 I3 Q3 A18 I18 Q18" xr:uid="{9F0F0A53-FF3E-4725-AB24-31BAE0186FF6}"/>
    <dataValidation allowBlank="1" showInputMessage="1" showErrorMessage="1" prompt="此行和第 6、8、10、12 和 14 行包含的单元格用于输入与上述单元格中的日历日相关的每日备注" sqref="A4 I4 Q4 Q19 I19" xr:uid="{CB7C4DF7-544A-4021-BF13-BC9D1B737449}"/>
    <dataValidation allowBlank="1" showInputMessage="1" showErrorMessage="1" prompt="在此单元格中输入备注" sqref="D13:G14 L13:O14 T13:W14 D28:G29 T28:W29" xr:uid="{0B27CC69-D1D9-4ABF-B9C0-04FEAB5579E9}"/>
    <dataValidation allowBlank="1" showInputMessage="1" showErrorMessage="1" prompt="在右侧单元格中输入备注" sqref="C13:C14 K13:K14 S13:S14 C28:C29 S28:S29" xr:uid="{2DE75EE5-95C8-4708-876C-FF9B66885613}"/>
    <dataValidation allowBlank="1" showInputMessage="1" showErrorMessage="1" prompt="此单元格中的年份将自动更新。在单元格 K2 中选择另一个年份来更改年份" sqref="B1:C1 J1:K1 R1:S1 B16:C16 J16:K16 R16:S16" xr:uid="{6A0FD945-AE6D-4188-8E69-5AD3972BE15A}"/>
    <dataValidation allowBlank="1" showInputMessage="1" showErrorMessage="1" prompt="此行包含此日历的工作日名称。此单元格包含一周的开始日期。若要更改开始日期，请在“一月”工作表的 K3 单元格中输入新的工作日" sqref="A2 I2 Q2 A17 I17 Q17" xr:uid="{4D898414-2581-4CBA-A2CC-22B26EA41770}"/>
    <dataValidation allowBlank="1" showInputMessage="1" showErrorMessage="1" prompt="此单元格中的年份基于“一月”工作表中输入的年份自动更新。下方的日历具有上个月和下个月的日期，具有较浅字体底纹" sqref="A1 I1 Q1 A16 I16 Q16" xr:uid="{94F5FCC8-7E04-40CD-B524-C65B1E073CAE}"/>
    <dataValidation allowBlank="1" showInputMessage="1" showErrorMessage="1" prompt="自动确定工作日" sqref="B2:G2 J2:O2 R2:W2 B17:G17 J17:O17 R17:W17" xr:uid="{A6483965-A34E-4AC3-AA01-F009F25AFAC3}"/>
  </dataValidation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9C0D-2638-416D-8895-10189D7A2335}">
  <dimension ref="A1:E16"/>
  <sheetViews>
    <sheetView workbookViewId="0">
      <selection activeCell="I12" sqref="I12"/>
    </sheetView>
  </sheetViews>
  <sheetFormatPr defaultRowHeight="13.8" x14ac:dyDescent="0.25"/>
  <cols>
    <col min="1" max="1" width="17.6640625" customWidth="1"/>
    <col min="2" max="2" width="12.88671875" customWidth="1"/>
    <col min="3" max="3" width="15.6640625" customWidth="1"/>
    <col min="4" max="4" width="14.88671875" customWidth="1"/>
  </cols>
  <sheetData>
    <row r="1" spans="1:5" x14ac:dyDescent="0.25">
      <c r="A1" t="s">
        <v>9</v>
      </c>
      <c r="B1" t="s">
        <v>748</v>
      </c>
      <c r="C1" t="s">
        <v>747</v>
      </c>
      <c r="D1" t="s">
        <v>350</v>
      </c>
    </row>
    <row r="2" spans="1:5" x14ac:dyDescent="0.25">
      <c r="A2">
        <v>1</v>
      </c>
      <c r="B2" t="s">
        <v>749</v>
      </c>
      <c r="C2">
        <v>39000</v>
      </c>
      <c r="D2" s="84">
        <v>43313</v>
      </c>
    </row>
    <row r="3" spans="1:5" x14ac:dyDescent="0.25">
      <c r="A3">
        <v>2</v>
      </c>
      <c r="B3" t="s">
        <v>755</v>
      </c>
      <c r="C3">
        <v>1000</v>
      </c>
      <c r="D3" s="84">
        <v>43313</v>
      </c>
    </row>
    <row r="4" spans="1:5" x14ac:dyDescent="0.25">
      <c r="A4">
        <v>3</v>
      </c>
      <c r="B4" t="s">
        <v>750</v>
      </c>
      <c r="C4">
        <v>45000</v>
      </c>
      <c r="D4" t="s">
        <v>751</v>
      </c>
    </row>
    <row r="5" spans="1:5" x14ac:dyDescent="0.25">
      <c r="A5">
        <v>4</v>
      </c>
      <c r="B5" t="s">
        <v>754</v>
      </c>
      <c r="C5">
        <v>1800</v>
      </c>
      <c r="D5" s="84">
        <v>43374</v>
      </c>
    </row>
    <row r="6" spans="1:5" x14ac:dyDescent="0.25">
      <c r="A6">
        <v>5</v>
      </c>
      <c r="B6" t="s">
        <v>754</v>
      </c>
      <c r="C6">
        <v>1800</v>
      </c>
      <c r="D6" s="84">
        <v>43435</v>
      </c>
    </row>
    <row r="7" spans="1:5" x14ac:dyDescent="0.25">
      <c r="A7">
        <v>6</v>
      </c>
      <c r="B7" t="s">
        <v>752</v>
      </c>
      <c r="C7">
        <v>39000</v>
      </c>
      <c r="D7" t="s">
        <v>753</v>
      </c>
    </row>
    <row r="8" spans="1:5" x14ac:dyDescent="0.25">
      <c r="A8">
        <v>7</v>
      </c>
      <c r="B8" t="s">
        <v>756</v>
      </c>
      <c r="C8">
        <v>200</v>
      </c>
      <c r="D8" s="84">
        <v>43466</v>
      </c>
    </row>
    <row r="9" spans="1:5" x14ac:dyDescent="0.25">
      <c r="A9">
        <v>8</v>
      </c>
      <c r="B9" t="s">
        <v>764</v>
      </c>
      <c r="C9">
        <v>3000</v>
      </c>
      <c r="D9" s="84">
        <v>43525</v>
      </c>
    </row>
    <row r="10" spans="1:5" x14ac:dyDescent="0.25">
      <c r="A10">
        <v>9</v>
      </c>
      <c r="B10" t="s">
        <v>757</v>
      </c>
      <c r="C10">
        <v>1700</v>
      </c>
      <c r="D10" s="84">
        <v>43586</v>
      </c>
    </row>
    <row r="11" spans="1:5" x14ac:dyDescent="0.25">
      <c r="A11">
        <v>10</v>
      </c>
      <c r="B11" t="s">
        <v>758</v>
      </c>
      <c r="C11">
        <v>3000</v>
      </c>
      <c r="D11" s="84">
        <v>43556</v>
      </c>
    </row>
    <row r="12" spans="1:5" x14ac:dyDescent="0.25">
      <c r="A12">
        <v>11</v>
      </c>
      <c r="B12" t="s">
        <v>759</v>
      </c>
      <c r="C12">
        <v>58000</v>
      </c>
      <c r="D12" s="84" t="s">
        <v>760</v>
      </c>
    </row>
    <row r="13" spans="1:5" x14ac:dyDescent="0.25">
      <c r="A13">
        <v>12</v>
      </c>
      <c r="B13" t="s">
        <v>761</v>
      </c>
      <c r="C13">
        <v>5000</v>
      </c>
      <c r="D13" s="84" t="s">
        <v>760</v>
      </c>
    </row>
    <row r="14" spans="1:5" x14ac:dyDescent="0.25">
      <c r="A14">
        <v>13</v>
      </c>
      <c r="B14" t="s">
        <v>754</v>
      </c>
      <c r="C14">
        <v>2000</v>
      </c>
      <c r="D14" s="84">
        <v>43729</v>
      </c>
    </row>
    <row r="15" spans="1:5" x14ac:dyDescent="0.25">
      <c r="A15">
        <v>14</v>
      </c>
      <c r="B15" t="s">
        <v>757</v>
      </c>
      <c r="C15">
        <v>1700</v>
      </c>
      <c r="D15" s="84">
        <v>43758</v>
      </c>
      <c r="E15" t="s">
        <v>62</v>
      </c>
    </row>
    <row r="16" spans="1:5" x14ac:dyDescent="0.25">
      <c r="A16">
        <v>15</v>
      </c>
      <c r="E16">
        <f>SUM(C2:C20)</f>
        <v>202200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7C391-5FD6-4ADB-8FEF-C1492C9034AF}">
  <dimension ref="A1:G126"/>
  <sheetViews>
    <sheetView topLeftCell="A19" workbookViewId="0">
      <selection activeCell="T33" sqref="T33"/>
    </sheetView>
  </sheetViews>
  <sheetFormatPr defaultRowHeight="13.8" x14ac:dyDescent="0.25"/>
  <sheetData>
    <row r="1" spans="1:7" x14ac:dyDescent="0.25">
      <c r="A1" s="8" t="s">
        <v>9</v>
      </c>
      <c r="B1" s="8" t="s">
        <v>10</v>
      </c>
      <c r="C1" s="8" t="s">
        <v>11</v>
      </c>
      <c r="D1" s="19" t="s">
        <v>174</v>
      </c>
      <c r="E1" s="8" t="s">
        <v>173</v>
      </c>
      <c r="F1" s="8" t="s">
        <v>175</v>
      </c>
    </row>
    <row r="2" spans="1:7" x14ac:dyDescent="0.25">
      <c r="A2" s="8">
        <v>16</v>
      </c>
      <c r="B2" s="8">
        <v>107</v>
      </c>
      <c r="C2" s="8">
        <v>66</v>
      </c>
      <c r="D2" s="19">
        <f t="shared" ref="D2:D33" si="0">B2/C2</f>
        <v>1.6212121212121211</v>
      </c>
      <c r="E2" s="19">
        <f t="shared" ref="E2:E33" si="1">C2/B2</f>
        <v>0.61682242990654201</v>
      </c>
      <c r="F2">
        <f t="shared" ref="F2:F33" si="2">D2*60</f>
        <v>97.272727272727266</v>
      </c>
      <c r="G2" s="7">
        <f>AVERAGE($F1:$F2)</f>
        <v>97.272727272727266</v>
      </c>
    </row>
    <row r="3" spans="1:7" x14ac:dyDescent="0.25">
      <c r="A3" s="8">
        <v>14</v>
      </c>
      <c r="B3" s="8">
        <v>142</v>
      </c>
      <c r="C3" s="8">
        <v>84</v>
      </c>
      <c r="D3" s="19">
        <f t="shared" si="0"/>
        <v>1.6904761904761905</v>
      </c>
      <c r="E3" s="19">
        <f t="shared" si="1"/>
        <v>0.59154929577464788</v>
      </c>
      <c r="F3">
        <f t="shared" si="2"/>
        <v>101.42857142857143</v>
      </c>
      <c r="G3" s="7">
        <f>AVERAGE($F1:$F3)</f>
        <v>99.350649350649348</v>
      </c>
    </row>
    <row r="4" spans="1:7" x14ac:dyDescent="0.25">
      <c r="A4" s="8">
        <v>124</v>
      </c>
      <c r="B4" s="8">
        <v>58</v>
      </c>
      <c r="C4" s="8">
        <v>28</v>
      </c>
      <c r="D4" s="19">
        <f t="shared" si="0"/>
        <v>2.0714285714285716</v>
      </c>
      <c r="E4" s="19">
        <f t="shared" si="1"/>
        <v>0.48275862068965519</v>
      </c>
      <c r="F4">
        <f t="shared" si="2"/>
        <v>124.28571428571429</v>
      </c>
      <c r="G4" s="7">
        <f>AVERAGE($F3:$F4)</f>
        <v>112.85714285714286</v>
      </c>
    </row>
    <row r="5" spans="1:7" x14ac:dyDescent="0.25">
      <c r="A5" s="8">
        <v>109</v>
      </c>
      <c r="B5" s="8">
        <v>244</v>
      </c>
      <c r="C5" s="8">
        <v>102</v>
      </c>
      <c r="D5" s="19">
        <f t="shared" si="0"/>
        <v>2.392156862745098</v>
      </c>
      <c r="E5" s="19">
        <f t="shared" si="1"/>
        <v>0.41803278688524592</v>
      </c>
      <c r="F5">
        <f t="shared" si="2"/>
        <v>143.52941176470588</v>
      </c>
      <c r="G5" s="7">
        <f t="shared" ref="G5:G30" si="3">AVERAGE($F1:$F5)</f>
        <v>116.62910618792972</v>
      </c>
    </row>
    <row r="6" spans="1:7" x14ac:dyDescent="0.25">
      <c r="A6" s="8">
        <v>108</v>
      </c>
      <c r="B6" s="8">
        <v>296</v>
      </c>
      <c r="C6" s="8">
        <v>114</v>
      </c>
      <c r="D6" s="19">
        <f t="shared" si="0"/>
        <v>2.5964912280701755</v>
      </c>
      <c r="E6" s="19">
        <f t="shared" si="1"/>
        <v>0.38513513513513514</v>
      </c>
      <c r="F6">
        <f t="shared" si="2"/>
        <v>155.78947368421052</v>
      </c>
      <c r="G6" s="7">
        <f t="shared" si="3"/>
        <v>124.46117968718588</v>
      </c>
    </row>
    <row r="7" spans="1:7" x14ac:dyDescent="0.25">
      <c r="A7" s="8">
        <v>117</v>
      </c>
      <c r="B7" s="8">
        <v>463</v>
      </c>
      <c r="C7" s="8">
        <v>168</v>
      </c>
      <c r="D7" s="19">
        <f t="shared" si="0"/>
        <v>2.7559523809523809</v>
      </c>
      <c r="E7" s="19">
        <f t="shared" si="1"/>
        <v>0.36285097192224625</v>
      </c>
      <c r="F7">
        <f t="shared" si="2"/>
        <v>165.35714285714286</v>
      </c>
      <c r="G7" s="7">
        <f t="shared" si="3"/>
        <v>138.07806280406902</v>
      </c>
    </row>
    <row r="8" spans="1:7" x14ac:dyDescent="0.25">
      <c r="A8" s="8">
        <v>17</v>
      </c>
      <c r="B8" s="8">
        <v>232</v>
      </c>
      <c r="C8" s="8">
        <v>84</v>
      </c>
      <c r="D8" s="19">
        <f t="shared" si="0"/>
        <v>2.7619047619047619</v>
      </c>
      <c r="E8" s="19">
        <f t="shared" si="1"/>
        <v>0.36206896551724138</v>
      </c>
      <c r="F8">
        <f t="shared" si="2"/>
        <v>165.71428571428572</v>
      </c>
      <c r="G8" s="7">
        <f t="shared" si="3"/>
        <v>150.93520566121188</v>
      </c>
    </row>
    <row r="9" spans="1:7" x14ac:dyDescent="0.25">
      <c r="A9" s="8">
        <v>125</v>
      </c>
      <c r="B9" s="8">
        <v>437</v>
      </c>
      <c r="C9" s="8">
        <v>156</v>
      </c>
      <c r="D9" s="19">
        <f t="shared" si="0"/>
        <v>2.8012820512820511</v>
      </c>
      <c r="E9" s="19">
        <f t="shared" si="1"/>
        <v>0.35697940503432496</v>
      </c>
      <c r="F9">
        <f t="shared" si="2"/>
        <v>168.07692307692307</v>
      </c>
      <c r="G9" s="7">
        <f t="shared" si="3"/>
        <v>159.69344741945361</v>
      </c>
    </row>
    <row r="10" spans="1:7" x14ac:dyDescent="0.25">
      <c r="A10" s="8">
        <v>13</v>
      </c>
      <c r="B10" s="8">
        <v>122</v>
      </c>
      <c r="C10" s="8">
        <v>42</v>
      </c>
      <c r="D10" s="19">
        <f t="shared" si="0"/>
        <v>2.9047619047619047</v>
      </c>
      <c r="E10" s="19">
        <f t="shared" si="1"/>
        <v>0.34426229508196721</v>
      </c>
      <c r="F10">
        <f t="shared" si="2"/>
        <v>174.28571428571428</v>
      </c>
      <c r="G10" s="7">
        <f t="shared" si="3"/>
        <v>165.84470792365528</v>
      </c>
    </row>
    <row r="11" spans="1:7" x14ac:dyDescent="0.25">
      <c r="A11" s="8">
        <v>119</v>
      </c>
      <c r="B11" s="8">
        <v>173</v>
      </c>
      <c r="C11" s="8">
        <v>59</v>
      </c>
      <c r="D11" s="19">
        <f t="shared" si="0"/>
        <v>2.9322033898305087</v>
      </c>
      <c r="E11" s="19">
        <f t="shared" si="1"/>
        <v>0.34104046242774566</v>
      </c>
      <c r="F11">
        <f t="shared" si="2"/>
        <v>175.93220338983053</v>
      </c>
      <c r="G11" s="7">
        <f t="shared" si="3"/>
        <v>169.87325386477931</v>
      </c>
    </row>
    <row r="12" spans="1:7" x14ac:dyDescent="0.25">
      <c r="A12" s="8">
        <v>132</v>
      </c>
      <c r="B12" s="8">
        <v>320</v>
      </c>
      <c r="C12" s="8">
        <v>108</v>
      </c>
      <c r="D12" s="19">
        <f t="shared" si="0"/>
        <v>2.9629629629629628</v>
      </c>
      <c r="E12" s="19">
        <f t="shared" si="1"/>
        <v>0.33750000000000002</v>
      </c>
      <c r="F12">
        <f t="shared" si="2"/>
        <v>177.77777777777777</v>
      </c>
      <c r="G12" s="7">
        <f t="shared" si="3"/>
        <v>172.35738084890627</v>
      </c>
    </row>
    <row r="13" spans="1:7" x14ac:dyDescent="0.25">
      <c r="A13" s="8">
        <v>137</v>
      </c>
      <c r="B13" s="8">
        <v>275</v>
      </c>
      <c r="C13" s="8">
        <v>90</v>
      </c>
      <c r="D13" s="19">
        <f t="shared" si="0"/>
        <v>3.0555555555555554</v>
      </c>
      <c r="E13" s="19">
        <f t="shared" si="1"/>
        <v>0.32727272727272727</v>
      </c>
      <c r="F13">
        <f t="shared" si="2"/>
        <v>183.33333333333331</v>
      </c>
      <c r="G13" s="7">
        <f t="shared" si="3"/>
        <v>175.88119037271576</v>
      </c>
    </row>
    <row r="14" spans="1:7" x14ac:dyDescent="0.25">
      <c r="A14" s="8">
        <v>138</v>
      </c>
      <c r="B14" s="8">
        <v>371</v>
      </c>
      <c r="C14" s="8">
        <v>120</v>
      </c>
      <c r="D14" s="19">
        <f t="shared" si="0"/>
        <v>3.0916666666666668</v>
      </c>
      <c r="E14" s="19">
        <f t="shared" si="1"/>
        <v>0.32345013477088946</v>
      </c>
      <c r="F14">
        <f t="shared" si="2"/>
        <v>185.5</v>
      </c>
      <c r="G14" s="7">
        <f t="shared" si="3"/>
        <v>179.3658057573312</v>
      </c>
    </row>
    <row r="15" spans="1:7" x14ac:dyDescent="0.25">
      <c r="A15" s="8">
        <v>140</v>
      </c>
      <c r="B15" s="8">
        <v>401</v>
      </c>
      <c r="C15" s="8">
        <v>126</v>
      </c>
      <c r="D15" s="19">
        <f t="shared" si="0"/>
        <v>3.1825396825396823</v>
      </c>
      <c r="E15" s="19">
        <f t="shared" si="1"/>
        <v>0.31421446384039903</v>
      </c>
      <c r="F15">
        <f t="shared" si="2"/>
        <v>190.95238095238093</v>
      </c>
      <c r="G15" s="7">
        <f t="shared" si="3"/>
        <v>182.69913909066452</v>
      </c>
    </row>
    <row r="16" spans="1:7" x14ac:dyDescent="0.25">
      <c r="A16" s="8">
        <v>107</v>
      </c>
      <c r="B16" s="8">
        <v>344</v>
      </c>
      <c r="C16" s="8">
        <v>108</v>
      </c>
      <c r="D16" s="19">
        <f t="shared" si="0"/>
        <v>3.1851851851851851</v>
      </c>
      <c r="E16" s="19">
        <f t="shared" si="1"/>
        <v>0.31395348837209303</v>
      </c>
      <c r="F16">
        <f t="shared" si="2"/>
        <v>191.11111111111111</v>
      </c>
      <c r="G16" s="7">
        <f t="shared" si="3"/>
        <v>185.73492063492063</v>
      </c>
    </row>
    <row r="17" spans="1:7" x14ac:dyDescent="0.25">
      <c r="A17" s="8">
        <v>84</v>
      </c>
      <c r="B17" s="8">
        <v>212</v>
      </c>
      <c r="C17" s="8">
        <v>66</v>
      </c>
      <c r="D17" s="19">
        <f t="shared" si="0"/>
        <v>3.2121212121212119</v>
      </c>
      <c r="E17" s="19">
        <f t="shared" si="1"/>
        <v>0.31132075471698112</v>
      </c>
      <c r="F17">
        <f t="shared" si="2"/>
        <v>192.72727272727272</v>
      </c>
      <c r="G17" s="7">
        <f t="shared" si="3"/>
        <v>188.72481962481962</v>
      </c>
    </row>
    <row r="18" spans="1:7" x14ac:dyDescent="0.25">
      <c r="A18" s="8">
        <v>105</v>
      </c>
      <c r="B18" s="8">
        <v>190</v>
      </c>
      <c r="C18" s="8">
        <v>58</v>
      </c>
      <c r="D18" s="19">
        <f t="shared" si="0"/>
        <v>3.2758620689655173</v>
      </c>
      <c r="E18" s="19">
        <f t="shared" si="1"/>
        <v>0.30526315789473685</v>
      </c>
      <c r="F18">
        <f t="shared" si="2"/>
        <v>196.55172413793105</v>
      </c>
      <c r="G18" s="7">
        <f t="shared" si="3"/>
        <v>191.36849778573918</v>
      </c>
    </row>
    <row r="19" spans="1:7" x14ac:dyDescent="0.25">
      <c r="A19" s="8">
        <v>112</v>
      </c>
      <c r="B19" s="8">
        <v>335</v>
      </c>
      <c r="C19" s="8">
        <v>102</v>
      </c>
      <c r="D19" s="19">
        <f t="shared" si="0"/>
        <v>3.284313725490196</v>
      </c>
      <c r="E19" s="19">
        <f t="shared" si="1"/>
        <v>0.30447761194029849</v>
      </c>
      <c r="F19">
        <f t="shared" si="2"/>
        <v>197.05882352941177</v>
      </c>
      <c r="G19" s="7">
        <f t="shared" si="3"/>
        <v>193.68026249162153</v>
      </c>
    </row>
    <row r="20" spans="1:7" x14ac:dyDescent="0.25">
      <c r="A20" s="8">
        <v>100</v>
      </c>
      <c r="B20" s="8">
        <v>265</v>
      </c>
      <c r="C20" s="8">
        <v>78</v>
      </c>
      <c r="D20" s="19">
        <f t="shared" si="0"/>
        <v>3.3974358974358974</v>
      </c>
      <c r="E20" s="19">
        <f t="shared" si="1"/>
        <v>0.29433962264150942</v>
      </c>
      <c r="F20">
        <f t="shared" si="2"/>
        <v>203.84615384615384</v>
      </c>
      <c r="G20" s="7">
        <f t="shared" si="3"/>
        <v>196.2590170703761</v>
      </c>
    </row>
    <row r="21" spans="1:7" x14ac:dyDescent="0.25">
      <c r="A21" s="8">
        <v>113</v>
      </c>
      <c r="B21" s="8">
        <v>267</v>
      </c>
      <c r="C21" s="8">
        <v>78</v>
      </c>
      <c r="D21" s="19">
        <f t="shared" si="0"/>
        <v>3.4230769230769229</v>
      </c>
      <c r="E21" s="19">
        <f t="shared" si="1"/>
        <v>0.29213483146067415</v>
      </c>
      <c r="F21">
        <f t="shared" si="2"/>
        <v>205.38461538461539</v>
      </c>
      <c r="G21" s="7">
        <f t="shared" si="3"/>
        <v>199.11371792507697</v>
      </c>
    </row>
    <row r="22" spans="1:7" x14ac:dyDescent="0.25">
      <c r="A22" s="8">
        <v>101</v>
      </c>
      <c r="B22" s="8">
        <v>494</v>
      </c>
      <c r="C22" s="8">
        <v>144</v>
      </c>
      <c r="D22" s="19">
        <f t="shared" si="0"/>
        <v>3.4305555555555554</v>
      </c>
      <c r="E22" s="19">
        <f t="shared" si="1"/>
        <v>0.291497975708502</v>
      </c>
      <c r="F22">
        <f t="shared" si="2"/>
        <v>205.83333333333331</v>
      </c>
      <c r="G22" s="7">
        <f t="shared" si="3"/>
        <v>201.73493004628909</v>
      </c>
    </row>
    <row r="23" spans="1:7" x14ac:dyDescent="0.25">
      <c r="A23" s="8">
        <v>71</v>
      </c>
      <c r="B23" s="8">
        <v>309</v>
      </c>
      <c r="C23" s="8">
        <v>90</v>
      </c>
      <c r="D23" s="19">
        <f t="shared" si="0"/>
        <v>3.4333333333333331</v>
      </c>
      <c r="E23" s="19">
        <f t="shared" si="1"/>
        <v>0.29126213592233008</v>
      </c>
      <c r="F23">
        <f t="shared" si="2"/>
        <v>206</v>
      </c>
      <c r="G23" s="7">
        <f t="shared" si="3"/>
        <v>203.62458521870286</v>
      </c>
    </row>
    <row r="24" spans="1:7" x14ac:dyDescent="0.25">
      <c r="A24" s="8">
        <v>147</v>
      </c>
      <c r="B24" s="8">
        <v>248</v>
      </c>
      <c r="C24" s="8">
        <v>72</v>
      </c>
      <c r="D24" s="19">
        <f t="shared" si="0"/>
        <v>3.4444444444444446</v>
      </c>
      <c r="E24" s="19">
        <f t="shared" si="1"/>
        <v>0.29032258064516131</v>
      </c>
      <c r="F24">
        <f t="shared" si="2"/>
        <v>206.66666666666669</v>
      </c>
      <c r="G24" s="7">
        <f t="shared" si="3"/>
        <v>205.54615384615386</v>
      </c>
    </row>
    <row r="25" spans="1:7" x14ac:dyDescent="0.25">
      <c r="A25" s="8">
        <v>82</v>
      </c>
      <c r="B25" s="8">
        <v>179</v>
      </c>
      <c r="C25" s="8">
        <v>51</v>
      </c>
      <c r="D25" s="19">
        <f t="shared" si="0"/>
        <v>3.5098039215686274</v>
      </c>
      <c r="E25" s="19">
        <f t="shared" si="1"/>
        <v>0.28491620111731841</v>
      </c>
      <c r="F25">
        <f t="shared" si="2"/>
        <v>210.58823529411765</v>
      </c>
      <c r="G25" s="7">
        <f t="shared" si="3"/>
        <v>206.89457013574662</v>
      </c>
    </row>
    <row r="26" spans="1:7" x14ac:dyDescent="0.25">
      <c r="A26" s="8">
        <v>28</v>
      </c>
      <c r="B26" s="8">
        <v>163</v>
      </c>
      <c r="C26" s="8">
        <v>46</v>
      </c>
      <c r="D26" s="19">
        <f t="shared" si="0"/>
        <v>3.5434782608695654</v>
      </c>
      <c r="E26" s="19">
        <f t="shared" si="1"/>
        <v>0.2822085889570552</v>
      </c>
      <c r="F26">
        <f t="shared" si="2"/>
        <v>212.60869565217394</v>
      </c>
      <c r="G26" s="7">
        <f t="shared" si="3"/>
        <v>208.33938618925831</v>
      </c>
    </row>
    <row r="27" spans="1:7" x14ac:dyDescent="0.25">
      <c r="A27" s="8">
        <v>142</v>
      </c>
      <c r="B27" s="8">
        <v>165</v>
      </c>
      <c r="C27" s="8">
        <v>46</v>
      </c>
      <c r="D27" s="19">
        <f t="shared" si="0"/>
        <v>3.5869565217391304</v>
      </c>
      <c r="E27" s="19">
        <f t="shared" si="1"/>
        <v>0.27878787878787881</v>
      </c>
      <c r="F27">
        <f t="shared" si="2"/>
        <v>215.21739130434781</v>
      </c>
      <c r="G27" s="7">
        <f t="shared" si="3"/>
        <v>210.21619778346121</v>
      </c>
    </row>
    <row r="28" spans="1:7" x14ac:dyDescent="0.25">
      <c r="A28" s="8">
        <v>55</v>
      </c>
      <c r="B28" s="8">
        <v>304</v>
      </c>
      <c r="C28" s="8">
        <v>84</v>
      </c>
      <c r="D28" s="19">
        <f t="shared" si="0"/>
        <v>3.6190476190476191</v>
      </c>
      <c r="E28" s="19">
        <f t="shared" si="1"/>
        <v>0.27631578947368424</v>
      </c>
      <c r="F28">
        <f t="shared" si="2"/>
        <v>217.14285714285714</v>
      </c>
      <c r="G28" s="7">
        <f t="shared" si="3"/>
        <v>212.44476921203264</v>
      </c>
    </row>
    <row r="29" spans="1:7" x14ac:dyDescent="0.25">
      <c r="A29" s="8">
        <v>126</v>
      </c>
      <c r="B29" s="8">
        <v>437</v>
      </c>
      <c r="C29" s="8">
        <v>120</v>
      </c>
      <c r="D29" s="19">
        <f t="shared" si="0"/>
        <v>3.6416666666666666</v>
      </c>
      <c r="E29" s="19">
        <f t="shared" si="1"/>
        <v>0.27459954233409611</v>
      </c>
      <c r="F29">
        <f t="shared" si="2"/>
        <v>218.5</v>
      </c>
      <c r="G29" s="7">
        <f t="shared" si="3"/>
        <v>214.81143587869929</v>
      </c>
    </row>
    <row r="30" spans="1:7" x14ac:dyDescent="0.25">
      <c r="A30" s="8">
        <v>110</v>
      </c>
      <c r="B30" s="8">
        <v>379</v>
      </c>
      <c r="C30" s="8">
        <v>102</v>
      </c>
      <c r="D30" s="19">
        <f t="shared" si="0"/>
        <v>3.715686274509804</v>
      </c>
      <c r="E30" s="19">
        <f t="shared" si="1"/>
        <v>0.26912928759894461</v>
      </c>
      <c r="F30">
        <f t="shared" si="2"/>
        <v>222.94117647058823</v>
      </c>
      <c r="G30" s="7">
        <f t="shared" si="3"/>
        <v>217.28202411399343</v>
      </c>
    </row>
    <row r="31" spans="1:7" x14ac:dyDescent="0.25">
      <c r="A31" s="8">
        <v>29</v>
      </c>
      <c r="B31" s="8">
        <v>119</v>
      </c>
      <c r="C31" s="8">
        <v>32</v>
      </c>
      <c r="D31" s="19">
        <f t="shared" si="0"/>
        <v>3.71875</v>
      </c>
      <c r="E31" s="19">
        <f t="shared" si="1"/>
        <v>0.26890756302521007</v>
      </c>
      <c r="F31">
        <f t="shared" si="2"/>
        <v>223.125</v>
      </c>
      <c r="G31" s="7">
        <f>AVERAGE($F28:$F31)</f>
        <v>220.42725840336135</v>
      </c>
    </row>
    <row r="32" spans="1:7" x14ac:dyDescent="0.25">
      <c r="A32" s="8">
        <v>139</v>
      </c>
      <c r="B32" s="8">
        <v>491</v>
      </c>
      <c r="C32" s="8">
        <v>132</v>
      </c>
      <c r="D32" s="19">
        <f t="shared" si="0"/>
        <v>3.7196969696969697</v>
      </c>
      <c r="E32" s="19">
        <f t="shared" si="1"/>
        <v>0.26883910386965376</v>
      </c>
      <c r="F32">
        <f t="shared" si="2"/>
        <v>223.18181818181819</v>
      </c>
      <c r="G32" s="7">
        <f t="shared" ref="G32:G63" si="4">AVERAGE($F28:$F32)</f>
        <v>220.97817035905274</v>
      </c>
    </row>
    <row r="33" spans="1:7" x14ac:dyDescent="0.25">
      <c r="A33" s="8">
        <v>57</v>
      </c>
      <c r="B33" s="8">
        <v>139</v>
      </c>
      <c r="C33" s="8">
        <v>37</v>
      </c>
      <c r="D33" s="19">
        <f t="shared" si="0"/>
        <v>3.7567567567567566</v>
      </c>
      <c r="E33" s="19">
        <f t="shared" si="1"/>
        <v>0.26618705035971224</v>
      </c>
      <c r="F33">
        <f t="shared" si="2"/>
        <v>225.40540540540539</v>
      </c>
      <c r="G33" s="7">
        <f t="shared" si="4"/>
        <v>222.63068001156239</v>
      </c>
    </row>
    <row r="34" spans="1:7" x14ac:dyDescent="0.25">
      <c r="A34" s="8">
        <v>123</v>
      </c>
      <c r="B34" s="8">
        <v>544</v>
      </c>
      <c r="C34" s="8">
        <v>144</v>
      </c>
      <c r="D34" s="19">
        <f t="shared" ref="D34:D65" si="5">B34/C34</f>
        <v>3.7777777777777777</v>
      </c>
      <c r="E34" s="19">
        <f t="shared" ref="E34:E65" si="6">C34/B34</f>
        <v>0.26470588235294118</v>
      </c>
      <c r="F34">
        <f t="shared" ref="F34:F65" si="7">D34*60</f>
        <v>226.66666666666666</v>
      </c>
      <c r="G34" s="7">
        <f t="shared" si="4"/>
        <v>224.26401334489569</v>
      </c>
    </row>
    <row r="35" spans="1:7" x14ac:dyDescent="0.25">
      <c r="A35" s="8">
        <v>103</v>
      </c>
      <c r="B35" s="8">
        <v>608</v>
      </c>
      <c r="C35" s="8">
        <v>156</v>
      </c>
      <c r="D35" s="19">
        <f t="shared" si="5"/>
        <v>3.8974358974358974</v>
      </c>
      <c r="E35" s="19">
        <f t="shared" si="6"/>
        <v>0.25657894736842107</v>
      </c>
      <c r="F35">
        <f t="shared" si="7"/>
        <v>233.84615384615384</v>
      </c>
      <c r="G35" s="7">
        <f t="shared" si="4"/>
        <v>226.44500882000881</v>
      </c>
    </row>
    <row r="36" spans="1:7" x14ac:dyDescent="0.25">
      <c r="A36" s="8">
        <v>116</v>
      </c>
      <c r="B36" s="8">
        <v>609</v>
      </c>
      <c r="C36" s="8">
        <v>156</v>
      </c>
      <c r="D36" s="19">
        <f t="shared" si="5"/>
        <v>3.9038461538461537</v>
      </c>
      <c r="E36" s="19">
        <f t="shared" si="6"/>
        <v>0.25615763546798032</v>
      </c>
      <c r="F36">
        <f t="shared" si="7"/>
        <v>234.23076923076923</v>
      </c>
      <c r="G36" s="7">
        <f t="shared" si="4"/>
        <v>228.66616266616265</v>
      </c>
    </row>
    <row r="37" spans="1:7" x14ac:dyDescent="0.25">
      <c r="A37" s="8">
        <v>146</v>
      </c>
      <c r="B37" s="8">
        <v>263</v>
      </c>
      <c r="C37" s="8">
        <v>66</v>
      </c>
      <c r="D37" s="19">
        <f t="shared" si="5"/>
        <v>3.9848484848484849</v>
      </c>
      <c r="E37" s="19">
        <f t="shared" si="6"/>
        <v>0.2509505703422053</v>
      </c>
      <c r="F37">
        <f t="shared" si="7"/>
        <v>239.09090909090909</v>
      </c>
      <c r="G37" s="7">
        <f t="shared" si="4"/>
        <v>231.84798084798081</v>
      </c>
    </row>
    <row r="38" spans="1:7" x14ac:dyDescent="0.25">
      <c r="A38" s="8">
        <v>20</v>
      </c>
      <c r="B38" s="8">
        <v>165</v>
      </c>
      <c r="C38" s="8">
        <v>41</v>
      </c>
      <c r="D38" s="19">
        <f t="shared" si="5"/>
        <v>4.024390243902439</v>
      </c>
      <c r="E38" s="19">
        <f t="shared" si="6"/>
        <v>0.24848484848484848</v>
      </c>
      <c r="F38">
        <f t="shared" si="7"/>
        <v>241.46341463414635</v>
      </c>
      <c r="G38" s="7">
        <f t="shared" si="4"/>
        <v>235.05958269372906</v>
      </c>
    </row>
    <row r="39" spans="1:7" x14ac:dyDescent="0.25">
      <c r="A39" s="8">
        <v>30</v>
      </c>
      <c r="B39" s="8">
        <v>266</v>
      </c>
      <c r="C39" s="8">
        <v>66</v>
      </c>
      <c r="D39" s="19">
        <f t="shared" si="5"/>
        <v>4.0303030303030303</v>
      </c>
      <c r="E39" s="19">
        <f t="shared" si="6"/>
        <v>0.24812030075187969</v>
      </c>
      <c r="F39">
        <f t="shared" si="7"/>
        <v>241.81818181818181</v>
      </c>
      <c r="G39" s="7">
        <f t="shared" si="4"/>
        <v>238.08988572403209</v>
      </c>
    </row>
    <row r="40" spans="1:7" x14ac:dyDescent="0.25">
      <c r="A40" s="8">
        <v>122</v>
      </c>
      <c r="B40" s="8">
        <v>605</v>
      </c>
      <c r="C40" s="8">
        <v>150</v>
      </c>
      <c r="D40" s="19">
        <f t="shared" si="5"/>
        <v>4.0333333333333332</v>
      </c>
      <c r="E40" s="19">
        <f t="shared" si="6"/>
        <v>0.24793388429752067</v>
      </c>
      <c r="F40">
        <f t="shared" si="7"/>
        <v>242</v>
      </c>
      <c r="G40" s="7">
        <f t="shared" si="4"/>
        <v>239.72065495480129</v>
      </c>
    </row>
    <row r="41" spans="1:7" x14ac:dyDescent="0.25">
      <c r="A41" s="8">
        <v>104</v>
      </c>
      <c r="B41" s="8">
        <v>315</v>
      </c>
      <c r="C41" s="8">
        <v>78</v>
      </c>
      <c r="D41" s="19">
        <f t="shared" si="5"/>
        <v>4.0384615384615383</v>
      </c>
      <c r="E41" s="19">
        <f t="shared" si="6"/>
        <v>0.24761904761904763</v>
      </c>
      <c r="F41">
        <f t="shared" si="7"/>
        <v>242.30769230769229</v>
      </c>
      <c r="G41" s="7">
        <f t="shared" si="4"/>
        <v>241.3360395701859</v>
      </c>
    </row>
    <row r="42" spans="1:7" x14ac:dyDescent="0.25">
      <c r="A42" s="8">
        <v>64</v>
      </c>
      <c r="B42" s="8">
        <v>344</v>
      </c>
      <c r="C42" s="8">
        <v>84</v>
      </c>
      <c r="D42" s="19">
        <f t="shared" si="5"/>
        <v>4.0952380952380949</v>
      </c>
      <c r="E42" s="19">
        <f t="shared" si="6"/>
        <v>0.2441860465116279</v>
      </c>
      <c r="F42">
        <f t="shared" si="7"/>
        <v>245.71428571428569</v>
      </c>
      <c r="G42" s="7">
        <f t="shared" si="4"/>
        <v>242.6607148948612</v>
      </c>
    </row>
    <row r="43" spans="1:7" x14ac:dyDescent="0.25">
      <c r="A43" s="8">
        <v>56</v>
      </c>
      <c r="B43" s="8">
        <v>301</v>
      </c>
      <c r="C43" s="8">
        <v>72</v>
      </c>
      <c r="D43" s="19">
        <f t="shared" si="5"/>
        <v>4.1805555555555554</v>
      </c>
      <c r="E43" s="19">
        <f t="shared" si="6"/>
        <v>0.23920265780730898</v>
      </c>
      <c r="F43">
        <f t="shared" si="7"/>
        <v>250.83333333333331</v>
      </c>
      <c r="G43" s="7">
        <f t="shared" si="4"/>
        <v>244.53469863469863</v>
      </c>
    </row>
    <row r="44" spans="1:7" x14ac:dyDescent="0.25">
      <c r="A44" s="8">
        <v>59</v>
      </c>
      <c r="B44" s="8">
        <v>302</v>
      </c>
      <c r="C44" s="8">
        <v>72</v>
      </c>
      <c r="D44" s="19">
        <f t="shared" si="5"/>
        <v>4.1944444444444446</v>
      </c>
      <c r="E44" s="19">
        <f t="shared" si="6"/>
        <v>0.23841059602649006</v>
      </c>
      <c r="F44">
        <f t="shared" si="7"/>
        <v>251.66666666666669</v>
      </c>
      <c r="G44" s="7">
        <f t="shared" si="4"/>
        <v>246.5043956043956</v>
      </c>
    </row>
    <row r="45" spans="1:7" x14ac:dyDescent="0.25">
      <c r="A45" s="8">
        <v>111</v>
      </c>
      <c r="B45" s="8">
        <v>331</v>
      </c>
      <c r="C45" s="8">
        <v>78</v>
      </c>
      <c r="D45" s="19">
        <f t="shared" si="5"/>
        <v>4.2435897435897436</v>
      </c>
      <c r="E45" s="19">
        <f t="shared" si="6"/>
        <v>0.23564954682779457</v>
      </c>
      <c r="F45">
        <f t="shared" si="7"/>
        <v>254.61538461538461</v>
      </c>
      <c r="G45" s="7">
        <f t="shared" si="4"/>
        <v>249.0274725274725</v>
      </c>
    </row>
    <row r="46" spans="1:7" x14ac:dyDescent="0.25">
      <c r="A46" s="8">
        <v>98</v>
      </c>
      <c r="B46" s="8">
        <v>314</v>
      </c>
      <c r="C46" s="8">
        <v>72</v>
      </c>
      <c r="D46" s="19">
        <f t="shared" si="5"/>
        <v>4.3611111111111107</v>
      </c>
      <c r="E46" s="19">
        <f t="shared" si="6"/>
        <v>0.22929936305732485</v>
      </c>
      <c r="F46">
        <f t="shared" si="7"/>
        <v>261.66666666666663</v>
      </c>
      <c r="G46" s="7">
        <f t="shared" si="4"/>
        <v>252.89926739926742</v>
      </c>
    </row>
    <row r="47" spans="1:7" x14ac:dyDescent="0.25">
      <c r="A47" s="8">
        <v>99</v>
      </c>
      <c r="B47" s="8">
        <v>531</v>
      </c>
      <c r="C47" s="8">
        <v>120</v>
      </c>
      <c r="D47" s="19">
        <f t="shared" si="5"/>
        <v>4.4249999999999998</v>
      </c>
      <c r="E47" s="19">
        <f t="shared" si="6"/>
        <v>0.22598870056497175</v>
      </c>
      <c r="F47">
        <f t="shared" si="7"/>
        <v>265.5</v>
      </c>
      <c r="G47" s="7">
        <f t="shared" si="4"/>
        <v>256.85641025641024</v>
      </c>
    </row>
    <row r="48" spans="1:7" x14ac:dyDescent="0.25">
      <c r="A48" s="8">
        <v>102</v>
      </c>
      <c r="B48" s="8">
        <v>505</v>
      </c>
      <c r="C48" s="8">
        <v>114</v>
      </c>
      <c r="D48" s="19">
        <f t="shared" si="5"/>
        <v>4.4298245614035086</v>
      </c>
      <c r="E48" s="19">
        <f t="shared" si="6"/>
        <v>0.22574257425742575</v>
      </c>
      <c r="F48">
        <f t="shared" si="7"/>
        <v>265.78947368421052</v>
      </c>
      <c r="G48" s="7">
        <f t="shared" si="4"/>
        <v>259.84763832658564</v>
      </c>
    </row>
    <row r="49" spans="1:7" x14ac:dyDescent="0.25">
      <c r="A49" s="8">
        <v>115</v>
      </c>
      <c r="B49" s="8">
        <v>320</v>
      </c>
      <c r="C49" s="8">
        <v>72</v>
      </c>
      <c r="D49" s="19">
        <f t="shared" si="5"/>
        <v>4.4444444444444446</v>
      </c>
      <c r="E49" s="19">
        <f t="shared" si="6"/>
        <v>0.22500000000000001</v>
      </c>
      <c r="F49">
        <f t="shared" si="7"/>
        <v>266.66666666666669</v>
      </c>
      <c r="G49" s="7">
        <f t="shared" si="4"/>
        <v>262.8476383265857</v>
      </c>
    </row>
    <row r="50" spans="1:7" x14ac:dyDescent="0.25">
      <c r="A50" s="8">
        <v>149</v>
      </c>
      <c r="B50" s="8">
        <v>804</v>
      </c>
      <c r="C50" s="8">
        <v>180</v>
      </c>
      <c r="D50" s="19">
        <f t="shared" si="5"/>
        <v>4.4666666666666668</v>
      </c>
      <c r="E50" s="19">
        <f t="shared" si="6"/>
        <v>0.22388059701492538</v>
      </c>
      <c r="F50">
        <f t="shared" si="7"/>
        <v>268</v>
      </c>
      <c r="G50" s="7">
        <f t="shared" si="4"/>
        <v>265.52456140350876</v>
      </c>
    </row>
    <row r="51" spans="1:7" x14ac:dyDescent="0.25">
      <c r="A51" s="8">
        <v>74</v>
      </c>
      <c r="B51" s="8">
        <v>175</v>
      </c>
      <c r="C51" s="8">
        <v>39</v>
      </c>
      <c r="D51" s="19">
        <f t="shared" si="5"/>
        <v>4.4871794871794872</v>
      </c>
      <c r="E51" s="19">
        <f t="shared" si="6"/>
        <v>0.22285714285714286</v>
      </c>
      <c r="F51">
        <f t="shared" si="7"/>
        <v>269.23076923076923</v>
      </c>
      <c r="G51" s="7">
        <f t="shared" si="4"/>
        <v>267.03738191632931</v>
      </c>
    </row>
    <row r="52" spans="1:7" x14ac:dyDescent="0.25">
      <c r="A52" s="8">
        <v>89</v>
      </c>
      <c r="B52" s="8">
        <v>406</v>
      </c>
      <c r="C52" s="8">
        <v>90</v>
      </c>
      <c r="D52" s="19">
        <f t="shared" si="5"/>
        <v>4.5111111111111111</v>
      </c>
      <c r="E52" s="19">
        <f t="shared" si="6"/>
        <v>0.22167487684729065</v>
      </c>
      <c r="F52">
        <f t="shared" si="7"/>
        <v>270.66666666666669</v>
      </c>
      <c r="G52" s="7">
        <f t="shared" si="4"/>
        <v>268.07071524966261</v>
      </c>
    </row>
    <row r="53" spans="1:7" x14ac:dyDescent="0.25">
      <c r="A53" s="8">
        <v>148</v>
      </c>
      <c r="B53" s="8">
        <v>832</v>
      </c>
      <c r="C53" s="8">
        <v>180</v>
      </c>
      <c r="D53" s="19">
        <f t="shared" si="5"/>
        <v>4.6222222222222218</v>
      </c>
      <c r="E53" s="19">
        <f t="shared" si="6"/>
        <v>0.21634615384615385</v>
      </c>
      <c r="F53">
        <f t="shared" si="7"/>
        <v>277.33333333333331</v>
      </c>
      <c r="G53" s="7">
        <f t="shared" si="4"/>
        <v>270.37948717948723</v>
      </c>
    </row>
    <row r="54" spans="1:7" x14ac:dyDescent="0.25">
      <c r="A54" s="8">
        <v>67</v>
      </c>
      <c r="B54" s="8">
        <v>309</v>
      </c>
      <c r="C54" s="8">
        <v>66</v>
      </c>
      <c r="D54" s="19">
        <f t="shared" si="5"/>
        <v>4.6818181818181817</v>
      </c>
      <c r="E54" s="19">
        <f t="shared" si="6"/>
        <v>0.21359223300970873</v>
      </c>
      <c r="F54">
        <f t="shared" si="7"/>
        <v>280.90909090909088</v>
      </c>
      <c r="G54" s="7">
        <f t="shared" si="4"/>
        <v>273.22797202797199</v>
      </c>
    </row>
    <row r="55" spans="1:7" x14ac:dyDescent="0.25">
      <c r="A55" s="8">
        <v>58</v>
      </c>
      <c r="B55" s="8">
        <v>192</v>
      </c>
      <c r="C55" s="8">
        <v>41</v>
      </c>
      <c r="D55" s="19">
        <f t="shared" si="5"/>
        <v>4.6829268292682924</v>
      </c>
      <c r="E55" s="19">
        <f t="shared" si="6"/>
        <v>0.21354166666666666</v>
      </c>
      <c r="F55">
        <f t="shared" si="7"/>
        <v>280.97560975609753</v>
      </c>
      <c r="G55" s="7">
        <f t="shared" si="4"/>
        <v>275.82309397919153</v>
      </c>
    </row>
    <row r="56" spans="1:7" x14ac:dyDescent="0.25">
      <c r="A56" s="8">
        <v>36</v>
      </c>
      <c r="B56" s="8">
        <v>216</v>
      </c>
      <c r="C56" s="8">
        <v>46</v>
      </c>
      <c r="D56" s="19">
        <f t="shared" si="5"/>
        <v>4.6956521739130439</v>
      </c>
      <c r="E56" s="19">
        <f t="shared" si="6"/>
        <v>0.21296296296296297</v>
      </c>
      <c r="F56">
        <f t="shared" si="7"/>
        <v>281.73913043478262</v>
      </c>
      <c r="G56" s="7">
        <f t="shared" si="4"/>
        <v>278.32476621999422</v>
      </c>
    </row>
    <row r="57" spans="1:7" x14ac:dyDescent="0.25">
      <c r="A57" s="8">
        <v>60</v>
      </c>
      <c r="B57" s="8">
        <v>311</v>
      </c>
      <c r="C57" s="8">
        <v>66</v>
      </c>
      <c r="D57" s="19">
        <f t="shared" si="5"/>
        <v>4.7121212121212119</v>
      </c>
      <c r="E57" s="19">
        <f t="shared" si="6"/>
        <v>0.21221864951768488</v>
      </c>
      <c r="F57">
        <f t="shared" si="7"/>
        <v>282.72727272727269</v>
      </c>
      <c r="G57" s="7">
        <f t="shared" si="4"/>
        <v>280.73688743211545</v>
      </c>
    </row>
    <row r="58" spans="1:7" x14ac:dyDescent="0.25">
      <c r="A58" s="8">
        <v>94</v>
      </c>
      <c r="B58" s="8">
        <v>397</v>
      </c>
      <c r="C58" s="8">
        <v>84</v>
      </c>
      <c r="D58" s="19">
        <f t="shared" si="5"/>
        <v>4.7261904761904763</v>
      </c>
      <c r="E58" s="19">
        <f t="shared" si="6"/>
        <v>0.21158690176322417</v>
      </c>
      <c r="F58">
        <f t="shared" si="7"/>
        <v>283.57142857142856</v>
      </c>
      <c r="G58" s="7">
        <f t="shared" si="4"/>
        <v>281.98450647973442</v>
      </c>
    </row>
    <row r="59" spans="1:7" x14ac:dyDescent="0.25">
      <c r="A59" s="8">
        <v>128</v>
      </c>
      <c r="B59" s="8">
        <v>654</v>
      </c>
      <c r="C59" s="8">
        <v>138</v>
      </c>
      <c r="D59" s="19">
        <f t="shared" si="5"/>
        <v>4.7391304347826084</v>
      </c>
      <c r="E59" s="19">
        <f t="shared" si="6"/>
        <v>0.21100917431192662</v>
      </c>
      <c r="F59">
        <f t="shared" si="7"/>
        <v>284.3478260869565</v>
      </c>
      <c r="G59" s="7">
        <f t="shared" si="4"/>
        <v>282.6722535153076</v>
      </c>
    </row>
    <row r="60" spans="1:7" x14ac:dyDescent="0.25">
      <c r="A60" s="8">
        <v>44</v>
      </c>
      <c r="B60" s="8">
        <v>313</v>
      </c>
      <c r="C60" s="8">
        <v>66</v>
      </c>
      <c r="D60" s="19">
        <f t="shared" si="5"/>
        <v>4.7424242424242422</v>
      </c>
      <c r="E60" s="19">
        <f t="shared" si="6"/>
        <v>0.2108626198083067</v>
      </c>
      <c r="F60">
        <f t="shared" si="7"/>
        <v>284.5454545454545</v>
      </c>
      <c r="G60" s="7">
        <f t="shared" si="4"/>
        <v>283.38622247317898</v>
      </c>
    </row>
    <row r="61" spans="1:7" x14ac:dyDescent="0.25">
      <c r="A61" s="8">
        <v>118</v>
      </c>
      <c r="B61" s="8">
        <v>604</v>
      </c>
      <c r="C61" s="8">
        <v>126</v>
      </c>
      <c r="D61" s="19">
        <f t="shared" si="5"/>
        <v>4.7936507936507935</v>
      </c>
      <c r="E61" s="19">
        <f t="shared" si="6"/>
        <v>0.20860927152317882</v>
      </c>
      <c r="F61">
        <f t="shared" si="7"/>
        <v>287.61904761904759</v>
      </c>
      <c r="G61" s="7">
        <f t="shared" si="4"/>
        <v>284.56220591003193</v>
      </c>
    </row>
    <row r="62" spans="1:7" x14ac:dyDescent="0.25">
      <c r="A62" s="8">
        <v>52</v>
      </c>
      <c r="B62" s="8">
        <v>173</v>
      </c>
      <c r="C62" s="8">
        <v>36</v>
      </c>
      <c r="D62" s="19">
        <f t="shared" si="5"/>
        <v>4.8055555555555554</v>
      </c>
      <c r="E62" s="19">
        <f t="shared" si="6"/>
        <v>0.20809248554913296</v>
      </c>
      <c r="F62">
        <f t="shared" si="7"/>
        <v>288.33333333333331</v>
      </c>
      <c r="G62" s="7">
        <f t="shared" si="4"/>
        <v>285.68341803124406</v>
      </c>
    </row>
    <row r="63" spans="1:7" x14ac:dyDescent="0.25">
      <c r="A63" s="8">
        <v>61</v>
      </c>
      <c r="B63" s="8">
        <v>319</v>
      </c>
      <c r="C63" s="8">
        <v>66</v>
      </c>
      <c r="D63" s="19">
        <f t="shared" si="5"/>
        <v>4.833333333333333</v>
      </c>
      <c r="E63" s="19">
        <f t="shared" si="6"/>
        <v>0.20689655172413793</v>
      </c>
      <c r="F63">
        <f t="shared" si="7"/>
        <v>290</v>
      </c>
      <c r="G63" s="7">
        <f t="shared" si="4"/>
        <v>286.96913231695839</v>
      </c>
    </row>
    <row r="64" spans="1:7" x14ac:dyDescent="0.25">
      <c r="A64" s="8">
        <v>34</v>
      </c>
      <c r="B64" s="8">
        <v>214</v>
      </c>
      <c r="C64" s="8">
        <v>44</v>
      </c>
      <c r="D64" s="19">
        <f t="shared" si="5"/>
        <v>4.8636363636363633</v>
      </c>
      <c r="E64" s="19">
        <f t="shared" si="6"/>
        <v>0.20560747663551401</v>
      </c>
      <c r="F64">
        <f t="shared" si="7"/>
        <v>291.81818181818181</v>
      </c>
      <c r="G64" s="7">
        <f t="shared" ref="G64:G95" si="8">AVERAGE($F60:$F64)</f>
        <v>288.46320346320346</v>
      </c>
    </row>
    <row r="65" spans="1:7" x14ac:dyDescent="0.25">
      <c r="A65" s="8">
        <v>127</v>
      </c>
      <c r="B65" s="8">
        <v>702</v>
      </c>
      <c r="C65" s="8">
        <v>144</v>
      </c>
      <c r="D65" s="19">
        <f t="shared" si="5"/>
        <v>4.875</v>
      </c>
      <c r="E65" s="19">
        <f t="shared" si="6"/>
        <v>0.20512820512820512</v>
      </c>
      <c r="F65">
        <f t="shared" si="7"/>
        <v>292.5</v>
      </c>
      <c r="G65" s="7">
        <f t="shared" si="8"/>
        <v>290.05411255411252</v>
      </c>
    </row>
    <row r="66" spans="1:7" x14ac:dyDescent="0.25">
      <c r="A66" s="8">
        <v>83</v>
      </c>
      <c r="B66" s="8">
        <v>293</v>
      </c>
      <c r="C66" s="8">
        <v>60</v>
      </c>
      <c r="D66" s="19">
        <f t="shared" ref="D66:D97" si="9">B66/C66</f>
        <v>4.8833333333333337</v>
      </c>
      <c r="E66" s="19">
        <f t="shared" ref="E66:E97" si="10">C66/B66</f>
        <v>0.20477815699658702</v>
      </c>
      <c r="F66">
        <f t="shared" ref="F66:F97" si="11">D66*60</f>
        <v>293</v>
      </c>
      <c r="G66" s="7">
        <f t="shared" si="8"/>
        <v>291.13030303030303</v>
      </c>
    </row>
    <row r="67" spans="1:7" x14ac:dyDescent="0.25">
      <c r="A67" s="8">
        <v>136</v>
      </c>
      <c r="B67" s="8">
        <v>323</v>
      </c>
      <c r="C67" s="8">
        <v>66</v>
      </c>
      <c r="D67" s="19">
        <f t="shared" si="9"/>
        <v>4.8939393939393936</v>
      </c>
      <c r="E67" s="19">
        <f t="shared" si="10"/>
        <v>0.2043343653250774</v>
      </c>
      <c r="F67">
        <f t="shared" si="11"/>
        <v>293.63636363636363</v>
      </c>
      <c r="G67" s="7">
        <f t="shared" si="8"/>
        <v>292.19090909090909</v>
      </c>
    </row>
    <row r="68" spans="1:7" x14ac:dyDescent="0.25">
      <c r="A68" s="8">
        <v>121</v>
      </c>
      <c r="B68" s="8">
        <v>620</v>
      </c>
      <c r="C68" s="8">
        <v>126</v>
      </c>
      <c r="D68" s="19">
        <f t="shared" si="9"/>
        <v>4.9206349206349209</v>
      </c>
      <c r="E68" s="19">
        <f t="shared" si="10"/>
        <v>0.20322580645161289</v>
      </c>
      <c r="F68">
        <f t="shared" si="11"/>
        <v>295.23809523809524</v>
      </c>
      <c r="G68" s="7">
        <f t="shared" si="8"/>
        <v>293.23852813852812</v>
      </c>
    </row>
    <row r="69" spans="1:7" x14ac:dyDescent="0.25">
      <c r="A69" s="38">
        <v>133</v>
      </c>
      <c r="B69" s="38">
        <v>717</v>
      </c>
      <c r="C69" s="38">
        <v>144</v>
      </c>
      <c r="D69" s="19">
        <f t="shared" si="9"/>
        <v>4.979166666666667</v>
      </c>
      <c r="E69" s="19">
        <f t="shared" si="10"/>
        <v>0.20083682008368201</v>
      </c>
      <c r="F69">
        <f t="shared" si="11"/>
        <v>298.75</v>
      </c>
      <c r="G69" s="7">
        <f t="shared" si="8"/>
        <v>294.62489177489181</v>
      </c>
    </row>
    <row r="70" spans="1:7" x14ac:dyDescent="0.25">
      <c r="A70" s="38">
        <v>131</v>
      </c>
      <c r="B70" s="38">
        <v>165</v>
      </c>
      <c r="C70" s="38">
        <v>33</v>
      </c>
      <c r="D70" s="19">
        <f t="shared" si="9"/>
        <v>5</v>
      </c>
      <c r="E70" s="19">
        <f t="shared" si="10"/>
        <v>0.2</v>
      </c>
      <c r="F70">
        <f t="shared" si="11"/>
        <v>300</v>
      </c>
      <c r="G70" s="7">
        <f t="shared" si="8"/>
        <v>296.12489177489181</v>
      </c>
    </row>
    <row r="71" spans="1:7" x14ac:dyDescent="0.25">
      <c r="A71" s="38">
        <v>135</v>
      </c>
      <c r="B71" s="38">
        <v>481</v>
      </c>
      <c r="C71" s="38">
        <v>96</v>
      </c>
      <c r="D71" s="19">
        <f t="shared" si="9"/>
        <v>5.010416666666667</v>
      </c>
      <c r="E71" s="19">
        <f t="shared" si="10"/>
        <v>0.1995841995841996</v>
      </c>
      <c r="F71">
        <f t="shared" si="11"/>
        <v>300.625</v>
      </c>
      <c r="G71" s="7">
        <f t="shared" si="8"/>
        <v>297.64989177489178</v>
      </c>
    </row>
    <row r="72" spans="1:7" x14ac:dyDescent="0.25">
      <c r="A72" s="38">
        <v>53</v>
      </c>
      <c r="B72" s="38">
        <v>304</v>
      </c>
      <c r="C72" s="38">
        <v>60</v>
      </c>
      <c r="D72" s="19">
        <f t="shared" si="9"/>
        <v>5.0666666666666664</v>
      </c>
      <c r="E72" s="19">
        <f t="shared" si="10"/>
        <v>0.19736842105263158</v>
      </c>
      <c r="F72">
        <f t="shared" si="11"/>
        <v>304</v>
      </c>
      <c r="G72" s="7">
        <f t="shared" si="8"/>
        <v>299.72261904761905</v>
      </c>
    </row>
    <row r="73" spans="1:7" x14ac:dyDescent="0.25">
      <c r="A73" s="38">
        <v>32</v>
      </c>
      <c r="B73" s="38">
        <v>143</v>
      </c>
      <c r="C73" s="38">
        <v>28</v>
      </c>
      <c r="D73" s="19">
        <f t="shared" si="9"/>
        <v>5.1071428571428568</v>
      </c>
      <c r="E73" s="19">
        <f t="shared" si="10"/>
        <v>0.19580419580419581</v>
      </c>
      <c r="F73">
        <f t="shared" si="11"/>
        <v>306.42857142857139</v>
      </c>
      <c r="G73" s="7">
        <f t="shared" si="8"/>
        <v>301.96071428571429</v>
      </c>
    </row>
    <row r="74" spans="1:7" x14ac:dyDescent="0.25">
      <c r="A74" s="38">
        <v>78</v>
      </c>
      <c r="B74" s="38">
        <v>174</v>
      </c>
      <c r="C74" s="38">
        <v>34</v>
      </c>
      <c r="D74" s="19">
        <f t="shared" si="9"/>
        <v>5.117647058823529</v>
      </c>
      <c r="E74" s="19">
        <f t="shared" si="10"/>
        <v>0.19540229885057472</v>
      </c>
      <c r="F74">
        <f t="shared" si="11"/>
        <v>307.05882352941171</v>
      </c>
      <c r="G74" s="7">
        <f t="shared" si="8"/>
        <v>303.62247899159661</v>
      </c>
    </row>
    <row r="75" spans="1:7" x14ac:dyDescent="0.25">
      <c r="A75" s="38">
        <v>106</v>
      </c>
      <c r="B75" s="38">
        <v>617</v>
      </c>
      <c r="C75" s="38">
        <v>120</v>
      </c>
      <c r="D75" s="19">
        <f t="shared" si="9"/>
        <v>5.1416666666666666</v>
      </c>
      <c r="E75" s="19">
        <f t="shared" si="10"/>
        <v>0.19448946515397084</v>
      </c>
      <c r="F75">
        <f t="shared" si="11"/>
        <v>308.5</v>
      </c>
      <c r="G75" s="7">
        <f t="shared" si="8"/>
        <v>305.3224789915966</v>
      </c>
    </row>
    <row r="76" spans="1:7" x14ac:dyDescent="0.25">
      <c r="A76" s="38">
        <v>91</v>
      </c>
      <c r="B76" s="38">
        <v>515</v>
      </c>
      <c r="C76" s="38">
        <v>100</v>
      </c>
      <c r="D76" s="19">
        <f t="shared" si="9"/>
        <v>5.15</v>
      </c>
      <c r="E76" s="19">
        <f t="shared" si="10"/>
        <v>0.1941747572815534</v>
      </c>
      <c r="F76">
        <f t="shared" si="11"/>
        <v>309</v>
      </c>
      <c r="G76" s="7">
        <f t="shared" si="8"/>
        <v>306.99747899159661</v>
      </c>
    </row>
    <row r="77" spans="1:7" x14ac:dyDescent="0.25">
      <c r="A77" s="38">
        <v>42</v>
      </c>
      <c r="B77" s="38">
        <v>314</v>
      </c>
      <c r="C77" s="38">
        <v>60</v>
      </c>
      <c r="D77" s="19">
        <f t="shared" si="9"/>
        <v>5.2333333333333334</v>
      </c>
      <c r="E77" s="19">
        <f t="shared" si="10"/>
        <v>0.19108280254777071</v>
      </c>
      <c r="F77">
        <f t="shared" si="11"/>
        <v>314</v>
      </c>
      <c r="G77" s="7">
        <f t="shared" si="8"/>
        <v>308.99747899159661</v>
      </c>
    </row>
    <row r="78" spans="1:7" x14ac:dyDescent="0.25">
      <c r="A78" s="38">
        <v>81</v>
      </c>
      <c r="B78" s="38">
        <v>414</v>
      </c>
      <c r="C78" s="38">
        <v>78</v>
      </c>
      <c r="D78" s="19">
        <f t="shared" si="9"/>
        <v>5.3076923076923075</v>
      </c>
      <c r="E78" s="19">
        <f t="shared" si="10"/>
        <v>0.18840579710144928</v>
      </c>
      <c r="F78">
        <f t="shared" si="11"/>
        <v>318.46153846153845</v>
      </c>
      <c r="G78" s="7">
        <f t="shared" si="8"/>
        <v>311.40407239819007</v>
      </c>
    </row>
    <row r="79" spans="1:7" x14ac:dyDescent="0.25">
      <c r="A79" s="38">
        <v>40</v>
      </c>
      <c r="B79" s="38">
        <v>304</v>
      </c>
      <c r="C79" s="38">
        <v>57</v>
      </c>
      <c r="D79" s="19">
        <f t="shared" si="9"/>
        <v>5.333333333333333</v>
      </c>
      <c r="E79" s="19">
        <f t="shared" si="10"/>
        <v>0.1875</v>
      </c>
      <c r="F79">
        <f t="shared" si="11"/>
        <v>320</v>
      </c>
      <c r="G79" s="7">
        <f t="shared" si="8"/>
        <v>313.99230769230769</v>
      </c>
    </row>
    <row r="80" spans="1:7" x14ac:dyDescent="0.25">
      <c r="A80" s="38">
        <v>96</v>
      </c>
      <c r="B80" s="38">
        <v>352</v>
      </c>
      <c r="C80" s="38">
        <v>66</v>
      </c>
      <c r="D80" s="19">
        <f t="shared" si="9"/>
        <v>5.333333333333333</v>
      </c>
      <c r="E80" s="19">
        <f t="shared" si="10"/>
        <v>0.1875</v>
      </c>
      <c r="F80">
        <f t="shared" si="11"/>
        <v>320</v>
      </c>
      <c r="G80" s="7">
        <f t="shared" si="8"/>
        <v>316.2923076923077</v>
      </c>
    </row>
    <row r="81" spans="1:7" x14ac:dyDescent="0.25">
      <c r="A81" s="38">
        <v>114</v>
      </c>
      <c r="B81" s="38">
        <v>512</v>
      </c>
      <c r="C81" s="38">
        <v>96</v>
      </c>
      <c r="D81" s="19">
        <f t="shared" si="9"/>
        <v>5.333333333333333</v>
      </c>
      <c r="E81" s="19">
        <f t="shared" si="10"/>
        <v>0.1875</v>
      </c>
      <c r="F81">
        <f t="shared" si="11"/>
        <v>320</v>
      </c>
      <c r="G81" s="7">
        <f t="shared" si="8"/>
        <v>318.49230769230769</v>
      </c>
    </row>
    <row r="82" spans="1:7" x14ac:dyDescent="0.25">
      <c r="A82" s="38">
        <v>65</v>
      </c>
      <c r="B82" s="38">
        <v>303</v>
      </c>
      <c r="C82" s="38">
        <v>56</v>
      </c>
      <c r="D82" s="19">
        <f t="shared" si="9"/>
        <v>5.4107142857142856</v>
      </c>
      <c r="E82" s="19">
        <f t="shared" si="10"/>
        <v>0.18481848184818481</v>
      </c>
      <c r="F82">
        <f t="shared" si="11"/>
        <v>324.64285714285711</v>
      </c>
      <c r="G82" s="7">
        <f t="shared" si="8"/>
        <v>320.62087912087912</v>
      </c>
    </row>
    <row r="83" spans="1:7" x14ac:dyDescent="0.25">
      <c r="A83" s="38">
        <v>75</v>
      </c>
      <c r="B83" s="38">
        <v>308</v>
      </c>
      <c r="C83" s="38">
        <v>56</v>
      </c>
      <c r="D83" s="19">
        <f t="shared" si="9"/>
        <v>5.5</v>
      </c>
      <c r="E83" s="19">
        <f t="shared" si="10"/>
        <v>0.18181818181818182</v>
      </c>
      <c r="F83">
        <f t="shared" si="11"/>
        <v>330</v>
      </c>
      <c r="G83" s="7">
        <f t="shared" si="8"/>
        <v>322.92857142857144</v>
      </c>
    </row>
    <row r="84" spans="1:7" x14ac:dyDescent="0.25">
      <c r="A84" s="38">
        <v>76</v>
      </c>
      <c r="B84" s="38">
        <v>319</v>
      </c>
      <c r="C84" s="38">
        <v>58</v>
      </c>
      <c r="D84" s="19">
        <f t="shared" si="9"/>
        <v>5.5</v>
      </c>
      <c r="E84" s="19">
        <f t="shared" si="10"/>
        <v>0.18181818181818182</v>
      </c>
      <c r="F84">
        <f t="shared" si="11"/>
        <v>330</v>
      </c>
      <c r="G84" s="7">
        <f t="shared" si="8"/>
        <v>324.92857142857144</v>
      </c>
    </row>
    <row r="85" spans="1:7" x14ac:dyDescent="0.25">
      <c r="A85" s="38">
        <v>68</v>
      </c>
      <c r="B85" s="38">
        <v>311</v>
      </c>
      <c r="C85" s="38">
        <v>56</v>
      </c>
      <c r="D85" s="19">
        <f t="shared" si="9"/>
        <v>5.5535714285714288</v>
      </c>
      <c r="E85" s="19">
        <f t="shared" si="10"/>
        <v>0.18006430868167203</v>
      </c>
      <c r="F85">
        <f t="shared" si="11"/>
        <v>333.21428571428572</v>
      </c>
      <c r="G85" s="7">
        <f t="shared" si="8"/>
        <v>327.57142857142856</v>
      </c>
    </row>
    <row r="86" spans="1:7" x14ac:dyDescent="0.25">
      <c r="A86" s="38">
        <v>33</v>
      </c>
      <c r="B86" s="38">
        <v>408</v>
      </c>
      <c r="C86" s="38">
        <v>72</v>
      </c>
      <c r="D86" s="19">
        <f t="shared" si="9"/>
        <v>5.666666666666667</v>
      </c>
      <c r="E86" s="19">
        <f t="shared" si="10"/>
        <v>0.17647058823529413</v>
      </c>
      <c r="F86">
        <f t="shared" si="11"/>
        <v>340</v>
      </c>
      <c r="G86" s="7">
        <f t="shared" si="8"/>
        <v>331.57142857142856</v>
      </c>
    </row>
    <row r="87" spans="1:7" x14ac:dyDescent="0.25">
      <c r="A87" s="38">
        <v>50</v>
      </c>
      <c r="B87" s="38">
        <v>148</v>
      </c>
      <c r="C87" s="38">
        <v>26</v>
      </c>
      <c r="D87" s="19">
        <f t="shared" si="9"/>
        <v>5.6923076923076925</v>
      </c>
      <c r="E87" s="19">
        <f t="shared" si="10"/>
        <v>0.17567567567567569</v>
      </c>
      <c r="F87">
        <f t="shared" si="11"/>
        <v>341.53846153846155</v>
      </c>
      <c r="G87" s="7">
        <f t="shared" si="8"/>
        <v>334.95054945054943</v>
      </c>
    </row>
    <row r="88" spans="1:7" x14ac:dyDescent="0.25">
      <c r="A88" s="38">
        <v>134</v>
      </c>
      <c r="B88" s="38">
        <v>414</v>
      </c>
      <c r="C88" s="38">
        <v>72</v>
      </c>
      <c r="D88" s="19">
        <f t="shared" si="9"/>
        <v>5.75</v>
      </c>
      <c r="E88" s="19">
        <f t="shared" si="10"/>
        <v>0.17391304347826086</v>
      </c>
      <c r="F88">
        <f t="shared" si="11"/>
        <v>345</v>
      </c>
      <c r="G88" s="7">
        <f t="shared" si="8"/>
        <v>337.95054945054943</v>
      </c>
    </row>
    <row r="89" spans="1:7" x14ac:dyDescent="0.25">
      <c r="A89" s="38">
        <v>86</v>
      </c>
      <c r="B89" s="38">
        <v>415</v>
      </c>
      <c r="C89" s="38">
        <v>72</v>
      </c>
      <c r="D89" s="19">
        <f t="shared" si="9"/>
        <v>5.7638888888888893</v>
      </c>
      <c r="E89" s="19">
        <f t="shared" si="10"/>
        <v>0.17349397590361446</v>
      </c>
      <c r="F89">
        <f t="shared" si="11"/>
        <v>345.83333333333337</v>
      </c>
      <c r="G89" s="7">
        <f t="shared" si="8"/>
        <v>341.11721611721612</v>
      </c>
    </row>
    <row r="90" spans="1:7" x14ac:dyDescent="0.25">
      <c r="A90" s="38">
        <v>37</v>
      </c>
      <c r="B90" s="38">
        <v>128</v>
      </c>
      <c r="C90" s="38">
        <v>22</v>
      </c>
      <c r="D90" s="19">
        <f t="shared" si="9"/>
        <v>5.8181818181818183</v>
      </c>
      <c r="E90" s="19">
        <f t="shared" si="10"/>
        <v>0.171875</v>
      </c>
      <c r="F90">
        <f t="shared" si="11"/>
        <v>349.09090909090912</v>
      </c>
      <c r="G90" s="7">
        <f t="shared" si="8"/>
        <v>344.29254079254076</v>
      </c>
    </row>
    <row r="91" spans="1:7" x14ac:dyDescent="0.25">
      <c r="A91" s="38">
        <v>77</v>
      </c>
      <c r="B91" s="38">
        <v>326</v>
      </c>
      <c r="C91" s="38">
        <v>56</v>
      </c>
      <c r="D91" s="19">
        <f t="shared" si="9"/>
        <v>5.8214285714285712</v>
      </c>
      <c r="E91" s="19">
        <f t="shared" si="10"/>
        <v>0.17177914110429449</v>
      </c>
      <c r="F91">
        <f t="shared" si="11"/>
        <v>349.28571428571428</v>
      </c>
      <c r="G91" s="7">
        <f t="shared" si="8"/>
        <v>346.14968364968365</v>
      </c>
    </row>
    <row r="92" spans="1:7" x14ac:dyDescent="0.25">
      <c r="A92" s="38">
        <v>35</v>
      </c>
      <c r="B92" s="38">
        <v>135</v>
      </c>
      <c r="C92" s="38">
        <v>23</v>
      </c>
      <c r="D92" s="19">
        <f t="shared" si="9"/>
        <v>5.8695652173913047</v>
      </c>
      <c r="E92" s="19">
        <f t="shared" si="10"/>
        <v>0.17037037037037037</v>
      </c>
      <c r="F92">
        <f t="shared" si="11"/>
        <v>352.17391304347825</v>
      </c>
      <c r="G92" s="7">
        <f t="shared" si="8"/>
        <v>348.27677395068702</v>
      </c>
    </row>
    <row r="93" spans="1:7" x14ac:dyDescent="0.25">
      <c r="A93" s="38">
        <v>120</v>
      </c>
      <c r="B93" s="38">
        <v>606</v>
      </c>
      <c r="C93" s="38">
        <v>102</v>
      </c>
      <c r="D93" s="19">
        <f t="shared" si="9"/>
        <v>5.9411764705882355</v>
      </c>
      <c r="E93" s="19">
        <f t="shared" si="10"/>
        <v>0.16831683168316833</v>
      </c>
      <c r="F93">
        <f t="shared" si="11"/>
        <v>356.47058823529414</v>
      </c>
      <c r="G93" s="7">
        <f t="shared" si="8"/>
        <v>350.5708915977458</v>
      </c>
    </row>
    <row r="94" spans="1:7" x14ac:dyDescent="0.25">
      <c r="A94" s="38">
        <v>70</v>
      </c>
      <c r="B94" s="38">
        <v>309</v>
      </c>
      <c r="C94" s="38">
        <v>52</v>
      </c>
      <c r="D94" s="19">
        <f t="shared" si="9"/>
        <v>5.9423076923076925</v>
      </c>
      <c r="E94" s="19">
        <f t="shared" si="10"/>
        <v>0.16828478964401294</v>
      </c>
      <c r="F94">
        <f t="shared" si="11"/>
        <v>356.53846153846155</v>
      </c>
      <c r="G94" s="7">
        <f t="shared" si="8"/>
        <v>352.71191723877143</v>
      </c>
    </row>
    <row r="95" spans="1:7" x14ac:dyDescent="0.25">
      <c r="A95" s="38">
        <v>79</v>
      </c>
      <c r="B95" s="38">
        <v>312</v>
      </c>
      <c r="C95" s="38">
        <v>52</v>
      </c>
      <c r="D95" s="19">
        <f t="shared" si="9"/>
        <v>6</v>
      </c>
      <c r="E95" s="19">
        <f t="shared" si="10"/>
        <v>0.16666666666666666</v>
      </c>
      <c r="F95">
        <f t="shared" si="11"/>
        <v>360</v>
      </c>
      <c r="G95" s="7">
        <f t="shared" si="8"/>
        <v>354.89373542058968</v>
      </c>
    </row>
    <row r="96" spans="1:7" x14ac:dyDescent="0.25">
      <c r="A96" s="38">
        <v>69</v>
      </c>
      <c r="B96" s="38">
        <v>512</v>
      </c>
      <c r="C96" s="38">
        <v>84</v>
      </c>
      <c r="D96" s="19">
        <f t="shared" si="9"/>
        <v>6.0952380952380949</v>
      </c>
      <c r="E96" s="19">
        <f t="shared" si="10"/>
        <v>0.1640625</v>
      </c>
      <c r="F96">
        <f t="shared" si="11"/>
        <v>365.71428571428567</v>
      </c>
      <c r="G96" s="7">
        <f t="shared" ref="G96:G111" si="12">AVERAGE($F92:$F96)</f>
        <v>358.17944970630396</v>
      </c>
    </row>
    <row r="97" spans="1:7" x14ac:dyDescent="0.25">
      <c r="A97" s="38">
        <v>88</v>
      </c>
      <c r="B97" s="38">
        <v>515</v>
      </c>
      <c r="C97" s="38">
        <v>84</v>
      </c>
      <c r="D97" s="19">
        <f t="shared" si="9"/>
        <v>6.1309523809523814</v>
      </c>
      <c r="E97" s="19">
        <f t="shared" si="10"/>
        <v>0.16310679611650486</v>
      </c>
      <c r="F97">
        <f t="shared" si="11"/>
        <v>367.85714285714289</v>
      </c>
      <c r="G97" s="7">
        <f t="shared" si="12"/>
        <v>361.31609566903683</v>
      </c>
    </row>
    <row r="98" spans="1:7" x14ac:dyDescent="0.25">
      <c r="A98" s="38">
        <v>130</v>
      </c>
      <c r="B98" s="38">
        <v>485</v>
      </c>
      <c r="C98" s="38">
        <v>78</v>
      </c>
      <c r="D98" s="19">
        <f t="shared" ref="D98:D118" si="13">B98/C98</f>
        <v>6.2179487179487181</v>
      </c>
      <c r="E98" s="19">
        <f t="shared" ref="E98:E118" si="14">C98/B98</f>
        <v>0.16082474226804125</v>
      </c>
      <c r="F98">
        <f t="shared" ref="F98:F118" si="15">D98*60</f>
        <v>373.07692307692309</v>
      </c>
      <c r="G98" s="7">
        <f t="shared" si="12"/>
        <v>364.63736263736263</v>
      </c>
    </row>
    <row r="99" spans="1:7" x14ac:dyDescent="0.25">
      <c r="A99" s="38">
        <v>129</v>
      </c>
      <c r="B99" s="38">
        <v>224</v>
      </c>
      <c r="C99" s="38">
        <v>35</v>
      </c>
      <c r="D99" s="19">
        <f t="shared" si="13"/>
        <v>6.4</v>
      </c>
      <c r="E99" s="19">
        <f t="shared" si="14"/>
        <v>0.15625</v>
      </c>
      <c r="F99">
        <f t="shared" si="15"/>
        <v>384</v>
      </c>
      <c r="G99" s="7">
        <f t="shared" si="12"/>
        <v>370.12967032967032</v>
      </c>
    </row>
    <row r="100" spans="1:7" x14ac:dyDescent="0.25">
      <c r="A100" s="38">
        <v>97</v>
      </c>
      <c r="B100" s="38">
        <v>501</v>
      </c>
      <c r="C100" s="38">
        <v>78</v>
      </c>
      <c r="D100" s="19">
        <f t="shared" si="13"/>
        <v>6.4230769230769234</v>
      </c>
      <c r="E100" s="19">
        <f t="shared" si="14"/>
        <v>0.15568862275449102</v>
      </c>
      <c r="F100">
        <f t="shared" si="15"/>
        <v>385.38461538461542</v>
      </c>
      <c r="G100" s="7">
        <f t="shared" si="12"/>
        <v>375.20659340659347</v>
      </c>
    </row>
    <row r="101" spans="1:7" x14ac:dyDescent="0.25">
      <c r="A101" s="38">
        <v>26</v>
      </c>
      <c r="B101" s="38">
        <v>236</v>
      </c>
      <c r="C101" s="38">
        <v>36</v>
      </c>
      <c r="D101" s="19">
        <f t="shared" si="13"/>
        <v>6.5555555555555554</v>
      </c>
      <c r="E101" s="19">
        <f t="shared" si="14"/>
        <v>0.15254237288135594</v>
      </c>
      <c r="F101">
        <f t="shared" si="15"/>
        <v>393.33333333333331</v>
      </c>
      <c r="G101" s="7">
        <f t="shared" si="12"/>
        <v>380.73040293040293</v>
      </c>
    </row>
    <row r="102" spans="1:7" x14ac:dyDescent="0.25">
      <c r="A102" s="38">
        <v>93</v>
      </c>
      <c r="B102" s="38">
        <v>512</v>
      </c>
      <c r="C102" s="38">
        <v>78</v>
      </c>
      <c r="D102" s="19">
        <f t="shared" si="13"/>
        <v>6.5641025641025639</v>
      </c>
      <c r="E102" s="19">
        <f t="shared" si="14"/>
        <v>0.15234375</v>
      </c>
      <c r="F102">
        <f t="shared" si="15"/>
        <v>393.84615384615381</v>
      </c>
      <c r="G102" s="7">
        <f t="shared" si="12"/>
        <v>385.92820512820515</v>
      </c>
    </row>
    <row r="103" spans="1:7" x14ac:dyDescent="0.25">
      <c r="A103" s="38">
        <v>95</v>
      </c>
      <c r="B103" s="38">
        <v>513</v>
      </c>
      <c r="C103" s="38">
        <v>78</v>
      </c>
      <c r="D103" s="19">
        <f t="shared" si="13"/>
        <v>6.5769230769230766</v>
      </c>
      <c r="E103" s="19">
        <f t="shared" si="14"/>
        <v>0.15204678362573099</v>
      </c>
      <c r="F103">
        <f t="shared" si="15"/>
        <v>394.61538461538458</v>
      </c>
      <c r="G103" s="7">
        <f t="shared" si="12"/>
        <v>390.23589743589741</v>
      </c>
    </row>
    <row r="104" spans="1:7" x14ac:dyDescent="0.25">
      <c r="A104" s="38">
        <v>90</v>
      </c>
      <c r="B104" s="38">
        <v>481</v>
      </c>
      <c r="C104" s="38">
        <v>72</v>
      </c>
      <c r="D104" s="19">
        <f t="shared" si="13"/>
        <v>6.6805555555555554</v>
      </c>
      <c r="E104" s="19">
        <f t="shared" si="14"/>
        <v>0.1496881496881497</v>
      </c>
      <c r="F104">
        <f t="shared" si="15"/>
        <v>400.83333333333331</v>
      </c>
      <c r="G104" s="7">
        <f t="shared" si="12"/>
        <v>393.60256410256409</v>
      </c>
    </row>
    <row r="105" spans="1:7" x14ac:dyDescent="0.25">
      <c r="A105" s="38">
        <v>141</v>
      </c>
      <c r="B105" s="38">
        <v>348</v>
      </c>
      <c r="C105" s="38">
        <v>52</v>
      </c>
      <c r="D105" s="19">
        <f t="shared" si="13"/>
        <v>6.6923076923076925</v>
      </c>
      <c r="E105" s="19">
        <f t="shared" si="14"/>
        <v>0.14942528735632185</v>
      </c>
      <c r="F105">
        <f t="shared" si="15"/>
        <v>401.53846153846155</v>
      </c>
      <c r="G105" s="7">
        <f t="shared" si="12"/>
        <v>396.83333333333331</v>
      </c>
    </row>
    <row r="106" spans="1:7" x14ac:dyDescent="0.25">
      <c r="A106" s="38">
        <v>143</v>
      </c>
      <c r="B106" s="38">
        <v>217</v>
      </c>
      <c r="C106" s="38">
        <v>32</v>
      </c>
      <c r="D106" s="19">
        <f t="shared" si="13"/>
        <v>6.78125</v>
      </c>
      <c r="E106" s="19">
        <f t="shared" si="14"/>
        <v>0.14746543778801843</v>
      </c>
      <c r="F106">
        <f t="shared" si="15"/>
        <v>406.875</v>
      </c>
      <c r="G106" s="7">
        <f t="shared" si="12"/>
        <v>399.54166666666663</v>
      </c>
    </row>
    <row r="107" spans="1:7" x14ac:dyDescent="0.25">
      <c r="A107" s="38">
        <v>47</v>
      </c>
      <c r="B107" s="38">
        <v>314</v>
      </c>
      <c r="C107" s="38">
        <v>46</v>
      </c>
      <c r="D107" s="19">
        <f t="shared" si="13"/>
        <v>6.8260869565217392</v>
      </c>
      <c r="E107" s="19">
        <f t="shared" si="14"/>
        <v>0.1464968152866242</v>
      </c>
      <c r="F107">
        <f t="shared" si="15"/>
        <v>409.56521739130437</v>
      </c>
      <c r="G107" s="7">
        <f t="shared" si="12"/>
        <v>402.68547937569673</v>
      </c>
    </row>
    <row r="108" spans="1:7" x14ac:dyDescent="0.25">
      <c r="A108" s="38">
        <v>145</v>
      </c>
      <c r="B108" s="38">
        <v>190</v>
      </c>
      <c r="C108" s="38">
        <v>27</v>
      </c>
      <c r="D108" s="19">
        <f t="shared" si="13"/>
        <v>7.0370370370370372</v>
      </c>
      <c r="E108" s="19">
        <f t="shared" si="14"/>
        <v>0.14210526315789473</v>
      </c>
      <c r="F108">
        <f t="shared" si="15"/>
        <v>422.22222222222223</v>
      </c>
      <c r="G108" s="7">
        <f t="shared" si="12"/>
        <v>408.20684689706434</v>
      </c>
    </row>
    <row r="109" spans="1:7" x14ac:dyDescent="0.25">
      <c r="A109" s="38">
        <v>62</v>
      </c>
      <c r="B109" s="38">
        <v>312</v>
      </c>
      <c r="C109" s="38">
        <v>44</v>
      </c>
      <c r="D109" s="19">
        <f t="shared" si="13"/>
        <v>7.0909090909090908</v>
      </c>
      <c r="E109" s="19">
        <f t="shared" si="14"/>
        <v>0.14102564102564102</v>
      </c>
      <c r="F109">
        <f t="shared" si="15"/>
        <v>425.45454545454544</v>
      </c>
      <c r="G109" s="7">
        <f t="shared" si="12"/>
        <v>413.13108932130672</v>
      </c>
    </row>
    <row r="110" spans="1:7" x14ac:dyDescent="0.25">
      <c r="A110" s="38">
        <v>92</v>
      </c>
      <c r="B110" s="38">
        <v>512</v>
      </c>
      <c r="C110" s="38">
        <v>72</v>
      </c>
      <c r="D110" s="19">
        <f t="shared" si="13"/>
        <v>7.1111111111111107</v>
      </c>
      <c r="E110" s="19">
        <f t="shared" si="14"/>
        <v>0.140625</v>
      </c>
      <c r="F110">
        <f t="shared" si="15"/>
        <v>426.66666666666663</v>
      </c>
      <c r="G110" s="7">
        <f t="shared" si="12"/>
        <v>418.15673034694771</v>
      </c>
    </row>
    <row r="111" spans="1:7" x14ac:dyDescent="0.25">
      <c r="A111" s="38">
        <v>41</v>
      </c>
      <c r="B111" s="38">
        <v>265</v>
      </c>
      <c r="C111" s="38">
        <v>37</v>
      </c>
      <c r="D111" s="19">
        <f t="shared" si="13"/>
        <v>7.1621621621621623</v>
      </c>
      <c r="E111" s="19">
        <f t="shared" si="14"/>
        <v>0.13962264150943396</v>
      </c>
      <c r="F111">
        <f t="shared" si="15"/>
        <v>429.72972972972974</v>
      </c>
      <c r="G111" s="7">
        <f t="shared" si="12"/>
        <v>422.72767629289365</v>
      </c>
    </row>
    <row r="112" spans="1:7" x14ac:dyDescent="0.25">
      <c r="A112" s="38">
        <v>25</v>
      </c>
      <c r="B112" s="38">
        <v>122</v>
      </c>
      <c r="C112" s="38">
        <v>17</v>
      </c>
      <c r="D112" s="19">
        <f t="shared" si="13"/>
        <v>7.1764705882352944</v>
      </c>
      <c r="E112" s="19">
        <f t="shared" si="14"/>
        <v>0.13934426229508196</v>
      </c>
      <c r="F112">
        <f t="shared" si="15"/>
        <v>430.58823529411768</v>
      </c>
      <c r="G112">
        <f>AVERAGE($B111:$B112)</f>
        <v>193.5</v>
      </c>
    </row>
    <row r="113" spans="1:7" x14ac:dyDescent="0.25">
      <c r="A113" s="38">
        <v>73</v>
      </c>
      <c r="B113" s="38">
        <v>312</v>
      </c>
      <c r="C113" s="38">
        <v>43</v>
      </c>
      <c r="D113" s="19">
        <f t="shared" si="13"/>
        <v>7.2558139534883717</v>
      </c>
      <c r="E113" s="19">
        <f t="shared" si="14"/>
        <v>0.13782051282051283</v>
      </c>
      <c r="F113">
        <f t="shared" si="15"/>
        <v>435.3488372093023</v>
      </c>
      <c r="G113" s="7">
        <f t="shared" ref="G113:G118" si="16">AVERAGE($F109:$F113)</f>
        <v>429.55760287087242</v>
      </c>
    </row>
    <row r="114" spans="1:7" x14ac:dyDescent="0.25">
      <c r="A114" s="38">
        <v>66</v>
      </c>
      <c r="B114" s="38">
        <v>365</v>
      </c>
      <c r="C114" s="38">
        <v>50</v>
      </c>
      <c r="D114" s="19">
        <f t="shared" si="13"/>
        <v>7.3</v>
      </c>
      <c r="E114" s="19">
        <f t="shared" si="14"/>
        <v>0.13698630136986301</v>
      </c>
      <c r="F114">
        <f t="shared" si="15"/>
        <v>438</v>
      </c>
      <c r="G114" s="7">
        <f t="shared" si="16"/>
        <v>432.06669377996332</v>
      </c>
    </row>
    <row r="115" spans="1:7" x14ac:dyDescent="0.25">
      <c r="A115" s="38">
        <v>54</v>
      </c>
      <c r="B115" s="38">
        <v>301</v>
      </c>
      <c r="C115" s="38">
        <v>41</v>
      </c>
      <c r="D115" s="19">
        <f t="shared" si="13"/>
        <v>7.3414634146341466</v>
      </c>
      <c r="E115" s="19">
        <f t="shared" si="14"/>
        <v>0.13621262458471761</v>
      </c>
      <c r="F115">
        <f t="shared" si="15"/>
        <v>440.48780487804879</v>
      </c>
      <c r="G115" s="7">
        <f t="shared" si="16"/>
        <v>434.83092142223967</v>
      </c>
    </row>
    <row r="116" spans="1:7" x14ac:dyDescent="0.25">
      <c r="A116" s="38">
        <v>144</v>
      </c>
      <c r="B116" s="38">
        <v>199</v>
      </c>
      <c r="C116" s="38">
        <v>24</v>
      </c>
      <c r="D116" s="19">
        <f t="shared" si="13"/>
        <v>8.2916666666666661</v>
      </c>
      <c r="E116" s="19">
        <f t="shared" si="14"/>
        <v>0.12060301507537688</v>
      </c>
      <c r="F116">
        <f t="shared" si="15"/>
        <v>497.49999999999994</v>
      </c>
      <c r="G116" s="7">
        <f t="shared" si="16"/>
        <v>448.38497547629379</v>
      </c>
    </row>
    <row r="117" spans="1:7" x14ac:dyDescent="0.25">
      <c r="A117" s="38">
        <v>72</v>
      </c>
      <c r="B117" s="38">
        <v>300</v>
      </c>
      <c r="C117" s="38">
        <v>35</v>
      </c>
      <c r="D117" s="19">
        <f t="shared" si="13"/>
        <v>8.5714285714285712</v>
      </c>
      <c r="E117" s="19">
        <f t="shared" si="14"/>
        <v>0.11666666666666667</v>
      </c>
      <c r="F117">
        <f t="shared" si="15"/>
        <v>514.28571428571422</v>
      </c>
      <c r="G117" s="7">
        <f t="shared" si="16"/>
        <v>465.12447127461309</v>
      </c>
    </row>
    <row r="118" spans="1:7" x14ac:dyDescent="0.25">
      <c r="A118" s="38">
        <v>87</v>
      </c>
      <c r="B118" s="38">
        <v>514</v>
      </c>
      <c r="C118" s="38">
        <v>56</v>
      </c>
      <c r="D118" s="19">
        <f t="shared" si="13"/>
        <v>9.1785714285714288</v>
      </c>
      <c r="E118" s="19">
        <f t="shared" si="14"/>
        <v>0.10894941634241245</v>
      </c>
      <c r="F118">
        <f t="shared" si="15"/>
        <v>550.71428571428578</v>
      </c>
      <c r="G118" s="7">
        <f t="shared" si="16"/>
        <v>488.19756097560975</v>
      </c>
    </row>
    <row r="119" spans="1:7" x14ac:dyDescent="0.25">
      <c r="A119" s="38">
        <v>150</v>
      </c>
    </row>
    <row r="120" spans="1:7" x14ac:dyDescent="0.25">
      <c r="A120" s="38">
        <v>151</v>
      </c>
    </row>
    <row r="121" spans="1:7" x14ac:dyDescent="0.25">
      <c r="A121" s="38">
        <v>152</v>
      </c>
    </row>
    <row r="122" spans="1:7" x14ac:dyDescent="0.25">
      <c r="A122" s="38">
        <v>153</v>
      </c>
    </row>
    <row r="123" spans="1:7" x14ac:dyDescent="0.25">
      <c r="A123" s="38">
        <v>154</v>
      </c>
    </row>
    <row r="124" spans="1:7" x14ac:dyDescent="0.25">
      <c r="A124" s="38">
        <v>155</v>
      </c>
    </row>
    <row r="125" spans="1:7" x14ac:dyDescent="0.25">
      <c r="A125" s="38">
        <v>156</v>
      </c>
    </row>
    <row r="126" spans="1:7" x14ac:dyDescent="0.25">
      <c r="A126" s="38">
        <v>157</v>
      </c>
    </row>
  </sheetData>
  <sortState ref="A2:G132">
    <sortCondition ref="D1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E9EE8-101F-4244-A1C5-FD14A9980EC6}">
  <dimension ref="A1:M146"/>
  <sheetViews>
    <sheetView zoomScale="85" zoomScaleNormal="85" workbookViewId="0">
      <pane ySplit="1" topLeftCell="A41" activePane="bottomLeft" state="frozen"/>
      <selection pane="bottomLeft" activeCell="C49" sqref="C49"/>
    </sheetView>
  </sheetViews>
  <sheetFormatPr defaultRowHeight="13.8" x14ac:dyDescent="0.25"/>
  <cols>
    <col min="2" max="2" width="6.5546875" style="21" customWidth="1"/>
    <col min="3" max="3" width="60.44140625" customWidth="1"/>
    <col min="4" max="4" width="53.77734375" style="17" customWidth="1"/>
  </cols>
  <sheetData>
    <row r="1" spans="1:12" x14ac:dyDescent="0.25">
      <c r="A1" t="s">
        <v>0</v>
      </c>
      <c r="B1" s="21" t="s">
        <v>339</v>
      </c>
      <c r="C1" t="s">
        <v>118</v>
      </c>
      <c r="D1" s="17" t="s">
        <v>96</v>
      </c>
    </row>
    <row r="2" spans="1:12" ht="82.8" x14ac:dyDescent="0.25">
      <c r="A2" s="1">
        <v>43551</v>
      </c>
      <c r="C2" s="17" t="s">
        <v>340</v>
      </c>
      <c r="D2" s="17" t="s">
        <v>129</v>
      </c>
    </row>
    <row r="3" spans="1:12" x14ac:dyDescent="0.25">
      <c r="A3" s="1">
        <v>43552</v>
      </c>
      <c r="C3" t="s">
        <v>137</v>
      </c>
    </row>
    <row r="4" spans="1:12" ht="27.6" x14ac:dyDescent="0.25">
      <c r="A4" s="1">
        <v>43553</v>
      </c>
      <c r="C4" s="17" t="s">
        <v>164</v>
      </c>
      <c r="D4" s="17" t="s">
        <v>165</v>
      </c>
    </row>
    <row r="5" spans="1:12" ht="27.6" x14ac:dyDescent="0.25">
      <c r="A5" s="1">
        <v>43554</v>
      </c>
      <c r="C5" s="17" t="s">
        <v>191</v>
      </c>
      <c r="D5" s="17" t="s">
        <v>190</v>
      </c>
    </row>
    <row r="6" spans="1:12" x14ac:dyDescent="0.25">
      <c r="A6" s="1">
        <v>43555</v>
      </c>
      <c r="C6" s="17" t="s">
        <v>234</v>
      </c>
      <c r="D6" s="17" t="s">
        <v>235</v>
      </c>
    </row>
    <row r="7" spans="1:12" x14ac:dyDescent="0.25">
      <c r="A7" s="1">
        <v>43556</v>
      </c>
    </row>
    <row r="8" spans="1:12" x14ac:dyDescent="0.25">
      <c r="A8" s="1">
        <v>43557</v>
      </c>
      <c r="D8" s="17" t="s">
        <v>310</v>
      </c>
    </row>
    <row r="9" spans="1:12" x14ac:dyDescent="0.25">
      <c r="A9" s="1">
        <v>43558</v>
      </c>
      <c r="D9" s="17" t="s">
        <v>309</v>
      </c>
    </row>
    <row r="10" spans="1:12" x14ac:dyDescent="0.25">
      <c r="A10" s="1">
        <v>43559</v>
      </c>
      <c r="C10" t="s">
        <v>311</v>
      </c>
      <c r="D10" s="17" t="s">
        <v>308</v>
      </c>
    </row>
    <row r="11" spans="1:12" x14ac:dyDescent="0.25">
      <c r="A11" s="1">
        <v>43560</v>
      </c>
      <c r="B11">
        <v>50</v>
      </c>
      <c r="C11" t="s">
        <v>306</v>
      </c>
      <c r="D11" s="17" t="s">
        <v>307</v>
      </c>
    </row>
    <row r="12" spans="1:12" x14ac:dyDescent="0.25">
      <c r="A12" s="1">
        <v>43561</v>
      </c>
      <c r="B12">
        <v>49</v>
      </c>
      <c r="D12" s="17" t="s">
        <v>312</v>
      </c>
    </row>
    <row r="13" spans="1:12" x14ac:dyDescent="0.25">
      <c r="A13" s="1">
        <v>43562</v>
      </c>
      <c r="B13">
        <v>48</v>
      </c>
      <c r="D13" s="17" t="s">
        <v>342</v>
      </c>
    </row>
    <row r="14" spans="1:12" x14ac:dyDescent="0.25">
      <c r="A14" s="1">
        <v>43563</v>
      </c>
      <c r="B14">
        <v>47</v>
      </c>
      <c r="D14" s="17" t="s">
        <v>343</v>
      </c>
      <c r="E14">
        <v>3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11</v>
      </c>
    </row>
    <row r="15" spans="1:12" x14ac:dyDescent="0.25">
      <c r="A15" s="1">
        <v>43564</v>
      </c>
      <c r="B15">
        <v>46</v>
      </c>
      <c r="C15" t="s">
        <v>341</v>
      </c>
      <c r="D15" s="17" t="s">
        <v>443</v>
      </c>
      <c r="E15" s="12" t="s">
        <v>356</v>
      </c>
      <c r="F15" t="s">
        <v>357</v>
      </c>
      <c r="G15" t="s">
        <v>358</v>
      </c>
      <c r="H15" t="s">
        <v>359</v>
      </c>
      <c r="I15" t="s">
        <v>360</v>
      </c>
      <c r="J15" t="s">
        <v>361</v>
      </c>
      <c r="K15" t="s">
        <v>362</v>
      </c>
    </row>
    <row r="16" spans="1:12" x14ac:dyDescent="0.25">
      <c r="A16" s="1">
        <v>43565</v>
      </c>
      <c r="B16">
        <v>45</v>
      </c>
      <c r="C16" t="s">
        <v>419</v>
      </c>
      <c r="E16" s="12" t="s">
        <v>356</v>
      </c>
      <c r="F16" t="s">
        <v>357</v>
      </c>
      <c r="G16" t="s">
        <v>358</v>
      </c>
      <c r="H16" t="s">
        <v>359</v>
      </c>
      <c r="I16" t="s">
        <v>360</v>
      </c>
      <c r="J16" t="s">
        <v>361</v>
      </c>
      <c r="K16" t="s">
        <v>362</v>
      </c>
    </row>
    <row r="17" spans="1:11" x14ac:dyDescent="0.25">
      <c r="A17" s="1">
        <v>43566</v>
      </c>
      <c r="B17">
        <v>44</v>
      </c>
      <c r="C17" t="s">
        <v>419</v>
      </c>
      <c r="E17" s="12" t="s">
        <v>356</v>
      </c>
      <c r="F17" t="s">
        <v>357</v>
      </c>
      <c r="G17" t="s">
        <v>358</v>
      </c>
      <c r="H17" t="s">
        <v>359</v>
      </c>
      <c r="I17" t="s">
        <v>360</v>
      </c>
      <c r="J17" t="s">
        <v>361</v>
      </c>
      <c r="K17" t="s">
        <v>362</v>
      </c>
    </row>
    <row r="18" spans="1:11" x14ac:dyDescent="0.25">
      <c r="A18" s="1">
        <v>43567</v>
      </c>
      <c r="B18">
        <v>43</v>
      </c>
      <c r="C18" t="s">
        <v>421</v>
      </c>
      <c r="D18" s="17" t="s">
        <v>420</v>
      </c>
      <c r="E18" s="12" t="s">
        <v>356</v>
      </c>
      <c r="F18" t="s">
        <v>357</v>
      </c>
      <c r="G18" t="s">
        <v>358</v>
      </c>
      <c r="H18" t="s">
        <v>359</v>
      </c>
      <c r="I18" s="12" t="s">
        <v>360</v>
      </c>
      <c r="J18" t="s">
        <v>361</v>
      </c>
      <c r="K18" t="s">
        <v>362</v>
      </c>
    </row>
    <row r="19" spans="1:11" x14ac:dyDescent="0.25">
      <c r="A19" s="1">
        <v>43568</v>
      </c>
      <c r="B19">
        <v>42</v>
      </c>
      <c r="C19" t="s">
        <v>422</v>
      </c>
      <c r="D19" s="17" t="s">
        <v>423</v>
      </c>
      <c r="E19" s="12" t="s">
        <v>356</v>
      </c>
      <c r="F19" s="12" t="s">
        <v>357</v>
      </c>
      <c r="G19" t="s">
        <v>358</v>
      </c>
      <c r="H19" t="s">
        <v>359</v>
      </c>
      <c r="I19" s="12" t="s">
        <v>360</v>
      </c>
      <c r="J19" s="12" t="s">
        <v>361</v>
      </c>
      <c r="K19" t="s">
        <v>362</v>
      </c>
    </row>
    <row r="20" spans="1:11" ht="41.4" x14ac:dyDescent="0.25">
      <c r="A20" s="1">
        <v>43569</v>
      </c>
      <c r="B20">
        <v>41</v>
      </c>
      <c r="C20" s="17" t="s">
        <v>434</v>
      </c>
      <c r="E20" s="12" t="s">
        <v>356</v>
      </c>
      <c r="F20" s="12" t="s">
        <v>357</v>
      </c>
      <c r="G20" t="s">
        <v>358</v>
      </c>
      <c r="H20" s="12" t="s">
        <v>359</v>
      </c>
      <c r="I20" t="s">
        <v>360</v>
      </c>
      <c r="J20" s="12" t="s">
        <v>361</v>
      </c>
      <c r="K20" t="s">
        <v>362</v>
      </c>
    </row>
    <row r="21" spans="1:11" ht="27.6" x14ac:dyDescent="0.25">
      <c r="A21" s="1">
        <v>43570</v>
      </c>
      <c r="B21">
        <v>40</v>
      </c>
      <c r="C21" s="43" t="s">
        <v>440</v>
      </c>
      <c r="E21" s="12" t="s">
        <v>356</v>
      </c>
      <c r="F21" t="s">
        <v>357</v>
      </c>
      <c r="G21" t="s">
        <v>358</v>
      </c>
      <c r="H21" t="s">
        <v>359</v>
      </c>
      <c r="I21" t="s">
        <v>360</v>
      </c>
      <c r="J21" s="12" t="s">
        <v>361</v>
      </c>
      <c r="K21" t="s">
        <v>362</v>
      </c>
    </row>
    <row r="22" spans="1:11" ht="71.400000000000006" x14ac:dyDescent="0.45">
      <c r="A22" s="1">
        <v>43571</v>
      </c>
      <c r="B22">
        <v>39</v>
      </c>
      <c r="C22" s="17" t="s">
        <v>444</v>
      </c>
      <c r="D22" s="43" t="s">
        <v>475</v>
      </c>
      <c r="E22" s="12" t="s">
        <v>356</v>
      </c>
      <c r="F22" s="12" t="s">
        <v>357</v>
      </c>
      <c r="G22" t="s">
        <v>358</v>
      </c>
      <c r="H22" t="s">
        <v>359</v>
      </c>
      <c r="I22" t="s">
        <v>360</v>
      </c>
      <c r="J22" s="12" t="s">
        <v>361</v>
      </c>
      <c r="K22" t="s">
        <v>362</v>
      </c>
    </row>
    <row r="23" spans="1:11" ht="55.2" x14ac:dyDescent="0.25">
      <c r="A23" s="1">
        <v>43572</v>
      </c>
      <c r="B23">
        <v>38</v>
      </c>
      <c r="C23" s="17" t="s">
        <v>484</v>
      </c>
      <c r="E23" s="12" t="s">
        <v>356</v>
      </c>
      <c r="F23" t="s">
        <v>357</v>
      </c>
      <c r="G23" t="s">
        <v>358</v>
      </c>
      <c r="H23" t="s">
        <v>359</v>
      </c>
      <c r="I23" s="12" t="s">
        <v>360</v>
      </c>
      <c r="J23" s="12" t="s">
        <v>361</v>
      </c>
      <c r="K23" t="s">
        <v>362</v>
      </c>
    </row>
    <row r="24" spans="1:11" x14ac:dyDescent="0.25">
      <c r="A24" s="1">
        <v>43573</v>
      </c>
      <c r="B24">
        <v>37</v>
      </c>
      <c r="D24" s="17" t="s">
        <v>499</v>
      </c>
      <c r="E24" s="12" t="s">
        <v>356</v>
      </c>
      <c r="F24" t="s">
        <v>357</v>
      </c>
      <c r="G24" t="s">
        <v>358</v>
      </c>
      <c r="H24" t="s">
        <v>359</v>
      </c>
      <c r="I24" s="12" t="s">
        <v>360</v>
      </c>
      <c r="J24" t="s">
        <v>361</v>
      </c>
      <c r="K24" t="s">
        <v>362</v>
      </c>
    </row>
    <row r="25" spans="1:11" x14ac:dyDescent="0.25">
      <c r="A25" s="1">
        <v>43574</v>
      </c>
      <c r="B25">
        <v>36</v>
      </c>
      <c r="C25" s="17" t="s">
        <v>511</v>
      </c>
      <c r="E25" s="12" t="s">
        <v>356</v>
      </c>
      <c r="F25" s="12" t="s">
        <v>357</v>
      </c>
      <c r="G25" t="s">
        <v>358</v>
      </c>
      <c r="H25" s="12" t="s">
        <v>359</v>
      </c>
      <c r="I25" t="s">
        <v>360</v>
      </c>
      <c r="J25" t="s">
        <v>361</v>
      </c>
      <c r="K25" t="s">
        <v>362</v>
      </c>
    </row>
    <row r="26" spans="1:11" ht="27.6" x14ac:dyDescent="0.25">
      <c r="A26" s="1">
        <v>43575</v>
      </c>
      <c r="B26">
        <v>35</v>
      </c>
      <c r="C26" s="17" t="s">
        <v>510</v>
      </c>
      <c r="D26" s="17" t="s">
        <v>509</v>
      </c>
      <c r="E26" s="12" t="s">
        <v>356</v>
      </c>
      <c r="F26" t="s">
        <v>357</v>
      </c>
      <c r="G26" t="s">
        <v>358</v>
      </c>
      <c r="H26" t="s">
        <v>359</v>
      </c>
      <c r="I26" s="12" t="s">
        <v>360</v>
      </c>
      <c r="J26" s="12" t="s">
        <v>361</v>
      </c>
      <c r="K26" t="s">
        <v>362</v>
      </c>
    </row>
    <row r="27" spans="1:11" x14ac:dyDescent="0.25">
      <c r="A27" s="1">
        <v>43576</v>
      </c>
      <c r="B27" s="37">
        <v>34</v>
      </c>
      <c r="C27" s="37"/>
      <c r="D27" s="45" t="s">
        <v>546</v>
      </c>
      <c r="E27" s="12" t="s">
        <v>356</v>
      </c>
      <c r="F27" s="12" t="s">
        <v>357</v>
      </c>
      <c r="G27" s="37" t="s">
        <v>358</v>
      </c>
      <c r="H27" s="37" t="s">
        <v>359</v>
      </c>
      <c r="I27" s="37" t="s">
        <v>360</v>
      </c>
      <c r="J27" s="12" t="s">
        <v>361</v>
      </c>
      <c r="K27" t="s">
        <v>362</v>
      </c>
    </row>
    <row r="28" spans="1:11" x14ac:dyDescent="0.25">
      <c r="A28" s="1">
        <v>43577</v>
      </c>
      <c r="B28">
        <v>33</v>
      </c>
      <c r="C28" s="17" t="s">
        <v>545</v>
      </c>
      <c r="E28" s="12" t="s">
        <v>356</v>
      </c>
      <c r="F28" s="12" t="s">
        <v>357</v>
      </c>
      <c r="G28" s="12" t="s">
        <v>358</v>
      </c>
      <c r="H28" t="s">
        <v>359</v>
      </c>
      <c r="I28" s="12" t="s">
        <v>360</v>
      </c>
      <c r="J28" s="12" t="s">
        <v>361</v>
      </c>
      <c r="K28" t="s">
        <v>362</v>
      </c>
    </row>
    <row r="29" spans="1:11" x14ac:dyDescent="0.25">
      <c r="A29" s="1">
        <v>43578</v>
      </c>
      <c r="B29">
        <v>32</v>
      </c>
      <c r="C29" s="17" t="s">
        <v>563</v>
      </c>
      <c r="D29" s="45"/>
      <c r="E29" s="12" t="s">
        <v>356</v>
      </c>
      <c r="F29" s="37" t="s">
        <v>357</v>
      </c>
      <c r="G29" s="37" t="s">
        <v>358</v>
      </c>
      <c r="H29" s="37" t="s">
        <v>359</v>
      </c>
      <c r="I29" s="37" t="s">
        <v>360</v>
      </c>
      <c r="J29" s="37" t="s">
        <v>361</v>
      </c>
      <c r="K29" s="37" t="s">
        <v>362</v>
      </c>
    </row>
    <row r="30" spans="1:11" x14ac:dyDescent="0.25">
      <c r="A30" s="1">
        <v>43579</v>
      </c>
      <c r="B30">
        <v>31</v>
      </c>
      <c r="C30" s="17" t="s">
        <v>564</v>
      </c>
      <c r="E30" s="12" t="s">
        <v>356</v>
      </c>
      <c r="F30" t="s">
        <v>357</v>
      </c>
      <c r="G30" t="s">
        <v>358</v>
      </c>
      <c r="H30" t="s">
        <v>359</v>
      </c>
      <c r="I30" t="s">
        <v>360</v>
      </c>
      <c r="J30" s="12" t="s">
        <v>361</v>
      </c>
      <c r="K30" t="s">
        <v>362</v>
      </c>
    </row>
    <row r="31" spans="1:11" x14ac:dyDescent="0.25">
      <c r="A31" s="1">
        <v>43580</v>
      </c>
      <c r="B31">
        <v>30</v>
      </c>
      <c r="C31" t="s">
        <v>562</v>
      </c>
      <c r="D31" s="17" t="s">
        <v>591</v>
      </c>
      <c r="E31" s="12" t="s">
        <v>356</v>
      </c>
      <c r="F31" t="s">
        <v>357</v>
      </c>
      <c r="G31" t="s">
        <v>358</v>
      </c>
      <c r="H31" t="s">
        <v>359</v>
      </c>
      <c r="I31" t="s">
        <v>360</v>
      </c>
      <c r="J31" t="s">
        <v>361</v>
      </c>
      <c r="K31" t="s">
        <v>362</v>
      </c>
    </row>
    <row r="32" spans="1:11" x14ac:dyDescent="0.25">
      <c r="A32" s="1">
        <v>43581</v>
      </c>
      <c r="B32">
        <v>29</v>
      </c>
      <c r="C32" s="17" t="s">
        <v>589</v>
      </c>
      <c r="D32" s="17" t="s">
        <v>588</v>
      </c>
      <c r="E32" s="12" t="s">
        <v>356</v>
      </c>
      <c r="F32" s="12" t="s">
        <v>357</v>
      </c>
      <c r="G32" s="12" t="s">
        <v>358</v>
      </c>
      <c r="H32" t="s">
        <v>359</v>
      </c>
      <c r="I32" t="s">
        <v>360</v>
      </c>
      <c r="J32" s="12" t="s">
        <v>361</v>
      </c>
      <c r="K32" t="s">
        <v>362</v>
      </c>
    </row>
    <row r="33" spans="1:11" x14ac:dyDescent="0.25">
      <c r="A33" s="1">
        <v>43582</v>
      </c>
      <c r="B33">
        <v>28</v>
      </c>
      <c r="C33" s="17" t="s">
        <v>590</v>
      </c>
      <c r="E33" t="s">
        <v>356</v>
      </c>
      <c r="F33" t="s">
        <v>357</v>
      </c>
      <c r="G33" t="s">
        <v>358</v>
      </c>
      <c r="H33" t="s">
        <v>359</v>
      </c>
      <c r="I33" t="s">
        <v>360</v>
      </c>
      <c r="J33" t="s">
        <v>361</v>
      </c>
      <c r="K33" t="s">
        <v>362</v>
      </c>
    </row>
    <row r="34" spans="1:11" x14ac:dyDescent="0.25">
      <c r="A34" s="1">
        <v>43583</v>
      </c>
      <c r="B34">
        <v>27</v>
      </c>
      <c r="E34" t="s">
        <v>356</v>
      </c>
      <c r="F34" t="s">
        <v>357</v>
      </c>
      <c r="G34" t="s">
        <v>358</v>
      </c>
      <c r="H34" t="s">
        <v>359</v>
      </c>
      <c r="I34" t="s">
        <v>360</v>
      </c>
      <c r="J34" t="s">
        <v>361</v>
      </c>
      <c r="K34" t="s">
        <v>362</v>
      </c>
    </row>
    <row r="35" spans="1:11" x14ac:dyDescent="0.25">
      <c r="A35" s="1">
        <v>43584</v>
      </c>
      <c r="B35">
        <v>26</v>
      </c>
      <c r="E35" t="s">
        <v>356</v>
      </c>
      <c r="F35" t="s">
        <v>357</v>
      </c>
      <c r="G35" t="s">
        <v>358</v>
      </c>
      <c r="H35" t="s">
        <v>359</v>
      </c>
      <c r="I35" t="s">
        <v>360</v>
      </c>
      <c r="J35" t="s">
        <v>361</v>
      </c>
      <c r="K35" t="s">
        <v>362</v>
      </c>
    </row>
    <row r="36" spans="1:11" x14ac:dyDescent="0.25">
      <c r="A36" s="1">
        <v>43585</v>
      </c>
      <c r="B36">
        <v>25</v>
      </c>
      <c r="C36" t="s">
        <v>613</v>
      </c>
      <c r="D36" s="17" t="s">
        <v>612</v>
      </c>
      <c r="E36" t="s">
        <v>356</v>
      </c>
      <c r="F36" t="s">
        <v>357</v>
      </c>
      <c r="G36" t="s">
        <v>358</v>
      </c>
      <c r="H36" t="s">
        <v>359</v>
      </c>
      <c r="I36" t="s">
        <v>360</v>
      </c>
      <c r="J36" t="s">
        <v>361</v>
      </c>
      <c r="K36" t="s">
        <v>362</v>
      </c>
    </row>
    <row r="37" spans="1:11" x14ac:dyDescent="0.25">
      <c r="A37" s="1">
        <v>43586</v>
      </c>
      <c r="B37">
        <v>24</v>
      </c>
      <c r="C37" t="s">
        <v>616</v>
      </c>
      <c r="E37" t="s">
        <v>356</v>
      </c>
      <c r="F37" t="s">
        <v>357</v>
      </c>
      <c r="G37" t="s">
        <v>358</v>
      </c>
      <c r="H37" t="s">
        <v>359</v>
      </c>
      <c r="I37" t="s">
        <v>360</v>
      </c>
      <c r="J37" t="s">
        <v>361</v>
      </c>
      <c r="K37" t="s">
        <v>362</v>
      </c>
    </row>
    <row r="38" spans="1:11" x14ac:dyDescent="0.25">
      <c r="A38" s="1">
        <v>43587</v>
      </c>
      <c r="B38">
        <v>23</v>
      </c>
      <c r="C38" t="s">
        <v>617</v>
      </c>
      <c r="E38" t="s">
        <v>356</v>
      </c>
      <c r="F38" t="s">
        <v>357</v>
      </c>
      <c r="G38" t="s">
        <v>358</v>
      </c>
      <c r="H38" t="s">
        <v>359</v>
      </c>
      <c r="I38" t="s">
        <v>360</v>
      </c>
      <c r="J38" t="s">
        <v>361</v>
      </c>
      <c r="K38" t="s">
        <v>362</v>
      </c>
    </row>
    <row r="39" spans="1:11" x14ac:dyDescent="0.25">
      <c r="A39" s="1">
        <v>43588</v>
      </c>
      <c r="B39">
        <v>22</v>
      </c>
      <c r="E39" t="s">
        <v>356</v>
      </c>
      <c r="F39" t="s">
        <v>357</v>
      </c>
      <c r="G39" t="s">
        <v>358</v>
      </c>
      <c r="H39" t="s">
        <v>359</v>
      </c>
      <c r="I39" t="s">
        <v>360</v>
      </c>
      <c r="J39" t="s">
        <v>361</v>
      </c>
      <c r="K39" t="s">
        <v>362</v>
      </c>
    </row>
    <row r="40" spans="1:11" x14ac:dyDescent="0.25">
      <c r="A40" s="1">
        <v>43589</v>
      </c>
      <c r="B40">
        <v>21</v>
      </c>
      <c r="E40" t="s">
        <v>356</v>
      </c>
      <c r="F40" t="s">
        <v>357</v>
      </c>
      <c r="G40" t="s">
        <v>358</v>
      </c>
      <c r="H40" t="s">
        <v>359</v>
      </c>
      <c r="I40" t="s">
        <v>360</v>
      </c>
      <c r="J40" t="s">
        <v>361</v>
      </c>
      <c r="K40" t="s">
        <v>362</v>
      </c>
    </row>
    <row r="41" spans="1:11" x14ac:dyDescent="0.25">
      <c r="A41" s="1">
        <v>43590</v>
      </c>
      <c r="B41">
        <v>20</v>
      </c>
      <c r="E41" t="s">
        <v>356</v>
      </c>
      <c r="F41" t="s">
        <v>357</v>
      </c>
      <c r="G41" t="s">
        <v>358</v>
      </c>
      <c r="H41" t="s">
        <v>359</v>
      </c>
      <c r="I41" t="s">
        <v>360</v>
      </c>
      <c r="J41" t="s">
        <v>361</v>
      </c>
      <c r="K41" t="s">
        <v>362</v>
      </c>
    </row>
    <row r="42" spans="1:11" x14ac:dyDescent="0.25">
      <c r="A42" s="1">
        <v>43591</v>
      </c>
      <c r="B42">
        <v>19</v>
      </c>
      <c r="C42" t="s">
        <v>638</v>
      </c>
      <c r="E42" t="s">
        <v>356</v>
      </c>
      <c r="F42" t="s">
        <v>357</v>
      </c>
      <c r="G42" t="s">
        <v>358</v>
      </c>
      <c r="H42" t="s">
        <v>359</v>
      </c>
      <c r="I42" t="s">
        <v>360</v>
      </c>
      <c r="J42" t="s">
        <v>361</v>
      </c>
      <c r="K42" t="s">
        <v>362</v>
      </c>
    </row>
    <row r="43" spans="1:11" x14ac:dyDescent="0.25">
      <c r="A43" s="1">
        <v>43592</v>
      </c>
      <c r="B43">
        <v>18</v>
      </c>
      <c r="C43" t="s">
        <v>639</v>
      </c>
      <c r="E43" t="s">
        <v>356</v>
      </c>
      <c r="F43" t="s">
        <v>357</v>
      </c>
      <c r="G43" t="s">
        <v>358</v>
      </c>
      <c r="H43" t="s">
        <v>359</v>
      </c>
      <c r="I43" t="s">
        <v>360</v>
      </c>
      <c r="J43" t="s">
        <v>361</v>
      </c>
      <c r="K43" t="s">
        <v>362</v>
      </c>
    </row>
    <row r="44" spans="1:11" ht="41.4" x14ac:dyDescent="0.25">
      <c r="A44" s="1">
        <v>43593</v>
      </c>
      <c r="B44">
        <v>17</v>
      </c>
      <c r="C44" s="17" t="s">
        <v>637</v>
      </c>
      <c r="E44" t="s">
        <v>356</v>
      </c>
      <c r="F44" t="s">
        <v>357</v>
      </c>
      <c r="G44" t="s">
        <v>358</v>
      </c>
      <c r="H44" t="s">
        <v>359</v>
      </c>
      <c r="I44" t="s">
        <v>360</v>
      </c>
      <c r="J44" t="s">
        <v>361</v>
      </c>
      <c r="K44" t="s">
        <v>362</v>
      </c>
    </row>
    <row r="45" spans="1:11" x14ac:dyDescent="0.25">
      <c r="A45" s="1">
        <v>43594</v>
      </c>
      <c r="B45">
        <v>16</v>
      </c>
      <c r="C45" t="s">
        <v>716</v>
      </c>
      <c r="E45" t="s">
        <v>356</v>
      </c>
      <c r="F45" t="s">
        <v>357</v>
      </c>
      <c r="G45" t="s">
        <v>358</v>
      </c>
      <c r="H45" t="s">
        <v>359</v>
      </c>
      <c r="I45" t="s">
        <v>360</v>
      </c>
      <c r="J45" t="s">
        <v>361</v>
      </c>
      <c r="K45" t="s">
        <v>362</v>
      </c>
    </row>
    <row r="46" spans="1:11" x14ac:dyDescent="0.25">
      <c r="A46" s="1">
        <v>43614</v>
      </c>
      <c r="B46" s="21">
        <v>26</v>
      </c>
    </row>
    <row r="47" spans="1:11" x14ac:dyDescent="0.25">
      <c r="A47" s="1">
        <v>43615</v>
      </c>
      <c r="B47" s="21">
        <v>25</v>
      </c>
      <c r="C47" t="s">
        <v>736</v>
      </c>
      <c r="D47" s="17" t="s">
        <v>737</v>
      </c>
    </row>
    <row r="48" spans="1:11" x14ac:dyDescent="0.25">
      <c r="A48" s="1">
        <v>43616</v>
      </c>
      <c r="B48">
        <v>24</v>
      </c>
      <c r="C48" t="s">
        <v>738</v>
      </c>
      <c r="D48" s="17" t="s">
        <v>739</v>
      </c>
    </row>
    <row r="49" spans="1:2" x14ac:dyDescent="0.25">
      <c r="A49" s="1">
        <v>43617</v>
      </c>
      <c r="B49">
        <v>23</v>
      </c>
    </row>
    <row r="50" spans="1:2" x14ac:dyDescent="0.25">
      <c r="A50" s="1">
        <v>43618</v>
      </c>
      <c r="B50">
        <v>22</v>
      </c>
    </row>
    <row r="51" spans="1:2" x14ac:dyDescent="0.25">
      <c r="A51" s="1">
        <v>43619</v>
      </c>
      <c r="B51">
        <v>21</v>
      </c>
    </row>
    <row r="52" spans="1:2" x14ac:dyDescent="0.25">
      <c r="A52" s="1">
        <v>43620</v>
      </c>
      <c r="B52">
        <v>20</v>
      </c>
    </row>
    <row r="53" spans="1:2" x14ac:dyDescent="0.25">
      <c r="A53" s="1">
        <v>43621</v>
      </c>
      <c r="B53">
        <v>19</v>
      </c>
    </row>
    <row r="54" spans="1:2" x14ac:dyDescent="0.25">
      <c r="A54" s="1">
        <v>43622</v>
      </c>
      <c r="B54">
        <v>18</v>
      </c>
    </row>
    <row r="55" spans="1:2" x14ac:dyDescent="0.25">
      <c r="A55" s="1">
        <v>43623</v>
      </c>
      <c r="B55">
        <v>17</v>
      </c>
    </row>
    <row r="56" spans="1:2" x14ac:dyDescent="0.25">
      <c r="A56" s="1">
        <v>43624</v>
      </c>
      <c r="B56">
        <v>16</v>
      </c>
    </row>
    <row r="57" spans="1:2" x14ac:dyDescent="0.25">
      <c r="A57" s="1">
        <v>43625</v>
      </c>
      <c r="B57">
        <v>15</v>
      </c>
    </row>
    <row r="58" spans="1:2" x14ac:dyDescent="0.25">
      <c r="A58" s="1">
        <v>43626</v>
      </c>
      <c r="B58">
        <v>14</v>
      </c>
    </row>
    <row r="59" spans="1:2" x14ac:dyDescent="0.25">
      <c r="A59" s="1">
        <v>43627</v>
      </c>
      <c r="B59">
        <v>13</v>
      </c>
    </row>
    <row r="60" spans="1:2" x14ac:dyDescent="0.25">
      <c r="A60" s="1">
        <v>43628</v>
      </c>
      <c r="B60">
        <v>12</v>
      </c>
    </row>
    <row r="61" spans="1:2" x14ac:dyDescent="0.25">
      <c r="A61" s="1">
        <v>43629</v>
      </c>
      <c r="B61">
        <v>11</v>
      </c>
    </row>
    <row r="62" spans="1:2" x14ac:dyDescent="0.25">
      <c r="A62" s="1">
        <v>43630</v>
      </c>
      <c r="B62">
        <v>10</v>
      </c>
    </row>
    <row r="63" spans="1:2" x14ac:dyDescent="0.25">
      <c r="A63" s="1">
        <v>43631</v>
      </c>
      <c r="B63">
        <v>9</v>
      </c>
    </row>
    <row r="64" spans="1:2" x14ac:dyDescent="0.25">
      <c r="A64" s="1">
        <v>43632</v>
      </c>
      <c r="B64">
        <v>8</v>
      </c>
    </row>
    <row r="65" spans="1:13" x14ac:dyDescent="0.25">
      <c r="A65" s="1">
        <v>43633</v>
      </c>
      <c r="B65">
        <v>7</v>
      </c>
    </row>
    <row r="66" spans="1:13" x14ac:dyDescent="0.25">
      <c r="A66" s="1">
        <v>43634</v>
      </c>
      <c r="B66">
        <v>6</v>
      </c>
    </row>
    <row r="67" spans="1:13" x14ac:dyDescent="0.25">
      <c r="A67" s="1">
        <v>43635</v>
      </c>
      <c r="B67">
        <v>5</v>
      </c>
    </row>
    <row r="68" spans="1:13" x14ac:dyDescent="0.25">
      <c r="A68" s="1">
        <v>43636</v>
      </c>
      <c r="B68">
        <v>4</v>
      </c>
    </row>
    <row r="69" spans="1:13" x14ac:dyDescent="0.25">
      <c r="A69" s="1">
        <v>43637</v>
      </c>
      <c r="B69">
        <v>3</v>
      </c>
    </row>
    <row r="70" spans="1:13" x14ac:dyDescent="0.25">
      <c r="A70" s="1">
        <v>43638</v>
      </c>
      <c r="B70">
        <v>2</v>
      </c>
    </row>
    <row r="71" spans="1:13" x14ac:dyDescent="0.25">
      <c r="A71" s="46">
        <v>43639</v>
      </c>
      <c r="B71" s="11">
        <v>1</v>
      </c>
      <c r="C71" s="11"/>
      <c r="D71" s="47"/>
      <c r="E71" s="11"/>
      <c r="F71" s="11"/>
      <c r="G71" s="11"/>
      <c r="H71" s="11"/>
      <c r="I71" s="11"/>
      <c r="J71" s="11"/>
      <c r="K71" s="11"/>
      <c r="L71" s="11"/>
      <c r="M71" s="11"/>
    </row>
    <row r="72" spans="1:13" x14ac:dyDescent="0.25">
      <c r="A72" s="1">
        <v>43640</v>
      </c>
    </row>
    <row r="73" spans="1:13" x14ac:dyDescent="0.25">
      <c r="A73" s="1">
        <v>43641</v>
      </c>
    </row>
    <row r="74" spans="1:13" x14ac:dyDescent="0.25">
      <c r="A74" s="1">
        <v>43642</v>
      </c>
    </row>
    <row r="75" spans="1:13" x14ac:dyDescent="0.25">
      <c r="A75" s="1">
        <v>43643</v>
      </c>
    </row>
    <row r="76" spans="1:13" x14ac:dyDescent="0.25">
      <c r="A76" s="1">
        <v>43644</v>
      </c>
    </row>
    <row r="77" spans="1:13" x14ac:dyDescent="0.25">
      <c r="A77" s="1">
        <v>43645</v>
      </c>
    </row>
    <row r="78" spans="1:13" x14ac:dyDescent="0.25">
      <c r="A78" s="1">
        <v>43646</v>
      </c>
    </row>
    <row r="79" spans="1:13" x14ac:dyDescent="0.25">
      <c r="A79" s="1">
        <v>43647</v>
      </c>
    </row>
    <row r="80" spans="1:13" x14ac:dyDescent="0.25">
      <c r="A80" s="1">
        <v>43648</v>
      </c>
    </row>
    <row r="81" spans="1:1" x14ac:dyDescent="0.25">
      <c r="A81" s="1">
        <v>43649</v>
      </c>
    </row>
    <row r="82" spans="1:1" x14ac:dyDescent="0.25">
      <c r="A82" s="1">
        <v>43650</v>
      </c>
    </row>
    <row r="83" spans="1:1" x14ac:dyDescent="0.25">
      <c r="A83" s="1">
        <v>43651</v>
      </c>
    </row>
    <row r="84" spans="1:1" x14ac:dyDescent="0.25">
      <c r="A84" s="1">
        <v>43652</v>
      </c>
    </row>
    <row r="85" spans="1:1" x14ac:dyDescent="0.25">
      <c r="A85" s="1">
        <v>43653</v>
      </c>
    </row>
    <row r="86" spans="1:1" x14ac:dyDescent="0.25">
      <c r="A86" s="1">
        <v>43654</v>
      </c>
    </row>
    <row r="87" spans="1:1" x14ac:dyDescent="0.25">
      <c r="A87" s="1">
        <v>43655</v>
      </c>
    </row>
    <row r="88" spans="1:1" x14ac:dyDescent="0.25">
      <c r="A88" s="1">
        <v>43656</v>
      </c>
    </row>
    <row r="89" spans="1:1" x14ac:dyDescent="0.25">
      <c r="A89" s="1">
        <v>43657</v>
      </c>
    </row>
    <row r="90" spans="1:1" x14ac:dyDescent="0.25">
      <c r="A90" s="1">
        <v>43658</v>
      </c>
    </row>
    <row r="91" spans="1:1" x14ac:dyDescent="0.25">
      <c r="A91" s="1">
        <v>43659</v>
      </c>
    </row>
    <row r="92" spans="1:1" x14ac:dyDescent="0.25">
      <c r="A92" s="1">
        <v>43660</v>
      </c>
    </row>
    <row r="93" spans="1:1" x14ac:dyDescent="0.25">
      <c r="A93" s="1">
        <v>43661</v>
      </c>
    </row>
    <row r="94" spans="1:1" x14ac:dyDescent="0.25">
      <c r="A94" s="1">
        <v>43662</v>
      </c>
    </row>
    <row r="95" spans="1:1" x14ac:dyDescent="0.25">
      <c r="A95" s="1">
        <v>43663</v>
      </c>
    </row>
    <row r="96" spans="1:1" x14ac:dyDescent="0.25">
      <c r="A96" s="1">
        <v>43664</v>
      </c>
    </row>
    <row r="97" spans="1:1" x14ac:dyDescent="0.25">
      <c r="A97" s="1">
        <v>43665</v>
      </c>
    </row>
    <row r="98" spans="1:1" x14ac:dyDescent="0.25">
      <c r="A98" s="1">
        <v>43666</v>
      </c>
    </row>
    <row r="99" spans="1:1" x14ac:dyDescent="0.25">
      <c r="A99" s="1">
        <v>43667</v>
      </c>
    </row>
    <row r="100" spans="1:1" x14ac:dyDescent="0.25">
      <c r="A100" s="1">
        <v>43668</v>
      </c>
    </row>
    <row r="101" spans="1:1" x14ac:dyDescent="0.25">
      <c r="A101" s="1">
        <v>43669</v>
      </c>
    </row>
    <row r="102" spans="1:1" x14ac:dyDescent="0.25">
      <c r="A102" s="1">
        <v>43670</v>
      </c>
    </row>
    <row r="103" spans="1:1" x14ac:dyDescent="0.25">
      <c r="A103" s="1">
        <v>43671</v>
      </c>
    </row>
    <row r="104" spans="1:1" x14ac:dyDescent="0.25">
      <c r="A104" s="1">
        <v>43672</v>
      </c>
    </row>
    <row r="105" spans="1:1" x14ac:dyDescent="0.25">
      <c r="A105" s="1">
        <v>43673</v>
      </c>
    </row>
    <row r="106" spans="1:1" x14ac:dyDescent="0.25">
      <c r="A106" s="1">
        <v>43674</v>
      </c>
    </row>
    <row r="107" spans="1:1" x14ac:dyDescent="0.25">
      <c r="A107" s="1">
        <v>43675</v>
      </c>
    </row>
    <row r="108" spans="1:1" x14ac:dyDescent="0.25">
      <c r="A108" s="1">
        <v>43676</v>
      </c>
    </row>
    <row r="109" spans="1:1" x14ac:dyDescent="0.25">
      <c r="A109" s="1">
        <v>43677</v>
      </c>
    </row>
    <row r="110" spans="1:1" x14ac:dyDescent="0.25">
      <c r="A110" s="1">
        <v>43678</v>
      </c>
    </row>
    <row r="111" spans="1:1" x14ac:dyDescent="0.25">
      <c r="A111" s="1">
        <v>43679</v>
      </c>
    </row>
    <row r="112" spans="1:1" x14ac:dyDescent="0.25">
      <c r="A112" s="1">
        <v>43680</v>
      </c>
    </row>
    <row r="113" spans="1:1" x14ac:dyDescent="0.25">
      <c r="A113" s="1">
        <v>43681</v>
      </c>
    </row>
    <row r="114" spans="1:1" x14ac:dyDescent="0.25">
      <c r="A114" s="1">
        <v>43682</v>
      </c>
    </row>
    <row r="115" spans="1:1" x14ac:dyDescent="0.25">
      <c r="A115" s="1">
        <v>43683</v>
      </c>
    </row>
    <row r="116" spans="1:1" x14ac:dyDescent="0.25">
      <c r="A116" s="1">
        <v>43684</v>
      </c>
    </row>
    <row r="117" spans="1:1" x14ac:dyDescent="0.25">
      <c r="A117" s="1">
        <v>43685</v>
      </c>
    </row>
    <row r="118" spans="1:1" x14ac:dyDescent="0.25">
      <c r="A118" s="1">
        <v>43686</v>
      </c>
    </row>
    <row r="119" spans="1:1" x14ac:dyDescent="0.25">
      <c r="A119" s="1">
        <v>43687</v>
      </c>
    </row>
    <row r="120" spans="1:1" x14ac:dyDescent="0.25">
      <c r="A120" s="1">
        <v>43688</v>
      </c>
    </row>
    <row r="121" spans="1:1" x14ac:dyDescent="0.25">
      <c r="A121" s="1">
        <v>43689</v>
      </c>
    </row>
    <row r="122" spans="1:1" x14ac:dyDescent="0.25">
      <c r="A122" s="1">
        <v>43690</v>
      </c>
    </row>
    <row r="123" spans="1:1" x14ac:dyDescent="0.25">
      <c r="A123" s="1">
        <v>43691</v>
      </c>
    </row>
    <row r="124" spans="1:1" x14ac:dyDescent="0.25">
      <c r="A124" s="1">
        <v>43692</v>
      </c>
    </row>
    <row r="125" spans="1:1" x14ac:dyDescent="0.25">
      <c r="A125" s="1">
        <v>43693</v>
      </c>
    </row>
    <row r="126" spans="1:1" x14ac:dyDescent="0.25">
      <c r="A126" s="1">
        <v>43694</v>
      </c>
    </row>
    <row r="127" spans="1:1" x14ac:dyDescent="0.25">
      <c r="A127" s="1">
        <v>43695</v>
      </c>
    </row>
    <row r="128" spans="1:1" x14ac:dyDescent="0.25">
      <c r="A128" s="1">
        <v>43696</v>
      </c>
    </row>
    <row r="129" spans="1:1" x14ac:dyDescent="0.25">
      <c r="A129" s="1">
        <v>43697</v>
      </c>
    </row>
    <row r="130" spans="1:1" x14ac:dyDescent="0.25">
      <c r="A130" s="1">
        <v>43698</v>
      </c>
    </row>
    <row r="131" spans="1:1" x14ac:dyDescent="0.25">
      <c r="A131" s="1">
        <v>43699</v>
      </c>
    </row>
    <row r="132" spans="1:1" x14ac:dyDescent="0.25">
      <c r="A132" s="1">
        <v>43700</v>
      </c>
    </row>
    <row r="133" spans="1:1" x14ac:dyDescent="0.25">
      <c r="A133" s="1">
        <v>43701</v>
      </c>
    </row>
    <row r="134" spans="1:1" x14ac:dyDescent="0.25">
      <c r="A134" s="1">
        <v>43702</v>
      </c>
    </row>
    <row r="135" spans="1:1" x14ac:dyDescent="0.25">
      <c r="A135" s="1">
        <v>43703</v>
      </c>
    </row>
    <row r="136" spans="1:1" x14ac:dyDescent="0.25">
      <c r="A136" s="1">
        <v>43704</v>
      </c>
    </row>
    <row r="137" spans="1:1" x14ac:dyDescent="0.25">
      <c r="A137" s="1">
        <v>43705</v>
      </c>
    </row>
    <row r="138" spans="1:1" x14ac:dyDescent="0.25">
      <c r="A138" s="1">
        <v>43706</v>
      </c>
    </row>
    <row r="139" spans="1:1" x14ac:dyDescent="0.25">
      <c r="A139" s="1">
        <v>43707</v>
      </c>
    </row>
    <row r="140" spans="1:1" x14ac:dyDescent="0.25">
      <c r="A140" s="1">
        <v>43708</v>
      </c>
    </row>
    <row r="141" spans="1:1" x14ac:dyDescent="0.25">
      <c r="A141" s="1">
        <v>43709</v>
      </c>
    </row>
    <row r="142" spans="1:1" x14ac:dyDescent="0.25">
      <c r="A142" s="1">
        <v>43710</v>
      </c>
    </row>
    <row r="143" spans="1:1" x14ac:dyDescent="0.25">
      <c r="A143" s="1">
        <v>43711</v>
      </c>
    </row>
    <row r="144" spans="1:1" x14ac:dyDescent="0.25">
      <c r="A144" s="1">
        <v>43712</v>
      </c>
    </row>
    <row r="145" spans="1:1" x14ac:dyDescent="0.25">
      <c r="A145" s="1">
        <v>43713</v>
      </c>
    </row>
    <row r="146" spans="1:1" x14ac:dyDescent="0.25">
      <c r="A146" s="1">
        <v>43714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A1DF-27A4-4B69-96A3-29B5B3F40F69}">
  <dimension ref="A1:I27"/>
  <sheetViews>
    <sheetView topLeftCell="A7" zoomScale="85" zoomScaleNormal="85" workbookViewId="0">
      <selection activeCell="H27" sqref="H27"/>
    </sheetView>
  </sheetViews>
  <sheetFormatPr defaultRowHeight="13.8" x14ac:dyDescent="0.25"/>
  <cols>
    <col min="1" max="1" width="8.88671875" style="17"/>
    <col min="2" max="2" width="11.88671875" style="17" customWidth="1"/>
    <col min="3" max="4" width="9.88671875" style="17" customWidth="1"/>
    <col min="5" max="5" width="43.77734375" style="17" customWidth="1"/>
    <col min="6" max="6" width="13.44140625" style="17" customWidth="1"/>
    <col min="7" max="7" width="11.109375" style="17" customWidth="1"/>
    <col min="8" max="8" width="75.44140625" style="17" customWidth="1"/>
    <col min="9" max="9" width="69.33203125" style="17" customWidth="1"/>
    <col min="10" max="16384" width="8.88671875" style="17"/>
  </cols>
  <sheetData>
    <row r="1" spans="1:9" ht="45" x14ac:dyDescent="0.75">
      <c r="B1" s="132" t="s">
        <v>461</v>
      </c>
      <c r="C1" s="132"/>
      <c r="D1" s="132"/>
      <c r="E1" s="132"/>
      <c r="F1" s="132"/>
      <c r="G1" s="132"/>
      <c r="H1" s="132"/>
    </row>
    <row r="2" spans="1:9" x14ac:dyDescent="0.25">
      <c r="A2" s="17" t="s">
        <v>0</v>
      </c>
      <c r="B2" s="17" t="s">
        <v>451</v>
      </c>
      <c r="C2" s="17" t="s">
        <v>452</v>
      </c>
      <c r="D2" s="17" t="s">
        <v>454</v>
      </c>
      <c r="E2" s="17" t="s">
        <v>457</v>
      </c>
      <c r="F2" s="17" t="s">
        <v>462</v>
      </c>
      <c r="G2" s="17" t="s">
        <v>455</v>
      </c>
      <c r="H2" s="17" t="s">
        <v>453</v>
      </c>
      <c r="I2" s="17" t="s">
        <v>592</v>
      </c>
    </row>
    <row r="3" spans="1:9" ht="96.6" x14ac:dyDescent="0.25">
      <c r="A3" s="44">
        <v>43571</v>
      </c>
      <c r="B3" s="45">
        <v>100</v>
      </c>
      <c r="C3" s="45" t="s">
        <v>482</v>
      </c>
      <c r="D3" s="17" t="s">
        <v>456</v>
      </c>
      <c r="E3" s="17" t="s">
        <v>459</v>
      </c>
      <c r="F3" s="17" t="s">
        <v>458</v>
      </c>
      <c r="G3" s="17" t="s">
        <v>460</v>
      </c>
      <c r="H3" s="17" t="s">
        <v>464</v>
      </c>
    </row>
    <row r="4" spans="1:9" x14ac:dyDescent="0.25">
      <c r="A4" s="44">
        <v>43572</v>
      </c>
      <c r="B4" s="17" t="s">
        <v>483</v>
      </c>
      <c r="C4" s="17" t="s">
        <v>482</v>
      </c>
    </row>
    <row r="5" spans="1:9" ht="27.6" customHeight="1" x14ac:dyDescent="0.25">
      <c r="A5" s="44">
        <v>43573</v>
      </c>
      <c r="B5" s="17">
        <v>180</v>
      </c>
      <c r="C5" s="17" t="s">
        <v>497</v>
      </c>
      <c r="D5" s="133" t="s">
        <v>498</v>
      </c>
      <c r="E5" s="133" t="s">
        <v>531</v>
      </c>
      <c r="F5" s="133" t="s">
        <v>516</v>
      </c>
      <c r="G5" s="133" t="s">
        <v>517</v>
      </c>
      <c r="H5" s="133" t="s">
        <v>518</v>
      </c>
    </row>
    <row r="6" spans="1:9" x14ac:dyDescent="0.25">
      <c r="A6" s="44">
        <v>43574</v>
      </c>
      <c r="B6" s="17" t="s">
        <v>483</v>
      </c>
      <c r="C6" s="17" t="s">
        <v>515</v>
      </c>
      <c r="D6" s="133"/>
      <c r="E6" s="133"/>
      <c r="F6" s="133"/>
      <c r="G6" s="133"/>
      <c r="H6" s="133"/>
    </row>
    <row r="7" spans="1:9" x14ac:dyDescent="0.25">
      <c r="A7" s="44">
        <v>43575</v>
      </c>
      <c r="B7" s="17">
        <v>120</v>
      </c>
      <c r="C7" s="17" t="s">
        <v>515</v>
      </c>
      <c r="D7" s="17" t="s">
        <v>515</v>
      </c>
      <c r="E7" s="17" t="s">
        <v>519</v>
      </c>
    </row>
    <row r="8" spans="1:9" ht="27.6" x14ac:dyDescent="0.25">
      <c r="A8" s="44">
        <v>43576</v>
      </c>
      <c r="B8" s="17">
        <v>120</v>
      </c>
      <c r="C8" s="17" t="s">
        <v>525</v>
      </c>
      <c r="D8" s="17" t="s">
        <v>526</v>
      </c>
      <c r="E8" s="17" t="s">
        <v>527</v>
      </c>
      <c r="F8" s="17" t="s">
        <v>528</v>
      </c>
      <c r="G8" s="17" t="s">
        <v>529</v>
      </c>
      <c r="H8" s="17" t="s">
        <v>530</v>
      </c>
    </row>
    <row r="9" spans="1:9" ht="27.6" x14ac:dyDescent="0.25">
      <c r="A9" s="44">
        <v>43577</v>
      </c>
      <c r="B9" s="17">
        <v>300</v>
      </c>
      <c r="C9" s="17" t="s">
        <v>540</v>
      </c>
      <c r="D9" s="17" t="s">
        <v>541</v>
      </c>
      <c r="E9" s="17" t="s">
        <v>539</v>
      </c>
      <c r="F9" s="17" t="s">
        <v>542</v>
      </c>
      <c r="G9" s="17" t="s">
        <v>543</v>
      </c>
      <c r="H9" s="17" t="s">
        <v>544</v>
      </c>
    </row>
    <row r="10" spans="1:9" x14ac:dyDescent="0.25">
      <c r="A10" s="44">
        <v>43578</v>
      </c>
      <c r="B10" s="17" t="s">
        <v>576</v>
      </c>
      <c r="C10" s="17" t="s">
        <v>576</v>
      </c>
      <c r="E10" s="17" t="s">
        <v>577</v>
      </c>
    </row>
    <row r="11" spans="1:9" x14ac:dyDescent="0.25">
      <c r="A11" s="44">
        <v>43579</v>
      </c>
      <c r="B11" s="17" t="s">
        <v>576</v>
      </c>
      <c r="C11" s="17" t="s">
        <v>576</v>
      </c>
      <c r="E11" s="17" t="s">
        <v>578</v>
      </c>
    </row>
    <row r="12" spans="1:9" x14ac:dyDescent="0.25">
      <c r="A12" s="44">
        <v>43580</v>
      </c>
      <c r="B12" s="17" t="s">
        <v>576</v>
      </c>
      <c r="C12" s="17" t="s">
        <v>576</v>
      </c>
      <c r="E12" s="17" t="s">
        <v>579</v>
      </c>
    </row>
    <row r="13" spans="1:9" x14ac:dyDescent="0.25">
      <c r="A13" s="44">
        <v>43581</v>
      </c>
      <c r="B13" s="17" t="s">
        <v>576</v>
      </c>
      <c r="C13" s="17" t="s">
        <v>576</v>
      </c>
      <c r="E13" s="17" t="s">
        <v>580</v>
      </c>
    </row>
    <row r="14" spans="1:9" ht="41.4" x14ac:dyDescent="0.25">
      <c r="A14" s="44">
        <v>43582</v>
      </c>
      <c r="B14" s="17">
        <v>180</v>
      </c>
      <c r="C14" s="17" t="s">
        <v>586</v>
      </c>
      <c r="D14" s="17" t="s">
        <v>587</v>
      </c>
      <c r="E14" s="17" t="s">
        <v>582</v>
      </c>
      <c r="F14" s="17" t="s">
        <v>583</v>
      </c>
      <c r="G14" s="17" t="s">
        <v>584</v>
      </c>
      <c r="H14" s="17" t="s">
        <v>593</v>
      </c>
      <c r="I14" s="17" t="s">
        <v>585</v>
      </c>
    </row>
    <row r="15" spans="1:9" x14ac:dyDescent="0.25">
      <c r="A15" s="44">
        <v>43583</v>
      </c>
      <c r="B15" s="17" t="s">
        <v>628</v>
      </c>
      <c r="C15" s="17" t="s">
        <v>628</v>
      </c>
    </row>
    <row r="16" spans="1:9" x14ac:dyDescent="0.25">
      <c r="A16" s="44">
        <v>43584</v>
      </c>
      <c r="B16" s="17" t="s">
        <v>628</v>
      </c>
      <c r="C16" s="17" t="s">
        <v>628</v>
      </c>
    </row>
    <row r="17" spans="1:9" x14ac:dyDescent="0.25">
      <c r="A17" s="44">
        <v>43585</v>
      </c>
      <c r="B17" s="17" t="s">
        <v>628</v>
      </c>
      <c r="C17" s="17" t="s">
        <v>628</v>
      </c>
    </row>
    <row r="18" spans="1:9" x14ac:dyDescent="0.25">
      <c r="A18" s="44">
        <v>43586</v>
      </c>
      <c r="B18" s="17" t="s">
        <v>628</v>
      </c>
      <c r="C18" s="17" t="s">
        <v>628</v>
      </c>
    </row>
    <row r="19" spans="1:9" x14ac:dyDescent="0.25">
      <c r="A19" s="44">
        <v>43587</v>
      </c>
      <c r="B19" s="17" t="s">
        <v>628</v>
      </c>
      <c r="C19" s="17" t="s">
        <v>628</v>
      </c>
    </row>
    <row r="20" spans="1:9" x14ac:dyDescent="0.25">
      <c r="A20" s="44">
        <v>43588</v>
      </c>
      <c r="B20" s="17" t="s">
        <v>628</v>
      </c>
      <c r="C20" s="17" t="s">
        <v>628</v>
      </c>
    </row>
    <row r="21" spans="1:9" x14ac:dyDescent="0.25">
      <c r="A21" s="44">
        <v>43589</v>
      </c>
      <c r="B21" s="17" t="s">
        <v>628</v>
      </c>
      <c r="C21" s="17" t="s">
        <v>628</v>
      </c>
    </row>
    <row r="22" spans="1:9" ht="41.4" x14ac:dyDescent="0.25">
      <c r="A22" s="44">
        <v>43590</v>
      </c>
      <c r="B22" s="17">
        <v>180</v>
      </c>
      <c r="D22" s="17" t="s">
        <v>630</v>
      </c>
      <c r="E22" s="17" t="s">
        <v>629</v>
      </c>
      <c r="H22" s="17" t="s">
        <v>628</v>
      </c>
      <c r="I22" s="17" t="s">
        <v>631</v>
      </c>
    </row>
    <row r="23" spans="1:9" x14ac:dyDescent="0.25">
      <c r="A23" s="44">
        <v>43591</v>
      </c>
    </row>
    <row r="24" spans="1:9" x14ac:dyDescent="0.25">
      <c r="A24" s="44">
        <v>43592</v>
      </c>
    </row>
    <row r="25" spans="1:9" x14ac:dyDescent="0.25">
      <c r="A25" s="44">
        <v>43593</v>
      </c>
    </row>
    <row r="26" spans="1:9" x14ac:dyDescent="0.25">
      <c r="A26" s="44">
        <v>43594</v>
      </c>
    </row>
    <row r="27" spans="1:9" x14ac:dyDescent="0.25">
      <c r="A27" s="44">
        <v>43595</v>
      </c>
    </row>
  </sheetData>
  <mergeCells count="6">
    <mergeCell ref="B1:H1"/>
    <mergeCell ref="E5:E6"/>
    <mergeCell ref="F5:F6"/>
    <mergeCell ref="G5:G6"/>
    <mergeCell ref="H5:H6"/>
    <mergeCell ref="D5:D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单词本记录</vt:lpstr>
      <vt:lpstr>时间规划表</vt:lpstr>
      <vt:lpstr>单词效率统计</vt:lpstr>
      <vt:lpstr>月份计划安排</vt:lpstr>
      <vt:lpstr>学费</vt:lpstr>
      <vt:lpstr>Sheet1</vt:lpstr>
      <vt:lpstr>日常记录</vt:lpstr>
      <vt:lpstr>科研记录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2019-06-02T07:50:48Z</dcterms:modified>
</cp:coreProperties>
</file>