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oheiweil/Desktop/2019 2020 Work/Term 2/PHYS 229/Exp2/"/>
    </mc:Choice>
  </mc:AlternateContent>
  <xr:revisionPtr revIDLastSave="0" documentId="13_ncr:1_{531D1C94-3D75-024C-9566-2F54CBCE9C74}" xr6:coauthVersionLast="45" xr6:coauthVersionMax="45" xr10:uidLastSave="{00000000-0000-0000-0000-000000000000}"/>
  <bookViews>
    <workbookView xWindow="4260" yWindow="460" windowWidth="28300" windowHeight="15660" xr2:uid="{811689E2-A02C-584B-89B4-0538CBCB29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G3" i="1"/>
  <c r="C13" i="1" l="1"/>
  <c r="D13" i="1" s="1"/>
  <c r="C12" i="1"/>
  <c r="C3" i="1"/>
  <c r="C4" i="1"/>
  <c r="F4" i="1" s="1"/>
  <c r="C5" i="1"/>
  <c r="D5" i="1" s="1"/>
  <c r="C6" i="1"/>
  <c r="F6" i="1" s="1"/>
  <c r="C7" i="1"/>
  <c r="F7" i="1" s="1"/>
  <c r="C8" i="1"/>
  <c r="F8" i="1" s="1"/>
  <c r="B8" i="1"/>
  <c r="D3" i="1" l="1"/>
  <c r="F5" i="1"/>
  <c r="H3" i="1" s="1"/>
  <c r="D8" i="1"/>
  <c r="D7" i="1"/>
  <c r="D4" i="1"/>
  <c r="D6" i="1"/>
  <c r="D12" i="1"/>
  <c r="J12" i="1" l="1"/>
  <c r="M22" i="1"/>
  <c r="M20" i="1"/>
  <c r="Z22" i="1"/>
  <c r="W19" i="1"/>
  <c r="V16" i="1"/>
  <c r="K15" i="1"/>
  <c r="M23" i="1"/>
  <c r="W23" i="1"/>
  <c r="Y20" i="1"/>
  <c r="Z19" i="1"/>
  <c r="X17" i="1"/>
  <c r="Y16" i="1"/>
  <c r="W14" i="1"/>
  <c r="X12" i="1"/>
  <c r="M17" i="1"/>
  <c r="J20" i="1"/>
  <c r="C14" i="1"/>
  <c r="D14" i="1" s="1"/>
  <c r="J19" i="1" l="1"/>
  <c r="Z16" i="1"/>
  <c r="V20" i="1"/>
  <c r="X23" i="1"/>
  <c r="K18" i="1"/>
  <c r="M19" i="1"/>
  <c r="V15" i="1"/>
  <c r="W21" i="1"/>
  <c r="K22" i="1"/>
  <c r="Y17" i="1"/>
  <c r="Z20" i="1"/>
  <c r="N20" i="1"/>
  <c r="J15" i="1"/>
  <c r="N18" i="1"/>
  <c r="J16" i="1"/>
  <c r="W18" i="1"/>
  <c r="Y12" i="1"/>
  <c r="L14" i="1"/>
  <c r="Z15" i="1"/>
  <c r="V19" i="1"/>
  <c r="Y22" i="1"/>
  <c r="K19" i="1"/>
  <c r="W15" i="1"/>
  <c r="X18" i="1"/>
  <c r="X21" i="1"/>
  <c r="J22" i="1"/>
  <c r="K23" i="1"/>
  <c r="Y18" i="1"/>
  <c r="J18" i="1"/>
  <c r="V22" i="1"/>
  <c r="L23" i="1"/>
  <c r="M16" i="1"/>
  <c r="K21" i="1"/>
  <c r="J14" i="1"/>
  <c r="L20" i="1"/>
  <c r="K17" i="1"/>
  <c r="L16" i="1"/>
  <c r="V12" i="1"/>
  <c r="AB12" i="1" s="1"/>
  <c r="W20" i="1"/>
  <c r="AA20" i="1" s="1"/>
  <c r="M15" i="1"/>
  <c r="Z12" i="1"/>
  <c r="N15" i="1"/>
  <c r="N14" i="1"/>
  <c r="X15" i="1"/>
  <c r="J21" i="1"/>
  <c r="M21" i="1"/>
  <c r="M14" i="1"/>
  <c r="V17" i="1"/>
  <c r="N16" i="1"/>
  <c r="Z23" i="1"/>
  <c r="X13" i="1"/>
  <c r="M13" i="1"/>
  <c r="K12" i="1"/>
  <c r="Z13" i="1"/>
  <c r="K13" i="1"/>
  <c r="N13" i="1"/>
  <c r="N12" i="1"/>
  <c r="W13" i="1"/>
  <c r="L13" i="1"/>
  <c r="L12" i="1"/>
  <c r="V13" i="1"/>
  <c r="M12" i="1"/>
  <c r="Y13" i="1"/>
  <c r="J13" i="1"/>
  <c r="N22" i="1"/>
  <c r="N23" i="1"/>
  <c r="L19" i="1"/>
  <c r="Y15" i="1"/>
  <c r="AB15" i="1" s="1"/>
  <c r="Y23" i="1"/>
  <c r="N19" i="1"/>
  <c r="K16" i="1"/>
  <c r="W17" i="1"/>
  <c r="X20" i="1"/>
  <c r="N17" i="1"/>
  <c r="V14" i="1"/>
  <c r="X22" i="1"/>
  <c r="W16" i="1"/>
  <c r="X19" i="1"/>
  <c r="W22" i="1"/>
  <c r="L17" i="1"/>
  <c r="X14" i="1"/>
  <c r="L22" i="1"/>
  <c r="O22" i="1" s="1"/>
  <c r="K20" i="1"/>
  <c r="J17" i="1"/>
  <c r="Z14" i="1"/>
  <c r="V18" i="1"/>
  <c r="V21" i="1"/>
  <c r="Z18" i="1"/>
  <c r="Z21" i="1"/>
  <c r="V23" i="1"/>
  <c r="AB23" i="1" s="1"/>
  <c r="Y14" i="1"/>
  <c r="AB14" i="1" s="1"/>
  <c r="Z17" i="1"/>
  <c r="Y21" i="1"/>
  <c r="L18" i="1"/>
  <c r="L21" i="1"/>
  <c r="K14" i="1"/>
  <c r="J23" i="1"/>
  <c r="N21" i="1"/>
  <c r="M18" i="1"/>
  <c r="L15" i="1"/>
  <c r="W12" i="1"/>
  <c r="X16" i="1"/>
  <c r="Y19" i="1"/>
  <c r="AA15" i="1"/>
  <c r="C15" i="1"/>
  <c r="D15" i="1" s="1"/>
  <c r="AA17" i="1" l="1"/>
  <c r="O20" i="1"/>
  <c r="O16" i="1"/>
  <c r="P23" i="1"/>
  <c r="AD23" i="1" s="1"/>
  <c r="AA18" i="1"/>
  <c r="P21" i="1"/>
  <c r="AA12" i="1"/>
  <c r="P15" i="1"/>
  <c r="AD15" i="1" s="1"/>
  <c r="P17" i="1"/>
  <c r="AB20" i="1"/>
  <c r="O12" i="1"/>
  <c r="AC12" i="1" s="1"/>
  <c r="O15" i="1"/>
  <c r="AC15" i="1" s="1"/>
  <c r="P14" i="1"/>
  <c r="AD14" i="1" s="1"/>
  <c r="P22" i="1"/>
  <c r="P12" i="1"/>
  <c r="AD12" i="1" s="1"/>
  <c r="O17" i="1"/>
  <c r="AC17" i="1" s="1"/>
  <c r="O14" i="1"/>
  <c r="AB18" i="1"/>
  <c r="AB13" i="1"/>
  <c r="AA13" i="1"/>
  <c r="O23" i="1"/>
  <c r="AA23" i="1"/>
  <c r="AB17" i="1"/>
  <c r="O19" i="1"/>
  <c r="P13" i="1"/>
  <c r="O13" i="1"/>
  <c r="P20" i="1"/>
  <c r="AD20" i="1" s="1"/>
  <c r="P19" i="1"/>
  <c r="P16" i="1"/>
  <c r="AA21" i="1"/>
  <c r="AA16" i="1"/>
  <c r="AC16" i="1" s="1"/>
  <c r="AA19" i="1"/>
  <c r="AB16" i="1"/>
  <c r="O21" i="1"/>
  <c r="O18" i="1"/>
  <c r="AC18" i="1" s="1"/>
  <c r="AA14" i="1"/>
  <c r="AA22" i="1"/>
  <c r="AC22" i="1" s="1"/>
  <c r="AB21" i="1"/>
  <c r="AB19" i="1"/>
  <c r="AB22" i="1"/>
  <c r="P18" i="1"/>
  <c r="AC20" i="1"/>
  <c r="C16" i="1"/>
  <c r="D16" i="1" s="1"/>
  <c r="AC13" i="1" l="1"/>
  <c r="AC19" i="1"/>
  <c r="AD19" i="1"/>
  <c r="AD22" i="1"/>
  <c r="AD21" i="1"/>
  <c r="AD18" i="1"/>
  <c r="AD16" i="1"/>
  <c r="AD13" i="1"/>
  <c r="AC23" i="1"/>
  <c r="AD17" i="1"/>
  <c r="AC21" i="1"/>
  <c r="AC14" i="1"/>
  <c r="C17" i="1"/>
  <c r="D17" i="1" s="1"/>
  <c r="C18" i="1" l="1"/>
  <c r="D18" i="1" s="1"/>
  <c r="C19" i="1" l="1"/>
  <c r="D19" i="1" s="1"/>
  <c r="C20" i="1" l="1"/>
  <c r="D20" i="1" s="1"/>
  <c r="C21" i="1" l="1"/>
  <c r="D21" i="1" s="1"/>
  <c r="C22" i="1" l="1"/>
  <c r="D22" i="1" s="1"/>
  <c r="C23" i="1" l="1"/>
  <c r="D23" i="1" s="1"/>
</calcChain>
</file>

<file path=xl/sharedStrings.xml><?xml version="1.0" encoding="utf-8"?>
<sst xmlns="http://schemas.openxmlformats.org/spreadsheetml/2006/main" count="40" uniqueCount="40">
  <si>
    <t>Calibration</t>
  </si>
  <si>
    <t>Hung mass (kg)</t>
  </si>
  <si>
    <t>Mass uncertainty (kg)</t>
  </si>
  <si>
    <t>Gravitational force (N)</t>
  </si>
  <si>
    <t>Uncertainty in grav force (N)</t>
  </si>
  <si>
    <t>Scale reading (g)</t>
  </si>
  <si>
    <t>Conversion factor</t>
  </si>
  <si>
    <t>Average conversion factor</t>
  </si>
  <si>
    <t>Uncertainty</t>
  </si>
  <si>
    <t>V(m^3)</t>
  </si>
  <si>
    <t>1/V (1/m^3)</t>
  </si>
  <si>
    <t>u[1/V] (1/m^3)</t>
  </si>
  <si>
    <t>Upslip scaleread 1</t>
  </si>
  <si>
    <t>Upslip scaleread 2</t>
  </si>
  <si>
    <t>Upslip scaleread 3</t>
  </si>
  <si>
    <t>Upslip force 1</t>
  </si>
  <si>
    <t>Upslip force 2</t>
  </si>
  <si>
    <t>Upslip force 3</t>
  </si>
  <si>
    <t>Avg Upslip force</t>
  </si>
  <si>
    <t>u[Avg upslip]</t>
  </si>
  <si>
    <t>Downslip scaleread 1</t>
  </si>
  <si>
    <t>Downslip scaleread 2</t>
  </si>
  <si>
    <t>Downslip scaleread 3</t>
  </si>
  <si>
    <t>Downslip force 1</t>
  </si>
  <si>
    <t>Downslip force 2</t>
  </si>
  <si>
    <t>Downslip force 3</t>
  </si>
  <si>
    <t>Avg Downslip force</t>
  </si>
  <si>
    <t>Avg Fext (N)</t>
  </si>
  <si>
    <t>u[Avg Fext] (N)</t>
  </si>
  <si>
    <t>u[V] (m^3)</t>
  </si>
  <si>
    <t>Upslip scaleread 4</t>
  </si>
  <si>
    <t>Upslip scaleread 5</t>
  </si>
  <si>
    <t>Upslip force 4</t>
  </si>
  <si>
    <t>Upslip force 5</t>
  </si>
  <si>
    <t>Downslip scaleread 4</t>
  </si>
  <si>
    <t>Downslip scaleread 5</t>
  </si>
  <si>
    <t>Downslip force 4</t>
  </si>
  <si>
    <t>Downslip force 5</t>
  </si>
  <si>
    <t>u[Avg downslip]</t>
  </si>
  <si>
    <t>grav constant: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</si>
</sst>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Averaged Applied Force vs. Inverse</a:t>
            </a:r>
            <a:r>
              <a:rPr lang="en-US" baseline="0"/>
              <a:t> Syringe Volume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Sheet1!$AC$11</c:f>
              <c:strCache>
                <c:ptCount val="1"/>
                <c:pt idx="0">
                  <c:v>Avg Fext 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Sheet1!$C$12:$C$23</c:f>
              <c:numCache>
                <c:formatCode>0.00E+00</c:formatCode>
                <c:ptCount val="12"/>
                <c:pt idx="0">
                  <c:v>333333.33333333331</c:v>
                </c:pt>
                <c:pt idx="1">
                  <c:v>312500</c:v>
                </c:pt>
                <c:pt idx="2">
                  <c:v>277777.77777777781</c:v>
                </c:pt>
                <c:pt idx="3">
                  <c:v>250000</c:v>
                </c:pt>
                <c:pt idx="4">
                  <c:v>217391.30434782608</c:v>
                </c:pt>
                <c:pt idx="5">
                  <c:v>199999.99999999997</c:v>
                </c:pt>
                <c:pt idx="6">
                  <c:v>178571.42857142858</c:v>
                </c:pt>
                <c:pt idx="7">
                  <c:v>166666.66666666666</c:v>
                </c:pt>
                <c:pt idx="8">
                  <c:v>151515.15151515152</c:v>
                </c:pt>
                <c:pt idx="9">
                  <c:v>142857.14285714287</c:v>
                </c:pt>
                <c:pt idx="10">
                  <c:v>125000</c:v>
                </c:pt>
                <c:pt idx="11">
                  <c:v>111111.11111111111</c:v>
                </c:pt>
              </c:numCache>
            </c:numRef>
          </c:xVal>
          <c:yVal>
            <c:numRef>
              <c:f>Sheet1!$AC$12:$AC$23</c:f>
              <c:numCache>
                <c:formatCode>General</c:formatCode>
                <c:ptCount val="12"/>
                <c:pt idx="0">
                  <c:v>5.2738874104306621</c:v>
                </c:pt>
                <c:pt idx="1">
                  <c:v>6.5938561347875977</c:v>
                </c:pt>
                <c:pt idx="2">
                  <c:v>7.2127445634860869</c:v>
                </c:pt>
                <c:pt idx="3">
                  <c:v>8.1081460280498643</c:v>
                </c:pt>
                <c:pt idx="4">
                  <c:v>9.2310719985027951</c:v>
                </c:pt>
                <c:pt idx="5">
                  <c:v>9.4079750234166113</c:v>
                </c:pt>
                <c:pt idx="6">
                  <c:v>10.132460950063656</c:v>
                </c:pt>
                <c:pt idx="7">
                  <c:v>10.693651776790254</c:v>
                </c:pt>
                <c:pt idx="8">
                  <c:v>11.540609028377634</c:v>
                </c:pt>
                <c:pt idx="9">
                  <c:v>11.617357725340243</c:v>
                </c:pt>
                <c:pt idx="10">
                  <c:v>12.29231080501142</c:v>
                </c:pt>
                <c:pt idx="11">
                  <c:v>12.961820714685246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7-8C45-AC1E-DC43F4143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15024"/>
        <c:axId val="1346816656"/>
      </c:scatterChart>
      <c:valAx>
        <c:axId val="13468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1/Syringe Volume (1/m^3)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16656"/>
        <c:crosses val="autoZero"/>
        <c:crossBetween val="midCat"/>
      </c:valAx>
      <c:valAx>
        <c:axId val="134681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Average</a:t>
                </a:r>
                <a:r>
                  <a:rPr lang="en-US" sz="1200" baseline="0"/>
                  <a:t> applied force (N)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81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577850</xdr:colOff>
      <xdr:row>25</xdr:row>
      <xdr:rowOff>120650</xdr:rowOff>
    </xdr:from>
    <xdr:to>
      <xdr:col>27</xdr:col>
      <xdr:colOff>203200</xdr:colOff>
      <xdr:row>48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EA95F3-432B-CF45-B56C-463EEA058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61AAA-D677-4042-885E-7203D2FCF2F6}">
  <dimension ref="A1:AD23"/>
  <sheetViews>
    <sheetView tabSelected="1" topLeftCell="P14" workbookViewId="0">
      <selection activeCell="A3" sqref="A3"/>
    </sheetView>
  </sheetViews>
  <sheetFormatPr baseColWidth="10" defaultRowHeight="16"/>
  <sheetData>
    <row r="1" spans="1:30">
      <c r="A1" t="s">
        <v>0</v>
      </c>
      <c r="B1" t="s">
        <v>39</v>
      </c>
      <c r="C1">
        <v>9.8000000000000007</v>
      </c>
    </row>
    <row r="2" spans="1:30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30">
      <c r="A3">
        <v>9.9000000000000005E-2</v>
      </c>
      <c r="B3">
        <v>5.773502691896258E-4</v>
      </c>
      <c r="C3">
        <f t="shared" ref="C3:C8" si="0">A3*$C$1</f>
        <v>0.97020000000000006</v>
      </c>
      <c r="D3">
        <f>B3/A3*C3</f>
        <v>5.6580326380583331E-3</v>
      </c>
      <c r="E3">
        <v>180</v>
      </c>
      <c r="F3">
        <f>C3/E3</f>
        <v>5.3900000000000007E-3</v>
      </c>
      <c r="G3">
        <f>AVERAGE(F3:F10,F8)</f>
        <v>5.4431699973481905E-3</v>
      </c>
      <c r="H3">
        <f>STDEV(F3:F10,F8)/SQRT(COUNT(F3:F10,F8))</f>
        <v>2.0259296515502365E-5</v>
      </c>
    </row>
    <row r="4" spans="1:30">
      <c r="A4">
        <v>0.2</v>
      </c>
      <c r="B4">
        <v>5.773502691896258E-4</v>
      </c>
      <c r="C4">
        <f t="shared" si="0"/>
        <v>1.9600000000000002</v>
      </c>
      <c r="D4">
        <f t="shared" ref="D4:D8" si="1">B4/A4*C4</f>
        <v>5.6580326380583331E-3</v>
      </c>
      <c r="E4">
        <v>356</v>
      </c>
      <c r="F4">
        <f t="shared" ref="F4:F7" si="2">C4/E4</f>
        <v>5.5056179775280906E-3</v>
      </c>
    </row>
    <row r="5" spans="1:30">
      <c r="A5">
        <v>0.29900000000000004</v>
      </c>
      <c r="B5">
        <v>8.1649658092772606E-4</v>
      </c>
      <c r="C5">
        <f t="shared" si="0"/>
        <v>2.9302000000000006</v>
      </c>
      <c r="D5">
        <f t="shared" si="1"/>
        <v>8.0016664930917161E-3</v>
      </c>
      <c r="E5">
        <v>544</v>
      </c>
      <c r="F5">
        <f t="shared" si="2"/>
        <v>5.3863970588235305E-3</v>
      </c>
    </row>
    <row r="6" spans="1:30">
      <c r="A6">
        <v>0.4</v>
      </c>
      <c r="B6">
        <v>8.1649658092772606E-4</v>
      </c>
      <c r="C6">
        <f t="shared" si="0"/>
        <v>3.9200000000000004</v>
      </c>
      <c r="D6">
        <f t="shared" si="1"/>
        <v>8.0016664930917143E-3</v>
      </c>
      <c r="E6">
        <v>728</v>
      </c>
      <c r="F6">
        <f t="shared" si="2"/>
        <v>5.3846153846153853E-3</v>
      </c>
    </row>
    <row r="7" spans="1:30">
      <c r="A7">
        <v>0.5</v>
      </c>
      <c r="B7">
        <v>5.773502691896258E-4</v>
      </c>
      <c r="C7">
        <f t="shared" si="0"/>
        <v>4.9000000000000004</v>
      </c>
      <c r="D7">
        <f t="shared" si="1"/>
        <v>5.6580326380583331E-3</v>
      </c>
      <c r="E7">
        <v>893</v>
      </c>
      <c r="F7">
        <f t="shared" si="2"/>
        <v>5.4871220604703255E-3</v>
      </c>
    </row>
    <row r="8" spans="1:30">
      <c r="A8">
        <v>1.0009999999999999</v>
      </c>
      <c r="B8">
        <f t="shared" ref="B8" si="3">0.001/SQRT(3)</f>
        <v>5.773502691896258E-4</v>
      </c>
      <c r="C8">
        <f t="shared" si="0"/>
        <v>9.8097999999999992</v>
      </c>
      <c r="D8">
        <f t="shared" si="1"/>
        <v>5.6580326380583331E-3</v>
      </c>
      <c r="E8">
        <v>1792</v>
      </c>
      <c r="F8">
        <f>C8/E8</f>
        <v>5.4742187499999999E-3</v>
      </c>
    </row>
    <row r="11" spans="1:30">
      <c r="A11" s="2" t="s">
        <v>9</v>
      </c>
      <c r="B11" s="2" t="s">
        <v>29</v>
      </c>
      <c r="C11" s="2" t="s">
        <v>10</v>
      </c>
      <c r="D11" s="2" t="s">
        <v>11</v>
      </c>
      <c r="E11" s="2" t="s">
        <v>12</v>
      </c>
      <c r="F11" s="2" t="s">
        <v>13</v>
      </c>
      <c r="G11" s="2" t="s">
        <v>14</v>
      </c>
      <c r="H11" s="2" t="s">
        <v>30</v>
      </c>
      <c r="I11" s="2" t="s">
        <v>31</v>
      </c>
      <c r="J11" s="2" t="s">
        <v>15</v>
      </c>
      <c r="K11" s="2" t="s">
        <v>16</v>
      </c>
      <c r="L11" s="2" t="s">
        <v>17</v>
      </c>
      <c r="M11" s="2" t="s">
        <v>32</v>
      </c>
      <c r="N11" s="2" t="s">
        <v>33</v>
      </c>
      <c r="O11" s="2" t="s">
        <v>18</v>
      </c>
      <c r="P11" s="2" t="s">
        <v>19</v>
      </c>
      <c r="Q11" s="2" t="s">
        <v>20</v>
      </c>
      <c r="R11" s="2" t="s">
        <v>21</v>
      </c>
      <c r="S11" s="2" t="s">
        <v>22</v>
      </c>
      <c r="T11" s="2" t="s">
        <v>34</v>
      </c>
      <c r="U11" s="2" t="s">
        <v>35</v>
      </c>
      <c r="V11" s="2" t="s">
        <v>23</v>
      </c>
      <c r="W11" s="2" t="s">
        <v>24</v>
      </c>
      <c r="X11" s="2" t="s">
        <v>25</v>
      </c>
      <c r="Y11" s="2" t="s">
        <v>36</v>
      </c>
      <c r="Z11" s="2" t="s">
        <v>37</v>
      </c>
      <c r="AA11" s="2" t="s">
        <v>26</v>
      </c>
      <c r="AB11" s="2" t="s">
        <v>38</v>
      </c>
      <c r="AC11" s="2" t="s">
        <v>27</v>
      </c>
      <c r="AD11" s="2" t="s">
        <v>28</v>
      </c>
    </row>
    <row r="12" spans="1:30">
      <c r="A12" s="1">
        <v>3.0000000000000001E-6</v>
      </c>
      <c r="B12" s="1">
        <v>9.9999999999999995E-8</v>
      </c>
      <c r="C12" s="1">
        <f t="shared" ref="C12:C13" si="4">1/A12</f>
        <v>333333.33333333331</v>
      </c>
      <c r="D12" s="1">
        <f t="shared" ref="D12:D13" si="5">B12/A12*C12</f>
        <v>11111.111111111109</v>
      </c>
      <c r="E12">
        <v>343</v>
      </c>
      <c r="F12" s="1">
        <v>203</v>
      </c>
      <c r="G12" s="1">
        <v>192</v>
      </c>
      <c r="H12" s="1">
        <v>242</v>
      </c>
      <c r="I12" s="1">
        <v>152</v>
      </c>
      <c r="J12">
        <f t="shared" ref="J12:J13" si="6">E12*$G$3</f>
        <v>1.8670073090904293</v>
      </c>
      <c r="K12">
        <f t="shared" ref="K12:K13" si="7">F12*$G$3</f>
        <v>1.1049635094616828</v>
      </c>
      <c r="L12">
        <f t="shared" ref="L12:L13" si="8">G12*$G$3</f>
        <v>1.0450886394908525</v>
      </c>
      <c r="M12">
        <f t="shared" ref="M12:M13" si="9">H12*$G$3</f>
        <v>1.3172471393582621</v>
      </c>
      <c r="N12">
        <f t="shared" ref="N12:N13" si="10">I12*$G$3</f>
        <v>0.827361839596925</v>
      </c>
      <c r="O12">
        <f t="shared" ref="O12:O13" si="11">AVERAGE(J12:N12)</f>
        <v>1.2323336873996305</v>
      </c>
      <c r="P12">
        <f t="shared" ref="P12:P13" si="12">STDEV(J12:N12)/SQRT(5)</f>
        <v>0.17682010181264568</v>
      </c>
      <c r="Q12">
        <v>1700</v>
      </c>
      <c r="R12">
        <v>1608</v>
      </c>
      <c r="S12">
        <v>1725</v>
      </c>
      <c r="T12">
        <v>1768</v>
      </c>
      <c r="U12">
        <v>1756</v>
      </c>
      <c r="V12">
        <f t="shared" ref="V12:V13" si="13">Q12*$G$3</f>
        <v>9.2533889954919246</v>
      </c>
      <c r="W12">
        <f t="shared" ref="W12:W23" si="14">R12*$G$3</f>
        <v>8.7526173557358895</v>
      </c>
      <c r="X12">
        <f t="shared" ref="X12:X23" si="15">S12*$G$3</f>
        <v>9.3894682454256291</v>
      </c>
      <c r="Y12">
        <f t="shared" ref="Y12:Y23" si="16">T12*$G$3</f>
        <v>9.6235245553116009</v>
      </c>
      <c r="Z12">
        <f t="shared" ref="Z12:Z23" si="17">U12*$G$3</f>
        <v>9.5582065153434232</v>
      </c>
      <c r="AA12">
        <f t="shared" ref="AA12:AA13" si="18">AVERAGE(V12:Z12)</f>
        <v>9.3154411334616931</v>
      </c>
      <c r="AB12">
        <f t="shared" ref="AB12:AB13" si="19">STDEV(V12:Z12)/SQRT(5)</f>
        <v>0.15491150883081858</v>
      </c>
      <c r="AC12">
        <f>(O12+AA12)/2</f>
        <v>5.2738874104306621</v>
      </c>
      <c r="AD12">
        <f>SQRT(P12^2+AB12^2)/2</f>
        <v>0.117540337728453</v>
      </c>
    </row>
    <row r="13" spans="1:30">
      <c r="A13" s="1">
        <v>3.1999999999999999E-6</v>
      </c>
      <c r="B13" s="1">
        <v>9.9999999999999995E-8</v>
      </c>
      <c r="C13" s="1">
        <f t="shared" si="4"/>
        <v>312500</v>
      </c>
      <c r="D13" s="1">
        <f t="shared" si="5"/>
        <v>9765.625</v>
      </c>
      <c r="E13">
        <v>219</v>
      </c>
      <c r="F13" s="1">
        <v>230</v>
      </c>
      <c r="G13" s="1">
        <v>210</v>
      </c>
      <c r="H13" s="1">
        <v>150</v>
      </c>
      <c r="I13" s="1">
        <v>267</v>
      </c>
      <c r="J13">
        <f t="shared" si="6"/>
        <v>1.1920542294192538</v>
      </c>
      <c r="K13">
        <f t="shared" si="7"/>
        <v>1.2519290993900838</v>
      </c>
      <c r="L13">
        <f t="shared" si="8"/>
        <v>1.1430656994431201</v>
      </c>
      <c r="M13">
        <f t="shared" si="9"/>
        <v>0.81647549960222854</v>
      </c>
      <c r="N13">
        <f t="shared" si="10"/>
        <v>1.4533263892919668</v>
      </c>
      <c r="O13">
        <f t="shared" si="11"/>
        <v>1.1713701834293306</v>
      </c>
      <c r="P13">
        <f t="shared" si="12"/>
        <v>0.10323958813028102</v>
      </c>
      <c r="Q13">
        <v>2358</v>
      </c>
      <c r="R13">
        <v>2264</v>
      </c>
      <c r="S13">
        <v>2200</v>
      </c>
      <c r="T13">
        <v>2086</v>
      </c>
      <c r="U13">
        <v>2130</v>
      </c>
      <c r="V13">
        <f t="shared" si="13"/>
        <v>12.834994853747034</v>
      </c>
      <c r="W13">
        <f t="shared" si="14"/>
        <v>12.323336873996304</v>
      </c>
      <c r="X13">
        <f t="shared" si="15"/>
        <v>11.974973994166019</v>
      </c>
      <c r="Y13">
        <f t="shared" si="16"/>
        <v>11.354452614468325</v>
      </c>
      <c r="Z13">
        <f t="shared" si="17"/>
        <v>11.593952094351646</v>
      </c>
      <c r="AA13">
        <f t="shared" si="18"/>
        <v>12.016342086145865</v>
      </c>
      <c r="AB13">
        <f t="shared" si="19"/>
        <v>0.26293159287045886</v>
      </c>
      <c r="AC13">
        <f t="shared" ref="AC13" si="20">(O13+AA13)/2</f>
        <v>6.5938561347875977</v>
      </c>
      <c r="AD13">
        <f t="shared" ref="AD13:AD23" si="21">SQRT(P13^2+AB13^2)/2</f>
        <v>0.14123688884875898</v>
      </c>
    </row>
    <row r="14" spans="1:30">
      <c r="A14" s="1">
        <v>3.5999999999999998E-6</v>
      </c>
      <c r="B14" s="1">
        <v>9.9999999999999995E-8</v>
      </c>
      <c r="C14" s="1">
        <f t="shared" ref="C14:C23" si="22">1/A14</f>
        <v>277777.77777777781</v>
      </c>
      <c r="D14" s="1">
        <f t="shared" ref="D14:D23" si="23">B14/A14*C14</f>
        <v>7716.0493827160499</v>
      </c>
      <c r="E14">
        <v>421</v>
      </c>
      <c r="F14" s="1">
        <v>596</v>
      </c>
      <c r="G14" s="1">
        <v>501</v>
      </c>
      <c r="H14" s="1">
        <v>441</v>
      </c>
      <c r="I14" s="1">
        <v>473</v>
      </c>
      <c r="J14">
        <f t="shared" ref="J14:J23" si="24">E14*$G$3</f>
        <v>2.291574568883588</v>
      </c>
      <c r="K14">
        <f t="shared" ref="K14:K23" si="25">F14*$G$3</f>
        <v>3.2441293184195215</v>
      </c>
      <c r="L14">
        <f t="shared" ref="L14:L23" si="26">G14*$G$3</f>
        <v>2.7270281686714433</v>
      </c>
      <c r="M14">
        <f t="shared" ref="M14:M23" si="27">H14*$G$3</f>
        <v>2.4004379688305519</v>
      </c>
      <c r="N14">
        <f t="shared" ref="N14:N23" si="28">I14*$G$3</f>
        <v>2.5746194087456939</v>
      </c>
      <c r="O14">
        <f t="shared" ref="O14:O23" si="29">AVERAGE(J14:N14)</f>
        <v>2.6475578867101595</v>
      </c>
      <c r="P14">
        <f t="shared" ref="P14:P23" si="30">STDEV(J14:N14)/SQRT(5)</f>
        <v>0.16663213927663859</v>
      </c>
      <c r="Q14">
        <v>2338</v>
      </c>
      <c r="R14">
        <v>2001</v>
      </c>
      <c r="S14">
        <v>2178</v>
      </c>
      <c r="T14">
        <v>2046</v>
      </c>
      <c r="U14">
        <v>2256</v>
      </c>
      <c r="V14">
        <f t="shared" ref="V14:V23" si="31">Q14*$G$3</f>
        <v>12.72613145380007</v>
      </c>
      <c r="W14">
        <f t="shared" si="14"/>
        <v>10.891783164693729</v>
      </c>
      <c r="X14">
        <f t="shared" si="15"/>
        <v>11.855224254224359</v>
      </c>
      <c r="Y14">
        <f t="shared" si="16"/>
        <v>11.136725814574397</v>
      </c>
      <c r="Z14">
        <f t="shared" si="17"/>
        <v>12.279791514017518</v>
      </c>
      <c r="AA14">
        <f t="shared" ref="AA14:AA23" si="32">AVERAGE(V14:Z14)</f>
        <v>11.777931240262015</v>
      </c>
      <c r="AB14">
        <f t="shared" ref="AB14:AB23" si="33">STDEV(V14:Z14)/SQRT(5)</f>
        <v>0.34302510105672729</v>
      </c>
      <c r="AC14">
        <f t="shared" ref="AC14:AC23" si="34">(O14+AA14)/2</f>
        <v>7.2127445634860869</v>
      </c>
      <c r="AD14">
        <f t="shared" si="21"/>
        <v>0.19067805969413934</v>
      </c>
    </row>
    <row r="15" spans="1:30">
      <c r="A15" s="1">
        <v>3.9999999999999998E-6</v>
      </c>
      <c r="B15" s="1">
        <v>9.9999999999999995E-8</v>
      </c>
      <c r="C15" s="1">
        <f t="shared" si="22"/>
        <v>250000</v>
      </c>
      <c r="D15" s="1">
        <f t="shared" si="23"/>
        <v>6250</v>
      </c>
      <c r="E15">
        <v>594</v>
      </c>
      <c r="F15" s="1">
        <v>633</v>
      </c>
      <c r="G15" s="1">
        <v>710</v>
      </c>
      <c r="H15" s="1">
        <v>502</v>
      </c>
      <c r="I15" s="1">
        <v>582</v>
      </c>
      <c r="J15">
        <f t="shared" si="24"/>
        <v>3.2332429784248253</v>
      </c>
      <c r="K15">
        <f t="shared" si="25"/>
        <v>3.4455266083214044</v>
      </c>
      <c r="L15">
        <f t="shared" si="26"/>
        <v>3.8646506981172153</v>
      </c>
      <c r="M15">
        <f t="shared" si="27"/>
        <v>2.7324713386687915</v>
      </c>
      <c r="N15">
        <f t="shared" si="28"/>
        <v>3.1679249384566468</v>
      </c>
      <c r="O15">
        <f t="shared" si="29"/>
        <v>3.2887633123977764</v>
      </c>
      <c r="P15">
        <f t="shared" si="30"/>
        <v>0.18484671921840065</v>
      </c>
      <c r="Q15">
        <v>2280</v>
      </c>
      <c r="R15">
        <v>2278</v>
      </c>
      <c r="S15">
        <v>2397</v>
      </c>
      <c r="T15">
        <v>2480</v>
      </c>
      <c r="U15">
        <v>2440</v>
      </c>
      <c r="V15">
        <f t="shared" si="31"/>
        <v>12.410427593953875</v>
      </c>
      <c r="W15">
        <f t="shared" si="14"/>
        <v>12.399541253959178</v>
      </c>
      <c r="X15">
        <f t="shared" si="15"/>
        <v>13.047278483643613</v>
      </c>
      <c r="Y15">
        <f t="shared" si="16"/>
        <v>13.499061593423512</v>
      </c>
      <c r="Z15">
        <f t="shared" si="17"/>
        <v>13.281334793529584</v>
      </c>
      <c r="AA15">
        <f t="shared" si="32"/>
        <v>12.927528743701952</v>
      </c>
      <c r="AB15">
        <f t="shared" si="33"/>
        <v>0.22498143343587657</v>
      </c>
      <c r="AC15">
        <f t="shared" si="34"/>
        <v>8.1081460280498643</v>
      </c>
      <c r="AD15">
        <f t="shared" si="21"/>
        <v>0.14558928102428076</v>
      </c>
    </row>
    <row r="16" spans="1:30">
      <c r="A16" s="1">
        <v>4.6E-6</v>
      </c>
      <c r="B16" s="1">
        <v>9.9999999999999995E-8</v>
      </c>
      <c r="C16" s="1">
        <f t="shared" si="22"/>
        <v>217391.30434782608</v>
      </c>
      <c r="D16" s="1">
        <f t="shared" si="23"/>
        <v>4725.8979206049144</v>
      </c>
      <c r="E16">
        <v>752</v>
      </c>
      <c r="F16" s="1">
        <v>762</v>
      </c>
      <c r="G16" s="1">
        <v>807</v>
      </c>
      <c r="H16" s="1">
        <v>716</v>
      </c>
      <c r="I16" s="1">
        <v>691</v>
      </c>
      <c r="J16">
        <f t="shared" si="24"/>
        <v>4.0932638380058393</v>
      </c>
      <c r="K16">
        <f t="shared" si="25"/>
        <v>4.1476955379793212</v>
      </c>
      <c r="L16">
        <f t="shared" si="26"/>
        <v>4.3926381878599896</v>
      </c>
      <c r="M16">
        <f t="shared" si="27"/>
        <v>3.8973097181013046</v>
      </c>
      <c r="N16">
        <f t="shared" si="28"/>
        <v>3.7612304681675996</v>
      </c>
      <c r="O16">
        <f t="shared" si="29"/>
        <v>4.0584275500228113</v>
      </c>
      <c r="P16">
        <f t="shared" si="30"/>
        <v>0.10843526924025086</v>
      </c>
      <c r="Q16">
        <v>2782</v>
      </c>
      <c r="R16">
        <v>2580</v>
      </c>
      <c r="S16">
        <v>2706</v>
      </c>
      <c r="T16">
        <v>2576</v>
      </c>
      <c r="U16">
        <v>2587</v>
      </c>
      <c r="V16">
        <f t="shared" si="31"/>
        <v>15.142898932622666</v>
      </c>
      <c r="W16">
        <f t="shared" si="14"/>
        <v>14.043378593158332</v>
      </c>
      <c r="X16">
        <f t="shared" si="15"/>
        <v>14.729218012824203</v>
      </c>
      <c r="Y16">
        <f t="shared" si="16"/>
        <v>14.021605913168939</v>
      </c>
      <c r="Z16">
        <f t="shared" si="17"/>
        <v>14.081480783139769</v>
      </c>
      <c r="AA16">
        <f t="shared" si="32"/>
        <v>14.403716446982781</v>
      </c>
      <c r="AB16">
        <f t="shared" si="33"/>
        <v>0.22715959900966462</v>
      </c>
      <c r="AC16">
        <f t="shared" si="34"/>
        <v>9.2310719985027951</v>
      </c>
      <c r="AD16">
        <f t="shared" si="21"/>
        <v>0.12585675492145557</v>
      </c>
    </row>
    <row r="17" spans="1:30">
      <c r="A17" s="1">
        <v>5.0000000000000004E-6</v>
      </c>
      <c r="B17" s="1">
        <v>9.9999999999999995E-8</v>
      </c>
      <c r="C17" s="1">
        <f t="shared" si="22"/>
        <v>199999.99999999997</v>
      </c>
      <c r="D17" s="1">
        <f t="shared" si="23"/>
        <v>3999.9999999999986</v>
      </c>
      <c r="E17">
        <v>962</v>
      </c>
      <c r="F17" s="1">
        <v>694</v>
      </c>
      <c r="G17" s="1">
        <v>680</v>
      </c>
      <c r="H17" s="1">
        <v>609</v>
      </c>
      <c r="I17" s="1">
        <v>874</v>
      </c>
      <c r="J17">
        <f t="shared" si="24"/>
        <v>5.2363295374489596</v>
      </c>
      <c r="K17">
        <f t="shared" si="25"/>
        <v>3.7775599781596441</v>
      </c>
      <c r="L17">
        <f t="shared" si="26"/>
        <v>3.7013555981967694</v>
      </c>
      <c r="M17">
        <f t="shared" si="27"/>
        <v>3.3148905283850478</v>
      </c>
      <c r="N17">
        <f t="shared" si="28"/>
        <v>4.7573305776823185</v>
      </c>
      <c r="O17">
        <f t="shared" si="29"/>
        <v>4.1574932439745478</v>
      </c>
      <c r="P17">
        <f t="shared" si="30"/>
        <v>0.35958884505185368</v>
      </c>
      <c r="Q17">
        <v>3021</v>
      </c>
      <c r="R17">
        <v>2540</v>
      </c>
      <c r="S17">
        <v>2641</v>
      </c>
      <c r="T17">
        <v>2563</v>
      </c>
      <c r="U17">
        <v>2700</v>
      </c>
      <c r="V17">
        <f t="shared" si="31"/>
        <v>16.443816561988882</v>
      </c>
      <c r="W17">
        <f t="shared" si="14"/>
        <v>13.825651793264404</v>
      </c>
      <c r="X17">
        <f t="shared" si="15"/>
        <v>14.375411962996571</v>
      </c>
      <c r="Y17">
        <f t="shared" si="16"/>
        <v>13.950844703203412</v>
      </c>
      <c r="Z17">
        <f t="shared" si="17"/>
        <v>14.696558992840114</v>
      </c>
      <c r="AA17">
        <f t="shared" si="32"/>
        <v>14.658456802858677</v>
      </c>
      <c r="AB17">
        <f t="shared" si="33"/>
        <v>0.47240632380183378</v>
      </c>
      <c r="AC17">
        <f t="shared" si="34"/>
        <v>9.4079750234166113</v>
      </c>
      <c r="AD17">
        <f t="shared" si="21"/>
        <v>0.29684670802187157</v>
      </c>
    </row>
    <row r="18" spans="1:30">
      <c r="A18" s="1">
        <v>5.5999999999999997E-6</v>
      </c>
      <c r="B18" s="1">
        <v>9.9999999999999995E-8</v>
      </c>
      <c r="C18" s="1">
        <f t="shared" si="22"/>
        <v>178571.42857142858</v>
      </c>
      <c r="D18" s="1">
        <f t="shared" si="23"/>
        <v>3188.7755102040815</v>
      </c>
      <c r="E18">
        <v>1032</v>
      </c>
      <c r="F18" s="1">
        <v>1004</v>
      </c>
      <c r="G18" s="1">
        <v>738</v>
      </c>
      <c r="H18" s="1">
        <v>920</v>
      </c>
      <c r="I18" s="1">
        <v>851</v>
      </c>
      <c r="J18">
        <f t="shared" si="24"/>
        <v>5.6173514372633324</v>
      </c>
      <c r="K18">
        <f t="shared" si="25"/>
        <v>5.4649426773375831</v>
      </c>
      <c r="L18">
        <f t="shared" si="26"/>
        <v>4.0170594580429642</v>
      </c>
      <c r="M18">
        <f t="shared" si="27"/>
        <v>5.0077163975603352</v>
      </c>
      <c r="N18">
        <f t="shared" si="28"/>
        <v>4.6321376677433097</v>
      </c>
      <c r="O18">
        <f t="shared" si="29"/>
        <v>4.9478415275895049</v>
      </c>
      <c r="P18">
        <f t="shared" si="30"/>
        <v>0.29027971909758238</v>
      </c>
      <c r="Q18">
        <v>2688</v>
      </c>
      <c r="R18">
        <v>2952</v>
      </c>
      <c r="S18">
        <v>2873</v>
      </c>
      <c r="T18">
        <v>2743</v>
      </c>
      <c r="U18">
        <v>2814</v>
      </c>
      <c r="V18">
        <f t="shared" si="31"/>
        <v>14.631240952871936</v>
      </c>
      <c r="W18">
        <f t="shared" si="14"/>
        <v>16.068237832171857</v>
      </c>
      <c r="X18">
        <f t="shared" si="15"/>
        <v>15.638227402381352</v>
      </c>
      <c r="Y18">
        <f t="shared" si="16"/>
        <v>14.930615302726087</v>
      </c>
      <c r="Z18">
        <f t="shared" si="17"/>
        <v>15.317080372537808</v>
      </c>
      <c r="AA18">
        <f t="shared" si="32"/>
        <v>15.317080372537808</v>
      </c>
      <c r="AB18">
        <f t="shared" si="33"/>
        <v>0.25368325759629917</v>
      </c>
      <c r="AC18">
        <f t="shared" si="34"/>
        <v>10.132460950063656</v>
      </c>
      <c r="AD18">
        <f t="shared" si="21"/>
        <v>0.19275470844057324</v>
      </c>
    </row>
    <row r="19" spans="1:30">
      <c r="A19" s="1">
        <v>6.0000000000000002E-6</v>
      </c>
      <c r="B19" s="1">
        <v>9.9999999999999995E-8</v>
      </c>
      <c r="C19" s="1">
        <f t="shared" si="22"/>
        <v>166666.66666666666</v>
      </c>
      <c r="D19" s="1">
        <f t="shared" si="23"/>
        <v>2777.7777777777774</v>
      </c>
      <c r="E19">
        <v>989</v>
      </c>
      <c r="F19" s="1">
        <v>712</v>
      </c>
      <c r="G19" s="1">
        <v>906</v>
      </c>
      <c r="H19" s="1">
        <v>900</v>
      </c>
      <c r="I19" s="1">
        <v>1023</v>
      </c>
      <c r="J19">
        <f t="shared" si="24"/>
        <v>5.3832951273773606</v>
      </c>
      <c r="K19">
        <f t="shared" si="25"/>
        <v>3.8755370381119114</v>
      </c>
      <c r="L19">
        <f t="shared" si="26"/>
        <v>4.9315120175974609</v>
      </c>
      <c r="M19">
        <f t="shared" si="27"/>
        <v>4.8988529976133712</v>
      </c>
      <c r="N19">
        <f t="shared" si="28"/>
        <v>5.5683629072871987</v>
      </c>
      <c r="O19">
        <f t="shared" si="29"/>
        <v>4.9315120175974609</v>
      </c>
      <c r="P19">
        <f t="shared" si="30"/>
        <v>0.29375472786551343</v>
      </c>
      <c r="Q19">
        <v>3394</v>
      </c>
      <c r="R19">
        <v>2943</v>
      </c>
      <c r="S19">
        <v>2800</v>
      </c>
      <c r="T19">
        <v>2939</v>
      </c>
      <c r="U19">
        <v>3040</v>
      </c>
      <c r="V19">
        <f t="shared" si="31"/>
        <v>18.474118970999758</v>
      </c>
      <c r="W19">
        <f t="shared" si="14"/>
        <v>16.019249302195725</v>
      </c>
      <c r="X19">
        <f t="shared" si="15"/>
        <v>15.240875992574933</v>
      </c>
      <c r="Y19">
        <f t="shared" si="16"/>
        <v>15.997476622206332</v>
      </c>
      <c r="Z19">
        <f t="shared" si="17"/>
        <v>16.547236791938499</v>
      </c>
      <c r="AA19">
        <f t="shared" si="32"/>
        <v>16.45579153598305</v>
      </c>
      <c r="AB19">
        <f t="shared" si="33"/>
        <v>0.54583190312873375</v>
      </c>
      <c r="AC19">
        <f t="shared" si="34"/>
        <v>10.693651776790254</v>
      </c>
      <c r="AD19">
        <f t="shared" si="21"/>
        <v>0.30992914779691066</v>
      </c>
    </row>
    <row r="20" spans="1:30">
      <c r="A20" s="1">
        <v>6.6000000000000003E-6</v>
      </c>
      <c r="B20" s="1">
        <v>9.9999999999999995E-8</v>
      </c>
      <c r="C20" s="1">
        <f t="shared" si="22"/>
        <v>151515.15151515152</v>
      </c>
      <c r="D20" s="1">
        <f t="shared" si="23"/>
        <v>2295.684113865932</v>
      </c>
      <c r="E20">
        <v>1151</v>
      </c>
      <c r="F20" s="1">
        <v>984</v>
      </c>
      <c r="G20" s="1">
        <v>935</v>
      </c>
      <c r="H20" s="1">
        <v>796</v>
      </c>
      <c r="I20" s="1">
        <v>806</v>
      </c>
      <c r="J20">
        <f t="shared" si="24"/>
        <v>6.2650886669477668</v>
      </c>
      <c r="K20">
        <f t="shared" si="25"/>
        <v>5.3560792773906192</v>
      </c>
      <c r="L20">
        <f t="shared" si="26"/>
        <v>5.0893639475205577</v>
      </c>
      <c r="M20">
        <f t="shared" si="27"/>
        <v>4.3327633178891594</v>
      </c>
      <c r="N20">
        <f t="shared" si="28"/>
        <v>4.3871950178626413</v>
      </c>
      <c r="O20">
        <f t="shared" si="29"/>
        <v>5.0860980455221485</v>
      </c>
      <c r="P20">
        <f t="shared" si="30"/>
        <v>0.35488717016934884</v>
      </c>
      <c r="Q20">
        <v>3392</v>
      </c>
      <c r="R20">
        <v>3236</v>
      </c>
      <c r="S20">
        <v>3246</v>
      </c>
      <c r="T20">
        <v>3356</v>
      </c>
      <c r="U20">
        <v>3300</v>
      </c>
      <c r="V20">
        <f t="shared" si="31"/>
        <v>18.463232631005063</v>
      </c>
      <c r="W20">
        <f t="shared" si="14"/>
        <v>17.614098111418745</v>
      </c>
      <c r="X20">
        <f t="shared" si="15"/>
        <v>17.668529811392226</v>
      </c>
      <c r="Y20">
        <f t="shared" si="16"/>
        <v>18.267278511100528</v>
      </c>
      <c r="Z20">
        <f t="shared" si="17"/>
        <v>17.962460991249028</v>
      </c>
      <c r="AA20">
        <f t="shared" si="32"/>
        <v>17.995120011233119</v>
      </c>
      <c r="AB20">
        <f t="shared" si="33"/>
        <v>0.16524302287788464</v>
      </c>
      <c r="AC20">
        <f t="shared" si="34"/>
        <v>11.540609028377634</v>
      </c>
      <c r="AD20">
        <f t="shared" si="21"/>
        <v>0.19573589359174104</v>
      </c>
    </row>
    <row r="21" spans="1:30">
      <c r="A21" s="1">
        <v>6.9999999999999999E-6</v>
      </c>
      <c r="B21" s="1">
        <v>9.9999999999999995E-8</v>
      </c>
      <c r="C21" s="1">
        <f t="shared" si="22"/>
        <v>142857.14285714287</v>
      </c>
      <c r="D21" s="1">
        <f t="shared" si="23"/>
        <v>2040.8163265306123</v>
      </c>
      <c r="E21">
        <v>915</v>
      </c>
      <c r="F21" s="1">
        <v>846</v>
      </c>
      <c r="G21" s="1">
        <v>810</v>
      </c>
      <c r="H21" s="1">
        <v>973</v>
      </c>
      <c r="I21" s="1">
        <v>1348</v>
      </c>
      <c r="J21">
        <f t="shared" si="24"/>
        <v>4.9805005475735946</v>
      </c>
      <c r="K21">
        <f t="shared" si="25"/>
        <v>4.6049218177565692</v>
      </c>
      <c r="L21">
        <f t="shared" si="26"/>
        <v>4.4089676978520345</v>
      </c>
      <c r="M21">
        <f t="shared" si="27"/>
        <v>5.2962044074197889</v>
      </c>
      <c r="N21">
        <f t="shared" si="28"/>
        <v>7.3373931564253612</v>
      </c>
      <c r="O21">
        <f t="shared" si="29"/>
        <v>5.3255975254054695</v>
      </c>
      <c r="P21">
        <f t="shared" si="30"/>
        <v>0.52568342454562045</v>
      </c>
      <c r="Q21">
        <v>3445</v>
      </c>
      <c r="R21">
        <v>3343</v>
      </c>
      <c r="S21">
        <v>3400</v>
      </c>
      <c r="T21">
        <v>3185</v>
      </c>
      <c r="U21">
        <v>3078</v>
      </c>
      <c r="V21">
        <f t="shared" si="31"/>
        <v>18.751720640864516</v>
      </c>
      <c r="W21">
        <f t="shared" si="14"/>
        <v>18.196517301135</v>
      </c>
      <c r="X21">
        <f t="shared" si="15"/>
        <v>18.506777990983849</v>
      </c>
      <c r="Y21">
        <f t="shared" si="16"/>
        <v>17.336496441553987</v>
      </c>
      <c r="Z21">
        <f t="shared" si="17"/>
        <v>16.754077251837732</v>
      </c>
      <c r="AA21">
        <f t="shared" si="32"/>
        <v>17.909117925275016</v>
      </c>
      <c r="AB21">
        <f t="shared" si="33"/>
        <v>0.37495263785043054</v>
      </c>
      <c r="AC21">
        <f t="shared" si="34"/>
        <v>11.617357725340243</v>
      </c>
      <c r="AD21">
        <f t="shared" si="21"/>
        <v>0.3228515694065181</v>
      </c>
    </row>
    <row r="22" spans="1:30">
      <c r="A22" s="1">
        <v>7.9999999999999996E-6</v>
      </c>
      <c r="B22" s="1">
        <v>9.9999999999999995E-8</v>
      </c>
      <c r="C22" s="1">
        <f t="shared" si="22"/>
        <v>125000</v>
      </c>
      <c r="D22" s="1">
        <f t="shared" si="23"/>
        <v>1562.5</v>
      </c>
      <c r="E22">
        <v>1483</v>
      </c>
      <c r="F22" s="1">
        <v>1222</v>
      </c>
      <c r="G22" s="1">
        <v>986</v>
      </c>
      <c r="H22" s="1">
        <v>1095</v>
      </c>
      <c r="I22" s="1">
        <v>1103</v>
      </c>
      <c r="J22">
        <f t="shared" si="24"/>
        <v>8.0722211060673672</v>
      </c>
      <c r="K22">
        <f t="shared" si="25"/>
        <v>6.6515537367594888</v>
      </c>
      <c r="L22">
        <f t="shared" si="26"/>
        <v>5.3669656173853157</v>
      </c>
      <c r="M22">
        <f t="shared" si="27"/>
        <v>5.9602711470962682</v>
      </c>
      <c r="N22">
        <f t="shared" si="28"/>
        <v>6.0038165070750544</v>
      </c>
      <c r="O22">
        <f t="shared" si="29"/>
        <v>6.4109656228766996</v>
      </c>
      <c r="P22">
        <f t="shared" si="30"/>
        <v>0.46241130746532294</v>
      </c>
      <c r="Q22">
        <v>3425</v>
      </c>
      <c r="R22">
        <v>3437</v>
      </c>
      <c r="S22">
        <v>3380</v>
      </c>
      <c r="T22">
        <v>3389</v>
      </c>
      <c r="U22">
        <v>3063</v>
      </c>
      <c r="V22">
        <f t="shared" si="31"/>
        <v>18.642857240917554</v>
      </c>
      <c r="W22">
        <f t="shared" si="14"/>
        <v>18.70817528088573</v>
      </c>
      <c r="X22">
        <f t="shared" si="15"/>
        <v>18.397914591036884</v>
      </c>
      <c r="Y22">
        <f t="shared" si="16"/>
        <v>18.446903121013019</v>
      </c>
      <c r="Z22">
        <f t="shared" si="17"/>
        <v>16.672429701877508</v>
      </c>
      <c r="AA22">
        <f t="shared" si="32"/>
        <v>18.173655987146141</v>
      </c>
      <c r="AB22">
        <f t="shared" si="33"/>
        <v>0.37976946751203422</v>
      </c>
      <c r="AC22">
        <f t="shared" si="34"/>
        <v>12.29231080501142</v>
      </c>
      <c r="AD22">
        <f t="shared" si="21"/>
        <v>0.2991860064099604</v>
      </c>
    </row>
    <row r="23" spans="1:30">
      <c r="A23" s="1">
        <v>9.0000000000000002E-6</v>
      </c>
      <c r="B23" s="1">
        <v>9.9999999999999995E-8</v>
      </c>
      <c r="C23" s="1">
        <f t="shared" si="22"/>
        <v>111111.11111111111</v>
      </c>
      <c r="D23" s="1">
        <f t="shared" si="23"/>
        <v>1234.5679012345677</v>
      </c>
      <c r="E23">
        <v>1473</v>
      </c>
      <c r="F23" s="1">
        <v>1241</v>
      </c>
      <c r="G23" s="1">
        <v>1382</v>
      </c>
      <c r="H23" s="1">
        <v>1277</v>
      </c>
      <c r="I23" s="1">
        <v>1299</v>
      </c>
      <c r="J23">
        <f t="shared" si="24"/>
        <v>8.0177894060938844</v>
      </c>
      <c r="K23">
        <f t="shared" si="25"/>
        <v>6.7549739667091044</v>
      </c>
      <c r="L23">
        <f t="shared" si="26"/>
        <v>7.5224609363351993</v>
      </c>
      <c r="M23">
        <f t="shared" si="27"/>
        <v>6.9509280866136391</v>
      </c>
      <c r="N23">
        <f t="shared" si="28"/>
        <v>7.0706778265552996</v>
      </c>
      <c r="O23">
        <f t="shared" si="29"/>
        <v>7.2633660444614252</v>
      </c>
      <c r="P23">
        <f t="shared" si="30"/>
        <v>0.22688031019869906</v>
      </c>
      <c r="Q23">
        <v>3485</v>
      </c>
      <c r="R23">
        <v>3500</v>
      </c>
      <c r="S23">
        <v>3437</v>
      </c>
      <c r="T23">
        <v>3460</v>
      </c>
      <c r="U23">
        <v>3259</v>
      </c>
      <c r="V23">
        <f t="shared" si="31"/>
        <v>18.969447440758444</v>
      </c>
      <c r="W23">
        <f t="shared" si="14"/>
        <v>19.051094990718667</v>
      </c>
      <c r="X23">
        <f t="shared" si="15"/>
        <v>18.70817528088573</v>
      </c>
      <c r="Y23">
        <f t="shared" si="16"/>
        <v>18.833368190824739</v>
      </c>
      <c r="Z23">
        <f t="shared" si="17"/>
        <v>17.739291021357754</v>
      </c>
      <c r="AA23">
        <f t="shared" si="32"/>
        <v>18.660275384909067</v>
      </c>
      <c r="AB23">
        <f t="shared" si="33"/>
        <v>0.23757052024647896</v>
      </c>
      <c r="AC23">
        <f t="shared" si="34"/>
        <v>12.961820714685246</v>
      </c>
      <c r="AD23">
        <f t="shared" si="21"/>
        <v>0.1642516569520994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Weil</dc:creator>
  <cp:lastModifiedBy>Ryohei Weil</cp:lastModifiedBy>
  <dcterms:created xsi:type="dcterms:W3CDTF">2020-03-04T22:23:56Z</dcterms:created>
  <dcterms:modified xsi:type="dcterms:W3CDTF">2020-04-13T20:37:54Z</dcterms:modified>
</cp:coreProperties>
</file>