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/Desktop/Dr.Kumar/"/>
    </mc:Choice>
  </mc:AlternateContent>
  <xr:revisionPtr revIDLastSave="0" documentId="13_ncr:1_{4F47BA2D-582B-9A48-AFE3-07E61398A015}" xr6:coauthVersionLast="47" xr6:coauthVersionMax="47" xr10:uidLastSave="{00000000-0000-0000-0000-000000000000}"/>
  <bookViews>
    <workbookView xWindow="0" yWindow="500" windowWidth="28800" windowHeight="16120" activeTab="9" xr2:uid="{6F85FFC9-B3E6-2A41-95AD-07C2F14B8842}"/>
  </bookViews>
  <sheets>
    <sheet name="Evaluation Criteri" sheetId="1" r:id="rId1"/>
    <sheet name="time" sheetId="6" r:id="rId2"/>
    <sheet name="Rank" sheetId="8" r:id="rId3"/>
    <sheet name="1" sheetId="2" r:id="rId4"/>
    <sheet name="2" sheetId="3" r:id="rId5"/>
    <sheet name="3" sheetId="4" r:id="rId6"/>
    <sheet name="4" sheetId="5" r:id="rId7"/>
    <sheet name="Rank4" sheetId="10" r:id="rId8"/>
    <sheet name="Rank1" sheetId="7" r:id="rId9"/>
    <sheet name="Rank2" sheetId="11" r:id="rId10"/>
    <sheet name="Rank3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2" i="3" l="1"/>
  <c r="W42" i="3"/>
  <c r="Y42" i="3"/>
  <c r="Z42" i="3"/>
  <c r="V42" i="3"/>
  <c r="U42" i="3"/>
  <c r="T42" i="3"/>
  <c r="U43" i="3"/>
  <c r="V43" i="3"/>
  <c r="W43" i="3"/>
  <c r="X43" i="3"/>
  <c r="Y43" i="3"/>
  <c r="Z43" i="3"/>
  <c r="T43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6" i="3"/>
  <c r="D34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E34" i="3"/>
  <c r="F34" i="3"/>
  <c r="G34" i="3"/>
  <c r="H34" i="3"/>
  <c r="I34" i="3"/>
  <c r="J34" i="3"/>
  <c r="K34" i="3"/>
  <c r="L34" i="3"/>
  <c r="M34" i="3"/>
  <c r="N34" i="3"/>
  <c r="O34" i="3"/>
  <c r="P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C32" i="3"/>
  <c r="C33" i="3"/>
  <c r="C34" i="3"/>
  <c r="C35" i="3"/>
  <c r="C30" i="3"/>
  <c r="S14" i="8"/>
  <c r="S11" i="8"/>
  <c r="S9" i="8"/>
  <c r="S4" i="8"/>
  <c r="S12" i="8"/>
  <c r="S8" i="8"/>
  <c r="S7" i="8"/>
  <c r="S6" i="8"/>
  <c r="S5" i="8"/>
  <c r="S3" i="8"/>
  <c r="S13" i="8"/>
  <c r="S15" i="8"/>
  <c r="S10" i="8"/>
  <c r="S2" i="8"/>
  <c r="D18" i="10"/>
  <c r="E18" i="10"/>
  <c r="F18" i="10"/>
  <c r="G18" i="10"/>
  <c r="C18" i="10"/>
  <c r="D17" i="10"/>
  <c r="E17" i="10"/>
  <c r="F17" i="10"/>
  <c r="G17" i="10"/>
  <c r="C17" i="10"/>
  <c r="AI25" i="5" l="1"/>
  <c r="AH25" i="5"/>
  <c r="AG25" i="5"/>
  <c r="AF25" i="5"/>
  <c r="AE25" i="5"/>
  <c r="AI23" i="5"/>
  <c r="AH23" i="5"/>
  <c r="AG23" i="5"/>
  <c r="AF23" i="5"/>
  <c r="AE23" i="5"/>
  <c r="H4" i="5" l="1"/>
  <c r="H5" i="5"/>
  <c r="H6" i="5"/>
  <c r="H7" i="5"/>
  <c r="H12" i="5"/>
  <c r="H13" i="5"/>
  <c r="H14" i="5"/>
  <c r="H15" i="5"/>
  <c r="H16" i="5"/>
  <c r="H21" i="5"/>
  <c r="H22" i="5"/>
  <c r="H23" i="5"/>
  <c r="H24" i="5"/>
  <c r="H25" i="5"/>
  <c r="H30" i="5"/>
  <c r="H31" i="5"/>
  <c r="H32" i="5"/>
  <c r="H33" i="5"/>
  <c r="H34" i="5"/>
  <c r="H39" i="5"/>
  <c r="H40" i="5"/>
  <c r="H41" i="5"/>
  <c r="H42" i="5"/>
  <c r="H43" i="5"/>
  <c r="H48" i="5"/>
  <c r="H49" i="5"/>
  <c r="H50" i="5"/>
  <c r="H51" i="5"/>
  <c r="H52" i="5"/>
  <c r="H57" i="5"/>
  <c r="H58" i="5"/>
  <c r="H59" i="5"/>
  <c r="H60" i="5"/>
  <c r="H61" i="5"/>
  <c r="H66" i="5"/>
  <c r="H67" i="5"/>
  <c r="H68" i="5"/>
  <c r="H69" i="5"/>
  <c r="H70" i="5"/>
  <c r="H75" i="5"/>
  <c r="H76" i="5"/>
  <c r="H77" i="5"/>
  <c r="H78" i="5"/>
  <c r="H79" i="5"/>
  <c r="H84" i="5"/>
  <c r="H85" i="5"/>
  <c r="H86" i="5"/>
  <c r="H87" i="5"/>
  <c r="H88" i="5"/>
  <c r="H93" i="5"/>
  <c r="H94" i="5"/>
  <c r="H95" i="5"/>
  <c r="H96" i="5"/>
  <c r="H97" i="5"/>
  <c r="H102" i="5"/>
  <c r="H103" i="5"/>
  <c r="H104" i="5"/>
  <c r="H105" i="5"/>
  <c r="H106" i="5"/>
  <c r="H111" i="5"/>
  <c r="H112" i="5"/>
  <c r="H113" i="5"/>
  <c r="H114" i="5"/>
  <c r="H115" i="5"/>
  <c r="H119" i="5"/>
  <c r="H120" i="5"/>
  <c r="H121" i="5"/>
  <c r="H122" i="5"/>
  <c r="H123" i="5"/>
  <c r="H3" i="5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D24" i="9"/>
  <c r="D23" i="9"/>
  <c r="D25" i="9"/>
  <c r="D26" i="9"/>
  <c r="D27" i="9"/>
  <c r="D28" i="9"/>
  <c r="D29" i="9"/>
  <c r="D30" i="9"/>
  <c r="D31" i="9"/>
  <c r="D32" i="9"/>
  <c r="D33" i="9"/>
  <c r="D34" i="9"/>
  <c r="D35" i="9"/>
  <c r="D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2" i="9"/>
  <c r="K22" i="9"/>
  <c r="J22" i="9"/>
  <c r="I22" i="9"/>
  <c r="H22" i="9"/>
  <c r="G22" i="9" l="1"/>
  <c r="F22" i="9"/>
  <c r="E22" i="9"/>
  <c r="C18" i="7"/>
  <c r="D18" i="7"/>
  <c r="G18" i="7"/>
  <c r="E18" i="7"/>
  <c r="F17" i="7"/>
  <c r="G17" i="7"/>
  <c r="E17" i="7"/>
  <c r="D17" i="7"/>
  <c r="C17" i="7"/>
  <c r="H84" i="2"/>
  <c r="H85" i="2"/>
  <c r="H86" i="2"/>
  <c r="H87" i="2"/>
  <c r="H88" i="2"/>
  <c r="H89" i="2"/>
  <c r="H3" i="2"/>
  <c r="H16" i="2"/>
  <c r="H17" i="2"/>
  <c r="H18" i="2"/>
  <c r="H19" i="2"/>
  <c r="H20" i="2"/>
  <c r="H27" i="2"/>
  <c r="H28" i="2"/>
  <c r="H29" i="2"/>
  <c r="H30" i="2"/>
  <c r="H31" i="2"/>
  <c r="H32" i="2"/>
  <c r="H39" i="2"/>
  <c r="H40" i="2"/>
  <c r="H41" i="2"/>
  <c r="H42" i="2"/>
  <c r="H43" i="2"/>
  <c r="H44" i="2"/>
  <c r="H51" i="2"/>
  <c r="H52" i="2"/>
  <c r="H53" i="2"/>
  <c r="H54" i="2"/>
  <c r="H55" i="2"/>
  <c r="H56" i="2"/>
  <c r="H63" i="2"/>
  <c r="H64" i="2"/>
  <c r="H65" i="2"/>
  <c r="H66" i="2"/>
  <c r="H67" i="2"/>
  <c r="H68" i="2"/>
  <c r="H74" i="2"/>
  <c r="H75" i="2"/>
  <c r="H76" i="2"/>
  <c r="H77" i="2"/>
  <c r="H78" i="2"/>
  <c r="H79" i="2"/>
  <c r="H94" i="2"/>
  <c r="H95" i="2"/>
  <c r="H96" i="2"/>
  <c r="H97" i="2"/>
  <c r="H98" i="2"/>
  <c r="H99" i="2"/>
  <c r="H104" i="2"/>
  <c r="H105" i="2"/>
  <c r="H106" i="2"/>
  <c r="H107" i="2"/>
  <c r="H108" i="2"/>
  <c r="H109" i="2"/>
  <c r="H114" i="2"/>
  <c r="H115" i="2"/>
  <c r="H116" i="2"/>
  <c r="H117" i="2"/>
  <c r="H118" i="2"/>
  <c r="H119" i="2"/>
  <c r="H124" i="2"/>
  <c r="H125" i="2"/>
  <c r="H126" i="2"/>
  <c r="H127" i="2"/>
  <c r="H128" i="2"/>
  <c r="H129" i="2"/>
  <c r="H134" i="2"/>
  <c r="H135" i="2"/>
  <c r="H136" i="2"/>
  <c r="H137" i="2"/>
  <c r="H138" i="2"/>
  <c r="H139" i="2"/>
  <c r="H144" i="2"/>
  <c r="H145" i="2"/>
  <c r="H146" i="2"/>
  <c r="H147" i="2"/>
  <c r="H148" i="2"/>
  <c r="H149" i="2"/>
  <c r="H15" i="2"/>
  <c r="H4" i="2"/>
  <c r="H5" i="2"/>
  <c r="H6" i="2"/>
  <c r="H7" i="2"/>
  <c r="H8" i="2"/>
  <c r="M3" i="4"/>
  <c r="M13" i="4"/>
  <c r="M4" i="4"/>
  <c r="M5" i="4"/>
  <c r="M6" i="4"/>
  <c r="M7" i="4"/>
  <c r="M8" i="4"/>
  <c r="M9" i="4"/>
  <c r="M10" i="4"/>
  <c r="M11" i="4"/>
  <c r="M12" i="4"/>
  <c r="M14" i="4"/>
  <c r="M15" i="4"/>
  <c r="M16" i="4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11" i="5"/>
  <c r="E111" i="5"/>
  <c r="F111" i="5"/>
  <c r="G111" i="5"/>
  <c r="D112" i="5"/>
  <c r="E112" i="5"/>
  <c r="F112" i="5"/>
  <c r="G112" i="5"/>
  <c r="D113" i="5"/>
  <c r="E113" i="5"/>
  <c r="F113" i="5"/>
  <c r="G113" i="5"/>
  <c r="D114" i="5"/>
  <c r="E114" i="5"/>
  <c r="F114" i="5"/>
  <c r="G114" i="5"/>
  <c r="D119" i="5"/>
  <c r="E119" i="5"/>
  <c r="F119" i="5"/>
  <c r="G119" i="5"/>
  <c r="D120" i="5"/>
  <c r="E120" i="5"/>
  <c r="F120" i="5"/>
  <c r="G120" i="5"/>
  <c r="D121" i="5"/>
  <c r="E121" i="5"/>
  <c r="F121" i="5"/>
  <c r="G121" i="5"/>
  <c r="D122" i="5"/>
  <c r="E122" i="5"/>
  <c r="F122" i="5"/>
  <c r="G122" i="5"/>
  <c r="C122" i="5"/>
  <c r="C121" i="5"/>
  <c r="C120" i="5"/>
  <c r="C119" i="5"/>
  <c r="C114" i="5"/>
  <c r="C113" i="5"/>
  <c r="C112" i="5"/>
  <c r="C111" i="5"/>
  <c r="C105" i="5"/>
  <c r="C104" i="5"/>
  <c r="C103" i="5"/>
  <c r="C102" i="5"/>
  <c r="C96" i="5"/>
  <c r="C95" i="5"/>
  <c r="C94" i="5"/>
  <c r="C93" i="5"/>
  <c r="C87" i="5"/>
  <c r="C86" i="5"/>
  <c r="C85" i="5"/>
  <c r="C84" i="5"/>
  <c r="C78" i="5"/>
  <c r="C77" i="5"/>
  <c r="C76" i="5"/>
  <c r="C75" i="5"/>
  <c r="C69" i="5"/>
  <c r="C68" i="5"/>
  <c r="C67" i="5"/>
  <c r="C66" i="5"/>
  <c r="C60" i="5"/>
  <c r="C59" i="5"/>
  <c r="C58" i="5"/>
  <c r="C57" i="5"/>
  <c r="C51" i="5"/>
  <c r="C50" i="5"/>
  <c r="C49" i="5"/>
  <c r="C48" i="5"/>
  <c r="C42" i="5"/>
  <c r="C41" i="5"/>
  <c r="C40" i="5"/>
  <c r="C39" i="5"/>
  <c r="C33" i="5"/>
  <c r="C32" i="5"/>
  <c r="C31" i="5"/>
  <c r="C30" i="5"/>
  <c r="C24" i="5"/>
  <c r="C23" i="5"/>
  <c r="C22" i="5"/>
  <c r="C21" i="5"/>
  <c r="C15" i="5"/>
  <c r="C14" i="5"/>
  <c r="C13" i="5"/>
  <c r="C12" i="5"/>
  <c r="C5" i="5"/>
  <c r="C4" i="5"/>
  <c r="C6" i="5"/>
  <c r="C7" i="2"/>
  <c r="C3" i="5"/>
  <c r="B123" i="5"/>
  <c r="B115" i="5"/>
  <c r="B106" i="5"/>
  <c r="B97" i="5"/>
  <c r="B88" i="5"/>
  <c r="B79" i="5"/>
  <c r="B70" i="5"/>
  <c r="B61" i="5"/>
  <c r="B52" i="5"/>
  <c r="B43" i="5"/>
  <c r="B34" i="5"/>
  <c r="B25" i="5"/>
  <c r="B16" i="5"/>
  <c r="B7" i="5"/>
  <c r="D15" i="2"/>
  <c r="E15" i="2"/>
  <c r="F15" i="2"/>
  <c r="G15" i="2"/>
  <c r="D3" i="2"/>
  <c r="E3" i="2"/>
  <c r="F3" i="2"/>
  <c r="G3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C6" i="2"/>
  <c r="C3" i="2"/>
  <c r="D51" i="2"/>
  <c r="E51" i="2"/>
  <c r="F51" i="2"/>
  <c r="G51" i="2"/>
  <c r="D63" i="2"/>
  <c r="E63" i="2"/>
  <c r="F63" i="2"/>
  <c r="G63" i="2"/>
  <c r="D74" i="2"/>
  <c r="E74" i="2"/>
  <c r="F74" i="2"/>
  <c r="G74" i="2"/>
  <c r="D84" i="2"/>
  <c r="E84" i="2"/>
  <c r="F84" i="2"/>
  <c r="G84" i="2"/>
  <c r="D104" i="2"/>
  <c r="E104" i="2"/>
  <c r="F104" i="2"/>
  <c r="G104" i="2"/>
  <c r="D114" i="2"/>
  <c r="E114" i="2"/>
  <c r="F114" i="2"/>
  <c r="G114" i="2"/>
  <c r="D124" i="2"/>
  <c r="E124" i="2"/>
  <c r="F124" i="2"/>
  <c r="G124" i="2"/>
  <c r="D94" i="2"/>
  <c r="E94" i="2"/>
  <c r="F94" i="2"/>
  <c r="G94" i="2"/>
  <c r="D134" i="2"/>
  <c r="E134" i="2"/>
  <c r="F134" i="2"/>
  <c r="G134" i="2"/>
  <c r="C134" i="2"/>
  <c r="C94" i="2"/>
  <c r="C124" i="2"/>
  <c r="C114" i="2"/>
  <c r="C104" i="2"/>
  <c r="C84" i="2"/>
  <c r="C74" i="2"/>
  <c r="C63" i="2"/>
  <c r="C15" i="2"/>
  <c r="D39" i="2"/>
  <c r="E39" i="2"/>
  <c r="F39" i="2"/>
  <c r="G39" i="2"/>
  <c r="D27" i="2"/>
  <c r="E27" i="2"/>
  <c r="F27" i="2"/>
  <c r="G27" i="2"/>
  <c r="G32" i="2" s="1"/>
  <c r="C27" i="2"/>
  <c r="C39" i="2"/>
  <c r="C51" i="2"/>
  <c r="G16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D77" i="2"/>
  <c r="E77" i="2"/>
  <c r="F77" i="2"/>
  <c r="G77" i="2"/>
  <c r="D78" i="2"/>
  <c r="E78" i="2"/>
  <c r="F78" i="2"/>
  <c r="G78" i="2"/>
  <c r="D66" i="2"/>
  <c r="E66" i="2"/>
  <c r="F66" i="2"/>
  <c r="G66" i="2"/>
  <c r="D67" i="2"/>
  <c r="E67" i="2"/>
  <c r="F67" i="2"/>
  <c r="G67" i="2"/>
  <c r="D54" i="2"/>
  <c r="E54" i="2"/>
  <c r="F54" i="2"/>
  <c r="G54" i="2"/>
  <c r="D55" i="2"/>
  <c r="E55" i="2"/>
  <c r="F55" i="2"/>
  <c r="G55" i="2"/>
  <c r="D42" i="2"/>
  <c r="E42" i="2"/>
  <c r="F42" i="2"/>
  <c r="G42" i="2"/>
  <c r="D43" i="2"/>
  <c r="E43" i="2"/>
  <c r="F43" i="2"/>
  <c r="G43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C17" i="2"/>
  <c r="C16" i="2"/>
  <c r="E32" i="2"/>
  <c r="F32" i="2"/>
  <c r="D30" i="2"/>
  <c r="E30" i="2"/>
  <c r="F30" i="2"/>
  <c r="G30" i="2"/>
  <c r="D41" i="2"/>
  <c r="E41" i="2"/>
  <c r="F41" i="2"/>
  <c r="G41" i="2"/>
  <c r="D40" i="2"/>
  <c r="E40" i="2"/>
  <c r="F40" i="2"/>
  <c r="G40" i="2"/>
  <c r="D53" i="2"/>
  <c r="E53" i="2"/>
  <c r="F53" i="2"/>
  <c r="G53" i="2"/>
  <c r="D52" i="2"/>
  <c r="E52" i="2"/>
  <c r="F52" i="2"/>
  <c r="G52" i="2"/>
  <c r="G65" i="2"/>
  <c r="D65" i="2"/>
  <c r="E65" i="2"/>
  <c r="F65" i="2"/>
  <c r="D64" i="2"/>
  <c r="E64" i="2"/>
  <c r="F64" i="2"/>
  <c r="G64" i="2"/>
  <c r="D76" i="2"/>
  <c r="E76" i="2"/>
  <c r="F76" i="2"/>
  <c r="G76" i="2"/>
  <c r="D75" i="2"/>
  <c r="E75" i="2"/>
  <c r="F75" i="2"/>
  <c r="G75" i="2"/>
  <c r="C75" i="2"/>
  <c r="C77" i="2"/>
  <c r="C76" i="2"/>
  <c r="C64" i="2"/>
  <c r="C66" i="2"/>
  <c r="C65" i="2"/>
  <c r="C53" i="2"/>
  <c r="C52" i="2"/>
  <c r="C41" i="2"/>
  <c r="C40" i="2"/>
  <c r="D29" i="2"/>
  <c r="D32" i="2" s="1"/>
  <c r="E29" i="2"/>
  <c r="F29" i="2"/>
  <c r="G29" i="2"/>
  <c r="C29" i="2"/>
  <c r="C28" i="2"/>
  <c r="C78" i="2"/>
  <c r="C67" i="2"/>
  <c r="C55" i="2"/>
  <c r="C54" i="2"/>
  <c r="C43" i="2"/>
  <c r="C42" i="2"/>
  <c r="C31" i="2"/>
  <c r="C30" i="2"/>
  <c r="C19" i="2"/>
  <c r="C18" i="2"/>
  <c r="D6" i="2"/>
  <c r="E6" i="2"/>
  <c r="F6" i="2"/>
  <c r="G6" i="2"/>
  <c r="D31" i="2"/>
  <c r="E31" i="2"/>
  <c r="F31" i="2"/>
  <c r="G31" i="2"/>
  <c r="D7" i="2"/>
  <c r="E7" i="2"/>
  <c r="F7" i="2"/>
  <c r="G7" i="2"/>
  <c r="D5" i="2"/>
  <c r="E5" i="2"/>
  <c r="F5" i="2"/>
  <c r="G5" i="2"/>
  <c r="C5" i="2"/>
  <c r="D28" i="2"/>
  <c r="E28" i="2"/>
  <c r="F28" i="2"/>
  <c r="G28" i="2"/>
  <c r="D4" i="2"/>
  <c r="E4" i="2"/>
  <c r="F4" i="2"/>
  <c r="G4" i="2"/>
  <c r="M4" i="2"/>
  <c r="L4" i="2"/>
  <c r="K4" i="2"/>
  <c r="J4" i="2"/>
  <c r="I4" i="2"/>
  <c r="C4" i="2" s="1"/>
  <c r="E70" i="5" l="1"/>
  <c r="F109" i="2"/>
  <c r="F52" i="5"/>
  <c r="F25" i="5"/>
  <c r="F89" i="2"/>
  <c r="F8" i="2"/>
  <c r="E106" i="5"/>
  <c r="E97" i="5"/>
  <c r="E88" i="5"/>
  <c r="E61" i="5"/>
  <c r="F79" i="2"/>
  <c r="E8" i="2"/>
  <c r="D106" i="5"/>
  <c r="D88" i="5"/>
  <c r="D79" i="5"/>
  <c r="D70" i="5"/>
  <c r="D52" i="5"/>
  <c r="D34" i="5"/>
  <c r="D8" i="2"/>
  <c r="G52" i="5"/>
  <c r="G43" i="5"/>
  <c r="C52" i="5"/>
  <c r="B46" i="5" s="1"/>
  <c r="C88" i="5"/>
  <c r="E123" i="5"/>
  <c r="D123" i="5"/>
  <c r="G123" i="5"/>
  <c r="F123" i="5"/>
  <c r="C123" i="5"/>
  <c r="E52" i="5"/>
  <c r="E34" i="5"/>
  <c r="F70" i="5"/>
  <c r="F88" i="5"/>
  <c r="F106" i="5"/>
  <c r="F34" i="5"/>
  <c r="C25" i="5"/>
  <c r="D43" i="5"/>
  <c r="D61" i="5"/>
  <c r="D97" i="5"/>
  <c r="C43" i="5"/>
  <c r="C79" i="5"/>
  <c r="F97" i="5"/>
  <c r="D25" i="5"/>
  <c r="E43" i="5"/>
  <c r="E79" i="5"/>
  <c r="E115" i="5"/>
  <c r="E7" i="5"/>
  <c r="E25" i="5"/>
  <c r="G88" i="5"/>
  <c r="C115" i="5"/>
  <c r="F43" i="5"/>
  <c r="C61" i="5"/>
  <c r="F61" i="5"/>
  <c r="F79" i="5"/>
  <c r="G115" i="5"/>
  <c r="F115" i="5"/>
  <c r="D115" i="5"/>
  <c r="G97" i="5"/>
  <c r="C97" i="5"/>
  <c r="C106" i="5"/>
  <c r="G106" i="5"/>
  <c r="G79" i="5"/>
  <c r="G70" i="5"/>
  <c r="C70" i="5"/>
  <c r="C34" i="5"/>
  <c r="G34" i="5"/>
  <c r="G25" i="5"/>
  <c r="G61" i="5"/>
  <c r="G7" i="5"/>
  <c r="C7" i="5"/>
  <c r="F7" i="5"/>
  <c r="D7" i="5"/>
  <c r="D16" i="5"/>
  <c r="F16" i="5"/>
  <c r="E16" i="5"/>
  <c r="G16" i="5"/>
  <c r="C16" i="5"/>
  <c r="G8" i="2"/>
  <c r="B1" i="2" s="1"/>
  <c r="D119" i="2"/>
  <c r="F119" i="2"/>
  <c r="G119" i="2"/>
  <c r="E119" i="2"/>
  <c r="C119" i="2"/>
  <c r="D109" i="2"/>
  <c r="E109" i="2"/>
  <c r="G109" i="2"/>
  <c r="C109" i="2"/>
  <c r="F99" i="2"/>
  <c r="E99" i="2"/>
  <c r="D99" i="2"/>
  <c r="G89" i="2"/>
  <c r="E89" i="2"/>
  <c r="D89" i="2"/>
  <c r="C89" i="2"/>
  <c r="E149" i="2"/>
  <c r="E79" i="2"/>
  <c r="D79" i="2"/>
  <c r="F129" i="2"/>
  <c r="G129" i="2"/>
  <c r="E129" i="2"/>
  <c r="D129" i="2"/>
  <c r="C129" i="2"/>
  <c r="E139" i="2"/>
  <c r="D139" i="2"/>
  <c r="C139" i="2"/>
  <c r="F139" i="2"/>
  <c r="G139" i="2"/>
  <c r="C99" i="2"/>
  <c r="D149" i="2"/>
  <c r="G149" i="2"/>
  <c r="F149" i="2"/>
  <c r="C149" i="2"/>
  <c r="C68" i="2"/>
  <c r="D68" i="2"/>
  <c r="E68" i="2"/>
  <c r="G68" i="2"/>
  <c r="C8" i="2"/>
  <c r="F68" i="2"/>
  <c r="G79" i="2"/>
  <c r="G99" i="2"/>
  <c r="C56" i="2"/>
  <c r="G56" i="2"/>
  <c r="F56" i="2"/>
  <c r="E56" i="2"/>
  <c r="D56" i="2"/>
  <c r="E44" i="2"/>
  <c r="F44" i="2"/>
  <c r="G44" i="2"/>
  <c r="D44" i="2"/>
  <c r="D20" i="2"/>
  <c r="G20" i="2"/>
  <c r="E20" i="2"/>
  <c r="F20" i="2"/>
  <c r="C20" i="2"/>
  <c r="C79" i="2"/>
  <c r="C44" i="2"/>
  <c r="B37" i="2" s="1"/>
  <c r="C32" i="2"/>
  <c r="B25" i="2" s="1"/>
  <c r="B64" i="5" l="1"/>
  <c r="B1" i="5"/>
  <c r="B13" i="2"/>
  <c r="B49" i="2"/>
  <c r="B132" i="2"/>
  <c r="B82" i="5"/>
  <c r="B109" i="5"/>
  <c r="B37" i="5"/>
  <c r="B19" i="5"/>
  <c r="B91" i="5"/>
  <c r="B117" i="5"/>
  <c r="B55" i="5"/>
  <c r="B28" i="5"/>
  <c r="B100" i="5"/>
  <c r="B73" i="5"/>
  <c r="B10" i="5"/>
  <c r="B112" i="2"/>
  <c r="B102" i="2"/>
  <c r="B92" i="2"/>
  <c r="B82" i="2"/>
  <c r="B142" i="2"/>
  <c r="B61" i="2"/>
  <c r="B72" i="2"/>
  <c r="B12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<sst xmlns="http://schemas.openxmlformats.org/spreadsheetml/2006/main" count="1014" uniqueCount="289">
  <si>
    <t>GPT-4o mini</t>
    <phoneticPr fontId="1" type="noConversion"/>
  </si>
  <si>
    <t>GPT-4o</t>
    <phoneticPr fontId="1" type="noConversion"/>
  </si>
  <si>
    <t>Microsoft Copilot</t>
    <phoneticPr fontId="1" type="noConversion"/>
  </si>
  <si>
    <t>Gemini Advanced</t>
    <phoneticPr fontId="1" type="noConversion"/>
  </si>
  <si>
    <t>Evaluation Criteria</t>
  </si>
  <si>
    <t>Quantification Tools</t>
  </si>
  <si>
    <t>Word Count</t>
  </si>
  <si>
    <t>Topic Relevance</t>
  </si>
  <si>
    <t>Structure and Logic</t>
  </si>
  <si>
    <t>Creativity and Originality</t>
  </si>
  <si>
    <t>Language Fluency</t>
  </si>
  <si>
    <t>Evaluation Criteria and Quantification Tools:</t>
  </si>
  <si>
    <t>Functionality</t>
  </si>
  <si>
    <t>Use Integrated Development Environments (IDEs) like PyCharm or Visual Studio Code to run and test the code.</t>
  </si>
  <si>
    <t>Code Simplicity</t>
  </si>
  <si>
    <t>Use code quality check tools like Pylint or CodeClimate.</t>
  </si>
  <si>
    <t>Code Readability</t>
  </si>
  <si>
    <t>Use CodeFactor or SonarQube for code evaluation.</t>
  </si>
  <si>
    <t>Error Handling</t>
  </si>
  <si>
    <t>Check code robustness using unit testing tools like unittest or pytest.</t>
  </si>
  <si>
    <t>Execution Efficiency</t>
  </si>
  <si>
    <t>Use performance profiling tools like cProfile.</t>
  </si>
  <si>
    <t>Innovation</t>
  </si>
  <si>
    <t>Manually assess the innovation and extensibility of the code.</t>
  </si>
  <si>
    <t>Use online word count tools like WordCounter.</t>
  </si>
  <si>
    <t>Manually cross-check topic relevance or use NLP tools for topic matching analysis like MonkeyLearn.</t>
  </si>
  <si>
    <t>Manually evaluate or use grammar checking tools like Grammarly "Clarity" feature.</t>
  </si>
  <si>
    <t>Use grammar and style checking tools like Hemingway Editor.</t>
  </si>
  <si>
    <t>Data Cleaning</t>
  </si>
  <si>
    <t>Use data analysis tools like Pandas Profiling to generate data reports.</t>
  </si>
  <si>
    <t>Data Visualization</t>
  </si>
  <si>
    <t>Use Tableau or Matplotlib to create visual charts and assess them through Chart Studio.</t>
  </si>
  <si>
    <t>Analysis Depth</t>
  </si>
  <si>
    <t>Review the analysis process using Jupyter Notebook and perform manual evaluation.</t>
  </si>
  <si>
    <t>Conclusion Validity</t>
  </si>
  <si>
    <t>Manually evaluate or use peer review from the Kaggle community.</t>
  </si>
  <si>
    <t>Report Structure</t>
  </si>
  <si>
    <t>Use Google Docs or Microsoft Word to check formatting and structure.</t>
  </si>
  <si>
    <t>Language Expression</t>
  </si>
  <si>
    <t>Use Grammarly to check for professionalism and clarity in language.</t>
  </si>
  <si>
    <t>Model</t>
  </si>
  <si>
    <t>Time(s)</t>
  </si>
  <si>
    <t>GPT-4o mini</t>
  </si>
  <si>
    <t>Total</t>
    <phoneticPr fontId="1" type="noConversion"/>
  </si>
  <si>
    <t>Evaluation Criteria and Quantification Tools</t>
    <phoneticPr fontId="1" type="noConversion"/>
  </si>
  <si>
    <t>GPT-4o</t>
  </si>
  <si>
    <t>GPT-4</t>
  </si>
  <si>
    <t>Gemini Advanced</t>
  </si>
  <si>
    <t>Gemini</t>
  </si>
  <si>
    <t>Microsoft Copilot</t>
  </si>
  <si>
    <t>LLaMA3.1-405B</t>
  </si>
  <si>
    <t>LLaMA3.1-405B</t>
    <phoneticPr fontId="1" type="noConversion"/>
  </si>
  <si>
    <t>Claude3-5 sonnet</t>
  </si>
  <si>
    <t>Claude3-5 sonnet</t>
    <phoneticPr fontId="1" type="noConversion"/>
  </si>
  <si>
    <t>Gemini 1.5 Pro</t>
  </si>
  <si>
    <t>Gemini 1.5</t>
  </si>
  <si>
    <t>Command-R+</t>
  </si>
  <si>
    <t>Gemini 1.5 Pro</t>
    <phoneticPr fontId="1" type="noConversion"/>
  </si>
  <si>
    <t>Gemini 1.5</t>
    <phoneticPr fontId="1" type="noConversion"/>
  </si>
  <si>
    <t>Command-R+</t>
    <phoneticPr fontId="1" type="noConversion"/>
  </si>
  <si>
    <t>Use plagiarism detection tools like Turnitin or Quetext to check article originality.</t>
    <phoneticPr fontId="1" type="noConversion"/>
  </si>
  <si>
    <r>
      <t>0% Plagiarism</t>
    </r>
    <r>
      <rPr>
        <sz val="12"/>
        <color theme="1"/>
        <rFont val="等线"/>
        <family val="2"/>
        <charset val="134"/>
        <scheme val="minor"/>
      </rPr>
      <t>: 20 points (Maximum creativity and originality)</t>
    </r>
  </si>
  <si>
    <r>
      <t>1-5% Plagiarism</t>
    </r>
    <r>
      <rPr>
        <sz val="12"/>
        <color theme="1"/>
        <rFont val="等线"/>
        <family val="2"/>
        <charset val="134"/>
        <scheme val="minor"/>
      </rPr>
      <t>: 16 points</t>
    </r>
  </si>
  <si>
    <r>
      <t>6-10% Plagiarism</t>
    </r>
    <r>
      <rPr>
        <sz val="12"/>
        <color theme="1"/>
        <rFont val="等线"/>
        <family val="2"/>
        <charset val="134"/>
        <scheme val="minor"/>
      </rPr>
      <t>: 12 points</t>
    </r>
  </si>
  <si>
    <r>
      <t>11-15% Plagiarism</t>
    </r>
    <r>
      <rPr>
        <sz val="12"/>
        <color theme="1"/>
        <rFont val="等线"/>
        <family val="2"/>
        <charset val="134"/>
        <scheme val="minor"/>
      </rPr>
      <t>: 8 points</t>
    </r>
  </si>
  <si>
    <r>
      <t>16-20% Plagiarism</t>
    </r>
    <r>
      <rPr>
        <sz val="12"/>
        <color theme="1"/>
        <rFont val="等线"/>
        <family val="2"/>
        <charset val="134"/>
        <scheme val="minor"/>
      </rPr>
      <t>: 4 points</t>
    </r>
  </si>
  <si>
    <r>
      <t>More than 20% Plagiarism</t>
    </r>
    <r>
      <rPr>
        <sz val="12"/>
        <color theme="1"/>
        <rFont val="等线"/>
        <family val="2"/>
        <charset val="134"/>
        <scheme val="minor"/>
      </rPr>
      <t>: 0 points (Indicates significant lack of originality)</t>
    </r>
  </si>
  <si>
    <r>
      <t>Readability Grade 9-10</t>
    </r>
    <r>
      <rPr>
        <sz val="12"/>
        <color theme="1"/>
        <rFont val="等线"/>
        <family val="2"/>
        <charset val="134"/>
        <scheme val="minor"/>
      </rPr>
      <t>: 20 points</t>
    </r>
  </si>
  <si>
    <r>
      <t>Readability Grade 11-12</t>
    </r>
    <r>
      <rPr>
        <sz val="12"/>
        <color theme="1"/>
        <rFont val="等线"/>
        <family val="2"/>
        <charset val="134"/>
        <scheme val="minor"/>
      </rPr>
      <t>: 16 points</t>
    </r>
  </si>
  <si>
    <r>
      <t>Readability Grade 13-14</t>
    </r>
    <r>
      <rPr>
        <sz val="12"/>
        <color theme="1"/>
        <rFont val="等线"/>
        <family val="2"/>
        <charset val="134"/>
        <scheme val="minor"/>
      </rPr>
      <t>: 12 points</t>
    </r>
  </si>
  <si>
    <r>
      <t>Readability Grade 15-16</t>
    </r>
    <r>
      <rPr>
        <sz val="12"/>
        <color theme="1"/>
        <rFont val="等线"/>
        <family val="2"/>
        <charset val="134"/>
        <scheme val="minor"/>
      </rPr>
      <t>: 8 points</t>
    </r>
  </si>
  <si>
    <r>
      <t>Readability Grade 17 and above</t>
    </r>
    <r>
      <rPr>
        <sz val="12"/>
        <color theme="1"/>
        <rFont val="等线"/>
        <family val="2"/>
        <charset val="134"/>
        <scheme val="minor"/>
      </rPr>
      <t>: 4 points</t>
    </r>
  </si>
  <si>
    <t>Grammaly Overall Score:This score represents the quality of writing in this document.</t>
    <phoneticPr fontId="1" type="noConversion"/>
  </si>
  <si>
    <t>Creativity and Originality: Grammaly Report Plagiarism Score</t>
    <phoneticPr fontId="1" type="noConversion"/>
  </si>
  <si>
    <r>
      <t>490-510 Words</t>
    </r>
    <r>
      <rPr>
        <sz val="12"/>
        <color theme="1"/>
        <rFont val="等线"/>
        <family val="2"/>
        <charset val="134"/>
        <scheme val="minor"/>
      </rPr>
      <t>: 6 points (Perfect match).</t>
    </r>
  </si>
  <si>
    <t>6-Point Scale Formula Logic:</t>
  </si>
  <si>
    <r>
      <t>511-550 Words</t>
    </r>
    <r>
      <rPr>
        <sz val="12"/>
        <color theme="1"/>
        <rFont val="等线"/>
        <family val="2"/>
        <charset val="134"/>
        <scheme val="minor"/>
      </rPr>
      <t>: Points decrease from 5 to 4, with every 40 words beyond 510 reducing the score by 0.025 points.</t>
    </r>
  </si>
  <si>
    <r>
      <t>450-489 Words</t>
    </r>
    <r>
      <rPr>
        <sz val="12"/>
        <color theme="1"/>
        <rFont val="等线"/>
        <family val="2"/>
        <charset val="134"/>
        <scheme val="minor"/>
      </rPr>
      <t>: Points decrease from 5 to 4, with every 40 words below 490 reducing the score by 0.025 points.</t>
    </r>
  </si>
  <si>
    <r>
      <t>551-600 Words</t>
    </r>
    <r>
      <rPr>
        <sz val="12"/>
        <color theme="1"/>
        <rFont val="等线"/>
        <family val="2"/>
        <charset val="134"/>
        <scheme val="minor"/>
      </rPr>
      <t>: Points decrease from 3 to 2, with every 50 words beyond 550 reducing the score by 0.02 points.</t>
    </r>
  </si>
  <si>
    <t>Claude 3 Haiku</t>
  </si>
  <si>
    <t>Claude 3 Haiku</t>
    <phoneticPr fontId="1" type="noConversion"/>
  </si>
  <si>
    <t>NA</t>
    <phoneticPr fontId="1" type="noConversion"/>
  </si>
  <si>
    <t>34.69 m</t>
    <phoneticPr fontId="1" type="noConversion"/>
  </si>
  <si>
    <t>36.19m</t>
    <phoneticPr fontId="1" type="noConversion"/>
  </si>
  <si>
    <t>38.76m</t>
    <phoneticPr fontId="1" type="noConversion"/>
  </si>
  <si>
    <t>34.23m</t>
    <phoneticPr fontId="1" type="noConversion"/>
  </si>
  <si>
    <t>36.52m</t>
    <phoneticPr fontId="1" type="noConversion"/>
  </si>
  <si>
    <t>Llama 3.1 70B</t>
  </si>
  <si>
    <t>Llama 3.1 70B</t>
    <phoneticPr fontId="1" type="noConversion"/>
  </si>
  <si>
    <t>Mistral Large</t>
  </si>
  <si>
    <t>Mistral Large</t>
    <phoneticPr fontId="1" type="noConversion"/>
  </si>
  <si>
    <t>2.5m</t>
    <phoneticPr fontId="1" type="noConversion"/>
  </si>
  <si>
    <t>7.85 m</t>
  </si>
  <si>
    <t xml:space="preserve"> 6.75 m</t>
  </si>
  <si>
    <t>15.23m</t>
    <phoneticPr fontId="1" type="noConversion"/>
  </si>
  <si>
    <t>8.72m</t>
    <phoneticPr fontId="1" type="noConversion"/>
  </si>
  <si>
    <t>Rank Tesk1:</t>
    <phoneticPr fontId="1" type="noConversion"/>
  </si>
  <si>
    <t>3.5m</t>
    <phoneticPr fontId="1" type="noConversion"/>
  </si>
  <si>
    <t>2.7m</t>
    <phoneticPr fontId="1" type="noConversion"/>
  </si>
  <si>
    <t>3.45m</t>
    <phoneticPr fontId="1" type="noConversion"/>
  </si>
  <si>
    <t>3.25m</t>
    <phoneticPr fontId="1" type="noConversion"/>
  </si>
  <si>
    <t>2.8m</t>
    <phoneticPr fontId="1" type="noConversion"/>
  </si>
  <si>
    <t>4.1 - Software Installation Issue</t>
  </si>
  <si>
    <r>
      <t>Question</t>
    </r>
    <r>
      <rPr>
        <sz val="12"/>
        <color theme="1"/>
        <rFont val="等线"/>
        <family val="2"/>
        <charset val="134"/>
        <scheme val="minor"/>
      </rPr>
      <t>: "I encountered error code 1234 while installing software, how can I fix it?"</t>
    </r>
  </si>
  <si>
    <r>
      <t>Key Points</t>
    </r>
    <r>
      <rPr>
        <sz val="12"/>
        <color theme="1"/>
        <rFont val="等线"/>
        <family val="2"/>
        <charset val="134"/>
        <scheme val="minor"/>
      </rPr>
      <t>:</t>
    </r>
  </si>
  <si>
    <r>
      <t>Identify the error code</t>
    </r>
    <r>
      <rPr>
        <sz val="12"/>
        <color theme="1"/>
        <rFont val="等线"/>
        <family val="2"/>
        <charset val="134"/>
        <scheme val="minor"/>
      </rPr>
      <t>: The model should identify and explain the possible causes of error code 1234.</t>
    </r>
  </si>
  <si>
    <r>
      <t>Provide a solution</t>
    </r>
    <r>
      <rPr>
        <sz val="12"/>
        <color theme="1"/>
        <rFont val="等线"/>
        <family val="2"/>
        <charset val="134"/>
        <scheme val="minor"/>
      </rPr>
      <t>: Suggest checking system requirements or reinstalling the software, and offer potential fixes like updating drivers or restarting the installation process.</t>
    </r>
  </si>
  <si>
    <r>
      <t>Further support suggestion</t>
    </r>
    <r>
      <rPr>
        <sz val="12"/>
        <color theme="1"/>
        <rFont val="等线"/>
        <family val="2"/>
        <charset val="134"/>
        <scheme val="minor"/>
      </rPr>
      <t>: If the issue persists, recommend contacting software support or consulting official documentation.</t>
    </r>
  </si>
  <si>
    <t>4.2 - Network Connection Issue</t>
  </si>
  <si>
    <r>
      <t>Question</t>
    </r>
    <r>
      <rPr>
        <sz val="12"/>
        <color theme="1"/>
        <rFont val="等线"/>
        <family val="2"/>
        <charset val="134"/>
        <scheme val="minor"/>
      </rPr>
      <t>: "My computer can't connect to WiFi, how can I fix it?"</t>
    </r>
  </si>
  <si>
    <r>
      <t>Check WiFi status</t>
    </r>
    <r>
      <rPr>
        <sz val="12"/>
        <color theme="1"/>
        <rFont val="等线"/>
        <family val="2"/>
        <charset val="134"/>
        <scheme val="minor"/>
      </rPr>
      <t>: Suggest ensuring WiFi is turned on and the router is functioning properly.</t>
    </r>
  </si>
  <si>
    <r>
      <t>Basic settings troubleshooting</t>
    </r>
    <r>
      <rPr>
        <sz val="12"/>
        <color theme="1"/>
        <rFont val="等线"/>
        <family val="2"/>
        <charset val="134"/>
        <scheme val="minor"/>
      </rPr>
      <t>: Advise checking network settings, making sure the SSID and password are correct.</t>
    </r>
  </si>
  <si>
    <r>
      <t>Network diagnostics</t>
    </r>
    <r>
      <rPr>
        <sz val="12"/>
        <color theme="1"/>
        <rFont val="等线"/>
        <family val="2"/>
        <charset val="134"/>
        <scheme val="minor"/>
      </rPr>
      <t>: Provide steps for network diagnosis, such as restarting the router, resetting the network adapter, or using built-in network troubleshooting tools.</t>
    </r>
  </si>
  <si>
    <r>
      <t>Further support suggestion</t>
    </r>
    <r>
      <rPr>
        <sz val="12"/>
        <color theme="1"/>
        <rFont val="等线"/>
        <family val="2"/>
        <charset val="134"/>
        <scheme val="minor"/>
      </rPr>
      <t>: If the problem remains unresolved, recommend contacting the ISP or technical support.</t>
    </r>
  </si>
  <si>
    <t>4.3 - Printer Issue</t>
  </si>
  <si>
    <r>
      <t>Question</t>
    </r>
    <r>
      <rPr>
        <sz val="12"/>
        <color theme="1"/>
        <rFont val="等线"/>
        <family val="2"/>
        <charset val="134"/>
        <scheme val="minor"/>
      </rPr>
      <t>: "My printer won't print, how can I fix it?"</t>
    </r>
  </si>
  <si>
    <r>
      <t>Check connections</t>
    </r>
    <r>
      <rPr>
        <sz val="12"/>
        <color theme="1"/>
        <rFont val="等线"/>
        <family val="2"/>
        <charset val="134"/>
        <scheme val="minor"/>
      </rPr>
      <t>: Advise checking the connection between the printer and the computer (e.g., USB or wireless connection).</t>
    </r>
  </si>
  <si>
    <r>
      <t>Verify printer status</t>
    </r>
    <r>
      <rPr>
        <sz val="12"/>
        <color theme="1"/>
        <rFont val="等线"/>
        <family val="2"/>
        <charset val="134"/>
        <scheme val="minor"/>
      </rPr>
      <t>: Ensure the printer is turned on, has paper, and that the ink cartridges are functioning correctly.</t>
    </r>
  </si>
  <si>
    <r>
      <t>Update drivers</t>
    </r>
    <r>
      <rPr>
        <sz val="12"/>
        <color theme="1"/>
        <rFont val="等线"/>
        <family val="2"/>
        <charset val="134"/>
        <scheme val="minor"/>
      </rPr>
      <t>: Suggest checking for and updating the printer drivers.</t>
    </r>
  </si>
  <si>
    <r>
      <t>Test printing</t>
    </r>
    <r>
      <rPr>
        <sz val="12"/>
        <color theme="1"/>
        <rFont val="等线"/>
        <family val="2"/>
        <charset val="134"/>
        <scheme val="minor"/>
      </rPr>
      <t>: Encourage performing a test print to determine if the issue is resolved.</t>
    </r>
  </si>
  <si>
    <t>4.4 - Email Issue</t>
  </si>
  <si>
    <r>
      <t>Question</t>
    </r>
    <r>
      <rPr>
        <sz val="12"/>
        <color theme="1"/>
        <rFont val="等线"/>
        <family val="2"/>
        <charset val="134"/>
        <scheme val="minor"/>
      </rPr>
      <t>: "I can't send emails, how can I fix it?"</t>
    </r>
  </si>
  <si>
    <r>
      <t>Check internet connection</t>
    </r>
    <r>
      <rPr>
        <sz val="12"/>
        <color theme="1"/>
        <rFont val="等线"/>
        <family val="2"/>
        <charset val="134"/>
        <scheme val="minor"/>
      </rPr>
      <t>: Advise verifying that the internet connection is stable.</t>
    </r>
  </si>
  <si>
    <r>
      <t>Review email settings</t>
    </r>
    <r>
      <rPr>
        <sz val="12"/>
        <color theme="1"/>
        <rFont val="等线"/>
        <family val="2"/>
        <charset val="134"/>
        <scheme val="minor"/>
      </rPr>
      <t>: Suggest checking outgoing server settings, port numbers, and SSL/TLS configurations.</t>
    </r>
  </si>
  <si>
    <r>
      <t>Mailbox capacity and attachment size</t>
    </r>
    <r>
      <rPr>
        <sz val="12"/>
        <color theme="1"/>
        <rFont val="等线"/>
        <family val="2"/>
        <charset val="134"/>
        <scheme val="minor"/>
      </rPr>
      <t>: Remind the user to check if the mailbox is full or if the attachment size is too large.</t>
    </r>
  </si>
  <si>
    <r>
      <t>Restart email client</t>
    </r>
    <r>
      <rPr>
        <sz val="12"/>
        <color theme="1"/>
        <rFont val="等线"/>
        <family val="2"/>
        <charset val="134"/>
        <scheme val="minor"/>
      </rPr>
      <t>: Recommend restarting the email client or trying the webmail version.</t>
    </r>
  </si>
  <si>
    <t>4.5 - Blue Screen Issue</t>
  </si>
  <si>
    <r>
      <t>Question</t>
    </r>
    <r>
      <rPr>
        <sz val="12"/>
        <color theme="1"/>
        <rFont val="等线"/>
        <family val="2"/>
        <charset val="134"/>
        <scheme val="minor"/>
      </rPr>
      <t>: "My computer has a blue screen, how can I fix it?"</t>
    </r>
  </si>
  <si>
    <r>
      <t>Identify the error message</t>
    </r>
    <r>
      <rPr>
        <sz val="12"/>
        <color theme="1"/>
        <rFont val="等线"/>
        <family val="2"/>
        <charset val="134"/>
        <scheme val="minor"/>
      </rPr>
      <t>: Suggest checking the blue screen for error codes or messages, and provide common explanations for those codes.</t>
    </r>
  </si>
  <si>
    <r>
      <t>Hardware and driver check</t>
    </r>
    <r>
      <rPr>
        <sz val="12"/>
        <color theme="1"/>
        <rFont val="等线"/>
        <family val="2"/>
        <charset val="134"/>
        <scheme val="minor"/>
      </rPr>
      <t>: Advise checking if new hardware or drivers were recently installed, and suggest uninstalling or updating them.</t>
    </r>
  </si>
  <si>
    <r>
      <t>System recovery</t>
    </r>
    <r>
      <rPr>
        <sz val="12"/>
        <color theme="1"/>
        <rFont val="等线"/>
        <family val="2"/>
        <charset val="134"/>
        <scheme val="minor"/>
      </rPr>
      <t>: Recommend using a system restore point or entering safe mode to troubleshoot the issue.</t>
    </r>
  </si>
  <si>
    <r>
      <t>Check for system updates</t>
    </r>
    <r>
      <rPr>
        <sz val="12"/>
        <color theme="1"/>
        <rFont val="等线"/>
        <family val="2"/>
        <charset val="134"/>
        <scheme val="minor"/>
      </rPr>
      <t>: Suggest checking for and installing the latest operating system updates and patches.</t>
    </r>
  </si>
  <si>
    <t>Coverage of Key Points</t>
  </si>
  <si>
    <t>Manual Extraction</t>
  </si>
  <si>
    <t>Conciseness</t>
  </si>
  <si>
    <t>Website: WordCounter</t>
  </si>
  <si>
    <t>Readability</t>
  </si>
  <si>
    <t>Website: Readable</t>
  </si>
  <si>
    <t>Politeness Score</t>
  </si>
  <si>
    <t>Tool: OPENAI Model "Corporate Politeness Coach"</t>
  </si>
  <si>
    <t>Tool: OPENAI Model "Corporate Politeness Coach"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</si>
  <si>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</si>
  <si>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</si>
  <si>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</si>
  <si>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</si>
  <si>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</si>
  <si>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</si>
  <si>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</si>
  <si>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</si>
  <si>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</si>
  <si>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</si>
  <si>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LLMs</t>
    <phoneticPr fontId="1" type="noConversion"/>
  </si>
  <si>
    <t>High error rate in high precision calculation</t>
  </si>
  <si>
    <t>GPT-4</t>
    <phoneticPr fontId="1" type="noConversion"/>
  </si>
  <si>
    <t>The first output result is too long, interrupt the answer, and basically every question needs to be asked twice</t>
  </si>
  <si>
    <t>When faced with more difficult or data-heavy instructions, they will refuse to answer with the excuse that they are language models</t>
    <phoneticPr fontId="1" type="noConversion"/>
  </si>
  <si>
    <t>When faced with more difficult or data-heavy instructions, they will refuse to answer with the excuse that they are language models.More crashes than gemini</t>
    <phoneticPr fontId="1" type="noConversion"/>
  </si>
  <si>
    <t>回答中途崩溃，改口声称自己只是语言模型无法回答数据相关的分析问题</t>
    <phoneticPr fontId="1" type="noConversion"/>
  </si>
  <si>
    <t>会根据其他对话常用语言来选择回答使用的语言，哪怕问题是全英文回答，直接使用中文做出回答</t>
    <phoneticPr fontId="1" type="noConversion"/>
  </si>
  <si>
    <t>The output result of the model is limited, and it cannot answer the instruction completely. The seventh question terminates multiple queries at the same place</t>
    <phoneticPr fontId="1" type="noConversion"/>
  </si>
  <si>
    <t>Rank Tesk4:</t>
    <phoneticPr fontId="1" type="noConversion"/>
  </si>
  <si>
    <t>Total</t>
  </si>
  <si>
    <t>Rank Tesk3</t>
    <phoneticPr fontId="1" type="noConversion"/>
  </si>
  <si>
    <t>Rank Tesk1</t>
    <phoneticPr fontId="1" type="noConversion"/>
  </si>
  <si>
    <t>Rank Tesk4</t>
    <phoneticPr fontId="1" type="noConversion"/>
  </si>
  <si>
    <t>The gray block-marked area represents timing when the model fails to correctly generate responses</t>
    <phoneticPr fontId="1" type="noConversion"/>
  </si>
  <si>
    <t>Conciseness</t>
    <phoneticPr fontId="1" type="noConversion"/>
  </si>
  <si>
    <t>1. Content Creation Task</t>
    <phoneticPr fontId="1" type="noConversion"/>
  </si>
  <si>
    <t>2. Programming Assistance Task</t>
    <phoneticPr fontId="1" type="noConversion"/>
  </si>
  <si>
    <t>3. Data Analysis and Statistical Inference Task</t>
    <phoneticPr fontId="1" type="noConversion"/>
  </si>
  <si>
    <t>4. Customer Service and Q&amp;A Tasks</t>
    <phoneticPr fontId="1" type="noConversion"/>
  </si>
  <si>
    <t>range: 309~691</t>
    <phoneticPr fontId="1" type="noConversion"/>
  </si>
  <si>
    <t>Test1</t>
    <phoneticPr fontId="1" type="noConversion"/>
  </si>
  <si>
    <t>Test3</t>
    <phoneticPr fontId="1" type="noConversion"/>
  </si>
  <si>
    <t>Test4</t>
    <phoneticPr fontId="1" type="noConversion"/>
  </si>
  <si>
    <t>Test2</t>
  </si>
  <si>
    <t>Mean</t>
    <phoneticPr fontId="1" type="noConversion"/>
  </si>
  <si>
    <t>Rank1</t>
  </si>
  <si>
    <t>Rank1</t>
    <phoneticPr fontId="1" type="noConversion"/>
  </si>
  <si>
    <t>LLMS</t>
  </si>
  <si>
    <t>LLMS</t>
    <phoneticPr fontId="1" type="noConversion"/>
  </si>
  <si>
    <t>Best:</t>
  </si>
  <si>
    <t>Best:</t>
    <phoneticPr fontId="1" type="noConversion"/>
  </si>
  <si>
    <t>Worst:</t>
  </si>
  <si>
    <t>Worst:</t>
    <phoneticPr fontId="1" type="noConversion"/>
  </si>
  <si>
    <t>Q1</t>
  </si>
  <si>
    <t>Q2</t>
  </si>
  <si>
    <t>Q3</t>
  </si>
  <si>
    <t>Q4</t>
  </si>
  <si>
    <t>Q5</t>
  </si>
  <si>
    <t>LLMs</t>
  </si>
  <si>
    <t>Rank4</t>
    <phoneticPr fontId="1" type="noConversion"/>
  </si>
  <si>
    <t>Rank Tesk2</t>
    <phoneticPr fontId="1" type="noConversion"/>
  </si>
  <si>
    <t>Final Rank</t>
    <phoneticPr fontId="1" type="noConversion"/>
  </si>
  <si>
    <t xml:space="preserve">Indicator </t>
    <phoneticPr fontId="1" type="noConversion"/>
  </si>
  <si>
    <t>Weight (%)</t>
  </si>
  <si>
    <t>Claude_3_Haiku</t>
  </si>
  <si>
    <t>Cloude3-5 sonnet</t>
    <phoneticPr fontId="11" type="noConversion"/>
  </si>
  <si>
    <t>Gemini1.5</t>
    <phoneticPr fontId="11" type="noConversion"/>
  </si>
  <si>
    <t>Gemini</t>
    <phoneticPr fontId="11" type="noConversion"/>
  </si>
  <si>
    <t>Gemini1.5 pro</t>
  </si>
  <si>
    <t>gpt-4.0</t>
  </si>
  <si>
    <t>gpt-40 mini</t>
  </si>
  <si>
    <t>gpt-4o</t>
    <phoneticPr fontId="11" type="noConversion"/>
  </si>
  <si>
    <t>LlaMA 3.1.405B</t>
  </si>
  <si>
    <t>Llama 3.1.70B</t>
  </si>
  <si>
    <t>Functionality (safety)</t>
    <phoneticPr fontId="11" type="noConversion"/>
  </si>
  <si>
    <t>A</t>
    <phoneticPr fontId="11" type="noConversion"/>
  </si>
  <si>
    <t>Functionality (reliability)</t>
    <phoneticPr fontId="11" type="noConversion"/>
  </si>
  <si>
    <t>Error Handling (maintainability)</t>
    <phoneticPr fontId="11" type="noConversion"/>
  </si>
  <si>
    <t>BBCBB</t>
    <phoneticPr fontId="11" type="noConversion"/>
  </si>
  <si>
    <t>BBCCA</t>
    <phoneticPr fontId="11" type="noConversion"/>
  </si>
  <si>
    <t>BBBCB</t>
    <phoneticPr fontId="11" type="noConversion"/>
  </si>
  <si>
    <t>BABCB</t>
    <phoneticPr fontId="11" type="noConversion"/>
  </si>
  <si>
    <t>BCBCB</t>
    <phoneticPr fontId="11" type="noConversion"/>
  </si>
  <si>
    <t>BBCCB</t>
    <phoneticPr fontId="11" type="noConversion"/>
  </si>
  <si>
    <t>Innovation (security review)</t>
    <phoneticPr fontId="11" type="noConversion"/>
  </si>
  <si>
    <t>Code Readability(site coverage)</t>
    <phoneticPr fontId="11" type="noConversion"/>
  </si>
  <si>
    <t>B</t>
    <phoneticPr fontId="11" type="noConversion"/>
  </si>
  <si>
    <t>Code Simplicity (repetition)</t>
    <phoneticPr fontId="11" type="noConversion"/>
  </si>
  <si>
    <t>CABAA</t>
    <phoneticPr fontId="11" type="noConversion"/>
  </si>
  <si>
    <t>EDAAA</t>
    <phoneticPr fontId="11" type="noConversion"/>
  </si>
  <si>
    <t>CCAA</t>
    <phoneticPr fontId="11" type="noConversion"/>
  </si>
  <si>
    <t>DDBA</t>
    <phoneticPr fontId="11" type="noConversion"/>
  </si>
  <si>
    <t>EDCA</t>
    <phoneticPr fontId="11" type="noConversion"/>
  </si>
  <si>
    <t>CCDA</t>
    <phoneticPr fontId="11" type="noConversion"/>
  </si>
  <si>
    <t>EEEA</t>
    <phoneticPr fontId="11" type="noConversion"/>
  </si>
  <si>
    <t>EECA</t>
    <phoneticPr fontId="11" type="noConversion"/>
  </si>
  <si>
    <t>EEAA</t>
    <phoneticPr fontId="11" type="noConversion"/>
  </si>
  <si>
    <t>ECCA</t>
    <phoneticPr fontId="11" type="noConversion"/>
  </si>
  <si>
    <t>Execution Efficiency (complexity)</t>
    <phoneticPr fontId="11" type="noConversion"/>
  </si>
  <si>
    <t>BB</t>
    <phoneticPr fontId="11" type="noConversion"/>
  </si>
  <si>
    <t>CB</t>
    <phoneticPr fontId="11" type="noConversion"/>
  </si>
  <si>
    <t>BA</t>
    <phoneticPr fontId="11" type="noConversion"/>
  </si>
  <si>
    <t>CC</t>
    <phoneticPr fontId="11" type="noConversion"/>
  </si>
  <si>
    <t>AA</t>
    <phoneticPr fontId="11" type="noConversion"/>
  </si>
  <si>
    <t>DB</t>
    <phoneticPr fontId="11" type="noConversion"/>
  </si>
  <si>
    <t>ED</t>
    <phoneticPr fontId="11" type="noConversion"/>
  </si>
  <si>
    <t>Code Simplicity (Szie)</t>
    <phoneticPr fontId="11" type="noConversion"/>
  </si>
  <si>
    <t>C</t>
    <phoneticPr fontId="11" type="noConversion"/>
  </si>
  <si>
    <t>Code Readability (site coverage)</t>
    <phoneticPr fontId="11" type="noConversion"/>
  </si>
  <si>
    <t>A = AAAAA</t>
    <phoneticPr fontId="1" type="noConversion"/>
  </si>
  <si>
    <t>Only one letter, means all tests scores are A.</t>
    <phoneticPr fontId="1" type="noConversion"/>
  </si>
  <si>
    <t>BBCBB</t>
    <phoneticPr fontId="1" type="noConversion"/>
  </si>
  <si>
    <t>which means tests scores are B,B,C,B,B.</t>
    <phoneticPr fontId="1" type="noConversion"/>
  </si>
  <si>
    <t>BB</t>
    <phoneticPr fontId="1" type="noConversion"/>
  </si>
  <si>
    <t>which means tests scores are B,B</t>
    <phoneticPr fontId="1" type="noConversion"/>
  </si>
  <si>
    <t>Final scores are averages</t>
    <phoneticPr fontId="1" type="noConversion"/>
  </si>
  <si>
    <t xml:space="preserve">Indicator </t>
  </si>
  <si>
    <t>Functionality</t>
    <phoneticPr fontId="11" type="noConversion"/>
  </si>
  <si>
    <t>Execution Efficiency</t>
    <phoneticPr fontId="11" type="noConversion"/>
  </si>
  <si>
    <t>Innovation</t>
    <phoneticPr fontId="11" type="noConversion"/>
  </si>
  <si>
    <t>Letter scores given</t>
    <phoneticPr fontId="1" type="noConversion"/>
  </si>
  <si>
    <t xml:space="preserve">Based on the ABCDE given by the system, a score is given and then converted to a score based on the percentage weight indicator			</t>
    <phoneticPr fontId="1" type="noConversion"/>
  </si>
  <si>
    <t>D</t>
    <phoneticPr fontId="11" type="noConversion"/>
  </si>
  <si>
    <t>E</t>
    <phoneticPr fontId="11" type="noConversion"/>
  </si>
  <si>
    <t>Cognitive Complexity</t>
  </si>
  <si>
    <t>0-30: Simple code, easy to understand and maintain. (Grade A)</t>
  </si>
  <si>
    <t>30-50: Slight complexity, still relatively easy to maintain. (Grade B)</t>
  </si>
  <si>
    <t>50-70: Moderate complexity, requires reasonable design to enhance maintainability. (Grade C)</t>
  </si>
  <si>
    <t>70-90: High complexity, difficult to maintain. (Grade D)</t>
  </si>
  <si>
    <t>90-100: Very high complexity, requires refactoring to reduce logical paths. (Grade E)</t>
  </si>
  <si>
    <t>Cyclomatic Complexity Grades</t>
  </si>
  <si>
    <t>A (0-40): Simple code, easy to understand and maintain.</t>
  </si>
  <si>
    <t>B (41-50): Slightly complex, still relatively easy to maintain.</t>
  </si>
  <si>
    <t>C (51-60): Moderate complexity, requires reasonable design to enhance maintainability.</t>
  </si>
  <si>
    <t>D (61-80): Quite complex, high maintenance difficulty.</t>
  </si>
  <si>
    <t>E (81-100): Highly complex, requires refactoring to reduce logical paths.</t>
  </si>
  <si>
    <t>Repetition Rate</t>
  </si>
  <si>
    <t>0-10%: Grade A (Almost no repeated code)</t>
  </si>
  <si>
    <t>10-20%: Grade B (Some repetition)</t>
  </si>
  <si>
    <t>20-30%: Grade C (Moderate repetition)</t>
  </si>
  <si>
    <t>30-40%: Grade D (Considerable repetition)</t>
  </si>
  <si>
    <t>40%: Grade E (Severe repetition)</t>
  </si>
  <si>
    <t>Code Simplicity (Size)</t>
  </si>
  <si>
    <t>Grade A: Code lines ≤ 100 - Very simple code, easy to maintain.</t>
  </si>
  <si>
    <t>Grade B: Code lines between 101 - 500 - Moderate code size, structure is relatively clear.</t>
  </si>
  <si>
    <t>Grade C: Code lines between 501 - 1000 - Medium-sized code, requires some management to ensure maintainability.</t>
  </si>
  <si>
    <t>Grade D: Code lines between 1001 - 2000 - Large code, maintenance and comprehension become challenging.</t>
  </si>
  <si>
    <t>Grade E: Code lines &gt; 2000 - Very large code, might need refactoring or decomposition.</t>
  </si>
  <si>
    <t>Repetition Grades (in terms of maintainability and best practices)</t>
  </si>
  <si>
    <t>A (≤ 10% repetition rate): Minimal repeated code, clear structure, adheres to good programming practices.</t>
  </si>
  <si>
    <t>B (10%-20% repetition rate): Some repeated code, optimization possible by extracting common logic.</t>
  </si>
  <si>
    <t>C (20%-30% repetition rate): Considerable redundancy, refactoring is advisable.</t>
  </si>
  <si>
    <t>D (30%-40% repetition rate): Severe redundancy, code requires restructuring to reduce repetition.</t>
  </si>
  <si>
    <t>E (&gt; 40% repetition rate): Extreme redundancy, critical refactoring needed to address significant design issues.</t>
  </si>
  <si>
    <t>Rank2</t>
    <phoneticPr fontId="1" type="noConversion"/>
  </si>
  <si>
    <t xml:space="preserve">LLMs 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</si>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</sst>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);[Red]\(0.00\)"/>
    <numFmt numFmtId="178" formatCode="0.000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3.5"/>
      <color theme="1"/>
      <name val="等线"/>
      <family val="4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1F2937"/>
      <name val="Times New Roman"/>
      <family val="1"/>
    </font>
    <font>
      <b/>
      <sz val="12"/>
      <color rgb="FF000000"/>
      <name val="等线"/>
      <family val="4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2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A983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9" fontId="4" fillId="0" borderId="1" xfId="0" applyNumberFormat="1" applyFont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2" xfId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9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9" fontId="0" fillId="0" borderId="8" xfId="0" applyNumberFormat="1" applyBorder="1">
      <alignment vertical="center"/>
    </xf>
    <xf numFmtId="0" fontId="4" fillId="0" borderId="9" xfId="0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1">
      <alignment vertical="center"/>
    </xf>
    <xf numFmtId="0" fontId="9" fillId="0" borderId="0" xfId="0" applyFont="1">
      <alignment vertical="center"/>
    </xf>
    <xf numFmtId="176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0" fontId="9" fillId="0" borderId="1" xfId="0" applyFont="1" applyBorder="1">
      <alignment vertical="center"/>
    </xf>
    <xf numFmtId="9" fontId="3" fillId="0" borderId="1" xfId="0" applyNumberFormat="1" applyFont="1" applyBorder="1">
      <alignment vertical="center"/>
    </xf>
    <xf numFmtId="177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3" borderId="0" xfId="0" applyFont="1" applyFill="1">
      <alignment vertical="center"/>
    </xf>
    <xf numFmtId="177" fontId="3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4" borderId="0" xfId="0" applyFill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178" fontId="0" fillId="4" borderId="0" xfId="0" applyNumberFormat="1" applyFill="1">
      <alignment vertical="center"/>
    </xf>
    <xf numFmtId="0" fontId="0" fillId="4" borderId="4" xfId="0" applyFill="1" applyBorder="1">
      <alignment vertical="center"/>
    </xf>
    <xf numFmtId="0" fontId="3" fillId="4" borderId="4" xfId="0" applyFont="1" applyFill="1" applyBorder="1">
      <alignment vertical="center"/>
    </xf>
    <xf numFmtId="0" fontId="7" fillId="4" borderId="4" xfId="0" applyFont="1" applyFill="1" applyBorder="1">
      <alignment vertical="center"/>
    </xf>
    <xf numFmtId="178" fontId="3" fillId="0" borderId="0" xfId="0" applyNumberFormat="1" applyFont="1">
      <alignment vertical="center"/>
    </xf>
    <xf numFmtId="178" fontId="3" fillId="5" borderId="0" xfId="0" applyNumberFormat="1" applyFont="1" applyFill="1">
      <alignment vertical="center"/>
    </xf>
    <xf numFmtId="178" fontId="3" fillId="4" borderId="0" xfId="0" applyNumberFormat="1" applyFont="1" applyFill="1">
      <alignment vertical="center"/>
    </xf>
    <xf numFmtId="178" fontId="3" fillId="6" borderId="0" xfId="0" applyNumberFormat="1" applyFont="1" applyFill="1">
      <alignment vertical="center"/>
    </xf>
    <xf numFmtId="0" fontId="3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2" fontId="0" fillId="0" borderId="0" xfId="0" applyNumberFormat="1">
      <alignment vertical="center"/>
    </xf>
    <xf numFmtId="2" fontId="3" fillId="0" borderId="0" xfId="0" applyNumberFormat="1" applyFont="1">
      <alignment vertical="center"/>
    </xf>
    <xf numFmtId="2" fontId="3" fillId="4" borderId="0" xfId="0" applyNumberFormat="1" applyFont="1" applyFill="1">
      <alignment vertical="center"/>
    </xf>
    <xf numFmtId="2" fontId="3" fillId="6" borderId="0" xfId="0" applyNumberFormat="1" applyFont="1" applyFill="1">
      <alignment vertical="center"/>
    </xf>
    <xf numFmtId="0" fontId="0" fillId="0" borderId="0" xfId="0" applyAlignment="1"/>
    <xf numFmtId="2" fontId="0" fillId="0" borderId="1" xfId="0" applyNumberFormat="1" applyBorder="1" applyAlignment="1"/>
    <xf numFmtId="177" fontId="0" fillId="0" borderId="1" xfId="0" applyNumberFormat="1" applyBorder="1" applyAlignment="1"/>
    <xf numFmtId="0" fontId="10" fillId="0" borderId="1" xfId="0" applyFont="1" applyBorder="1" applyAlignment="1">
      <alignment horizontal="center" vertical="top"/>
    </xf>
    <xf numFmtId="0" fontId="2" fillId="0" borderId="0" xfId="1" applyAlignment="1"/>
    <xf numFmtId="0" fontId="12" fillId="0" borderId="0" xfId="0" applyFont="1" applyAlignment="1"/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0" fillId="8" borderId="1" xfId="0" applyFont="1" applyFill="1" applyBorder="1" applyAlignment="1">
      <alignment horizontal="center" vertical="top"/>
    </xf>
    <xf numFmtId="0" fontId="2" fillId="8" borderId="0" xfId="1" applyFill="1" applyAlignment="1"/>
    <xf numFmtId="0" fontId="2" fillId="8" borderId="5" xfId="1" applyFill="1" applyBorder="1" applyAlignment="1"/>
    <xf numFmtId="0" fontId="2" fillId="8" borderId="6" xfId="1" applyFill="1" applyBorder="1" applyAlignment="1"/>
    <xf numFmtId="0" fontId="12" fillId="0" borderId="7" xfId="0" applyFont="1" applyBorder="1" applyAlignment="1"/>
    <xf numFmtId="0" fontId="0" fillId="9" borderId="10" xfId="0" applyFill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 applyAlignment="1"/>
    <xf numFmtId="178" fontId="0" fillId="0" borderId="8" xfId="0" applyNumberFormat="1" applyBorder="1">
      <alignment vertical="center"/>
    </xf>
    <xf numFmtId="0" fontId="9" fillId="0" borderId="10" xfId="0" applyFont="1" applyBorder="1">
      <alignment vertical="center"/>
    </xf>
    <xf numFmtId="178" fontId="0" fillId="0" borderId="10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206603</xdr:colOff>
      <xdr:row>0</xdr:row>
      <xdr:rowOff>0</xdr:rowOff>
    </xdr:from>
    <xdr:to>
      <xdr:col>22</xdr:col>
      <xdr:colOff>668299</xdr:colOff>
      <xdr:row>1</xdr:row>
      <xdr:rowOff>165510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2452FB7-7A3E-B375-113F-803D9ABC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8976" y="0"/>
          <a:ext cx="7760967" cy="36641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mmarly.com/" TargetMode="External"/><Relationship Id="rId3" Type="http://schemas.openxmlformats.org/officeDocument/2006/relationships/hyperlink" Target="https://pandas-profiling.github.io/pandas-profiling/docs/master/rtd/" TargetMode="External"/><Relationship Id="rId7" Type="http://schemas.openxmlformats.org/officeDocument/2006/relationships/hyperlink" Target="http://www.hemingwayapp.com/" TargetMode="External"/><Relationship Id="rId2" Type="http://schemas.openxmlformats.org/officeDocument/2006/relationships/hyperlink" Target="https://wordcounter.net/" TargetMode="External"/><Relationship Id="rId1" Type="http://schemas.openxmlformats.org/officeDocument/2006/relationships/hyperlink" Target="https://docs.python.org/3/library/profile.html" TargetMode="External"/><Relationship Id="rId6" Type="http://schemas.openxmlformats.org/officeDocument/2006/relationships/hyperlink" Target="https://www.grammarly.com/" TargetMode="External"/><Relationship Id="rId11" Type="http://schemas.openxmlformats.org/officeDocument/2006/relationships/hyperlink" Target="https://readable.com/" TargetMode="External"/><Relationship Id="rId5" Type="http://schemas.openxmlformats.org/officeDocument/2006/relationships/hyperlink" Target="https://www.kaggle.com/" TargetMode="External"/><Relationship Id="rId10" Type="http://schemas.openxmlformats.org/officeDocument/2006/relationships/hyperlink" Target="https://wordcounter.net/" TargetMode="External"/><Relationship Id="rId4" Type="http://schemas.openxmlformats.org/officeDocument/2006/relationships/hyperlink" Target="https://jupyter.org/" TargetMode="External"/><Relationship Id="rId9" Type="http://schemas.openxmlformats.org/officeDocument/2006/relationships/hyperlink" Target="https://monkeylearn.co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:11000/component_measures?id=TestLLMCode&amp;metric=reliability_rating&amp;selected=TestLLMCode%3AMicrosoft+Copilot" TargetMode="External"/><Relationship Id="rId18" Type="http://schemas.openxmlformats.org/officeDocument/2006/relationships/hyperlink" Target="http://localhost:11000/component_measures?id=TestLLMCode&amp;metric=reliability_rating&amp;selected=TestLLMCode%3AGemini" TargetMode="External"/><Relationship Id="rId26" Type="http://schemas.openxmlformats.org/officeDocument/2006/relationships/hyperlink" Target="http://localhost:11000/component_measures?id=TestLLMCode&amp;metric=reliability_rating&amp;selected=TestLLMCode%3AMicrosoft+Copilot" TargetMode="External"/><Relationship Id="rId39" Type="http://schemas.openxmlformats.org/officeDocument/2006/relationships/hyperlink" Target="http://localhost:11000/component_measures?id=TestLLMCode&amp;metric=reliability_rating&amp;selected=TestLLMCode%3ALlama+3.1.70B" TargetMode="External"/><Relationship Id="rId21" Type="http://schemas.openxmlformats.org/officeDocument/2006/relationships/hyperlink" Target="http://localhost:11000/component_measures?id=TestLLMCode&amp;metric=reliability_rating&amp;selected=TestLLMCode%3Agpt-4.0" TargetMode="External"/><Relationship Id="rId34" Type="http://schemas.openxmlformats.org/officeDocument/2006/relationships/hyperlink" Target="http://localhost:11000/component_measures?id=TestLLMCode&amp;metric=reliability_rating&amp;selected=TestLLMCode%3AGemini1.5+pro" TargetMode="External"/><Relationship Id="rId42" Type="http://schemas.openxmlformats.org/officeDocument/2006/relationships/hyperlink" Target="http://localhost:11000/component_measures?id=TestLLMCode&amp;metric=reliability_rating&amp;selected=TestLLMCode%3AGemini+1.5" TargetMode="External"/><Relationship Id="rId47" Type="http://schemas.openxmlformats.org/officeDocument/2006/relationships/hyperlink" Target="http://localhost:11000/component_measures?id=TestLLMCode&amp;metric=reliability_rating&amp;selected=TestLLMCode%3AGemini+Advanced" TargetMode="External"/><Relationship Id="rId50" Type="http://schemas.openxmlformats.org/officeDocument/2006/relationships/hyperlink" Target="http://localhost:11000/component_measures?id=TestLLMCode&amp;metric=reliability_rating&amp;selected=TestLLMCode%3Agpt-40+mini" TargetMode="External"/><Relationship Id="rId55" Type="http://schemas.openxmlformats.org/officeDocument/2006/relationships/hyperlink" Target="http://localhost:11000/component_measures?id=TestLLMCode&amp;metric=reliability_rating&amp;selected=TestLLMCode%3AMistral+Large" TargetMode="External"/><Relationship Id="rId7" Type="http://schemas.openxmlformats.org/officeDocument/2006/relationships/hyperlink" Target="http://localhost:11000/component_measures?id=TestLLMCode&amp;metric=reliability_rating&amp;selected=TestLLMCode%3AGemini1.5+pro" TargetMode="External"/><Relationship Id="rId2" Type="http://schemas.openxmlformats.org/officeDocument/2006/relationships/hyperlink" Target="http://localhost:11000/component_measures?id=TestLLMCode&amp;metric=reliability_rating&amp;selected=TestLLMCode%3ACloude3-5+sonnet" TargetMode="External"/><Relationship Id="rId16" Type="http://schemas.openxmlformats.org/officeDocument/2006/relationships/hyperlink" Target="http://localhost:11000/component_measures?id=TestLLMCode&amp;metric=reliability_rating&amp;selected=TestLLMCode%3ACloude3-5+sonnet" TargetMode="External"/><Relationship Id="rId29" Type="http://schemas.openxmlformats.org/officeDocument/2006/relationships/hyperlink" Target="http://localhost:11000/component_measures?id=TestLLMCode&amp;metric=reliability_rating&amp;selected=TestLLMCode%3ACloude3-5+sonnet" TargetMode="External"/><Relationship Id="rId11" Type="http://schemas.openxmlformats.org/officeDocument/2006/relationships/hyperlink" Target="http://localhost:11000/component_measures?id=TestLLMCode&amp;metric=reliability_rating&amp;selected=TestLLMCode%3ALlaMA+3.1.405B" TargetMode="External"/><Relationship Id="rId24" Type="http://schemas.openxmlformats.org/officeDocument/2006/relationships/hyperlink" Target="http://localhost:11000/component_measures?id=TestLLMCode&amp;metric=reliability_rating&amp;selected=TestLLMCode%3ALlaMA+3.1.405B" TargetMode="External"/><Relationship Id="rId32" Type="http://schemas.openxmlformats.org/officeDocument/2006/relationships/hyperlink" Target="http://localhost:11000/component_measures?id=TestLLMCode&amp;metric=reliability_rating&amp;selected=TestLLMCode%3AGemini+1.5" TargetMode="External"/><Relationship Id="rId37" Type="http://schemas.openxmlformats.org/officeDocument/2006/relationships/hyperlink" Target="http://localhost:11000/component_measures?id=TestLLMCode&amp;metric=reliability_rating&amp;selected=TestLLMCode%3Agpt-4o" TargetMode="External"/><Relationship Id="rId40" Type="http://schemas.openxmlformats.org/officeDocument/2006/relationships/hyperlink" Target="http://localhost:11000/component_measures?id=TestLLMCode&amp;metric=reliability_rating&amp;selected=TestLLMCode%3AMicrosoft+Copilot" TargetMode="External"/><Relationship Id="rId45" Type="http://schemas.openxmlformats.org/officeDocument/2006/relationships/hyperlink" Target="http://localhost:11000/component_measures?id=TestLLMCode&amp;metric=reliability_rating&amp;selected=TestLLMCode%3ACommand-R%2B" TargetMode="External"/><Relationship Id="rId53" Type="http://schemas.openxmlformats.org/officeDocument/2006/relationships/hyperlink" Target="http://localhost:11000/component_measures?id=TestLLMCode&amp;metric=reliability_rating&amp;selected=TestLLMCode%3ALlama+3.1.70B" TargetMode="External"/><Relationship Id="rId5" Type="http://schemas.openxmlformats.org/officeDocument/2006/relationships/hyperlink" Target="http://localhost:11000/component_measures?id=TestLLMCode&amp;metric=reliability_rating&amp;selected=TestLLMCode%3AGemini+1.5" TargetMode="External"/><Relationship Id="rId10" Type="http://schemas.openxmlformats.org/officeDocument/2006/relationships/hyperlink" Target="http://localhost:11000/component_measures?id=TestLLMCode&amp;metric=reliability_rating&amp;selected=TestLLMCode%3Agpt-4o" TargetMode="External"/><Relationship Id="rId19" Type="http://schemas.openxmlformats.org/officeDocument/2006/relationships/hyperlink" Target="http://localhost:11000/component_measures?id=TestLLMCode&amp;metric=reliability_rating&amp;selected=TestLLMCode%3AGemini+Advanced" TargetMode="External"/><Relationship Id="rId31" Type="http://schemas.openxmlformats.org/officeDocument/2006/relationships/hyperlink" Target="http://localhost:11000/component_measures?id=TestLLMCode&amp;metric=reliability_rating&amp;selected=TestLLMCode%3AGemini" TargetMode="External"/><Relationship Id="rId44" Type="http://schemas.openxmlformats.org/officeDocument/2006/relationships/hyperlink" Target="http://localhost:11000/component_measures?id=TestLLMCode&amp;metric=reliability_rating&amp;selected=TestLLMCode%3ACloude3-5+sonnet" TargetMode="External"/><Relationship Id="rId52" Type="http://schemas.openxmlformats.org/officeDocument/2006/relationships/hyperlink" Target="http://localhost:11000/component_measures?id=TestLLMCode&amp;metric=reliability_rating&amp;selected=TestLLMCode%3ALlaMA+3.1.405B" TargetMode="External"/><Relationship Id="rId4" Type="http://schemas.openxmlformats.org/officeDocument/2006/relationships/hyperlink" Target="http://localhost:11000/component_measures?id=TestLLMCode&amp;metric=reliability_rating&amp;selected=TestLLMCode%3AGemini" TargetMode="External"/><Relationship Id="rId9" Type="http://schemas.openxmlformats.org/officeDocument/2006/relationships/hyperlink" Target="http://localhost:11000/component_measures?id=TestLLMCode&amp;metric=reliability_rating&amp;selected=TestLLMCode%3Agpt-40+mini" TargetMode="External"/><Relationship Id="rId14" Type="http://schemas.openxmlformats.org/officeDocument/2006/relationships/hyperlink" Target="http://localhost:11000/component_measures?id=TestLLMCode&amp;metric=reliability_rating&amp;selected=TestLLMCode%3AMistral+Large" TargetMode="External"/><Relationship Id="rId22" Type="http://schemas.openxmlformats.org/officeDocument/2006/relationships/hyperlink" Target="http://localhost:11000/component_measures?id=TestLLMCode&amp;metric=reliability_rating&amp;selected=TestLLMCode%3Agpt-40+mini" TargetMode="External"/><Relationship Id="rId27" Type="http://schemas.openxmlformats.org/officeDocument/2006/relationships/hyperlink" Target="http://localhost:11000/component_measures?id=TestLLMCode&amp;metric=reliability_rating&amp;selected=TestLLMCode%3AMistral+Large" TargetMode="External"/><Relationship Id="rId30" Type="http://schemas.openxmlformats.org/officeDocument/2006/relationships/hyperlink" Target="http://localhost:11000/component_measures?id=TestLLMCode&amp;metric=reliability_rating&amp;selected=TestLLMCode%3ACommand-R%2B" TargetMode="External"/><Relationship Id="rId35" Type="http://schemas.openxmlformats.org/officeDocument/2006/relationships/hyperlink" Target="http://localhost:11000/component_measures?id=TestLLMCode&amp;metric=reliability_rating&amp;selected=TestLLMCode%3Agpt-4.0" TargetMode="External"/><Relationship Id="rId43" Type="http://schemas.openxmlformats.org/officeDocument/2006/relationships/hyperlink" Target="http://localhost:11000/component_measures?id=TestLLMCode&amp;metric=reliability_rating&amp;selected=TestLLMCode%3AClaude_3_Haiku" TargetMode="External"/><Relationship Id="rId48" Type="http://schemas.openxmlformats.org/officeDocument/2006/relationships/hyperlink" Target="http://localhost:11000/component_measures?id=TestLLMCode&amp;metric=reliability_rating&amp;selected=TestLLMCode%3AGemini1.5+pro" TargetMode="External"/><Relationship Id="rId56" Type="http://schemas.openxmlformats.org/officeDocument/2006/relationships/hyperlink" Target="http://localhost:11000/component_measures?id=TestLLMCode&amp;metric=reliability_rating&amp;selected=TestLLMCode%3AGemini+1.5" TargetMode="External"/><Relationship Id="rId8" Type="http://schemas.openxmlformats.org/officeDocument/2006/relationships/hyperlink" Target="http://localhost:11000/component_measures?id=TestLLMCode&amp;metric=reliability_rating&amp;selected=TestLLMCode%3Agpt-4.0" TargetMode="External"/><Relationship Id="rId51" Type="http://schemas.openxmlformats.org/officeDocument/2006/relationships/hyperlink" Target="http://localhost:11000/component_measures?id=TestLLMCode&amp;metric=reliability_rating&amp;selected=TestLLMCode%3Agpt-4o" TargetMode="External"/><Relationship Id="rId3" Type="http://schemas.openxmlformats.org/officeDocument/2006/relationships/hyperlink" Target="http://localhost:11000/component_measures?id=TestLLMCode&amp;metric=reliability_rating&amp;selected=TestLLMCode%3ACommand-R%2B" TargetMode="External"/><Relationship Id="rId12" Type="http://schemas.openxmlformats.org/officeDocument/2006/relationships/hyperlink" Target="http://localhost:11000/component_measures?id=TestLLMCode&amp;metric=reliability_rating&amp;selected=TestLLMCode%3ALlama+3.1.70B" TargetMode="External"/><Relationship Id="rId17" Type="http://schemas.openxmlformats.org/officeDocument/2006/relationships/hyperlink" Target="http://localhost:11000/component_measures?id=TestLLMCode&amp;metric=reliability_rating&amp;selected=TestLLMCode%3ACommand-R%2B" TargetMode="External"/><Relationship Id="rId25" Type="http://schemas.openxmlformats.org/officeDocument/2006/relationships/hyperlink" Target="http://localhost:11000/component_measures?id=TestLLMCode&amp;metric=reliability_rating&amp;selected=TestLLMCode%3ALlama+3.1.70B" TargetMode="External"/><Relationship Id="rId33" Type="http://schemas.openxmlformats.org/officeDocument/2006/relationships/hyperlink" Target="http://localhost:11000/component_measures?id=TestLLMCode&amp;metric=reliability_rating&amp;selected=TestLLMCode%3AGemini+Advanced" TargetMode="External"/><Relationship Id="rId38" Type="http://schemas.openxmlformats.org/officeDocument/2006/relationships/hyperlink" Target="http://localhost:11000/component_measures?id=TestLLMCode&amp;metric=reliability_rating&amp;selected=TestLLMCode%3ALlaMA+3.1.405B" TargetMode="External"/><Relationship Id="rId46" Type="http://schemas.openxmlformats.org/officeDocument/2006/relationships/hyperlink" Target="http://localhost:11000/component_measures?id=TestLLMCode&amp;metric=reliability_rating&amp;selected=TestLLMCode%3AGemini" TargetMode="External"/><Relationship Id="rId20" Type="http://schemas.openxmlformats.org/officeDocument/2006/relationships/hyperlink" Target="http://localhost:11000/component_measures?id=TestLLMCode&amp;metric=reliability_rating&amp;selected=TestLLMCode%3AGemini1.5+pro" TargetMode="External"/><Relationship Id="rId41" Type="http://schemas.openxmlformats.org/officeDocument/2006/relationships/hyperlink" Target="http://localhost:11000/component_measures?id=TestLLMCode&amp;metric=reliability_rating&amp;selected=TestLLMCode%3AMistral+Large" TargetMode="External"/><Relationship Id="rId54" Type="http://schemas.openxmlformats.org/officeDocument/2006/relationships/hyperlink" Target="http://localhost:11000/component_measures?id=TestLLMCode&amp;metric=reliability_rating&amp;selected=TestLLMCode%3AMicrosoft+Copilot" TargetMode="External"/><Relationship Id="rId1" Type="http://schemas.openxmlformats.org/officeDocument/2006/relationships/hyperlink" Target="http://localhost:11000/component_measures?id=TestLLMCode&amp;metric=reliability_rating&amp;selected=TestLLMCode%3AClaude_3_Haiku" TargetMode="External"/><Relationship Id="rId6" Type="http://schemas.openxmlformats.org/officeDocument/2006/relationships/hyperlink" Target="http://localhost:11000/component_measures?id=TestLLMCode&amp;metric=reliability_rating&amp;selected=TestLLMCode%3AGemini+Advanced" TargetMode="External"/><Relationship Id="rId15" Type="http://schemas.openxmlformats.org/officeDocument/2006/relationships/hyperlink" Target="http://localhost:11000/component_measures?id=TestLLMCode&amp;metric=reliability_rating&amp;selected=TestLLMCode%3AClaude_3_Haiku" TargetMode="External"/><Relationship Id="rId23" Type="http://schemas.openxmlformats.org/officeDocument/2006/relationships/hyperlink" Target="http://localhost:11000/component_measures?id=TestLLMCode&amp;metric=reliability_rating&amp;selected=TestLLMCode%3Agpt-4o" TargetMode="External"/><Relationship Id="rId28" Type="http://schemas.openxmlformats.org/officeDocument/2006/relationships/hyperlink" Target="http://localhost:11000/component_measures?id=TestLLMCode&amp;metric=reliability_rating&amp;selected=TestLLMCode%3AClaude_3_Haiku" TargetMode="External"/><Relationship Id="rId36" Type="http://schemas.openxmlformats.org/officeDocument/2006/relationships/hyperlink" Target="http://localhost:11000/component_measures?id=TestLLMCode&amp;metric=reliability_rating&amp;selected=TestLLMCode%3Agpt-40+mini" TargetMode="External"/><Relationship Id="rId49" Type="http://schemas.openxmlformats.org/officeDocument/2006/relationships/hyperlink" Target="http://localhost:11000/component_measures?id=TestLLMCode&amp;metric=reliability_rating&amp;selected=TestLLMCode%3Agpt-4.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6544-1A6B-754F-AF8B-D174870CE1B1}">
  <dimension ref="A3:Z69"/>
  <sheetViews>
    <sheetView topLeftCell="A38" zoomScale="125" zoomScaleNormal="150" workbookViewId="0">
      <selection activeCell="A49" sqref="A49"/>
    </sheetView>
  </sheetViews>
  <sheetFormatPr baseColWidth="10" defaultRowHeight="16"/>
  <cols>
    <col min="1" max="1" width="44" bestFit="1" customWidth="1"/>
    <col min="2" max="2" width="7" bestFit="1" customWidth="1"/>
    <col min="3" max="3" width="107.5" bestFit="1" customWidth="1"/>
    <col min="4" max="6" width="7" bestFit="1" customWidth="1"/>
    <col min="7" max="11" width="6" bestFit="1" customWidth="1"/>
    <col min="12" max="16" width="5" bestFit="1" customWidth="1"/>
    <col min="17" max="21" width="6" bestFit="1" customWidth="1"/>
    <col min="22" max="26" width="5.1640625" bestFit="1" customWidth="1"/>
  </cols>
  <sheetData>
    <row r="3" spans="1:26">
      <c r="A3" s="1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</row>
    <row r="4" spans="1:26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7"/>
      <c r="R4" s="17"/>
      <c r="S4" s="17"/>
      <c r="T4" s="17"/>
      <c r="U4" s="17"/>
      <c r="V4" s="9"/>
      <c r="W4" s="9"/>
      <c r="X4" s="9"/>
      <c r="Y4" s="9"/>
      <c r="Z4" s="9"/>
    </row>
    <row r="5" spans="1:26" ht="18">
      <c r="A5" s="4" t="s">
        <v>167</v>
      </c>
      <c r="B5" s="1"/>
      <c r="C5" s="7"/>
    </row>
    <row r="6" spans="1:26">
      <c r="A6" s="1"/>
      <c r="B6" s="1"/>
      <c r="C6" s="7"/>
    </row>
    <row r="7" spans="1:26">
      <c r="A7" s="5" t="s">
        <v>44</v>
      </c>
      <c r="B7" s="1"/>
      <c r="C7" s="7"/>
    </row>
    <row r="8" spans="1:26">
      <c r="A8" s="1"/>
      <c r="B8" s="1"/>
      <c r="C8" s="7"/>
    </row>
    <row r="9" spans="1:26">
      <c r="A9" s="5" t="s">
        <v>4</v>
      </c>
      <c r="B9" s="13" t="s">
        <v>5</v>
      </c>
      <c r="C9" s="14"/>
    </row>
    <row r="10" spans="1:26">
      <c r="A10" s="5" t="s">
        <v>6</v>
      </c>
      <c r="B10" s="10">
        <v>0.06</v>
      </c>
      <c r="C10" s="15" t="s">
        <v>24</v>
      </c>
    </row>
    <row r="11" spans="1:26">
      <c r="A11" s="5" t="s">
        <v>7</v>
      </c>
      <c r="B11" s="10">
        <v>0.27</v>
      </c>
      <c r="C11" s="15" t="s">
        <v>25</v>
      </c>
    </row>
    <row r="12" spans="1:26">
      <c r="A12" s="5" t="s">
        <v>8</v>
      </c>
      <c r="B12" s="10">
        <v>0.27</v>
      </c>
      <c r="C12" s="15" t="s">
        <v>26</v>
      </c>
    </row>
    <row r="13" spans="1:26">
      <c r="A13" s="5" t="s">
        <v>9</v>
      </c>
      <c r="B13" s="10">
        <v>0.2</v>
      </c>
      <c r="C13" s="7" t="s">
        <v>60</v>
      </c>
    </row>
    <row r="14" spans="1:26">
      <c r="A14" s="5" t="s">
        <v>10</v>
      </c>
      <c r="B14" s="10">
        <v>0.2</v>
      </c>
      <c r="C14" s="15" t="s">
        <v>27</v>
      </c>
    </row>
    <row r="15" spans="1:26">
      <c r="A15" s="5"/>
      <c r="B15" s="10"/>
      <c r="C15" s="7"/>
    </row>
    <row r="16" spans="1:26">
      <c r="A16" s="5"/>
      <c r="B16" s="10"/>
      <c r="C16" s="15"/>
    </row>
    <row r="21" spans="1:19" ht="18">
      <c r="A21" s="4" t="s">
        <v>168</v>
      </c>
      <c r="B21" s="1"/>
      <c r="C21" s="7"/>
    </row>
    <row r="22" spans="1:19">
      <c r="A22" s="1"/>
      <c r="B22" s="1"/>
      <c r="C22" s="7"/>
    </row>
    <row r="23" spans="1:19">
      <c r="A23" s="5" t="s">
        <v>11</v>
      </c>
      <c r="B23" s="1"/>
      <c r="C23" s="7"/>
    </row>
    <row r="24" spans="1:19">
      <c r="A24" s="1"/>
      <c r="B24" s="1"/>
      <c r="C24" s="7"/>
    </row>
    <row r="25" spans="1:19">
      <c r="A25" s="5" t="s">
        <v>4</v>
      </c>
      <c r="B25" s="13" t="s">
        <v>5</v>
      </c>
      <c r="C25" s="14"/>
    </row>
    <row r="26" spans="1:19">
      <c r="A26" s="5" t="s">
        <v>12</v>
      </c>
      <c r="B26" s="12">
        <v>0.3</v>
      </c>
      <c r="C26" s="7" t="s">
        <v>13</v>
      </c>
    </row>
    <row r="27" spans="1:19">
      <c r="A27" s="5" t="s">
        <v>14</v>
      </c>
      <c r="B27" s="12">
        <v>0.1</v>
      </c>
      <c r="C27" s="7" t="s">
        <v>15</v>
      </c>
    </row>
    <row r="28" spans="1:19">
      <c r="A28" s="5" t="s">
        <v>16</v>
      </c>
      <c r="B28" s="12">
        <v>0.2</v>
      </c>
      <c r="C28" s="7" t="s">
        <v>17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5" t="s">
        <v>18</v>
      </c>
      <c r="B29" s="12">
        <v>0.15</v>
      </c>
      <c r="C29" s="7" t="s">
        <v>19</v>
      </c>
    </row>
    <row r="30" spans="1:19">
      <c r="A30" s="5" t="s">
        <v>20</v>
      </c>
      <c r="B30" s="12">
        <v>0.15</v>
      </c>
      <c r="C30" s="15" t="s">
        <v>21</v>
      </c>
    </row>
    <row r="31" spans="1:19">
      <c r="A31" s="5" t="s">
        <v>22</v>
      </c>
      <c r="B31" s="12">
        <v>0.1</v>
      </c>
      <c r="C31" s="7" t="s">
        <v>23</v>
      </c>
    </row>
    <row r="35" spans="1:19" ht="18">
      <c r="A35" s="4" t="s">
        <v>169</v>
      </c>
      <c r="B35" s="1"/>
      <c r="C35" s="7"/>
    </row>
    <row r="36" spans="1:19">
      <c r="A36" s="1"/>
      <c r="B36" s="1"/>
      <c r="C36" s="7"/>
    </row>
    <row r="37" spans="1:19">
      <c r="A37" s="5" t="s">
        <v>11</v>
      </c>
      <c r="B37" s="1"/>
      <c r="C37" s="7"/>
    </row>
    <row r="38" spans="1:19">
      <c r="A38" s="1"/>
      <c r="B38" s="1"/>
      <c r="C38" s="7"/>
    </row>
    <row r="39" spans="1:19">
      <c r="A39" s="5" t="s">
        <v>4</v>
      </c>
      <c r="B39" s="13" t="s">
        <v>5</v>
      </c>
      <c r="C39" s="14"/>
    </row>
    <row r="40" spans="1:19">
      <c r="A40" s="5" t="s">
        <v>28</v>
      </c>
      <c r="B40" s="12">
        <v>0.15</v>
      </c>
      <c r="C40" s="15" t="s">
        <v>29</v>
      </c>
    </row>
    <row r="41" spans="1:19">
      <c r="A41" s="5" t="s">
        <v>30</v>
      </c>
      <c r="B41" s="12">
        <v>0.15</v>
      </c>
      <c r="C41" s="7" t="s">
        <v>31</v>
      </c>
    </row>
    <row r="42" spans="1:19">
      <c r="A42" s="5" t="s">
        <v>32</v>
      </c>
      <c r="B42" s="12">
        <v>0.25</v>
      </c>
      <c r="C42" s="15" t="s">
        <v>33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5" t="s">
        <v>34</v>
      </c>
      <c r="B43" s="12">
        <v>0.2</v>
      </c>
      <c r="C43" s="15" t="s">
        <v>35</v>
      </c>
    </row>
    <row r="44" spans="1:19">
      <c r="A44" s="5" t="s">
        <v>36</v>
      </c>
      <c r="B44" s="12">
        <v>0.15</v>
      </c>
      <c r="C44" s="7" t="s">
        <v>37</v>
      </c>
    </row>
    <row r="45" spans="1:19">
      <c r="A45" s="5" t="s">
        <v>38</v>
      </c>
      <c r="B45" s="12">
        <v>0.1</v>
      </c>
      <c r="C45" s="15" t="s">
        <v>39</v>
      </c>
    </row>
    <row r="49" spans="1:19" ht="18">
      <c r="A49" s="4" t="s">
        <v>170</v>
      </c>
      <c r="B49" s="1"/>
      <c r="C49" s="7"/>
    </row>
    <row r="50" spans="1:19">
      <c r="A50" s="1"/>
      <c r="B50" s="1"/>
      <c r="C50" s="7"/>
    </row>
    <row r="51" spans="1:19">
      <c r="A51" s="5" t="s">
        <v>11</v>
      </c>
      <c r="B51" s="1"/>
      <c r="C51" s="7"/>
    </row>
    <row r="52" spans="1:19">
      <c r="A52" s="1"/>
      <c r="B52" s="1"/>
      <c r="C52" s="7"/>
    </row>
    <row r="53" spans="1:19">
      <c r="A53" s="5" t="s">
        <v>4</v>
      </c>
      <c r="B53" s="13" t="s">
        <v>5</v>
      </c>
      <c r="C53" s="14"/>
    </row>
    <row r="54" spans="1:19">
      <c r="A54" s="3" t="s">
        <v>132</v>
      </c>
      <c r="B54" s="12">
        <v>0.5</v>
      </c>
      <c r="C54" t="s">
        <v>133</v>
      </c>
    </row>
    <row r="55" spans="1:19">
      <c r="A55" s="3" t="s">
        <v>134</v>
      </c>
      <c r="B55" s="12">
        <v>0.2</v>
      </c>
      <c r="C55" s="32" t="s">
        <v>135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 t="s">
        <v>136</v>
      </c>
      <c r="B56" s="12">
        <v>0.15</v>
      </c>
      <c r="C56" s="32" t="s">
        <v>137</v>
      </c>
    </row>
    <row r="57" spans="1:19">
      <c r="A57" s="3" t="s">
        <v>138</v>
      </c>
      <c r="B57" s="12">
        <v>0.15</v>
      </c>
      <c r="C57" t="s">
        <v>139</v>
      </c>
    </row>
    <row r="58" spans="1:19">
      <c r="A58" s="5"/>
      <c r="B58" s="12"/>
      <c r="C58" s="7"/>
    </row>
    <row r="69" spans="4:19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</sheetData>
  <mergeCells count="4">
    <mergeCell ref="B3:F3"/>
    <mergeCell ref="G3:K3"/>
    <mergeCell ref="L3:P3"/>
    <mergeCell ref="Q3:U3"/>
  </mergeCells>
  <phoneticPr fontId="1" type="noConversion"/>
  <hyperlinks>
    <hyperlink ref="C30" r:id="rId1" display="https://docs.python.org/3/library/profile.html" xr:uid="{41B7B707-A4F9-AA4F-AD26-90EE2C884806}"/>
    <hyperlink ref="C10" r:id="rId2" display="https://wordcounter.net/" xr:uid="{3ED691C9-29AA-3E4D-907B-ABA5E2A47B39}"/>
    <hyperlink ref="C40" r:id="rId3" display="https://pandas-profiling.github.io/pandas-profiling/docs/master/rtd/" xr:uid="{3ED5B3E9-B87C-C148-B9FB-9B734D6D4CB9}"/>
    <hyperlink ref="C42" r:id="rId4" display="https://jupyter.org/" xr:uid="{89735083-D2BB-FC40-BF64-7BBFEBE36164}"/>
    <hyperlink ref="C43" r:id="rId5" display="https://www.kaggle.com/" xr:uid="{CBD34570-0590-A640-906A-5500AF2B1A8B}"/>
    <hyperlink ref="C45" r:id="rId6" display="https://www.grammarly.com/" xr:uid="{C82A2366-D950-8840-A472-CC7106474E12}"/>
    <hyperlink ref="C14" r:id="rId7" display="http://www.hemingwayapp.com/" xr:uid="{A682909C-B29C-9D44-97B2-E9C3B4C91DF6}"/>
    <hyperlink ref="C12" r:id="rId8" display="https://www.grammarly.com/" xr:uid="{756E37ED-4E78-C140-88BD-CA8D666B797D}"/>
    <hyperlink ref="C11" r:id="rId9" display="https://monkeylearn.com/" xr:uid="{2FC0232B-05BA-4549-B5E6-315435AE2566}"/>
    <hyperlink ref="C55" r:id="rId10" display="https://wordcounter.net/" xr:uid="{1AC9A464-9F1A-D645-AEE1-3E5E8E97F2D2}"/>
    <hyperlink ref="C56" r:id="rId11" display="https://readable.com/" xr:uid="{ECC3F76D-720E-FC4F-879F-DFB22E114397}"/>
  </hyperlinks>
  <pageMargins left="0.7" right="0.7" top="0.75" bottom="0.75" header="0.3" footer="0.3"/>
  <pageSetup paperSize="9" scale="35" fitToWidth="0" fitToHeight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C953-3872-3A44-994C-F979BDE6282F}">
  <dimension ref="A1:I18"/>
  <sheetViews>
    <sheetView tabSelected="1" zoomScale="125" workbookViewId="0">
      <selection activeCell="B2" sqref="B2"/>
    </sheetView>
  </sheetViews>
  <sheetFormatPr baseColWidth="10" defaultRowHeight="16"/>
  <sheetData>
    <row r="1" spans="1:9">
      <c r="A1" s="33" t="s">
        <v>286</v>
      </c>
      <c r="B1" s="33" t="s">
        <v>190</v>
      </c>
      <c r="C1" s="33" t="s">
        <v>12</v>
      </c>
      <c r="D1" s="33" t="s">
        <v>14</v>
      </c>
      <c r="E1" s="33" t="s">
        <v>16</v>
      </c>
      <c r="F1" s="33" t="s">
        <v>18</v>
      </c>
      <c r="G1" s="33" t="s">
        <v>20</v>
      </c>
      <c r="H1" s="33" t="s">
        <v>22</v>
      </c>
      <c r="I1" s="33" t="s">
        <v>161</v>
      </c>
    </row>
    <row r="2" spans="1:9">
      <c r="A2" s="96">
        <v>1</v>
      </c>
      <c r="B2" s="9" t="s">
        <v>55</v>
      </c>
      <c r="C2" s="9">
        <v>30</v>
      </c>
      <c r="D2" s="9">
        <v>9.25</v>
      </c>
      <c r="E2" s="9">
        <v>20</v>
      </c>
      <c r="F2" s="9">
        <v>12.9</v>
      </c>
      <c r="G2" s="9">
        <v>14.25</v>
      </c>
      <c r="H2" s="9">
        <v>10</v>
      </c>
      <c r="I2" s="9">
        <v>96.4</v>
      </c>
    </row>
    <row r="3" spans="1:9">
      <c r="A3" s="96">
        <v>2</v>
      </c>
      <c r="B3" s="9" t="s">
        <v>79</v>
      </c>
      <c r="C3" s="9">
        <v>30</v>
      </c>
      <c r="D3" s="9">
        <v>9.6</v>
      </c>
      <c r="E3" s="9">
        <v>20</v>
      </c>
      <c r="F3" s="9">
        <v>12.9</v>
      </c>
      <c r="G3" s="9">
        <v>13.5</v>
      </c>
      <c r="H3" s="9">
        <v>10</v>
      </c>
      <c r="I3" s="9">
        <v>96</v>
      </c>
    </row>
    <row r="4" spans="1:9">
      <c r="A4" s="96">
        <v>3</v>
      </c>
      <c r="B4" s="9" t="s">
        <v>54</v>
      </c>
      <c r="C4" s="9">
        <v>30</v>
      </c>
      <c r="D4" s="9">
        <v>8.5</v>
      </c>
      <c r="E4" s="9">
        <v>20</v>
      </c>
      <c r="F4" s="9">
        <v>12.3</v>
      </c>
      <c r="G4" s="9">
        <v>14.25</v>
      </c>
      <c r="H4" s="9">
        <v>10</v>
      </c>
      <c r="I4" s="9">
        <v>95.05</v>
      </c>
    </row>
    <row r="5" spans="1:9">
      <c r="A5" s="96">
        <v>4</v>
      </c>
      <c r="B5" s="9" t="s">
        <v>47</v>
      </c>
      <c r="C5" s="9">
        <v>30</v>
      </c>
      <c r="D5" s="9">
        <v>7.625</v>
      </c>
      <c r="E5" s="9">
        <v>20</v>
      </c>
      <c r="F5" s="9">
        <v>12.3</v>
      </c>
      <c r="G5" s="9">
        <v>14.25</v>
      </c>
      <c r="H5" s="9">
        <v>10</v>
      </c>
      <c r="I5" s="9">
        <v>94.174999999999997</v>
      </c>
    </row>
    <row r="6" spans="1:9">
      <c r="A6" s="96">
        <v>5</v>
      </c>
      <c r="B6" s="9" t="s">
        <v>56</v>
      </c>
      <c r="C6" s="9">
        <v>30</v>
      </c>
      <c r="D6" s="9">
        <v>9.25</v>
      </c>
      <c r="E6" s="9">
        <v>20</v>
      </c>
      <c r="F6" s="9">
        <v>12.9</v>
      </c>
      <c r="G6" s="9">
        <v>12</v>
      </c>
      <c r="H6" s="9">
        <v>10</v>
      </c>
      <c r="I6" s="9">
        <v>94.15</v>
      </c>
    </row>
    <row r="7" spans="1:9">
      <c r="A7" s="96">
        <v>6</v>
      </c>
      <c r="B7" s="9" t="s">
        <v>50</v>
      </c>
      <c r="C7" s="9">
        <v>30</v>
      </c>
      <c r="D7" s="9">
        <v>7.5</v>
      </c>
      <c r="E7" s="9">
        <v>20</v>
      </c>
      <c r="F7" s="9">
        <v>12.3</v>
      </c>
      <c r="G7" s="9">
        <v>14.25</v>
      </c>
      <c r="H7" s="9">
        <v>10</v>
      </c>
      <c r="I7" s="9">
        <v>94.05</v>
      </c>
    </row>
    <row r="8" spans="1:9">
      <c r="A8" s="96">
        <v>7</v>
      </c>
      <c r="B8" s="9" t="s">
        <v>42</v>
      </c>
      <c r="C8" s="9">
        <v>30</v>
      </c>
      <c r="D8" s="9">
        <v>7.125</v>
      </c>
      <c r="E8" s="9">
        <v>20</v>
      </c>
      <c r="F8" s="9">
        <v>12.9</v>
      </c>
      <c r="G8" s="9">
        <v>13.5</v>
      </c>
      <c r="H8" s="9">
        <v>10</v>
      </c>
      <c r="I8" s="9">
        <v>93.525000000000006</v>
      </c>
    </row>
    <row r="9" spans="1:9">
      <c r="A9" s="96">
        <v>8</v>
      </c>
      <c r="B9" s="9" t="s">
        <v>45</v>
      </c>
      <c r="C9" s="9">
        <v>30</v>
      </c>
      <c r="D9" s="9">
        <v>7.5</v>
      </c>
      <c r="E9" s="9">
        <v>20</v>
      </c>
      <c r="F9" s="9">
        <v>12.3</v>
      </c>
      <c r="G9" s="9">
        <v>13.5</v>
      </c>
      <c r="H9" s="9">
        <v>10</v>
      </c>
      <c r="I9" s="9">
        <v>93.3</v>
      </c>
    </row>
    <row r="10" spans="1:9">
      <c r="A10" s="96">
        <v>9</v>
      </c>
      <c r="B10" s="9" t="s">
        <v>52</v>
      </c>
      <c r="C10" s="9">
        <v>30</v>
      </c>
      <c r="D10" s="9">
        <v>8.4</v>
      </c>
      <c r="E10" s="9">
        <v>20</v>
      </c>
      <c r="F10" s="9">
        <v>12.6</v>
      </c>
      <c r="G10" s="9">
        <v>12</v>
      </c>
      <c r="H10" s="9">
        <v>10</v>
      </c>
      <c r="I10" s="9">
        <v>93</v>
      </c>
    </row>
    <row r="11" spans="1:9">
      <c r="A11" s="96">
        <v>10</v>
      </c>
      <c r="B11" s="9" t="s">
        <v>46</v>
      </c>
      <c r="C11" s="9">
        <v>30</v>
      </c>
      <c r="D11" s="9">
        <v>5</v>
      </c>
      <c r="E11" s="9">
        <v>20</v>
      </c>
      <c r="F11" s="9">
        <v>12.9</v>
      </c>
      <c r="G11" s="9">
        <v>15</v>
      </c>
      <c r="H11" s="9">
        <v>10</v>
      </c>
      <c r="I11" s="9">
        <v>92.9</v>
      </c>
    </row>
    <row r="12" spans="1:9">
      <c r="A12" s="96">
        <v>11</v>
      </c>
      <c r="B12" s="9" t="s">
        <v>89</v>
      </c>
      <c r="C12" s="9">
        <v>30</v>
      </c>
      <c r="D12" s="9">
        <v>6.25</v>
      </c>
      <c r="E12" s="9">
        <v>20</v>
      </c>
      <c r="F12" s="9">
        <v>12.9</v>
      </c>
      <c r="G12" s="9">
        <v>13.5</v>
      </c>
      <c r="H12" s="9">
        <v>10</v>
      </c>
      <c r="I12" s="9">
        <v>92.65</v>
      </c>
    </row>
    <row r="13" spans="1:9">
      <c r="A13" s="96">
        <v>12</v>
      </c>
      <c r="B13" s="9" t="s">
        <v>48</v>
      </c>
      <c r="C13" s="9">
        <v>30</v>
      </c>
      <c r="D13" s="9">
        <v>8.375</v>
      </c>
      <c r="E13" s="9">
        <v>20</v>
      </c>
      <c r="F13" s="9">
        <v>13.2</v>
      </c>
      <c r="G13" s="9">
        <v>10.5</v>
      </c>
      <c r="H13" s="9">
        <v>10</v>
      </c>
      <c r="I13" s="9">
        <v>92.075000000000003</v>
      </c>
    </row>
    <row r="14" spans="1:9">
      <c r="A14" s="96">
        <v>13</v>
      </c>
      <c r="B14" s="9" t="s">
        <v>87</v>
      </c>
      <c r="C14" s="9">
        <v>30</v>
      </c>
      <c r="D14" s="9">
        <v>7.5</v>
      </c>
      <c r="E14" s="9">
        <v>20</v>
      </c>
      <c r="F14" s="9">
        <v>12.3</v>
      </c>
      <c r="G14" s="9">
        <v>9.75</v>
      </c>
      <c r="H14" s="9">
        <v>10</v>
      </c>
      <c r="I14" s="9">
        <v>89.55</v>
      </c>
    </row>
    <row r="15" spans="1:9">
      <c r="A15" s="96">
        <v>14</v>
      </c>
      <c r="B15" s="9" t="s">
        <v>49</v>
      </c>
      <c r="C15" s="9">
        <v>30</v>
      </c>
      <c r="D15" s="9">
        <v>6</v>
      </c>
      <c r="E15" s="9">
        <v>18</v>
      </c>
      <c r="F15" s="9">
        <v>12.3</v>
      </c>
      <c r="G15" s="9">
        <v>3</v>
      </c>
      <c r="H15" s="9">
        <v>10</v>
      </c>
      <c r="I15" s="9">
        <v>79.3</v>
      </c>
    </row>
    <row r="16" spans="1:9">
      <c r="A16" s="9"/>
      <c r="B16" s="9"/>
      <c r="C16" s="9"/>
      <c r="D16" s="9"/>
      <c r="E16" s="9"/>
      <c r="F16" s="9"/>
      <c r="G16" s="9"/>
      <c r="H16" s="9"/>
      <c r="I16" s="9"/>
    </row>
    <row r="17" spans="1:9">
      <c r="A17" s="9"/>
      <c r="B17" s="33" t="s">
        <v>181</v>
      </c>
      <c r="C17" s="60" t="s">
        <v>55</v>
      </c>
      <c r="D17" s="60" t="s">
        <v>79</v>
      </c>
      <c r="E17" s="60" t="s">
        <v>55</v>
      </c>
      <c r="F17" s="60" t="s">
        <v>48</v>
      </c>
      <c r="G17" s="60" t="s">
        <v>46</v>
      </c>
      <c r="H17" s="60" t="s">
        <v>55</v>
      </c>
      <c r="I17" s="60" t="s">
        <v>55</v>
      </c>
    </row>
    <row r="18" spans="1:9">
      <c r="A18" s="9"/>
      <c r="B18" s="33" t="s">
        <v>183</v>
      </c>
      <c r="C18" s="60" t="s">
        <v>55</v>
      </c>
      <c r="D18" s="60" t="s">
        <v>46</v>
      </c>
      <c r="E18" s="60" t="s">
        <v>49</v>
      </c>
      <c r="F18" s="60" t="s">
        <v>54</v>
      </c>
      <c r="G18" s="60" t="s">
        <v>49</v>
      </c>
      <c r="H18" s="60" t="s">
        <v>55</v>
      </c>
      <c r="I18" s="60" t="s">
        <v>49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EC52-6EB0-5B4C-B6EA-78558D13B7FC}">
  <dimension ref="A1:Y35"/>
  <sheetViews>
    <sheetView topLeftCell="A5" workbookViewId="0">
      <selection activeCell="O18" sqref="O18"/>
    </sheetView>
  </sheetViews>
  <sheetFormatPr baseColWidth="10" defaultRowHeight="16"/>
  <cols>
    <col min="1" max="1" width="18" bestFit="1" customWidth="1"/>
    <col min="2" max="2" width="6.33203125" bestFit="1" customWidth="1"/>
    <col min="3" max="3" width="5" bestFit="1" customWidth="1"/>
    <col min="4" max="4" width="4.5" bestFit="1" customWidth="1"/>
    <col min="5" max="6" width="5" bestFit="1" customWidth="1"/>
    <col min="7" max="10" width="4.5" bestFit="1" customWidth="1"/>
    <col min="11" max="11" width="5.5" bestFit="1" customWidth="1"/>
    <col min="12" max="12" width="12" bestFit="1" customWidth="1"/>
  </cols>
  <sheetData>
    <row r="1" spans="1:25">
      <c r="A1" s="9"/>
      <c r="B1" s="17">
        <v>4</v>
      </c>
      <c r="C1" s="17">
        <v>4</v>
      </c>
      <c r="D1" s="17">
        <v>1</v>
      </c>
      <c r="E1" s="17">
        <v>4</v>
      </c>
      <c r="F1" s="17">
        <v>5</v>
      </c>
      <c r="G1" s="17">
        <v>5</v>
      </c>
      <c r="H1" s="17">
        <v>10</v>
      </c>
      <c r="I1" s="17">
        <v>3</v>
      </c>
      <c r="J1" s="17">
        <v>8</v>
      </c>
      <c r="K1" s="17">
        <v>6</v>
      </c>
      <c r="L1" s="9"/>
      <c r="N1" s="9"/>
      <c r="O1" s="17"/>
      <c r="P1" s="17"/>
      <c r="Q1" s="17"/>
      <c r="R1" s="17"/>
      <c r="S1" s="17"/>
      <c r="T1" s="17"/>
      <c r="U1" s="17"/>
      <c r="V1" s="17"/>
      <c r="W1" s="17"/>
      <c r="X1" s="17"/>
      <c r="Y1" s="9"/>
    </row>
    <row r="2" spans="1:25">
      <c r="A2" s="65" t="s">
        <v>190</v>
      </c>
      <c r="B2" s="65" t="s">
        <v>185</v>
      </c>
      <c r="C2" s="65" t="s">
        <v>186</v>
      </c>
      <c r="D2" s="65" t="s">
        <v>187</v>
      </c>
      <c r="E2" s="65" t="s">
        <v>188</v>
      </c>
      <c r="F2" s="65" t="s">
        <v>189</v>
      </c>
      <c r="G2" s="65" t="s">
        <v>146</v>
      </c>
      <c r="H2" s="65" t="s">
        <v>147</v>
      </c>
      <c r="I2" s="65" t="s">
        <v>148</v>
      </c>
      <c r="J2" s="65" t="s">
        <v>149</v>
      </c>
      <c r="K2" s="65" t="s">
        <v>150</v>
      </c>
      <c r="L2" s="65" t="s">
        <v>161</v>
      </c>
    </row>
    <row r="3" spans="1:25">
      <c r="A3" s="17" t="s">
        <v>42</v>
      </c>
      <c r="B3" s="9">
        <v>4</v>
      </c>
      <c r="C3" s="9">
        <v>4</v>
      </c>
      <c r="D3" s="9">
        <v>1</v>
      </c>
      <c r="E3" s="9">
        <v>4</v>
      </c>
      <c r="F3" s="9">
        <v>4</v>
      </c>
      <c r="G3" s="9">
        <v>5</v>
      </c>
      <c r="H3" s="9">
        <v>8</v>
      </c>
      <c r="I3" s="9">
        <v>0</v>
      </c>
      <c r="J3" s="9">
        <v>1</v>
      </c>
      <c r="K3" s="9">
        <v>3</v>
      </c>
      <c r="L3" s="9">
        <v>72.25</v>
      </c>
    </row>
    <row r="4" spans="1:25">
      <c r="A4" s="17" t="s">
        <v>55</v>
      </c>
      <c r="B4" s="17">
        <v>4</v>
      </c>
      <c r="C4" s="17">
        <v>4</v>
      </c>
      <c r="D4" s="17">
        <v>1</v>
      </c>
      <c r="E4" s="17">
        <v>3</v>
      </c>
      <c r="F4" s="17">
        <v>3.5</v>
      </c>
      <c r="G4" s="17">
        <v>5</v>
      </c>
      <c r="H4" s="17">
        <v>2</v>
      </c>
      <c r="I4" s="17">
        <v>3</v>
      </c>
      <c r="J4" s="17">
        <v>2</v>
      </c>
      <c r="K4" s="17">
        <v>6</v>
      </c>
      <c r="L4" s="9">
        <v>79</v>
      </c>
    </row>
    <row r="5" spans="1:25">
      <c r="A5" s="17" t="s">
        <v>54</v>
      </c>
      <c r="B5" s="17">
        <v>4</v>
      </c>
      <c r="C5" s="17">
        <v>4</v>
      </c>
      <c r="D5" s="17">
        <v>1</v>
      </c>
      <c r="E5" s="17">
        <v>4</v>
      </c>
      <c r="F5" s="17">
        <v>5</v>
      </c>
      <c r="G5" s="17">
        <v>5</v>
      </c>
      <c r="H5" s="17">
        <v>3</v>
      </c>
      <c r="I5" s="17">
        <v>3</v>
      </c>
      <c r="J5" s="17">
        <v>1</v>
      </c>
      <c r="K5" s="17">
        <v>6</v>
      </c>
      <c r="L5" s="9">
        <v>84.25</v>
      </c>
    </row>
    <row r="6" spans="1:25">
      <c r="A6" s="17" t="s">
        <v>56</v>
      </c>
      <c r="B6" s="17">
        <v>4</v>
      </c>
      <c r="C6" s="17">
        <v>2</v>
      </c>
      <c r="D6" s="17">
        <v>1</v>
      </c>
      <c r="E6" s="17">
        <v>2</v>
      </c>
      <c r="F6" s="17">
        <v>2</v>
      </c>
      <c r="G6" s="17">
        <v>3</v>
      </c>
      <c r="H6" s="17">
        <v>2</v>
      </c>
      <c r="I6" s="17">
        <v>3</v>
      </c>
      <c r="J6" s="17">
        <v>1</v>
      </c>
      <c r="K6" s="17">
        <v>1</v>
      </c>
      <c r="L6" s="9">
        <v>54.9166667</v>
      </c>
    </row>
    <row r="7" spans="1:25">
      <c r="A7" s="17" t="s">
        <v>87</v>
      </c>
      <c r="B7" s="17">
        <v>4</v>
      </c>
      <c r="C7" s="17">
        <v>4</v>
      </c>
      <c r="D7" s="17">
        <v>1</v>
      </c>
      <c r="E7" s="17">
        <v>4</v>
      </c>
      <c r="F7" s="17">
        <v>5</v>
      </c>
      <c r="G7" s="17">
        <v>4</v>
      </c>
      <c r="H7" s="17">
        <v>6</v>
      </c>
      <c r="I7" s="17">
        <v>2</v>
      </c>
      <c r="J7" s="17">
        <v>2</v>
      </c>
      <c r="K7" s="17">
        <v>3</v>
      </c>
      <c r="L7" s="9">
        <v>78.166666699999993</v>
      </c>
    </row>
    <row r="8" spans="1:25">
      <c r="A8" s="17" t="s">
        <v>49</v>
      </c>
      <c r="B8" s="17">
        <v>3</v>
      </c>
      <c r="C8" s="17">
        <v>4</v>
      </c>
      <c r="D8" s="17">
        <v>1</v>
      </c>
      <c r="E8" s="17">
        <v>4</v>
      </c>
      <c r="F8" s="17">
        <v>5</v>
      </c>
      <c r="G8" s="17">
        <v>5</v>
      </c>
      <c r="H8" s="17">
        <v>3</v>
      </c>
      <c r="I8" s="17">
        <v>0</v>
      </c>
      <c r="J8" s="17">
        <v>1</v>
      </c>
      <c r="K8" s="17">
        <v>6</v>
      </c>
      <c r="L8" s="9">
        <v>71.75</v>
      </c>
    </row>
    <row r="9" spans="1:25">
      <c r="A9" s="17" t="s">
        <v>79</v>
      </c>
      <c r="B9" s="17">
        <v>4</v>
      </c>
      <c r="C9" s="17">
        <v>3.5</v>
      </c>
      <c r="D9" s="17">
        <v>1</v>
      </c>
      <c r="E9" s="17">
        <v>3.5</v>
      </c>
      <c r="F9" s="17">
        <v>3</v>
      </c>
      <c r="G9" s="17">
        <v>3</v>
      </c>
      <c r="H9" s="17">
        <v>3</v>
      </c>
      <c r="I9" s="17">
        <v>3</v>
      </c>
      <c r="J9" s="17">
        <v>1</v>
      </c>
      <c r="K9" s="17">
        <v>2</v>
      </c>
      <c r="L9" s="9">
        <v>67.083333300000007</v>
      </c>
    </row>
    <row r="10" spans="1:25">
      <c r="A10" s="17" t="s">
        <v>50</v>
      </c>
      <c r="B10" s="17">
        <v>3</v>
      </c>
      <c r="C10" s="17">
        <v>4</v>
      </c>
      <c r="D10" s="17">
        <v>0</v>
      </c>
      <c r="E10" s="17">
        <v>4</v>
      </c>
      <c r="F10" s="17">
        <v>4</v>
      </c>
      <c r="G10" s="17">
        <v>5</v>
      </c>
      <c r="H10" s="17">
        <v>6</v>
      </c>
      <c r="I10" s="17">
        <v>2</v>
      </c>
      <c r="J10" s="17">
        <v>0</v>
      </c>
      <c r="K10" s="17">
        <v>6</v>
      </c>
      <c r="L10" s="9">
        <v>68.166666699999993</v>
      </c>
    </row>
    <row r="11" spans="1:25">
      <c r="A11" s="17" t="s">
        <v>89</v>
      </c>
      <c r="B11" s="17">
        <v>3.5</v>
      </c>
      <c r="C11" s="17">
        <v>4</v>
      </c>
      <c r="D11" s="17">
        <v>1</v>
      </c>
      <c r="E11" s="17">
        <v>4</v>
      </c>
      <c r="F11" s="17">
        <v>4</v>
      </c>
      <c r="G11" s="17">
        <v>5</v>
      </c>
      <c r="H11" s="64">
        <v>5</v>
      </c>
      <c r="I11" s="17">
        <v>3</v>
      </c>
      <c r="J11" s="17">
        <v>2</v>
      </c>
      <c r="K11" s="17">
        <v>2</v>
      </c>
      <c r="L11" s="9">
        <v>77.583333300000007</v>
      </c>
    </row>
    <row r="12" spans="1:25">
      <c r="A12" s="17" t="s">
        <v>52</v>
      </c>
      <c r="B12" s="17">
        <v>4</v>
      </c>
      <c r="C12" s="17">
        <v>4</v>
      </c>
      <c r="D12" s="17">
        <v>1</v>
      </c>
      <c r="E12" s="17">
        <v>3.5</v>
      </c>
      <c r="F12" s="17">
        <v>3</v>
      </c>
      <c r="G12" s="17">
        <v>5</v>
      </c>
      <c r="H12" s="17">
        <v>4</v>
      </c>
      <c r="I12" s="17">
        <v>3</v>
      </c>
      <c r="J12" s="17">
        <v>0</v>
      </c>
      <c r="K12" s="17">
        <v>4</v>
      </c>
      <c r="L12" s="9">
        <v>75.416666699999993</v>
      </c>
    </row>
    <row r="13" spans="1:25">
      <c r="A13" s="17" t="s">
        <v>46</v>
      </c>
      <c r="B13" s="17">
        <v>4</v>
      </c>
      <c r="C13" s="17">
        <v>4</v>
      </c>
      <c r="D13" s="17">
        <v>1</v>
      </c>
      <c r="E13" s="17">
        <v>3</v>
      </c>
      <c r="F13" s="17">
        <v>4</v>
      </c>
      <c r="G13" s="17">
        <v>4</v>
      </c>
      <c r="H13" s="17">
        <v>6</v>
      </c>
      <c r="I13" s="17">
        <v>3</v>
      </c>
      <c r="J13" s="17">
        <v>0</v>
      </c>
      <c r="K13" s="17">
        <v>6</v>
      </c>
      <c r="L13" s="9">
        <v>79.5</v>
      </c>
    </row>
    <row r="14" spans="1:25">
      <c r="A14" s="17" t="s">
        <v>45</v>
      </c>
      <c r="B14" s="17">
        <v>4</v>
      </c>
      <c r="C14" s="17">
        <v>4</v>
      </c>
      <c r="D14" s="17">
        <v>0</v>
      </c>
      <c r="E14" s="17">
        <v>4</v>
      </c>
      <c r="F14" s="17">
        <v>4</v>
      </c>
      <c r="G14" s="17">
        <v>4</v>
      </c>
      <c r="H14" s="17">
        <v>6</v>
      </c>
      <c r="I14" s="17">
        <v>3</v>
      </c>
      <c r="J14" s="17">
        <v>0</v>
      </c>
      <c r="K14" s="17">
        <v>6</v>
      </c>
      <c r="L14" s="9">
        <v>72</v>
      </c>
    </row>
    <row r="15" spans="1:25">
      <c r="A15" s="17" t="s">
        <v>48</v>
      </c>
      <c r="B15" s="17">
        <v>3</v>
      </c>
      <c r="C15" s="17">
        <v>2</v>
      </c>
      <c r="D15" s="17">
        <v>1</v>
      </c>
      <c r="E15" s="17">
        <v>3.5</v>
      </c>
      <c r="F15" s="17">
        <v>2.5</v>
      </c>
      <c r="G15" s="17">
        <v>4</v>
      </c>
      <c r="H15" s="17">
        <v>5</v>
      </c>
      <c r="I15" s="17">
        <v>1</v>
      </c>
      <c r="J15" s="17">
        <v>2</v>
      </c>
      <c r="K15" s="17">
        <v>1</v>
      </c>
      <c r="L15" s="9">
        <v>56.75</v>
      </c>
    </row>
    <row r="16" spans="1:25">
      <c r="A16" s="17" t="s">
        <v>47</v>
      </c>
      <c r="B16" s="17">
        <v>4</v>
      </c>
      <c r="C16" s="17">
        <v>4</v>
      </c>
      <c r="D16" s="17">
        <v>1</v>
      </c>
      <c r="E16" s="17">
        <v>3.5</v>
      </c>
      <c r="F16" s="17">
        <v>3</v>
      </c>
      <c r="G16" s="64">
        <v>0</v>
      </c>
      <c r="H16" s="17">
        <v>8</v>
      </c>
      <c r="I16" s="17">
        <v>2</v>
      </c>
      <c r="J16" s="17">
        <v>1</v>
      </c>
      <c r="K16" s="17">
        <v>2</v>
      </c>
      <c r="L16" s="9">
        <v>64</v>
      </c>
    </row>
    <row r="19" spans="1:12">
      <c r="B19" s="66"/>
    </row>
    <row r="20" spans="1:12">
      <c r="B20" s="66"/>
    </row>
    <row r="21" spans="1:12">
      <c r="A21" s="65" t="s">
        <v>190</v>
      </c>
      <c r="B21" s="65" t="s">
        <v>185</v>
      </c>
      <c r="C21" s="65" t="s">
        <v>186</v>
      </c>
      <c r="D21" s="65" t="s">
        <v>187</v>
      </c>
      <c r="E21" s="65" t="s">
        <v>188</v>
      </c>
      <c r="F21" s="65" t="s">
        <v>189</v>
      </c>
      <c r="G21" s="65" t="s">
        <v>146</v>
      </c>
      <c r="H21" s="65" t="s">
        <v>147</v>
      </c>
      <c r="I21" s="65" t="s">
        <v>148</v>
      </c>
      <c r="J21" s="65" t="s">
        <v>149</v>
      </c>
      <c r="K21" s="65" t="s">
        <v>150</v>
      </c>
      <c r="L21" s="65" t="s">
        <v>161</v>
      </c>
    </row>
    <row r="22" spans="1:12">
      <c r="A22" s="17" t="s">
        <v>42</v>
      </c>
      <c r="B22" s="9">
        <f t="shared" ref="B22:B35" si="0">(B3/$B$1)*10</f>
        <v>10</v>
      </c>
      <c r="C22" s="9">
        <f t="shared" ref="C22:C35" si="1">(C3/$C$1)*10</f>
        <v>10</v>
      </c>
      <c r="D22" s="9">
        <f t="shared" ref="D22:D35" si="2">(D3/$D$1)*10</f>
        <v>10</v>
      </c>
      <c r="E22" s="9">
        <f t="shared" ref="E22:E35" si="3">(E3/$E$1)*10</f>
        <v>10</v>
      </c>
      <c r="F22" s="9">
        <f t="shared" ref="F22:F35" si="4">(F3/$F$1)*10</f>
        <v>8</v>
      </c>
      <c r="G22" s="9">
        <f t="shared" ref="G22:G35" si="5">(G3/$G$1)*10</f>
        <v>10</v>
      </c>
      <c r="H22" s="9">
        <f t="shared" ref="H22:H35" si="6">(H3/$H$1)*10</f>
        <v>8</v>
      </c>
      <c r="I22" s="9">
        <f t="shared" ref="I22:I35" si="7">(I3/$I$1)*10</f>
        <v>0</v>
      </c>
      <c r="J22" s="9">
        <f t="shared" ref="J22:J35" si="8">(J3/$J$1)*10</f>
        <v>1.25</v>
      </c>
      <c r="K22" s="9">
        <f t="shared" ref="K22:K35" si="9">(K3/$K$1)*10</f>
        <v>5</v>
      </c>
      <c r="L22" s="9">
        <f>SUM(B22:K22)</f>
        <v>72.25</v>
      </c>
    </row>
    <row r="23" spans="1:12">
      <c r="A23" s="17" t="s">
        <v>55</v>
      </c>
      <c r="B23" s="9">
        <f t="shared" si="0"/>
        <v>10</v>
      </c>
      <c r="C23" s="9">
        <f t="shared" si="1"/>
        <v>10</v>
      </c>
      <c r="D23" s="9">
        <f t="shared" si="2"/>
        <v>10</v>
      </c>
      <c r="E23" s="9">
        <f t="shared" si="3"/>
        <v>7.5</v>
      </c>
      <c r="F23" s="9">
        <f t="shared" si="4"/>
        <v>7</v>
      </c>
      <c r="G23" s="9">
        <f t="shared" si="5"/>
        <v>10</v>
      </c>
      <c r="H23" s="9">
        <f t="shared" si="6"/>
        <v>2</v>
      </c>
      <c r="I23" s="9">
        <f t="shared" si="7"/>
        <v>10</v>
      </c>
      <c r="J23" s="9">
        <f t="shared" si="8"/>
        <v>2.5</v>
      </c>
      <c r="K23" s="9">
        <f t="shared" si="9"/>
        <v>10</v>
      </c>
      <c r="L23" s="9">
        <f t="shared" ref="L23:L35" si="10">SUM(B23:K23)</f>
        <v>79</v>
      </c>
    </row>
    <row r="24" spans="1:12">
      <c r="A24" s="17" t="s">
        <v>54</v>
      </c>
      <c r="B24" s="9">
        <f t="shared" si="0"/>
        <v>10</v>
      </c>
      <c r="C24" s="9">
        <f t="shared" si="1"/>
        <v>10</v>
      </c>
      <c r="D24" s="9">
        <f t="shared" si="2"/>
        <v>10</v>
      </c>
      <c r="E24" s="9">
        <f t="shared" si="3"/>
        <v>10</v>
      </c>
      <c r="F24" s="9">
        <f t="shared" si="4"/>
        <v>10</v>
      </c>
      <c r="G24" s="9">
        <f t="shared" si="5"/>
        <v>10</v>
      </c>
      <c r="H24" s="9">
        <f t="shared" si="6"/>
        <v>3</v>
      </c>
      <c r="I24" s="9">
        <f t="shared" si="7"/>
        <v>10</v>
      </c>
      <c r="J24" s="9">
        <f t="shared" si="8"/>
        <v>1.25</v>
      </c>
      <c r="K24" s="9">
        <f t="shared" si="9"/>
        <v>10</v>
      </c>
      <c r="L24" s="9">
        <f t="shared" si="10"/>
        <v>84.25</v>
      </c>
    </row>
    <row r="25" spans="1:12">
      <c r="A25" s="17" t="s">
        <v>56</v>
      </c>
      <c r="B25" s="9">
        <f t="shared" si="0"/>
        <v>10</v>
      </c>
      <c r="C25" s="9">
        <f t="shared" si="1"/>
        <v>5</v>
      </c>
      <c r="D25" s="9">
        <f t="shared" si="2"/>
        <v>10</v>
      </c>
      <c r="E25" s="9">
        <f t="shared" si="3"/>
        <v>5</v>
      </c>
      <c r="F25" s="9">
        <f t="shared" si="4"/>
        <v>4</v>
      </c>
      <c r="G25" s="9">
        <f t="shared" si="5"/>
        <v>6</v>
      </c>
      <c r="H25" s="9">
        <f t="shared" si="6"/>
        <v>2</v>
      </c>
      <c r="I25" s="9">
        <f t="shared" si="7"/>
        <v>10</v>
      </c>
      <c r="J25" s="9">
        <f t="shared" si="8"/>
        <v>1.25</v>
      </c>
      <c r="K25" s="9">
        <f t="shared" si="9"/>
        <v>1.6666666666666665</v>
      </c>
      <c r="L25" s="9">
        <f t="shared" si="10"/>
        <v>54.916666666666664</v>
      </c>
    </row>
    <row r="26" spans="1:12">
      <c r="A26" s="17" t="s">
        <v>87</v>
      </c>
      <c r="B26" s="9">
        <f t="shared" si="0"/>
        <v>10</v>
      </c>
      <c r="C26" s="9">
        <f t="shared" si="1"/>
        <v>10</v>
      </c>
      <c r="D26" s="9">
        <f t="shared" si="2"/>
        <v>10</v>
      </c>
      <c r="E26" s="9">
        <f t="shared" si="3"/>
        <v>10</v>
      </c>
      <c r="F26" s="9">
        <f t="shared" si="4"/>
        <v>10</v>
      </c>
      <c r="G26" s="9">
        <f t="shared" si="5"/>
        <v>8</v>
      </c>
      <c r="H26" s="9">
        <f t="shared" si="6"/>
        <v>6</v>
      </c>
      <c r="I26" s="9">
        <f t="shared" si="7"/>
        <v>6.6666666666666661</v>
      </c>
      <c r="J26" s="9">
        <f t="shared" si="8"/>
        <v>2.5</v>
      </c>
      <c r="K26" s="9">
        <f t="shared" si="9"/>
        <v>5</v>
      </c>
      <c r="L26" s="9">
        <f t="shared" si="10"/>
        <v>78.166666666666671</v>
      </c>
    </row>
    <row r="27" spans="1:12">
      <c r="A27" s="17" t="s">
        <v>49</v>
      </c>
      <c r="B27" s="9">
        <f t="shared" si="0"/>
        <v>7.5</v>
      </c>
      <c r="C27" s="9">
        <f t="shared" si="1"/>
        <v>10</v>
      </c>
      <c r="D27" s="9">
        <f t="shared" si="2"/>
        <v>10</v>
      </c>
      <c r="E27" s="9">
        <f t="shared" si="3"/>
        <v>10</v>
      </c>
      <c r="F27" s="9">
        <f t="shared" si="4"/>
        <v>10</v>
      </c>
      <c r="G27" s="9">
        <f t="shared" si="5"/>
        <v>10</v>
      </c>
      <c r="H27" s="9">
        <f t="shared" si="6"/>
        <v>3</v>
      </c>
      <c r="I27" s="9">
        <f t="shared" si="7"/>
        <v>0</v>
      </c>
      <c r="J27" s="9">
        <f t="shared" si="8"/>
        <v>1.25</v>
      </c>
      <c r="K27" s="9">
        <f t="shared" si="9"/>
        <v>10</v>
      </c>
      <c r="L27" s="9">
        <f t="shared" si="10"/>
        <v>71.75</v>
      </c>
    </row>
    <row r="28" spans="1:12">
      <c r="A28" s="17" t="s">
        <v>79</v>
      </c>
      <c r="B28" s="9">
        <f t="shared" si="0"/>
        <v>10</v>
      </c>
      <c r="C28" s="9">
        <f t="shared" si="1"/>
        <v>8.75</v>
      </c>
      <c r="D28" s="9">
        <f t="shared" si="2"/>
        <v>10</v>
      </c>
      <c r="E28" s="9">
        <f t="shared" si="3"/>
        <v>8.75</v>
      </c>
      <c r="F28" s="9">
        <f t="shared" si="4"/>
        <v>6</v>
      </c>
      <c r="G28" s="9">
        <f t="shared" si="5"/>
        <v>6</v>
      </c>
      <c r="H28" s="9">
        <f t="shared" si="6"/>
        <v>3</v>
      </c>
      <c r="I28" s="9">
        <f t="shared" si="7"/>
        <v>10</v>
      </c>
      <c r="J28" s="9">
        <f t="shared" si="8"/>
        <v>1.25</v>
      </c>
      <c r="K28" s="9">
        <f t="shared" si="9"/>
        <v>3.333333333333333</v>
      </c>
      <c r="L28" s="9">
        <f t="shared" si="10"/>
        <v>67.083333333333329</v>
      </c>
    </row>
    <row r="29" spans="1:12">
      <c r="A29" s="17" t="s">
        <v>50</v>
      </c>
      <c r="B29" s="9">
        <f t="shared" si="0"/>
        <v>7.5</v>
      </c>
      <c r="C29" s="9">
        <f t="shared" si="1"/>
        <v>10</v>
      </c>
      <c r="D29" s="9">
        <f t="shared" si="2"/>
        <v>0</v>
      </c>
      <c r="E29" s="9">
        <f t="shared" si="3"/>
        <v>10</v>
      </c>
      <c r="F29" s="9">
        <f t="shared" si="4"/>
        <v>8</v>
      </c>
      <c r="G29" s="9">
        <f t="shared" si="5"/>
        <v>10</v>
      </c>
      <c r="H29" s="9">
        <f t="shared" si="6"/>
        <v>6</v>
      </c>
      <c r="I29" s="9">
        <f t="shared" si="7"/>
        <v>6.6666666666666661</v>
      </c>
      <c r="J29" s="9">
        <f t="shared" si="8"/>
        <v>0</v>
      </c>
      <c r="K29" s="9">
        <f t="shared" si="9"/>
        <v>10</v>
      </c>
      <c r="L29" s="9">
        <f t="shared" si="10"/>
        <v>68.166666666666657</v>
      </c>
    </row>
    <row r="30" spans="1:12">
      <c r="A30" s="17" t="s">
        <v>89</v>
      </c>
      <c r="B30" s="9">
        <f t="shared" si="0"/>
        <v>8.75</v>
      </c>
      <c r="C30" s="9">
        <f t="shared" si="1"/>
        <v>10</v>
      </c>
      <c r="D30" s="9">
        <f t="shared" si="2"/>
        <v>10</v>
      </c>
      <c r="E30" s="9">
        <f t="shared" si="3"/>
        <v>10</v>
      </c>
      <c r="F30" s="9">
        <f t="shared" si="4"/>
        <v>8</v>
      </c>
      <c r="G30" s="9">
        <f t="shared" si="5"/>
        <v>10</v>
      </c>
      <c r="H30" s="9">
        <f t="shared" si="6"/>
        <v>5</v>
      </c>
      <c r="I30" s="9">
        <f t="shared" si="7"/>
        <v>10</v>
      </c>
      <c r="J30" s="9">
        <f t="shared" si="8"/>
        <v>2.5</v>
      </c>
      <c r="K30" s="9">
        <f t="shared" si="9"/>
        <v>3.333333333333333</v>
      </c>
      <c r="L30" s="9">
        <f t="shared" si="10"/>
        <v>77.583333333333329</v>
      </c>
    </row>
    <row r="31" spans="1:12">
      <c r="A31" s="17" t="s">
        <v>52</v>
      </c>
      <c r="B31" s="9">
        <f t="shared" si="0"/>
        <v>10</v>
      </c>
      <c r="C31" s="9">
        <f t="shared" si="1"/>
        <v>10</v>
      </c>
      <c r="D31" s="9">
        <f t="shared" si="2"/>
        <v>10</v>
      </c>
      <c r="E31" s="9">
        <f t="shared" si="3"/>
        <v>8.75</v>
      </c>
      <c r="F31" s="9">
        <f t="shared" si="4"/>
        <v>6</v>
      </c>
      <c r="G31" s="9">
        <f t="shared" si="5"/>
        <v>10</v>
      </c>
      <c r="H31" s="9">
        <f t="shared" si="6"/>
        <v>4</v>
      </c>
      <c r="I31" s="9">
        <f t="shared" si="7"/>
        <v>10</v>
      </c>
      <c r="J31" s="9">
        <f t="shared" si="8"/>
        <v>0</v>
      </c>
      <c r="K31" s="9">
        <f t="shared" si="9"/>
        <v>6.6666666666666661</v>
      </c>
      <c r="L31" s="9">
        <f t="shared" si="10"/>
        <v>75.416666666666671</v>
      </c>
    </row>
    <row r="32" spans="1:12">
      <c r="A32" s="17" t="s">
        <v>46</v>
      </c>
      <c r="B32" s="9">
        <f t="shared" si="0"/>
        <v>10</v>
      </c>
      <c r="C32" s="9">
        <f t="shared" si="1"/>
        <v>10</v>
      </c>
      <c r="D32" s="9">
        <f t="shared" si="2"/>
        <v>10</v>
      </c>
      <c r="E32" s="9">
        <f t="shared" si="3"/>
        <v>7.5</v>
      </c>
      <c r="F32" s="9">
        <f t="shared" si="4"/>
        <v>8</v>
      </c>
      <c r="G32" s="9">
        <f t="shared" si="5"/>
        <v>8</v>
      </c>
      <c r="H32" s="9">
        <f t="shared" si="6"/>
        <v>6</v>
      </c>
      <c r="I32" s="9">
        <f t="shared" si="7"/>
        <v>10</v>
      </c>
      <c r="J32" s="9">
        <f t="shared" si="8"/>
        <v>0</v>
      </c>
      <c r="K32" s="9">
        <f t="shared" si="9"/>
        <v>10</v>
      </c>
      <c r="L32" s="9">
        <f t="shared" si="10"/>
        <v>79.5</v>
      </c>
    </row>
    <row r="33" spans="1:12">
      <c r="A33" s="17" t="s">
        <v>45</v>
      </c>
      <c r="B33" s="9">
        <f t="shared" si="0"/>
        <v>10</v>
      </c>
      <c r="C33" s="9">
        <f t="shared" si="1"/>
        <v>10</v>
      </c>
      <c r="D33" s="9">
        <f t="shared" si="2"/>
        <v>0</v>
      </c>
      <c r="E33" s="9">
        <f t="shared" si="3"/>
        <v>10</v>
      </c>
      <c r="F33" s="9">
        <f t="shared" si="4"/>
        <v>8</v>
      </c>
      <c r="G33" s="9">
        <f t="shared" si="5"/>
        <v>8</v>
      </c>
      <c r="H33" s="9">
        <f t="shared" si="6"/>
        <v>6</v>
      </c>
      <c r="I33" s="9">
        <f t="shared" si="7"/>
        <v>10</v>
      </c>
      <c r="J33" s="9">
        <f t="shared" si="8"/>
        <v>0</v>
      </c>
      <c r="K33" s="9">
        <f t="shared" si="9"/>
        <v>10</v>
      </c>
      <c r="L33" s="9">
        <f t="shared" si="10"/>
        <v>72</v>
      </c>
    </row>
    <row r="34" spans="1:12">
      <c r="A34" s="17" t="s">
        <v>48</v>
      </c>
      <c r="B34" s="9">
        <f t="shared" si="0"/>
        <v>7.5</v>
      </c>
      <c r="C34" s="9">
        <f t="shared" si="1"/>
        <v>5</v>
      </c>
      <c r="D34" s="9">
        <f t="shared" si="2"/>
        <v>10</v>
      </c>
      <c r="E34" s="9">
        <f t="shared" si="3"/>
        <v>8.75</v>
      </c>
      <c r="F34" s="9">
        <f t="shared" si="4"/>
        <v>5</v>
      </c>
      <c r="G34" s="9">
        <f t="shared" si="5"/>
        <v>8</v>
      </c>
      <c r="H34" s="9">
        <f t="shared" si="6"/>
        <v>5</v>
      </c>
      <c r="I34" s="9">
        <f t="shared" si="7"/>
        <v>3.333333333333333</v>
      </c>
      <c r="J34" s="9">
        <f t="shared" si="8"/>
        <v>2.5</v>
      </c>
      <c r="K34" s="9">
        <f t="shared" si="9"/>
        <v>1.6666666666666665</v>
      </c>
      <c r="L34" s="9">
        <f t="shared" si="10"/>
        <v>56.75</v>
      </c>
    </row>
    <row r="35" spans="1:12">
      <c r="A35" s="17" t="s">
        <v>47</v>
      </c>
      <c r="B35" s="9">
        <f t="shared" si="0"/>
        <v>10</v>
      </c>
      <c r="C35" s="9">
        <f t="shared" si="1"/>
        <v>10</v>
      </c>
      <c r="D35" s="9">
        <f t="shared" si="2"/>
        <v>10</v>
      </c>
      <c r="E35" s="9">
        <f t="shared" si="3"/>
        <v>8.75</v>
      </c>
      <c r="F35" s="9">
        <f t="shared" si="4"/>
        <v>6</v>
      </c>
      <c r="G35" s="9">
        <f t="shared" si="5"/>
        <v>0</v>
      </c>
      <c r="H35" s="9">
        <f t="shared" si="6"/>
        <v>8</v>
      </c>
      <c r="I35" s="9">
        <f t="shared" si="7"/>
        <v>6.6666666666666661</v>
      </c>
      <c r="J35" s="9">
        <f t="shared" si="8"/>
        <v>1.25</v>
      </c>
      <c r="K35" s="9">
        <f t="shared" si="9"/>
        <v>3.333333333333333</v>
      </c>
      <c r="L35" s="9">
        <f t="shared" si="10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E392-4C97-5C45-8A1A-B9FC8AC884C2}">
  <dimension ref="A1:U23"/>
  <sheetViews>
    <sheetView zoomScale="125" workbookViewId="0">
      <selection activeCell="B21" sqref="B21:M21"/>
    </sheetView>
  </sheetViews>
  <sheetFormatPr baseColWidth="10" defaultRowHeight="16"/>
  <cols>
    <col min="1" max="1" width="16.83203125" style="48" bestFit="1" customWidth="1"/>
    <col min="2" max="5" width="8" style="48" bestFit="1" customWidth="1"/>
    <col min="6" max="6" width="8.5" style="48" bestFit="1" customWidth="1"/>
    <col min="7" max="11" width="6" style="48" bestFit="1" customWidth="1"/>
    <col min="12" max="12" width="7.5" style="48" bestFit="1" customWidth="1"/>
    <col min="13" max="14" width="7" style="48" bestFit="1" customWidth="1"/>
    <col min="15" max="16" width="5" style="48" bestFit="1" customWidth="1"/>
    <col min="17" max="21" width="6" style="48" bestFit="1" customWidth="1"/>
    <col min="22" max="16384" width="10.83203125" style="48"/>
  </cols>
  <sheetData>
    <row r="1" spans="1:2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>
      <c r="A3" s="44" t="s">
        <v>41</v>
      </c>
      <c r="B3" s="99">
        <v>1</v>
      </c>
      <c r="C3" s="99"/>
      <c r="D3" s="99"/>
      <c r="E3" s="99"/>
      <c r="F3" s="99"/>
      <c r="G3" s="99">
        <v>2</v>
      </c>
      <c r="H3" s="99"/>
      <c r="I3" s="99"/>
      <c r="J3" s="99"/>
      <c r="K3" s="99"/>
      <c r="L3" s="99">
        <v>3</v>
      </c>
      <c r="M3" s="99"/>
      <c r="N3" s="99"/>
      <c r="O3" s="99"/>
      <c r="P3" s="99"/>
      <c r="Q3" s="99">
        <v>4</v>
      </c>
      <c r="R3" s="99"/>
      <c r="S3" s="99"/>
      <c r="T3" s="99"/>
      <c r="U3" s="99"/>
    </row>
    <row r="4" spans="1:21">
      <c r="A4" s="44" t="s">
        <v>40</v>
      </c>
      <c r="B4" s="44">
        <v>1.1000000000000001</v>
      </c>
      <c r="C4" s="44">
        <v>1.2</v>
      </c>
      <c r="D4" s="44">
        <v>1.3</v>
      </c>
      <c r="E4" s="44">
        <v>1.4</v>
      </c>
      <c r="F4" s="44">
        <v>1.5</v>
      </c>
      <c r="G4" s="44">
        <v>2.1</v>
      </c>
      <c r="H4" s="44">
        <v>2.2000000000000002</v>
      </c>
      <c r="I4" s="44">
        <v>2.2999999999999998</v>
      </c>
      <c r="J4" s="44">
        <v>2.4</v>
      </c>
      <c r="K4" s="44">
        <v>2.5</v>
      </c>
      <c r="L4" s="44">
        <v>3.1</v>
      </c>
      <c r="M4" s="44">
        <v>3.2</v>
      </c>
      <c r="N4" s="44">
        <v>3.3</v>
      </c>
      <c r="O4" s="44">
        <v>3.4</v>
      </c>
      <c r="P4" s="44">
        <v>3.5</v>
      </c>
      <c r="Q4" s="44">
        <v>4.0999999999999996</v>
      </c>
      <c r="R4" s="44">
        <v>4.2</v>
      </c>
      <c r="S4" s="44">
        <v>4.3</v>
      </c>
      <c r="T4" s="44">
        <v>4.4000000000000004</v>
      </c>
      <c r="U4" s="44">
        <v>4.5</v>
      </c>
    </row>
    <row r="5" spans="1:21">
      <c r="A5" s="45" t="s">
        <v>42</v>
      </c>
      <c r="B5" s="45">
        <v>14.27</v>
      </c>
      <c r="C5" s="45">
        <v>12.45</v>
      </c>
      <c r="D5" s="45">
        <v>13.78</v>
      </c>
      <c r="E5" s="45">
        <v>14.93</v>
      </c>
      <c r="F5" s="45">
        <v>15.12</v>
      </c>
      <c r="G5" s="45">
        <v>0.25</v>
      </c>
      <c r="H5" s="45">
        <v>0.27</v>
      </c>
      <c r="I5" s="45">
        <v>0.32</v>
      </c>
      <c r="J5" s="45">
        <v>0.35</v>
      </c>
      <c r="K5" s="45">
        <v>0.4</v>
      </c>
      <c r="L5" s="99"/>
      <c r="M5" s="99"/>
      <c r="N5" s="99"/>
      <c r="O5" s="99"/>
      <c r="P5" s="99"/>
      <c r="Q5" s="45">
        <v>0.16</v>
      </c>
      <c r="R5" s="45">
        <v>0.18</v>
      </c>
      <c r="S5" s="45">
        <v>0.2</v>
      </c>
      <c r="T5" s="45">
        <v>0.22</v>
      </c>
      <c r="U5" s="45">
        <v>0.19</v>
      </c>
    </row>
    <row r="6" spans="1:21">
      <c r="A6" s="45" t="s">
        <v>1</v>
      </c>
      <c r="B6" s="45">
        <v>5.46</v>
      </c>
      <c r="C6" s="45">
        <v>5.49</v>
      </c>
      <c r="D6" s="45">
        <v>5.52</v>
      </c>
      <c r="E6" s="45">
        <v>5.51</v>
      </c>
      <c r="F6" s="45">
        <v>5.48</v>
      </c>
      <c r="G6" s="45">
        <v>0.5</v>
      </c>
      <c r="H6" s="45">
        <v>0.7</v>
      </c>
      <c r="I6" s="45">
        <v>0.9</v>
      </c>
      <c r="J6" s="45">
        <v>0.85</v>
      </c>
      <c r="K6" s="45">
        <v>1.05</v>
      </c>
      <c r="L6" s="99"/>
      <c r="M6" s="99"/>
      <c r="N6" s="99"/>
      <c r="O6" s="99"/>
      <c r="P6" s="99"/>
      <c r="Q6" s="45">
        <v>0.8</v>
      </c>
      <c r="R6" s="45">
        <v>0.85</v>
      </c>
      <c r="S6" s="45">
        <v>0.83</v>
      </c>
      <c r="T6" s="45">
        <v>0.79</v>
      </c>
      <c r="U6" s="45">
        <v>0.82</v>
      </c>
    </row>
    <row r="7" spans="1:21">
      <c r="A7" s="45" t="s">
        <v>46</v>
      </c>
      <c r="B7" s="45">
        <v>14</v>
      </c>
      <c r="C7" s="45">
        <v>15.34</v>
      </c>
      <c r="D7" s="45">
        <v>16.73</v>
      </c>
      <c r="E7" s="45">
        <v>16.88</v>
      </c>
      <c r="F7" s="45">
        <v>17.05</v>
      </c>
      <c r="G7" s="45">
        <v>0.17</v>
      </c>
      <c r="H7" s="45">
        <v>0.2</v>
      </c>
      <c r="I7" s="45">
        <v>0.23</v>
      </c>
      <c r="J7" s="45">
        <v>0.24</v>
      </c>
      <c r="K7" s="45">
        <v>0.22</v>
      </c>
      <c r="L7" s="99"/>
      <c r="M7" s="99"/>
      <c r="N7" s="99"/>
      <c r="O7" s="99"/>
      <c r="P7" s="99"/>
      <c r="Q7" s="45">
        <v>0.23</v>
      </c>
      <c r="R7" s="45">
        <v>0.18</v>
      </c>
      <c r="S7" s="45">
        <v>0.21</v>
      </c>
      <c r="T7" s="45">
        <v>0.25</v>
      </c>
      <c r="U7" s="45">
        <v>0.22</v>
      </c>
    </row>
    <row r="8" spans="1:21">
      <c r="A8" s="45" t="s">
        <v>3</v>
      </c>
      <c r="B8" s="45">
        <v>33.25</v>
      </c>
      <c r="C8" s="45">
        <v>31.83</v>
      </c>
      <c r="D8" s="45">
        <v>31.1</v>
      </c>
      <c r="E8" s="45">
        <v>31.95</v>
      </c>
      <c r="F8" s="45">
        <v>32.19</v>
      </c>
      <c r="G8" s="45">
        <v>0.31</v>
      </c>
      <c r="H8" s="45">
        <v>0.22</v>
      </c>
      <c r="I8" s="45">
        <v>0.26</v>
      </c>
      <c r="J8" s="45">
        <v>0.35</v>
      </c>
      <c r="K8" s="45">
        <v>0.33</v>
      </c>
      <c r="L8" s="99"/>
      <c r="M8" s="99"/>
      <c r="N8" s="99"/>
      <c r="O8" s="99"/>
      <c r="P8" s="99"/>
      <c r="Q8" s="45">
        <v>3.27</v>
      </c>
      <c r="R8" s="45">
        <v>3.51</v>
      </c>
      <c r="S8" s="45">
        <v>2.84</v>
      </c>
      <c r="T8" s="45">
        <v>2.76</v>
      </c>
      <c r="U8" s="45">
        <v>3.11</v>
      </c>
    </row>
    <row r="9" spans="1:21">
      <c r="A9" s="45" t="s">
        <v>48</v>
      </c>
      <c r="B9" s="45">
        <v>0.25</v>
      </c>
      <c r="C9" s="45">
        <v>0.18</v>
      </c>
      <c r="D9" s="45">
        <v>0.17</v>
      </c>
      <c r="E9" s="45">
        <v>0.16</v>
      </c>
      <c r="F9" s="45">
        <v>0.17</v>
      </c>
      <c r="G9" s="45">
        <v>0.12</v>
      </c>
      <c r="H9" s="45">
        <v>0.11</v>
      </c>
      <c r="I9" s="45">
        <v>0.12</v>
      </c>
      <c r="J9" s="45">
        <v>0.12</v>
      </c>
      <c r="K9" s="45">
        <v>0.12</v>
      </c>
      <c r="L9" s="99"/>
      <c r="M9" s="99"/>
      <c r="N9" s="99"/>
      <c r="O9" s="99"/>
      <c r="P9" s="99"/>
      <c r="Q9" s="45">
        <v>0.32</v>
      </c>
      <c r="R9" s="45">
        <v>0.28000000000000003</v>
      </c>
      <c r="S9" s="45">
        <v>0.25</v>
      </c>
      <c r="T9" s="45">
        <v>0.26</v>
      </c>
      <c r="U9" s="45">
        <v>0.27</v>
      </c>
    </row>
    <row r="10" spans="1:21">
      <c r="A10" s="45" t="s">
        <v>2</v>
      </c>
      <c r="B10" s="45">
        <v>0.12</v>
      </c>
      <c r="C10" s="45">
        <v>0.14000000000000001</v>
      </c>
      <c r="D10" s="45">
        <v>0.14000000000000001</v>
      </c>
      <c r="E10" s="45">
        <v>0.15</v>
      </c>
      <c r="F10" s="45">
        <v>0.75</v>
      </c>
      <c r="G10" s="45">
        <v>0.45</v>
      </c>
      <c r="H10" s="45">
        <v>0.52</v>
      </c>
      <c r="I10" s="45">
        <v>0.61</v>
      </c>
      <c r="J10" s="45">
        <v>0.45</v>
      </c>
      <c r="K10" s="45">
        <v>0.52</v>
      </c>
      <c r="L10" s="99"/>
      <c r="M10" s="99"/>
      <c r="N10" s="99"/>
      <c r="O10" s="99"/>
      <c r="P10" s="99"/>
      <c r="Q10" s="45">
        <v>0.68</v>
      </c>
      <c r="R10" s="45">
        <v>1.23</v>
      </c>
      <c r="S10" s="45">
        <v>1.45</v>
      </c>
      <c r="T10" s="45">
        <v>1.67</v>
      </c>
      <c r="U10" s="45">
        <v>1.89</v>
      </c>
    </row>
    <row r="11" spans="1:21">
      <c r="A11" s="2" t="s">
        <v>51</v>
      </c>
      <c r="B11" s="45">
        <v>0.67</v>
      </c>
      <c r="C11" s="45">
        <v>0.69</v>
      </c>
      <c r="D11" s="45">
        <v>0.71</v>
      </c>
      <c r="E11" s="45">
        <v>0.73</v>
      </c>
      <c r="F11" s="45">
        <v>0.75</v>
      </c>
      <c r="G11" s="45">
        <v>0.27</v>
      </c>
      <c r="H11" s="45">
        <v>0.22</v>
      </c>
      <c r="I11" s="45">
        <v>0.28999999999999998</v>
      </c>
      <c r="J11" s="45">
        <v>0.25</v>
      </c>
      <c r="K11" s="45">
        <v>0.31</v>
      </c>
      <c r="L11" s="99"/>
      <c r="M11" s="99"/>
      <c r="N11" s="99"/>
      <c r="O11" s="99"/>
      <c r="P11" s="99"/>
      <c r="Q11" s="45">
        <v>0.43</v>
      </c>
      <c r="R11" s="45">
        <v>0.45</v>
      </c>
      <c r="S11" s="45">
        <v>0.47</v>
      </c>
      <c r="T11" s="45">
        <v>0.49</v>
      </c>
      <c r="U11" s="45">
        <v>0.53</v>
      </c>
    </row>
    <row r="12" spans="1:21">
      <c r="A12" s="45" t="s">
        <v>53</v>
      </c>
      <c r="B12" s="45">
        <v>7.82</v>
      </c>
      <c r="C12" s="45">
        <v>7.86</v>
      </c>
      <c r="D12" s="45">
        <v>7.92</v>
      </c>
      <c r="E12" s="45">
        <v>8.14</v>
      </c>
      <c r="F12" s="45">
        <v>8.07</v>
      </c>
      <c r="G12" s="45">
        <v>6.83</v>
      </c>
      <c r="H12" s="45">
        <v>5.91</v>
      </c>
      <c r="I12" s="45">
        <v>7.18</v>
      </c>
      <c r="J12" s="45">
        <v>7.26</v>
      </c>
      <c r="K12" s="45">
        <v>8.17</v>
      </c>
      <c r="L12" s="99"/>
      <c r="M12" s="99"/>
      <c r="N12" s="99"/>
      <c r="O12" s="99"/>
      <c r="P12" s="99"/>
      <c r="Q12" s="46">
        <v>7.84</v>
      </c>
      <c r="R12" s="46">
        <v>7.69</v>
      </c>
      <c r="S12" s="46">
        <v>7.81</v>
      </c>
      <c r="T12" s="46">
        <v>7.93</v>
      </c>
      <c r="U12" s="45">
        <v>8.07</v>
      </c>
    </row>
    <row r="13" spans="1:21">
      <c r="A13" s="49" t="s">
        <v>80</v>
      </c>
      <c r="B13" s="47">
        <v>262.2</v>
      </c>
      <c r="C13" s="47">
        <v>268.8</v>
      </c>
      <c r="D13" s="47">
        <v>301.2</v>
      </c>
      <c r="E13" s="47">
        <v>308.39999999999998</v>
      </c>
      <c r="F13" s="47">
        <v>316.2</v>
      </c>
      <c r="G13" s="47">
        <v>0.05</v>
      </c>
      <c r="H13" s="47">
        <v>0.04</v>
      </c>
      <c r="I13" s="47">
        <v>0.05</v>
      </c>
      <c r="J13" s="47">
        <v>0.05</v>
      </c>
      <c r="K13" s="47">
        <v>0.06</v>
      </c>
      <c r="L13" s="99"/>
      <c r="M13" s="99"/>
      <c r="N13" s="99"/>
      <c r="O13" s="99"/>
      <c r="P13" s="99"/>
      <c r="Q13" s="47">
        <v>0.23</v>
      </c>
      <c r="R13" s="47">
        <v>0.27</v>
      </c>
      <c r="S13" s="47">
        <v>0.28999999999999998</v>
      </c>
      <c r="T13" s="47">
        <v>0.31</v>
      </c>
      <c r="U13" s="47">
        <v>0.33</v>
      </c>
    </row>
    <row r="14" spans="1:21">
      <c r="A14" s="45" t="s">
        <v>57</v>
      </c>
      <c r="B14" s="47">
        <v>3.17</v>
      </c>
      <c r="C14" s="47">
        <v>68.34</v>
      </c>
      <c r="D14" s="47">
        <v>64.97</v>
      </c>
      <c r="E14" s="47">
        <v>70.180000000000007</v>
      </c>
      <c r="F14" s="47">
        <v>63.28</v>
      </c>
      <c r="G14" s="47" t="s">
        <v>81</v>
      </c>
      <c r="H14" s="47">
        <v>2.17</v>
      </c>
      <c r="I14" s="47" t="s">
        <v>81</v>
      </c>
      <c r="J14" s="47" t="s">
        <v>81</v>
      </c>
      <c r="K14" s="47" t="s">
        <v>81</v>
      </c>
      <c r="L14" s="99"/>
      <c r="M14" s="99"/>
      <c r="N14" s="99"/>
      <c r="O14" s="99"/>
      <c r="P14" s="99"/>
      <c r="Q14" s="47">
        <v>0.15</v>
      </c>
      <c r="R14" s="47">
        <v>0.18</v>
      </c>
      <c r="S14" s="47">
        <v>0.16</v>
      </c>
      <c r="T14" s="47">
        <v>0.14000000000000001</v>
      </c>
      <c r="U14" s="47">
        <v>0.17</v>
      </c>
    </row>
    <row r="15" spans="1:21">
      <c r="A15" s="45" t="s">
        <v>58</v>
      </c>
      <c r="B15" s="47">
        <v>0.28999999999999998</v>
      </c>
      <c r="C15" s="47">
        <v>0.23</v>
      </c>
      <c r="D15" s="47">
        <v>0.25</v>
      </c>
      <c r="E15" s="47">
        <v>0.21</v>
      </c>
      <c r="F15" s="47">
        <v>0.22</v>
      </c>
      <c r="G15" s="47" t="s">
        <v>81</v>
      </c>
      <c r="H15" s="47">
        <v>0.18</v>
      </c>
      <c r="I15" s="47">
        <v>0.22</v>
      </c>
      <c r="J15" s="47">
        <v>0.2</v>
      </c>
      <c r="K15" s="47">
        <v>0.23</v>
      </c>
      <c r="L15" s="99"/>
      <c r="M15" s="99"/>
      <c r="N15" s="99"/>
      <c r="O15" s="99"/>
      <c r="P15" s="99"/>
      <c r="Q15" s="47">
        <v>0.18</v>
      </c>
      <c r="R15" s="47">
        <v>0.21</v>
      </c>
      <c r="S15" s="47">
        <v>0.2</v>
      </c>
      <c r="T15" s="47">
        <v>0.19</v>
      </c>
      <c r="U15" s="47">
        <v>0.19</v>
      </c>
    </row>
    <row r="16" spans="1:21">
      <c r="A16" s="49" t="s">
        <v>59</v>
      </c>
      <c r="B16" s="47" t="s">
        <v>86</v>
      </c>
      <c r="C16" s="47" t="s">
        <v>85</v>
      </c>
      <c r="D16" s="47" t="s">
        <v>84</v>
      </c>
      <c r="E16" s="47" t="s">
        <v>83</v>
      </c>
      <c r="F16" s="47" t="s">
        <v>82</v>
      </c>
      <c r="G16" s="47">
        <v>0.47</v>
      </c>
      <c r="H16" s="47">
        <v>0.46</v>
      </c>
      <c r="I16" s="47">
        <v>0.47</v>
      </c>
      <c r="J16" s="47">
        <v>0.46</v>
      </c>
      <c r="K16" s="47">
        <v>0.46</v>
      </c>
      <c r="L16" s="99"/>
      <c r="M16" s="99"/>
      <c r="N16" s="99"/>
      <c r="O16" s="99"/>
      <c r="P16" s="99"/>
      <c r="Q16" s="47">
        <v>0.47</v>
      </c>
      <c r="R16" s="47">
        <v>0.46</v>
      </c>
      <c r="S16" s="47">
        <v>0.46</v>
      </c>
      <c r="T16" s="47">
        <v>0.47</v>
      </c>
      <c r="U16" s="47">
        <v>0.46</v>
      </c>
    </row>
    <row r="17" spans="1:21">
      <c r="A17" s="45" t="s">
        <v>88</v>
      </c>
      <c r="B17" s="47">
        <v>52.2</v>
      </c>
      <c r="C17" s="47" t="s">
        <v>81</v>
      </c>
      <c r="D17" s="47" t="s">
        <v>81</v>
      </c>
      <c r="E17" s="47">
        <v>27</v>
      </c>
      <c r="F17" s="47">
        <v>27.85</v>
      </c>
      <c r="G17" s="47">
        <v>0.35</v>
      </c>
      <c r="H17" s="47">
        <v>0.18</v>
      </c>
      <c r="I17" s="47">
        <v>0.22</v>
      </c>
      <c r="J17" s="47">
        <v>0.25</v>
      </c>
      <c r="K17" s="47">
        <v>0.3</v>
      </c>
      <c r="L17" s="99"/>
      <c r="M17" s="99"/>
      <c r="N17" s="99"/>
      <c r="O17" s="99"/>
      <c r="P17" s="99"/>
      <c r="Q17" s="47">
        <v>0.42</v>
      </c>
      <c r="R17" s="47">
        <v>0.57999999999999996</v>
      </c>
      <c r="S17" s="47">
        <v>1.58</v>
      </c>
      <c r="T17" s="47">
        <v>1.42</v>
      </c>
      <c r="U17" s="47">
        <v>1.67</v>
      </c>
    </row>
    <row r="18" spans="1:21">
      <c r="A18" s="49" t="s">
        <v>90</v>
      </c>
      <c r="B18" s="47" t="s">
        <v>91</v>
      </c>
      <c r="C18" s="47" t="s">
        <v>93</v>
      </c>
      <c r="D18" s="47" t="s">
        <v>92</v>
      </c>
      <c r="E18" s="47" t="s">
        <v>94</v>
      </c>
      <c r="F18" s="47" t="s">
        <v>95</v>
      </c>
      <c r="G18" s="47" t="s">
        <v>81</v>
      </c>
      <c r="H18" s="47" t="s">
        <v>81</v>
      </c>
      <c r="I18" s="47" t="s">
        <v>81</v>
      </c>
      <c r="J18" s="47" t="s">
        <v>81</v>
      </c>
      <c r="K18" s="47" t="s">
        <v>81</v>
      </c>
      <c r="L18" s="99"/>
      <c r="M18" s="99"/>
      <c r="N18" s="99"/>
      <c r="O18" s="99"/>
      <c r="P18" s="99"/>
      <c r="Q18" s="47" t="s">
        <v>101</v>
      </c>
      <c r="R18" s="47" t="s">
        <v>99</v>
      </c>
      <c r="S18" s="47" t="s">
        <v>97</v>
      </c>
      <c r="T18" s="47" t="s">
        <v>98</v>
      </c>
      <c r="U18" s="47" t="s">
        <v>100</v>
      </c>
    </row>
    <row r="19" spans="1:21">
      <c r="A19" s="19"/>
    </row>
    <row r="21" spans="1:21">
      <c r="A21" s="50"/>
      <c r="B21" s="98" t="s">
        <v>165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3" spans="1:21">
      <c r="A23" s="19"/>
    </row>
  </sheetData>
  <mergeCells count="6">
    <mergeCell ref="B21:M21"/>
    <mergeCell ref="B3:F3"/>
    <mergeCell ref="G3:K3"/>
    <mergeCell ref="L3:P3"/>
    <mergeCell ref="Q3:U3"/>
    <mergeCell ref="L5:P1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6A8B-FEFF-994E-AEDE-D166FFBFD9ED}">
  <dimension ref="A1:S15"/>
  <sheetViews>
    <sheetView zoomScale="113" workbookViewId="0">
      <selection activeCell="E15" sqref="E15"/>
    </sheetView>
  </sheetViews>
  <sheetFormatPr baseColWidth="10" defaultRowHeight="16"/>
  <cols>
    <col min="1" max="1" width="18.6640625" bestFit="1" customWidth="1"/>
    <col min="2" max="2" width="6.83203125" bestFit="1" customWidth="1"/>
    <col min="4" max="4" width="18.6640625" bestFit="1" customWidth="1"/>
    <col min="5" max="5" width="6.83203125" bestFit="1" customWidth="1"/>
    <col min="7" max="7" width="18.6640625" bestFit="1" customWidth="1"/>
    <col min="8" max="8" width="6.83203125" bestFit="1" customWidth="1"/>
    <col min="10" max="10" width="18.6640625" bestFit="1" customWidth="1"/>
    <col min="11" max="11" width="6.83203125" bestFit="1" customWidth="1"/>
    <col min="12" max="12" width="6.5" bestFit="1" customWidth="1"/>
    <col min="13" max="13" width="11.33203125" bestFit="1" customWidth="1"/>
    <col min="14" max="14" width="18.6640625" bestFit="1" customWidth="1"/>
    <col min="15" max="19" width="7.33203125" bestFit="1" customWidth="1"/>
  </cols>
  <sheetData>
    <row r="1" spans="1:19">
      <c r="A1" s="100" t="s">
        <v>163</v>
      </c>
      <c r="B1" s="101"/>
      <c r="D1" s="102" t="s">
        <v>192</v>
      </c>
      <c r="E1" s="102"/>
      <c r="G1" s="100" t="s">
        <v>162</v>
      </c>
      <c r="H1" s="101"/>
      <c r="J1" s="100" t="s">
        <v>164</v>
      </c>
      <c r="K1" s="101"/>
      <c r="M1" s="1" t="s">
        <v>193</v>
      </c>
      <c r="N1" s="1" t="s">
        <v>287</v>
      </c>
      <c r="O1" s="1" t="s">
        <v>172</v>
      </c>
      <c r="P1" s="1" t="s">
        <v>175</v>
      </c>
      <c r="Q1" s="1" t="s">
        <v>173</v>
      </c>
      <c r="R1" s="41" t="s">
        <v>174</v>
      </c>
      <c r="S1" s="1" t="s">
        <v>43</v>
      </c>
    </row>
    <row r="2" spans="1:19">
      <c r="A2" s="1" t="s">
        <v>42</v>
      </c>
      <c r="B2" s="35">
        <v>83.885999999999996</v>
      </c>
      <c r="D2" s="1" t="s">
        <v>55</v>
      </c>
      <c r="E2" s="71">
        <v>96.4</v>
      </c>
      <c r="G2" s="41" t="s">
        <v>54</v>
      </c>
      <c r="H2" s="35">
        <v>84.25</v>
      </c>
      <c r="J2" s="1" t="s">
        <v>0</v>
      </c>
      <c r="K2" s="35">
        <v>91.806666666666658</v>
      </c>
      <c r="M2" s="1">
        <v>1</v>
      </c>
      <c r="N2" s="2" t="s">
        <v>42</v>
      </c>
      <c r="O2" s="51">
        <v>83.885999999999996</v>
      </c>
      <c r="P2" s="52">
        <v>93.525000000000006</v>
      </c>
      <c r="Q2" s="52">
        <v>72.25</v>
      </c>
      <c r="R2" s="52">
        <v>91.806666666666658</v>
      </c>
      <c r="S2" s="52">
        <f t="shared" ref="S2:S15" si="0">SUM(O2:R2)/4</f>
        <v>85.366916666666668</v>
      </c>
    </row>
    <row r="3" spans="1:19">
      <c r="A3" s="1" t="s">
        <v>55</v>
      </c>
      <c r="B3" s="35">
        <v>81.614000000000004</v>
      </c>
      <c r="D3" s="1" t="s">
        <v>79</v>
      </c>
      <c r="E3" s="71">
        <v>96</v>
      </c>
      <c r="G3" s="41" t="s">
        <v>153</v>
      </c>
      <c r="H3" s="35">
        <v>79.5</v>
      </c>
      <c r="J3" s="2" t="s">
        <v>50</v>
      </c>
      <c r="K3" s="35">
        <v>93.22</v>
      </c>
      <c r="M3" s="1">
        <v>2</v>
      </c>
      <c r="N3" s="2" t="s">
        <v>45</v>
      </c>
      <c r="O3" s="51">
        <v>74.989999999999995</v>
      </c>
      <c r="P3" s="52">
        <v>93.3</v>
      </c>
      <c r="Q3" s="52">
        <v>79.5</v>
      </c>
      <c r="R3" s="52">
        <v>92.47</v>
      </c>
      <c r="S3" s="52">
        <f t="shared" si="0"/>
        <v>85.064999999999998</v>
      </c>
    </row>
    <row r="4" spans="1:19">
      <c r="A4" s="1" t="s">
        <v>54</v>
      </c>
      <c r="B4" s="35">
        <v>81.001999999999995</v>
      </c>
      <c r="D4" s="1" t="s">
        <v>54</v>
      </c>
      <c r="E4" s="35">
        <v>95.05</v>
      </c>
      <c r="G4" s="41" t="s">
        <v>55</v>
      </c>
      <c r="H4" s="35">
        <v>79</v>
      </c>
      <c r="J4" s="2" t="s">
        <v>56</v>
      </c>
      <c r="K4" s="35">
        <v>92.820000000000007</v>
      </c>
      <c r="M4" s="1">
        <v>3</v>
      </c>
      <c r="N4" s="2" t="s">
        <v>87</v>
      </c>
      <c r="O4" s="51">
        <v>80.007000000000005</v>
      </c>
      <c r="P4" s="52">
        <v>89.55</v>
      </c>
      <c r="Q4" s="52">
        <v>78.166666666666671</v>
      </c>
      <c r="R4" s="52">
        <v>91</v>
      </c>
      <c r="S4" s="52">
        <f t="shared" si="0"/>
        <v>84.680916666666675</v>
      </c>
    </row>
    <row r="5" spans="1:19">
      <c r="A5" s="1" t="s">
        <v>56</v>
      </c>
      <c r="B5" s="35">
        <v>80.994</v>
      </c>
      <c r="D5" s="1" t="s">
        <v>47</v>
      </c>
      <c r="E5" s="35">
        <v>94.174999999999997</v>
      </c>
      <c r="G5" s="41" t="s">
        <v>87</v>
      </c>
      <c r="H5" s="35">
        <v>78.166666666666671</v>
      </c>
      <c r="J5" s="1" t="s">
        <v>45</v>
      </c>
      <c r="K5" s="35">
        <v>92.47</v>
      </c>
      <c r="M5" s="1">
        <v>4</v>
      </c>
      <c r="N5" s="2" t="s">
        <v>52</v>
      </c>
      <c r="O5" s="51">
        <v>76.450999999999993</v>
      </c>
      <c r="P5" s="72">
        <v>93</v>
      </c>
      <c r="Q5" s="52">
        <v>75.416666666666671</v>
      </c>
      <c r="R5" s="52">
        <v>92.276666666666671</v>
      </c>
      <c r="S5" s="52">
        <f t="shared" si="0"/>
        <v>84.286083333333323</v>
      </c>
    </row>
    <row r="6" spans="1:19">
      <c r="A6" s="1" t="s">
        <v>87</v>
      </c>
      <c r="B6" s="35">
        <v>80.006999999999991</v>
      </c>
      <c r="D6" s="1" t="s">
        <v>56</v>
      </c>
      <c r="E6" s="71">
        <v>94.15</v>
      </c>
      <c r="G6" s="41" t="s">
        <v>89</v>
      </c>
      <c r="H6" s="35">
        <v>77.583333333333329</v>
      </c>
      <c r="J6" s="1" t="s">
        <v>47</v>
      </c>
      <c r="K6" s="35">
        <v>92.399999999999991</v>
      </c>
      <c r="M6" s="1">
        <v>5</v>
      </c>
      <c r="N6" s="2" t="s">
        <v>89</v>
      </c>
      <c r="O6" s="51">
        <v>76.528999999999996</v>
      </c>
      <c r="P6" s="52">
        <v>92.65</v>
      </c>
      <c r="Q6" s="52">
        <v>77.583333333333329</v>
      </c>
      <c r="R6" s="52">
        <v>86.916666666666671</v>
      </c>
      <c r="S6" s="52">
        <f t="shared" si="0"/>
        <v>83.419750000000008</v>
      </c>
    </row>
    <row r="7" spans="1:19">
      <c r="A7" s="1" t="s">
        <v>49</v>
      </c>
      <c r="B7" s="35">
        <v>79.786000000000016</v>
      </c>
      <c r="D7" s="1" t="s">
        <v>51</v>
      </c>
      <c r="E7" s="35">
        <v>94.05</v>
      </c>
      <c r="G7" s="41" t="s">
        <v>52</v>
      </c>
      <c r="H7" s="35">
        <v>75.416666666666671</v>
      </c>
      <c r="J7" s="1" t="s">
        <v>52</v>
      </c>
      <c r="K7" s="35">
        <v>92.276666666666671</v>
      </c>
      <c r="M7" s="1">
        <v>6</v>
      </c>
      <c r="N7" s="2" t="s">
        <v>50</v>
      </c>
      <c r="O7" s="51">
        <v>78.02</v>
      </c>
      <c r="P7" s="52">
        <v>94.05</v>
      </c>
      <c r="Q7" s="52">
        <v>68.166666666666657</v>
      </c>
      <c r="R7" s="52">
        <v>93.22</v>
      </c>
      <c r="S7" s="52">
        <f t="shared" si="0"/>
        <v>83.364166666666662</v>
      </c>
    </row>
    <row r="8" spans="1:19">
      <c r="A8" s="1" t="s">
        <v>79</v>
      </c>
      <c r="B8" s="35">
        <v>79.709000000000017</v>
      </c>
      <c r="D8" s="1" t="s">
        <v>42</v>
      </c>
      <c r="E8" s="35">
        <v>93.525000000000006</v>
      </c>
      <c r="G8" s="41" t="s">
        <v>42</v>
      </c>
      <c r="H8" s="35">
        <v>72.25</v>
      </c>
      <c r="J8" s="2" t="s">
        <v>87</v>
      </c>
      <c r="K8" s="35">
        <v>91</v>
      </c>
      <c r="M8" s="1">
        <v>7</v>
      </c>
      <c r="N8" s="2" t="s">
        <v>79</v>
      </c>
      <c r="O8" s="51">
        <v>79.709000000000003</v>
      </c>
      <c r="P8" s="72">
        <v>96</v>
      </c>
      <c r="Q8" s="52">
        <v>67.083333333333329</v>
      </c>
      <c r="R8" s="52">
        <v>86.556666666666658</v>
      </c>
      <c r="S8" s="52">
        <f t="shared" si="0"/>
        <v>82.337249999999997</v>
      </c>
    </row>
    <row r="9" spans="1:19">
      <c r="A9" s="1" t="s">
        <v>50</v>
      </c>
      <c r="B9" s="35">
        <v>78.02000000000001</v>
      </c>
      <c r="D9" s="1" t="s">
        <v>45</v>
      </c>
      <c r="E9" s="35">
        <v>93.3</v>
      </c>
      <c r="G9" s="41" t="s">
        <v>1</v>
      </c>
      <c r="H9" s="35">
        <v>72</v>
      </c>
      <c r="J9" s="2" t="s">
        <v>49</v>
      </c>
      <c r="K9" s="35">
        <v>89.046666666666667</v>
      </c>
      <c r="M9" s="1">
        <v>8</v>
      </c>
      <c r="N9" s="2" t="s">
        <v>56</v>
      </c>
      <c r="O9" s="51">
        <v>80.994</v>
      </c>
      <c r="P9" s="72">
        <v>94.15</v>
      </c>
      <c r="Q9" s="52">
        <v>54.916666666666664</v>
      </c>
      <c r="R9" s="52">
        <v>92.820000000000007</v>
      </c>
      <c r="S9" s="52">
        <f t="shared" si="0"/>
        <v>80.720166666666671</v>
      </c>
    </row>
    <row r="10" spans="1:19">
      <c r="A10" s="1" t="s">
        <v>89</v>
      </c>
      <c r="B10" s="35">
        <v>76.529000000000011</v>
      </c>
      <c r="D10" s="1" t="s">
        <v>52</v>
      </c>
      <c r="E10" s="71">
        <v>93</v>
      </c>
      <c r="G10" s="41" t="s">
        <v>49</v>
      </c>
      <c r="H10" s="35">
        <v>71.75</v>
      </c>
      <c r="J10" s="1" t="s">
        <v>48</v>
      </c>
      <c r="K10" s="35">
        <v>87.356666666666655</v>
      </c>
      <c r="M10" s="1">
        <v>9</v>
      </c>
      <c r="N10" s="2" t="s">
        <v>47</v>
      </c>
      <c r="O10" s="51">
        <v>70.426000000000002</v>
      </c>
      <c r="P10" s="52">
        <v>94.174999999999997</v>
      </c>
      <c r="Q10" s="52">
        <v>64</v>
      </c>
      <c r="R10" s="52">
        <v>92.399999999999991</v>
      </c>
      <c r="S10" s="52">
        <f t="shared" si="0"/>
        <v>80.250249999999994</v>
      </c>
    </row>
    <row r="11" spans="1:19">
      <c r="A11" s="1" t="s">
        <v>52</v>
      </c>
      <c r="B11" s="35">
        <v>76.451000000000008</v>
      </c>
      <c r="D11" s="1" t="s">
        <v>46</v>
      </c>
      <c r="E11" s="35">
        <v>92.9</v>
      </c>
      <c r="G11" s="41" t="s">
        <v>50</v>
      </c>
      <c r="H11" s="35">
        <v>68.166666666666657</v>
      </c>
      <c r="J11" s="2" t="s">
        <v>89</v>
      </c>
      <c r="K11" s="35">
        <v>86.916666666666671</v>
      </c>
      <c r="M11" s="1">
        <v>10</v>
      </c>
      <c r="N11" s="2" t="s">
        <v>54</v>
      </c>
      <c r="O11" s="51">
        <v>81.001999999999995</v>
      </c>
      <c r="P11" s="52">
        <v>95.05</v>
      </c>
      <c r="Q11" s="52">
        <v>84.25</v>
      </c>
      <c r="R11" s="52">
        <v>60.683333333333323</v>
      </c>
      <c r="S11" s="52">
        <f t="shared" si="0"/>
        <v>80.24633333333334</v>
      </c>
    </row>
    <row r="12" spans="1:19">
      <c r="A12" s="1" t="s">
        <v>45</v>
      </c>
      <c r="B12" s="35">
        <v>74.989999999999995</v>
      </c>
      <c r="D12" s="1" t="s">
        <v>89</v>
      </c>
      <c r="E12" s="35">
        <v>92.65</v>
      </c>
      <c r="G12" s="41" t="s">
        <v>79</v>
      </c>
      <c r="H12" s="35">
        <v>67.083333333333329</v>
      </c>
      <c r="J12" s="2" t="s">
        <v>79</v>
      </c>
      <c r="K12" s="35">
        <v>86.556666666666658</v>
      </c>
      <c r="M12" s="1">
        <v>11</v>
      </c>
      <c r="N12" s="2" t="s">
        <v>49</v>
      </c>
      <c r="O12" s="51">
        <v>79.786000000000001</v>
      </c>
      <c r="P12" s="52">
        <v>79.3</v>
      </c>
      <c r="Q12" s="52">
        <v>71.75</v>
      </c>
      <c r="R12" s="52">
        <v>89.046666666666667</v>
      </c>
      <c r="S12" s="52">
        <f t="shared" si="0"/>
        <v>79.970666666666673</v>
      </c>
    </row>
    <row r="13" spans="1:19">
      <c r="A13" s="1" t="s">
        <v>46</v>
      </c>
      <c r="B13" s="35">
        <v>74.618000000000009</v>
      </c>
      <c r="D13" s="1" t="s">
        <v>48</v>
      </c>
      <c r="E13" s="35">
        <v>92.075000000000003</v>
      </c>
      <c r="G13" s="41" t="s">
        <v>47</v>
      </c>
      <c r="H13" s="35">
        <v>64</v>
      </c>
      <c r="J13" s="1" t="s">
        <v>46</v>
      </c>
      <c r="K13" s="35">
        <v>77.843333333333334</v>
      </c>
      <c r="M13" s="1">
        <v>12</v>
      </c>
      <c r="N13" s="2" t="s">
        <v>46</v>
      </c>
      <c r="O13" s="51">
        <v>74.617999999999995</v>
      </c>
      <c r="P13" s="52">
        <v>92.9</v>
      </c>
      <c r="Q13" s="52">
        <v>72</v>
      </c>
      <c r="R13" s="52">
        <v>77.843333333333334</v>
      </c>
      <c r="S13" s="52">
        <f t="shared" si="0"/>
        <v>79.340333333333334</v>
      </c>
    </row>
    <row r="14" spans="1:19">
      <c r="A14" s="1" t="s">
        <v>48</v>
      </c>
      <c r="B14" s="35">
        <v>70.544000000000011</v>
      </c>
      <c r="D14" s="1" t="s">
        <v>87</v>
      </c>
      <c r="E14" s="35">
        <v>89.55</v>
      </c>
      <c r="G14" s="41" t="s">
        <v>48</v>
      </c>
      <c r="H14" s="35">
        <v>56.75</v>
      </c>
      <c r="J14" s="2" t="s">
        <v>54</v>
      </c>
      <c r="K14" s="35">
        <v>60.683333333333323</v>
      </c>
      <c r="M14" s="1">
        <v>13</v>
      </c>
      <c r="N14" s="2" t="s">
        <v>55</v>
      </c>
      <c r="O14" s="51">
        <v>81.614000000000004</v>
      </c>
      <c r="P14" s="72">
        <v>96.4</v>
      </c>
      <c r="Q14" s="52">
        <v>79</v>
      </c>
      <c r="R14" s="52">
        <v>59.75333333333333</v>
      </c>
      <c r="S14" s="52">
        <f t="shared" si="0"/>
        <v>79.191833333333335</v>
      </c>
    </row>
    <row r="15" spans="1:19">
      <c r="A15" s="1" t="s">
        <v>47</v>
      </c>
      <c r="B15" s="35">
        <v>70.426000000000002</v>
      </c>
      <c r="D15" s="1" t="s">
        <v>49</v>
      </c>
      <c r="E15" s="35" t="s">
        <v>288</v>
      </c>
      <c r="G15" s="41" t="s">
        <v>56</v>
      </c>
      <c r="H15" s="35">
        <v>54.916666666666664</v>
      </c>
      <c r="J15" s="2" t="s">
        <v>55</v>
      </c>
      <c r="K15" s="35">
        <v>59.75333333333333</v>
      </c>
      <c r="M15" s="1">
        <v>14</v>
      </c>
      <c r="N15" s="2" t="s">
        <v>48</v>
      </c>
      <c r="O15" s="51">
        <v>70.543999999999997</v>
      </c>
      <c r="P15" s="52">
        <v>92.075000000000003</v>
      </c>
      <c r="Q15" s="52">
        <v>56.75</v>
      </c>
      <c r="R15" s="52">
        <v>87.356666666666655</v>
      </c>
      <c r="S15" s="52">
        <f t="shared" si="0"/>
        <v>76.681416666666664</v>
      </c>
    </row>
  </sheetData>
  <sortState xmlns:xlrd2="http://schemas.microsoft.com/office/spreadsheetml/2017/richdata2" ref="M2:S15">
    <sortCondition descending="1" ref="S2:S15"/>
  </sortState>
  <mergeCells count="4">
    <mergeCell ref="A1:B1"/>
    <mergeCell ref="G1:H1"/>
    <mergeCell ref="J1:K1"/>
    <mergeCell ref="D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417D-3AC4-BF41-BDB7-549192A8D085}">
  <dimension ref="A1:Z203"/>
  <sheetViews>
    <sheetView topLeftCell="R41" zoomScale="125" zoomScaleNormal="144" workbookViewId="0">
      <selection activeCell="S45" sqref="S45:Z59"/>
    </sheetView>
  </sheetViews>
  <sheetFormatPr baseColWidth="10" defaultRowHeight="16"/>
  <cols>
    <col min="1" max="1" width="25" bestFit="1" customWidth="1"/>
    <col min="2" max="6" width="8" bestFit="1" customWidth="1"/>
    <col min="7" max="7" width="7" bestFit="1" customWidth="1"/>
    <col min="8" max="8" width="7.5" bestFit="1" customWidth="1"/>
    <col min="9" max="10" width="5" bestFit="1" customWidth="1"/>
    <col min="11" max="13" width="6" bestFit="1" customWidth="1"/>
    <col min="15" max="15" width="18" bestFit="1" customWidth="1"/>
    <col min="16" max="16" width="8" bestFit="1" customWidth="1"/>
    <col min="17" max="17" width="10" customWidth="1"/>
    <col min="18" max="18" width="82.83203125" customWidth="1"/>
    <col min="19" max="19" width="7.33203125" bestFit="1" customWidth="1"/>
    <col min="20" max="20" width="18" bestFit="1" customWidth="1"/>
    <col min="21" max="21" width="12.83203125" bestFit="1" customWidth="1"/>
    <col min="22" max="22" width="16.83203125" bestFit="1" customWidth="1"/>
    <col min="23" max="23" width="20.1640625" bestFit="1" customWidth="1"/>
    <col min="24" max="24" width="25.33203125" bestFit="1" customWidth="1"/>
    <col min="25" max="25" width="18.6640625" bestFit="1" customWidth="1"/>
    <col min="26" max="26" width="8" bestFit="1" customWidth="1"/>
  </cols>
  <sheetData>
    <row r="1" spans="1:20">
      <c r="A1" s="57" t="s">
        <v>0</v>
      </c>
      <c r="B1" s="23">
        <f>AVERAGE(C8:G8)</f>
        <v>83.885999999999996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20">
      <c r="A2" s="25" t="s">
        <v>4</v>
      </c>
      <c r="B2" s="3"/>
      <c r="C2">
        <v>1.1000000000000001</v>
      </c>
      <c r="D2">
        <v>1.2</v>
      </c>
      <c r="E2">
        <v>1.3</v>
      </c>
      <c r="F2">
        <v>1.4</v>
      </c>
      <c r="G2">
        <v>1.5</v>
      </c>
      <c r="H2" s="53" t="s">
        <v>176</v>
      </c>
      <c r="I2">
        <v>1.1000000000000001</v>
      </c>
      <c r="J2">
        <v>1.2</v>
      </c>
      <c r="K2">
        <v>1.3</v>
      </c>
      <c r="L2">
        <v>1.4</v>
      </c>
      <c r="M2" s="26">
        <v>1.5</v>
      </c>
      <c r="O2" s="19"/>
      <c r="R2" s="3" t="s">
        <v>6</v>
      </c>
      <c r="S2" s="97" t="s">
        <v>171</v>
      </c>
      <c r="T2" s="97"/>
    </row>
    <row r="3" spans="1:20" ht="18">
      <c r="A3" s="25" t="s">
        <v>6</v>
      </c>
      <c r="B3" s="20">
        <v>0.06</v>
      </c>
      <c r="C3">
        <f>IF(AND(I3&gt;=490, I3&lt;=510), 6,
IF(AND(I3&gt;510, I3&lt;=550), 5 - (I3-510)/40,
IF(AND(I3&gt;=450, I3&lt;490), 5 - (490-I3)/40,
IF(AND(I3&gt;550, I3&lt;=600), 3 - (I3-550)/50,
IF(AND(I3&gt;=400, I3&lt;450), 3 - (450-I3)/50, 0)))))</f>
        <v>4.8</v>
      </c>
      <c r="D3">
        <f t="shared" ref="D3:G3" si="0">IF(AND(J3&gt;=490, J3&lt;=510), 6,
IF(AND(J3&gt;510, J3&lt;=550), 5 - (J3-510)/40,
IF(AND(J3&gt;=450, J3&lt;490), 5 - (490-J3)/40,
IF(AND(J3&gt;550, J3&lt;=600), 3 - (J3-550)/50,
IF(AND(J3&gt;=400, J3&lt;450), 3 - (450-J3)/50, 0)))))</f>
        <v>2.84</v>
      </c>
      <c r="E3">
        <f t="shared" si="0"/>
        <v>2.76</v>
      </c>
      <c r="F3">
        <f t="shared" si="0"/>
        <v>2.48</v>
      </c>
      <c r="G3">
        <f t="shared" si="0"/>
        <v>2.64</v>
      </c>
      <c r="H3" s="56">
        <f>AVERAGE(C3:G3)</f>
        <v>3.1040000000000001</v>
      </c>
      <c r="I3">
        <v>518</v>
      </c>
      <c r="J3">
        <v>558</v>
      </c>
      <c r="K3">
        <v>562</v>
      </c>
      <c r="L3">
        <v>576</v>
      </c>
      <c r="M3" s="26">
        <v>568</v>
      </c>
      <c r="O3" s="19"/>
      <c r="R3" s="21" t="s">
        <v>75</v>
      </c>
    </row>
    <row r="4" spans="1:20" ht="17" thickBot="1">
      <c r="A4" s="25" t="s">
        <v>7</v>
      </c>
      <c r="B4" s="20">
        <v>0.27</v>
      </c>
      <c r="C4">
        <f>I4*$B$4</f>
        <v>25.650000000000002</v>
      </c>
      <c r="D4">
        <f t="shared" ref="D4:G4" si="1">J4*$B$4</f>
        <v>24.3</v>
      </c>
      <c r="E4">
        <f t="shared" si="1"/>
        <v>27</v>
      </c>
      <c r="F4">
        <f t="shared" si="1"/>
        <v>27</v>
      </c>
      <c r="G4">
        <f t="shared" si="1"/>
        <v>25.650000000000002</v>
      </c>
      <c r="H4" s="56">
        <f t="shared" ref="H4:H8" si="2">AVERAGE(C4:G4)</f>
        <v>25.919999999999998</v>
      </c>
      <c r="I4">
        <f>95</f>
        <v>95</v>
      </c>
      <c r="J4">
        <f>90</f>
        <v>90</v>
      </c>
      <c r="K4">
        <f>100</f>
        <v>100</v>
      </c>
      <c r="L4">
        <f>100</f>
        <v>100</v>
      </c>
      <c r="M4" s="26">
        <f>95</f>
        <v>95</v>
      </c>
      <c r="O4" s="19"/>
    </row>
    <row r="5" spans="1:20">
      <c r="A5" s="25" t="s">
        <v>8</v>
      </c>
      <c r="B5" s="20">
        <v>0.27</v>
      </c>
      <c r="C5">
        <f>I5*$B$5</f>
        <v>23.490000000000002</v>
      </c>
      <c r="D5">
        <f t="shared" ref="D5:G5" si="3">J5*$B$5</f>
        <v>25.110000000000003</v>
      </c>
      <c r="E5">
        <f t="shared" si="3"/>
        <v>24.3</v>
      </c>
      <c r="F5">
        <f t="shared" si="3"/>
        <v>24.840000000000003</v>
      </c>
      <c r="G5">
        <f t="shared" si="3"/>
        <v>24.57</v>
      </c>
      <c r="H5" s="56">
        <f t="shared" si="2"/>
        <v>24.462</v>
      </c>
      <c r="I5">
        <v>87</v>
      </c>
      <c r="J5">
        <v>93</v>
      </c>
      <c r="K5">
        <v>90</v>
      </c>
      <c r="L5">
        <v>92</v>
      </c>
      <c r="M5" s="26">
        <v>91</v>
      </c>
      <c r="O5" s="22" t="s">
        <v>96</v>
      </c>
      <c r="P5" s="24"/>
      <c r="R5" s="3" t="s">
        <v>74</v>
      </c>
    </row>
    <row r="6" spans="1:20">
      <c r="A6" s="25" t="s">
        <v>9</v>
      </c>
      <c r="B6" s="20">
        <v>0.2</v>
      </c>
      <c r="C6">
        <f>IF(I6&lt;=0, 20, IF(I6&lt;=5, 16, IF(I6&lt;=10, 12, IF(I6&lt;=15, 8, IF(I6&lt;=20, 4, 0)))))</f>
        <v>16</v>
      </c>
      <c r="D6">
        <f t="shared" ref="D6:G6" si="4">IF(J6&lt;=0, 20, IF(J6&lt;=5, 16, IF(J6&lt;=10, 12, IF(J6&lt;=15, 8, IF(J6&lt;=20, 4, 0)))))</f>
        <v>20</v>
      </c>
      <c r="E6">
        <f t="shared" si="4"/>
        <v>20</v>
      </c>
      <c r="F6">
        <f t="shared" si="4"/>
        <v>20</v>
      </c>
      <c r="G6">
        <f t="shared" si="4"/>
        <v>20</v>
      </c>
      <c r="H6" s="56">
        <f t="shared" si="2"/>
        <v>19.2</v>
      </c>
      <c r="I6" s="12">
        <v>0.19</v>
      </c>
      <c r="J6" s="12">
        <v>0</v>
      </c>
      <c r="K6" s="12">
        <v>0</v>
      </c>
      <c r="L6" s="12">
        <v>0</v>
      </c>
      <c r="M6" s="27">
        <v>0</v>
      </c>
      <c r="O6" s="42" t="s">
        <v>42</v>
      </c>
      <c r="P6" s="26">
        <v>83.885999999999996</v>
      </c>
      <c r="R6" s="3" t="s">
        <v>76</v>
      </c>
    </row>
    <row r="7" spans="1:20">
      <c r="A7" s="25" t="s">
        <v>10</v>
      </c>
      <c r="B7" s="20">
        <v>0.2</v>
      </c>
      <c r="C7">
        <f>IF(I7&lt;=10, 20, IF(I7&lt;=12, 16, IF(I7&lt;=14, 12, IF(I7&lt;=16, 8, 4))))</f>
        <v>8</v>
      </c>
      <c r="D7">
        <f t="shared" ref="D7:G7" si="5">IF(J7&lt;=10, 20, IF(J7&lt;=12, 16, IF(J7&lt;=14, 12, IF(J7&lt;=16, 8, 4))))</f>
        <v>12</v>
      </c>
      <c r="E7">
        <f t="shared" si="5"/>
        <v>16</v>
      </c>
      <c r="F7">
        <f t="shared" si="5"/>
        <v>8</v>
      </c>
      <c r="G7">
        <f t="shared" si="5"/>
        <v>12</v>
      </c>
      <c r="H7" s="56">
        <f t="shared" si="2"/>
        <v>11.2</v>
      </c>
      <c r="I7">
        <v>15</v>
      </c>
      <c r="J7">
        <v>14</v>
      </c>
      <c r="K7">
        <v>11</v>
      </c>
      <c r="L7">
        <v>15</v>
      </c>
      <c r="M7" s="26">
        <v>14</v>
      </c>
      <c r="O7" s="42" t="s">
        <v>55</v>
      </c>
      <c r="P7" s="26">
        <v>81.614000000000004</v>
      </c>
      <c r="R7" s="3" t="s">
        <v>77</v>
      </c>
    </row>
    <row r="8" spans="1:20" ht="17" thickBot="1">
      <c r="A8" s="28" t="s">
        <v>43</v>
      </c>
      <c r="B8" s="29">
        <v>1</v>
      </c>
      <c r="C8" s="30">
        <f>C3+C4+C5+C6+C7</f>
        <v>77.94</v>
      </c>
      <c r="D8" s="30">
        <f t="shared" ref="D8:G8" si="6">D3+D4+D5+D6+D7</f>
        <v>84.25</v>
      </c>
      <c r="E8" s="30">
        <f t="shared" si="6"/>
        <v>90.06</v>
      </c>
      <c r="F8" s="30">
        <f t="shared" si="6"/>
        <v>82.320000000000007</v>
      </c>
      <c r="G8" s="30">
        <f t="shared" si="6"/>
        <v>84.86</v>
      </c>
      <c r="H8" s="56">
        <f t="shared" si="2"/>
        <v>83.885999999999996</v>
      </c>
      <c r="I8" s="30"/>
      <c r="J8" s="30"/>
      <c r="K8" s="30"/>
      <c r="L8" s="30"/>
      <c r="M8" s="31"/>
      <c r="O8" s="42" t="s">
        <v>54</v>
      </c>
      <c r="P8" s="26">
        <v>81.001999999999995</v>
      </c>
      <c r="R8" s="3" t="s">
        <v>78</v>
      </c>
    </row>
    <row r="9" spans="1:20">
      <c r="A9" s="3"/>
      <c r="B9" s="20"/>
      <c r="H9" s="54"/>
      <c r="O9" s="42" t="s">
        <v>56</v>
      </c>
      <c r="P9" s="26">
        <v>80.994</v>
      </c>
    </row>
    <row r="10" spans="1:20">
      <c r="H10" s="54"/>
      <c r="O10" s="42" t="s">
        <v>87</v>
      </c>
      <c r="P10" s="26">
        <v>80.006999999999991</v>
      </c>
      <c r="R10" s="3" t="s">
        <v>7</v>
      </c>
    </row>
    <row r="11" spans="1:20">
      <c r="H11" s="54"/>
      <c r="O11" s="42" t="s">
        <v>49</v>
      </c>
      <c r="P11" s="26">
        <v>79.786000000000016</v>
      </c>
      <c r="R11" s="97" t="e" vm="1">
        <v>#VALUE!</v>
      </c>
    </row>
    <row r="12" spans="1:20" ht="17" thickBot="1">
      <c r="H12" s="54"/>
      <c r="O12" s="42" t="s">
        <v>79</v>
      </c>
      <c r="P12" s="26">
        <v>79.709000000000017</v>
      </c>
      <c r="R12" s="97"/>
    </row>
    <row r="13" spans="1:20">
      <c r="A13" s="57" t="s">
        <v>45</v>
      </c>
      <c r="B13" s="23">
        <f>AVERAGE(C20:G20)</f>
        <v>74.989999999999995</v>
      </c>
      <c r="C13" s="23"/>
      <c r="D13" s="23"/>
      <c r="E13" s="23"/>
      <c r="F13" s="23"/>
      <c r="G13" s="23"/>
      <c r="H13" s="55"/>
      <c r="I13" s="23"/>
      <c r="J13" s="23"/>
      <c r="K13" s="23"/>
      <c r="L13" s="23"/>
      <c r="M13" s="24"/>
      <c r="O13" s="42" t="s">
        <v>50</v>
      </c>
      <c r="P13" s="26">
        <v>78.02000000000001</v>
      </c>
      <c r="R13" s="97"/>
    </row>
    <row r="14" spans="1:20">
      <c r="A14" s="25" t="s">
        <v>4</v>
      </c>
      <c r="B14" s="3"/>
      <c r="C14">
        <v>1.1000000000000001</v>
      </c>
      <c r="D14">
        <v>1.2</v>
      </c>
      <c r="E14">
        <v>1.3</v>
      </c>
      <c r="F14">
        <v>1.4</v>
      </c>
      <c r="G14">
        <v>1.5</v>
      </c>
      <c r="H14" s="56" t="s">
        <v>176</v>
      </c>
      <c r="I14">
        <v>1.1000000000000001</v>
      </c>
      <c r="J14">
        <v>1.2</v>
      </c>
      <c r="K14">
        <v>1.3</v>
      </c>
      <c r="L14">
        <v>1.4</v>
      </c>
      <c r="M14" s="26">
        <v>1.5</v>
      </c>
      <c r="O14" s="42" t="s">
        <v>89</v>
      </c>
      <c r="P14" s="26">
        <v>76.529000000000011</v>
      </c>
      <c r="R14" s="97"/>
    </row>
    <row r="15" spans="1:20">
      <c r="A15" s="25" t="s">
        <v>6</v>
      </c>
      <c r="B15" s="20">
        <v>0.06</v>
      </c>
      <c r="C15">
        <f>IF(AND(I15&gt;=490, I15&lt;=510), 6,
IF(AND(I15&gt;510, I15&lt;=550), 5 - (I15-510)/40,
IF(AND(I15&gt;=450, I15&lt;490), 5 - (490-I15)/40,
IF(AND(I15&gt;550, I15&lt;=600), 3 - (I15-550)/50,
IF(AND(I15&gt;=400, I15&lt;450), 3 - (450-I15)/50, 0)))))</f>
        <v>4.6500000000000004</v>
      </c>
      <c r="D15">
        <f t="shared" ref="D15:G15" si="7">IF(AND(J15&gt;=490, J15&lt;=510), 6,
IF(AND(J15&gt;510, J15&lt;=550), 5 - (J15-510)/40,
IF(AND(J15&gt;=450, J15&lt;490), 5 - (490-J15)/40,
IF(AND(J15&gt;550, J15&lt;=600), 3 - (J15-550)/50,
IF(AND(J15&gt;=400, J15&lt;450), 3 - (450-J15)/50, 0)))))</f>
        <v>0</v>
      </c>
      <c r="E15">
        <f t="shared" si="7"/>
        <v>2.8</v>
      </c>
      <c r="F15">
        <f t="shared" si="7"/>
        <v>2.16</v>
      </c>
      <c r="G15">
        <f t="shared" si="7"/>
        <v>2.1</v>
      </c>
      <c r="H15" s="56">
        <f>AVERAGE(C15:G15)</f>
        <v>2.3419999999999996</v>
      </c>
      <c r="I15">
        <v>524</v>
      </c>
      <c r="J15">
        <v>603</v>
      </c>
      <c r="K15">
        <v>560</v>
      </c>
      <c r="L15">
        <v>592</v>
      </c>
      <c r="M15" s="26">
        <v>595</v>
      </c>
      <c r="O15" s="42" t="s">
        <v>52</v>
      </c>
      <c r="P15" s="26">
        <v>76.451000000000008</v>
      </c>
      <c r="R15" s="97"/>
    </row>
    <row r="16" spans="1:20">
      <c r="A16" s="25" t="s">
        <v>7</v>
      </c>
      <c r="B16" s="20">
        <v>0.27</v>
      </c>
      <c r="C16">
        <f>M16*$B$16</f>
        <v>26.46</v>
      </c>
      <c r="D16">
        <f t="shared" ref="D16:F16" si="8">J16*$B$16</f>
        <v>13.5</v>
      </c>
      <c r="E16">
        <f t="shared" si="8"/>
        <v>12.15</v>
      </c>
      <c r="F16">
        <f t="shared" si="8"/>
        <v>21.6</v>
      </c>
      <c r="G16">
        <f>M16*$B$16</f>
        <v>26.46</v>
      </c>
      <c r="H16" s="56">
        <f t="shared" ref="H16:H79" si="9">AVERAGE(C16:G16)</f>
        <v>20.034000000000002</v>
      </c>
      <c r="I16">
        <v>60</v>
      </c>
      <c r="J16">
        <v>50</v>
      </c>
      <c r="K16">
        <v>45</v>
      </c>
      <c r="L16">
        <v>80</v>
      </c>
      <c r="M16" s="26">
        <v>98</v>
      </c>
      <c r="O16" s="42" t="s">
        <v>45</v>
      </c>
      <c r="P16" s="26">
        <v>74.989999999999995</v>
      </c>
      <c r="R16" s="97"/>
    </row>
    <row r="17" spans="1:18">
      <c r="A17" s="25" t="s">
        <v>8</v>
      </c>
      <c r="B17" s="20">
        <v>0.27</v>
      </c>
      <c r="C17">
        <f>I17*$B$17</f>
        <v>24.03</v>
      </c>
      <c r="D17">
        <f t="shared" ref="D17:G17" si="10">J17*$B$17</f>
        <v>23.76</v>
      </c>
      <c r="E17">
        <f t="shared" si="10"/>
        <v>25.110000000000003</v>
      </c>
      <c r="F17">
        <f t="shared" si="10"/>
        <v>23.220000000000002</v>
      </c>
      <c r="G17">
        <f t="shared" si="10"/>
        <v>22.950000000000003</v>
      </c>
      <c r="H17" s="56">
        <f t="shared" si="9"/>
        <v>23.814</v>
      </c>
      <c r="I17">
        <v>89</v>
      </c>
      <c r="J17">
        <v>88</v>
      </c>
      <c r="K17">
        <v>93</v>
      </c>
      <c r="L17">
        <v>86</v>
      </c>
      <c r="M17" s="26">
        <v>85</v>
      </c>
      <c r="O17" s="42" t="s">
        <v>46</v>
      </c>
      <c r="P17" s="26">
        <v>74.618000000000009</v>
      </c>
      <c r="R17" s="97"/>
    </row>
    <row r="18" spans="1:18">
      <c r="A18" s="25" t="s">
        <v>9</v>
      </c>
      <c r="B18" s="20">
        <v>0.2</v>
      </c>
      <c r="C18">
        <f>IF(I18&lt;=0, 20, IF(I18&lt;=5, 16, IF(I18&lt;=10, 12, IF(I18&lt;=15, 8, IF(I18&lt;=20, 4, 0)))))</f>
        <v>16</v>
      </c>
      <c r="D18">
        <f t="shared" ref="D18:G18" si="11">IF(J18&lt;=0, 20, IF(J18&lt;=5, 16, IF(J18&lt;=10, 12, IF(J18&lt;=15, 8, IF(J18&lt;=20, 4, 0)))))</f>
        <v>16</v>
      </c>
      <c r="E18">
        <f t="shared" si="11"/>
        <v>16</v>
      </c>
      <c r="F18">
        <f t="shared" si="11"/>
        <v>16</v>
      </c>
      <c r="G18">
        <f t="shared" si="11"/>
        <v>16</v>
      </c>
      <c r="H18" s="56">
        <f t="shared" si="9"/>
        <v>16</v>
      </c>
      <c r="I18" s="12">
        <v>0.33</v>
      </c>
      <c r="J18" s="12">
        <v>0.28000000000000003</v>
      </c>
      <c r="K18" s="12">
        <v>0.38</v>
      </c>
      <c r="L18" s="12">
        <v>0.38</v>
      </c>
      <c r="M18" s="27">
        <v>0.13</v>
      </c>
      <c r="O18" s="42" t="s">
        <v>48</v>
      </c>
      <c r="P18" s="26">
        <v>70.544000000000011</v>
      </c>
      <c r="R18" s="97"/>
    </row>
    <row r="19" spans="1:18" ht="17" thickBot="1">
      <c r="A19" s="25" t="s">
        <v>10</v>
      </c>
      <c r="B19" s="20">
        <v>0.2</v>
      </c>
      <c r="C19">
        <f>IF(I19&lt;=10, 20, IF(I19&lt;=12, 16, IF(I19&lt;=14, 12, IF(I19&lt;=16, 8, 4))))</f>
        <v>12</v>
      </c>
      <c r="D19">
        <f t="shared" ref="D19:G19" si="12">IF(J19&lt;=10, 20, IF(J19&lt;=12, 16, IF(J19&lt;=14, 12, IF(J19&lt;=16, 8, 4))))</f>
        <v>12</v>
      </c>
      <c r="E19">
        <f t="shared" si="12"/>
        <v>16</v>
      </c>
      <c r="F19">
        <f t="shared" si="12"/>
        <v>12</v>
      </c>
      <c r="G19">
        <f t="shared" si="12"/>
        <v>12</v>
      </c>
      <c r="H19" s="56">
        <f t="shared" si="9"/>
        <v>12.8</v>
      </c>
      <c r="I19">
        <v>14</v>
      </c>
      <c r="J19">
        <v>14</v>
      </c>
      <c r="K19">
        <v>12</v>
      </c>
      <c r="L19">
        <v>14</v>
      </c>
      <c r="M19" s="26">
        <v>14</v>
      </c>
      <c r="O19" s="43" t="s">
        <v>47</v>
      </c>
      <c r="P19" s="31">
        <v>70.426000000000002</v>
      </c>
      <c r="R19" s="97"/>
    </row>
    <row r="20" spans="1:18" ht="17" thickBot="1">
      <c r="A20" s="28" t="s">
        <v>43</v>
      </c>
      <c r="B20" s="29">
        <v>1</v>
      </c>
      <c r="C20" s="30">
        <f>C15+C16+C17+C18+C19</f>
        <v>83.14</v>
      </c>
      <c r="D20" s="30">
        <f t="shared" ref="D20:G20" si="13">D15+D16+D17+D18+D19</f>
        <v>65.260000000000005</v>
      </c>
      <c r="E20" s="30">
        <f t="shared" si="13"/>
        <v>72.06</v>
      </c>
      <c r="F20" s="30">
        <f t="shared" si="13"/>
        <v>74.98</v>
      </c>
      <c r="G20" s="30">
        <f t="shared" si="13"/>
        <v>79.510000000000005</v>
      </c>
      <c r="H20" s="56">
        <f t="shared" si="9"/>
        <v>74.989999999999995</v>
      </c>
      <c r="I20" s="30"/>
      <c r="J20" s="30"/>
      <c r="K20" s="30"/>
      <c r="L20" s="30"/>
      <c r="M20" s="31"/>
      <c r="R20" s="97"/>
    </row>
    <row r="21" spans="1:18">
      <c r="A21" s="3"/>
      <c r="B21" s="20"/>
      <c r="H21" s="54"/>
      <c r="R21" s="97"/>
    </row>
    <row r="22" spans="1:18">
      <c r="H22" s="54"/>
    </row>
    <row r="23" spans="1:18">
      <c r="H23" s="54"/>
      <c r="R23" s="3" t="s">
        <v>8</v>
      </c>
    </row>
    <row r="24" spans="1:18" ht="17" thickBot="1">
      <c r="H24" s="54"/>
      <c r="R24" t="s">
        <v>72</v>
      </c>
    </row>
    <row r="25" spans="1:18">
      <c r="A25" s="58" t="s">
        <v>46</v>
      </c>
      <c r="B25" s="23">
        <f>AVERAGE(C32:G32)</f>
        <v>74.618000000000009</v>
      </c>
      <c r="C25" s="23"/>
      <c r="D25" s="23"/>
      <c r="E25" s="23"/>
      <c r="F25" s="23"/>
      <c r="G25" s="23"/>
      <c r="H25" s="54"/>
      <c r="I25" s="23"/>
      <c r="J25" s="23"/>
      <c r="K25" s="23"/>
      <c r="L25" s="23"/>
      <c r="M25" s="24"/>
    </row>
    <row r="26" spans="1:18">
      <c r="A26" s="25" t="s">
        <v>4</v>
      </c>
      <c r="B26" s="3"/>
      <c r="C26">
        <v>1.1000000000000001</v>
      </c>
      <c r="D26">
        <v>1.2</v>
      </c>
      <c r="E26">
        <v>1.3</v>
      </c>
      <c r="F26">
        <v>1.4</v>
      </c>
      <c r="G26">
        <v>1.5</v>
      </c>
      <c r="H26" s="56" t="s">
        <v>176</v>
      </c>
      <c r="I26">
        <v>1.1000000000000001</v>
      </c>
      <c r="J26">
        <v>1.2</v>
      </c>
      <c r="K26">
        <v>1.3</v>
      </c>
      <c r="L26">
        <v>1.4</v>
      </c>
      <c r="M26" s="26">
        <v>1.5</v>
      </c>
      <c r="O26" s="54"/>
    </row>
    <row r="27" spans="1:18">
      <c r="A27" s="25" t="s">
        <v>6</v>
      </c>
      <c r="B27" s="20">
        <v>0.06</v>
      </c>
      <c r="C27">
        <f>IF(AND(I27&gt;=490, I27&lt;=510), 6,
IF(AND(I27&gt;510, I27&lt;=550), 5 - (I27-510)/40,
IF(AND(I27&gt;=450, I27&lt;490), 5 - (490-I27)/40,
IF(AND(I27&gt;550, I27&lt;=600), 3 - (I27-550)/50,
IF(AND(I27&gt;=400, I27&lt;450), 3 - (450-I27)/50, 0)))))</f>
        <v>4</v>
      </c>
      <c r="D27">
        <f t="shared" ref="D27:G27" si="14">IF(AND(J27&gt;=490, J27&lt;=510), 6,
IF(AND(J27&gt;510, J27&lt;=550), 5 - (J27-510)/40,
IF(AND(J27&gt;=450, J27&lt;490), 5 - (490-J27)/40,
IF(AND(J27&gt;550, J27&lt;=600), 3 - (J27-550)/50,
IF(AND(J27&gt;=400, J27&lt;450), 3 - (450-J27)/50, 0)))))</f>
        <v>4.1500000000000004</v>
      </c>
      <c r="E27">
        <f t="shared" si="14"/>
        <v>4.45</v>
      </c>
      <c r="F27">
        <f t="shared" si="14"/>
        <v>4.5999999999999996</v>
      </c>
      <c r="G27">
        <f t="shared" si="14"/>
        <v>4.8499999999999996</v>
      </c>
      <c r="H27" s="54">
        <f t="shared" si="9"/>
        <v>4.410000000000001</v>
      </c>
      <c r="I27">
        <v>450</v>
      </c>
      <c r="J27">
        <v>456</v>
      </c>
      <c r="K27">
        <v>532</v>
      </c>
      <c r="L27">
        <v>474</v>
      </c>
      <c r="M27" s="26">
        <v>484</v>
      </c>
      <c r="O27" s="54"/>
      <c r="R27" s="3" t="s">
        <v>73</v>
      </c>
    </row>
    <row r="28" spans="1:18">
      <c r="A28" s="25" t="s">
        <v>7</v>
      </c>
      <c r="B28" s="20">
        <v>0.27</v>
      </c>
      <c r="C28">
        <f>I28*$B$28</f>
        <v>14.850000000000001</v>
      </c>
      <c r="D28">
        <f t="shared" ref="D28:G28" si="15">J28*$B$28</f>
        <v>13.5</v>
      </c>
      <c r="E28">
        <f t="shared" si="15"/>
        <v>12.15</v>
      </c>
      <c r="F28">
        <f t="shared" si="15"/>
        <v>16.200000000000003</v>
      </c>
      <c r="G28">
        <f t="shared" si="15"/>
        <v>26.46</v>
      </c>
      <c r="H28" s="54">
        <f t="shared" si="9"/>
        <v>16.631999999999998</v>
      </c>
      <c r="I28">
        <v>55</v>
      </c>
      <c r="J28">
        <v>50</v>
      </c>
      <c r="K28">
        <v>45</v>
      </c>
      <c r="L28">
        <v>60</v>
      </c>
      <c r="M28" s="26">
        <v>98</v>
      </c>
      <c r="O28" s="54"/>
      <c r="R28" s="3" t="s">
        <v>61</v>
      </c>
    </row>
    <row r="29" spans="1:18">
      <c r="A29" s="25" t="s">
        <v>8</v>
      </c>
      <c r="B29" s="20">
        <v>0.27</v>
      </c>
      <c r="C29">
        <f>I29*$B$29</f>
        <v>24.03</v>
      </c>
      <c r="D29">
        <f t="shared" ref="D29:G29" si="16">J29*$B$29</f>
        <v>25.380000000000003</v>
      </c>
      <c r="E29">
        <f t="shared" si="16"/>
        <v>22.950000000000003</v>
      </c>
      <c r="F29">
        <f t="shared" si="16"/>
        <v>23.490000000000002</v>
      </c>
      <c r="G29">
        <f t="shared" si="16"/>
        <v>24.03</v>
      </c>
      <c r="H29" s="54">
        <f t="shared" si="9"/>
        <v>23.976000000000006</v>
      </c>
      <c r="I29">
        <v>89</v>
      </c>
      <c r="J29">
        <v>94</v>
      </c>
      <c r="K29">
        <v>85</v>
      </c>
      <c r="L29">
        <v>87</v>
      </c>
      <c r="M29" s="26">
        <v>89</v>
      </c>
      <c r="O29" s="54"/>
      <c r="R29" s="3" t="s">
        <v>62</v>
      </c>
    </row>
    <row r="30" spans="1:18">
      <c r="A30" s="25" t="s">
        <v>9</v>
      </c>
      <c r="B30" s="20">
        <v>0.2</v>
      </c>
      <c r="C30">
        <f>IF(I30&lt;=0, 20, IF(I30&lt;=5, 16, IF(I30&lt;=10, 12, IF(I30&lt;=15, 8, IF(I30&lt;=20, 4, 0)))))</f>
        <v>16</v>
      </c>
      <c r="D30">
        <f t="shared" ref="D30:G30" si="17">IF(J30&lt;=0, 20, IF(J30&lt;=5, 16, IF(J30&lt;=10, 12, IF(J30&lt;=15, 8, IF(J30&lt;=20, 4, 0)))))</f>
        <v>16</v>
      </c>
      <c r="E30">
        <f t="shared" si="17"/>
        <v>20</v>
      </c>
      <c r="F30">
        <f t="shared" si="17"/>
        <v>16</v>
      </c>
      <c r="G30">
        <f t="shared" si="17"/>
        <v>20</v>
      </c>
      <c r="H30" s="54">
        <f t="shared" si="9"/>
        <v>17.600000000000001</v>
      </c>
      <c r="I30" s="12">
        <v>0.14000000000000001</v>
      </c>
      <c r="J30" s="12">
        <v>0.08</v>
      </c>
      <c r="K30" s="12">
        <v>0</v>
      </c>
      <c r="L30" s="12">
        <v>0.1</v>
      </c>
      <c r="M30" s="27">
        <v>0</v>
      </c>
      <c r="O30" s="54"/>
      <c r="R30" s="3" t="s">
        <v>63</v>
      </c>
    </row>
    <row r="31" spans="1:18">
      <c r="A31" s="25" t="s">
        <v>10</v>
      </c>
      <c r="B31" s="20">
        <v>0.2</v>
      </c>
      <c r="C31">
        <f>IF(I31&lt;=10, 20, IF(I31&lt;=12, 16, IF(I31&lt;=14, 12, IF(I31&lt;=16, 8, 4))))</f>
        <v>8</v>
      </c>
      <c r="D31">
        <f t="shared" ref="D31:G31" si="18">IF(J31&lt;=10, 20, IF(J31&lt;=12, 16, IF(J31&lt;=14, 12, IF(J31&lt;=16, 8, 4))))</f>
        <v>8</v>
      </c>
      <c r="E31">
        <f t="shared" si="18"/>
        <v>20</v>
      </c>
      <c r="F31">
        <f t="shared" si="18"/>
        <v>12</v>
      </c>
      <c r="G31">
        <f t="shared" si="18"/>
        <v>12</v>
      </c>
      <c r="H31" s="54">
        <f t="shared" si="9"/>
        <v>12</v>
      </c>
      <c r="I31">
        <v>15</v>
      </c>
      <c r="J31">
        <v>16</v>
      </c>
      <c r="K31">
        <v>10</v>
      </c>
      <c r="L31">
        <v>14</v>
      </c>
      <c r="M31" s="26">
        <v>14</v>
      </c>
      <c r="O31" s="54"/>
      <c r="R31" s="3" t="s">
        <v>64</v>
      </c>
    </row>
    <row r="32" spans="1:18" ht="17" thickBot="1">
      <c r="A32" s="28" t="s">
        <v>43</v>
      </c>
      <c r="B32" s="29">
        <v>1</v>
      </c>
      <c r="C32" s="30">
        <f>C27+C28+C29+C30+C31</f>
        <v>66.88</v>
      </c>
      <c r="D32" s="30">
        <f t="shared" ref="D32:G32" si="19">D27+D28+D29+D30+D31</f>
        <v>67.03</v>
      </c>
      <c r="E32" s="30">
        <f t="shared" si="19"/>
        <v>79.550000000000011</v>
      </c>
      <c r="F32" s="30">
        <f t="shared" si="19"/>
        <v>72.290000000000006</v>
      </c>
      <c r="G32" s="30">
        <f t="shared" si="19"/>
        <v>87.34</v>
      </c>
      <c r="H32" s="54">
        <f t="shared" si="9"/>
        <v>74.618000000000009</v>
      </c>
      <c r="I32" s="30"/>
      <c r="J32" s="30"/>
      <c r="K32" s="30"/>
      <c r="L32" s="30"/>
      <c r="M32" s="31"/>
      <c r="R32" s="3" t="s">
        <v>65</v>
      </c>
    </row>
    <row r="33" spans="1:26">
      <c r="A33" s="3"/>
      <c r="B33" s="20"/>
      <c r="H33" s="54"/>
      <c r="R33" s="3" t="s">
        <v>66</v>
      </c>
    </row>
    <row r="34" spans="1:26">
      <c r="H34" s="54"/>
    </row>
    <row r="35" spans="1:26">
      <c r="H35" s="54"/>
    </row>
    <row r="36" spans="1:26" ht="17" thickBot="1">
      <c r="H36" s="54"/>
      <c r="R36" s="3" t="s">
        <v>10</v>
      </c>
    </row>
    <row r="37" spans="1:26">
      <c r="A37" s="58" t="s">
        <v>3</v>
      </c>
      <c r="B37" s="23">
        <f>AVERAGE(C44:G44)</f>
        <v>70.426000000000002</v>
      </c>
      <c r="C37" s="23"/>
      <c r="D37" s="23"/>
      <c r="E37" s="23"/>
      <c r="F37" s="23"/>
      <c r="G37" s="23"/>
      <c r="H37" s="54"/>
      <c r="I37" s="23"/>
      <c r="J37" s="23"/>
      <c r="K37" s="23"/>
      <c r="L37" s="23"/>
      <c r="M37" s="24"/>
      <c r="R37" s="3" t="s">
        <v>67</v>
      </c>
    </row>
    <row r="38" spans="1:26">
      <c r="A38" s="25" t="s">
        <v>4</v>
      </c>
      <c r="B38" s="3"/>
      <c r="C38">
        <v>1.1000000000000001</v>
      </c>
      <c r="D38">
        <v>1.2</v>
      </c>
      <c r="E38">
        <v>1.3</v>
      </c>
      <c r="F38">
        <v>1.4</v>
      </c>
      <c r="G38">
        <v>1.5</v>
      </c>
      <c r="H38" s="56" t="s">
        <v>176</v>
      </c>
      <c r="I38">
        <v>1.1000000000000001</v>
      </c>
      <c r="J38">
        <v>1.2</v>
      </c>
      <c r="K38">
        <v>1.3</v>
      </c>
      <c r="L38">
        <v>1.4</v>
      </c>
      <c r="M38" s="26">
        <v>1.5</v>
      </c>
      <c r="R38" s="3" t="s">
        <v>68</v>
      </c>
    </row>
    <row r="39" spans="1:26">
      <c r="A39" s="25" t="s">
        <v>6</v>
      </c>
      <c r="B39" s="20">
        <v>0.06</v>
      </c>
      <c r="C39">
        <f>IF(AND(I39&gt;=490, I39&lt;=510), 6,
IF(AND(I39&gt;510, I39&lt;=550), 5 - (I39-510)/40,
IF(AND(I39&gt;=450, I39&lt;490), 5 - (490-I39)/40,
IF(AND(I39&gt;550, I39&lt;=600), 3 - (I39-550)/50,
IF(AND(I39&gt;=400, I39&lt;450), 3 - (450-I39)/50, 0)))))</f>
        <v>2.76</v>
      </c>
      <c r="D39">
        <f t="shared" ref="D39:G39" si="20">IF(AND(J39&gt;=490, J39&lt;=510), 6,
IF(AND(J39&gt;510, J39&lt;=550), 5 - (J39-510)/40,
IF(AND(J39&gt;=450, J39&lt;490), 5 - (490-J39)/40,
IF(AND(J39&gt;550, J39&lt;=600), 3 - (J39-550)/50,
IF(AND(J39&gt;=400, J39&lt;450), 3 - (450-J39)/50, 0)))))</f>
        <v>2.78</v>
      </c>
      <c r="E39">
        <f t="shared" si="20"/>
        <v>2.48</v>
      </c>
      <c r="F39">
        <f t="shared" si="20"/>
        <v>0</v>
      </c>
      <c r="G39">
        <f t="shared" si="20"/>
        <v>2.2199999999999998</v>
      </c>
      <c r="H39" s="54">
        <f t="shared" si="9"/>
        <v>2.0479999999999996</v>
      </c>
      <c r="I39">
        <v>562</v>
      </c>
      <c r="J39">
        <v>561</v>
      </c>
      <c r="K39">
        <v>576</v>
      </c>
      <c r="L39">
        <v>691</v>
      </c>
      <c r="M39" s="26">
        <v>589</v>
      </c>
      <c r="O39">
        <v>2.0479999999999996</v>
      </c>
      <c r="R39" s="3" t="s">
        <v>69</v>
      </c>
    </row>
    <row r="40" spans="1:26">
      <c r="A40" s="25" t="s">
        <v>7</v>
      </c>
      <c r="B40" s="20">
        <v>0.27</v>
      </c>
      <c r="C40">
        <f>I40*$B$40</f>
        <v>17.55</v>
      </c>
      <c r="D40">
        <f t="shared" ref="D40:G40" si="21">J40*$B$40</f>
        <v>14.850000000000001</v>
      </c>
      <c r="E40">
        <f t="shared" si="21"/>
        <v>10.8</v>
      </c>
      <c r="F40">
        <f t="shared" si="21"/>
        <v>22.950000000000003</v>
      </c>
      <c r="G40">
        <f t="shared" si="21"/>
        <v>25.650000000000002</v>
      </c>
      <c r="H40" s="54">
        <f t="shared" si="9"/>
        <v>18.360000000000003</v>
      </c>
      <c r="I40">
        <v>65</v>
      </c>
      <c r="J40">
        <v>55</v>
      </c>
      <c r="K40">
        <v>40</v>
      </c>
      <c r="L40">
        <v>85</v>
      </c>
      <c r="M40" s="26">
        <v>95</v>
      </c>
      <c r="O40">
        <v>18.360000000000003</v>
      </c>
      <c r="R40" s="3" t="s">
        <v>70</v>
      </c>
    </row>
    <row r="41" spans="1:26">
      <c r="A41" s="25" t="s">
        <v>8</v>
      </c>
      <c r="B41" s="20">
        <v>0.27</v>
      </c>
      <c r="C41">
        <f>I41*$B$41</f>
        <v>24.3</v>
      </c>
      <c r="D41">
        <f t="shared" ref="D41:G41" si="22">J41*$B$41</f>
        <v>25.92</v>
      </c>
      <c r="E41">
        <f t="shared" si="22"/>
        <v>25.110000000000003</v>
      </c>
      <c r="F41">
        <f t="shared" si="22"/>
        <v>25.110000000000003</v>
      </c>
      <c r="G41">
        <f t="shared" si="22"/>
        <v>25.650000000000002</v>
      </c>
      <c r="H41" s="54">
        <f t="shared" si="9"/>
        <v>25.218</v>
      </c>
      <c r="I41">
        <v>90</v>
      </c>
      <c r="J41">
        <v>96</v>
      </c>
      <c r="K41">
        <v>93</v>
      </c>
      <c r="L41">
        <v>93</v>
      </c>
      <c r="M41" s="26">
        <v>95</v>
      </c>
      <c r="O41">
        <v>25.218</v>
      </c>
      <c r="R41" s="3" t="s">
        <v>71</v>
      </c>
    </row>
    <row r="42" spans="1:26">
      <c r="A42" s="25" t="s">
        <v>9</v>
      </c>
      <c r="B42" s="20">
        <v>0.2</v>
      </c>
      <c r="C42">
        <f>IF(I42&lt;=0, 20, IF(I42&lt;=5, 16, IF(I42&lt;=10, 12, IF(I42&lt;=15, 8, IF(I42&lt;=20, 4, 0)))))</f>
        <v>16</v>
      </c>
      <c r="D42">
        <f t="shared" ref="D42:G42" si="23">IF(J42&lt;=0, 20, IF(J42&lt;=5, 16, IF(J42&lt;=10, 12, IF(J42&lt;=15, 8, IF(J42&lt;=20, 4, 0)))))</f>
        <v>16</v>
      </c>
      <c r="E42">
        <f t="shared" si="23"/>
        <v>20</v>
      </c>
      <c r="F42">
        <f t="shared" si="23"/>
        <v>20</v>
      </c>
      <c r="G42">
        <f t="shared" si="23"/>
        <v>16</v>
      </c>
      <c r="H42" s="54">
        <f t="shared" si="9"/>
        <v>17.600000000000001</v>
      </c>
      <c r="I42" s="12">
        <v>0.17</v>
      </c>
      <c r="J42" s="12">
        <v>0.14000000000000001</v>
      </c>
      <c r="K42" s="12">
        <v>0</v>
      </c>
      <c r="L42" s="12">
        <v>0</v>
      </c>
      <c r="M42" s="27">
        <v>0.14000000000000001</v>
      </c>
      <c r="O42">
        <v>17.600000000000001</v>
      </c>
    </row>
    <row r="43" spans="1:26">
      <c r="A43" s="25" t="s">
        <v>10</v>
      </c>
      <c r="B43" s="20">
        <v>0.2</v>
      </c>
      <c r="C43">
        <f>IF(I43&lt;=10, 20, IF(I43&lt;=12, 16, IF(I43&lt;=14, 12, IF(I43&lt;=16, 8, 4))))</f>
        <v>4</v>
      </c>
      <c r="D43">
        <f t="shared" ref="D43:G43" si="24">IF(J43&lt;=10, 20, IF(J43&lt;=12, 16, IF(J43&lt;=14, 12, IF(J43&lt;=16, 8, 4))))</f>
        <v>4</v>
      </c>
      <c r="E43">
        <f t="shared" si="24"/>
        <v>16</v>
      </c>
      <c r="F43">
        <f t="shared" si="24"/>
        <v>8</v>
      </c>
      <c r="G43">
        <f t="shared" si="24"/>
        <v>4</v>
      </c>
      <c r="H43" s="54">
        <f t="shared" si="9"/>
        <v>7.2</v>
      </c>
      <c r="I43">
        <v>17</v>
      </c>
      <c r="J43">
        <v>17</v>
      </c>
      <c r="K43">
        <v>12</v>
      </c>
      <c r="L43">
        <v>15</v>
      </c>
      <c r="M43" s="26">
        <v>17</v>
      </c>
      <c r="O43">
        <v>7.2</v>
      </c>
    </row>
    <row r="44" spans="1:26" ht="17" thickBot="1">
      <c r="A44" s="28" t="s">
        <v>43</v>
      </c>
      <c r="B44" s="29">
        <v>1</v>
      </c>
      <c r="C44" s="30">
        <f>C39+C40+C41+C42+C43</f>
        <v>64.61</v>
      </c>
      <c r="D44" s="30">
        <f t="shared" ref="D44:G44" si="25">D39+D40+D41+D42+D43</f>
        <v>63.550000000000004</v>
      </c>
      <c r="E44" s="30">
        <f t="shared" si="25"/>
        <v>74.39</v>
      </c>
      <c r="F44" s="30">
        <f t="shared" si="25"/>
        <v>76.06</v>
      </c>
      <c r="G44" s="30">
        <f t="shared" si="25"/>
        <v>73.52000000000001</v>
      </c>
      <c r="H44" s="54">
        <f t="shared" si="9"/>
        <v>70.426000000000002</v>
      </c>
      <c r="I44" s="30"/>
      <c r="J44" s="30"/>
      <c r="K44" s="30"/>
      <c r="L44" s="30"/>
      <c r="M44" s="31"/>
      <c r="O44">
        <v>70.426000000000002</v>
      </c>
    </row>
    <row r="45" spans="1:26">
      <c r="A45" s="3"/>
      <c r="B45" s="20"/>
      <c r="H45" s="54"/>
      <c r="R45" s="25"/>
      <c r="S45" s="3" t="s">
        <v>178</v>
      </c>
      <c r="T45" s="3" t="s">
        <v>180</v>
      </c>
      <c r="U45" s="3" t="s">
        <v>6</v>
      </c>
      <c r="V45" s="3" t="s">
        <v>7</v>
      </c>
      <c r="W45" s="3" t="s">
        <v>8</v>
      </c>
      <c r="X45" s="3" t="s">
        <v>9</v>
      </c>
      <c r="Y45" s="3" t="s">
        <v>10</v>
      </c>
      <c r="Z45" s="3" t="s">
        <v>43</v>
      </c>
    </row>
    <row r="46" spans="1:26">
      <c r="H46" s="54"/>
      <c r="R46" s="25"/>
      <c r="S46" s="3">
        <v>1</v>
      </c>
      <c r="T46" t="s">
        <v>42</v>
      </c>
      <c r="U46">
        <v>3.1040000000000001</v>
      </c>
      <c r="V46">
        <v>25.919999999999998</v>
      </c>
      <c r="W46">
        <v>24.462</v>
      </c>
      <c r="X46">
        <v>19.2</v>
      </c>
      <c r="Y46">
        <v>11.2</v>
      </c>
      <c r="Z46" s="53">
        <v>83.885999999999996</v>
      </c>
    </row>
    <row r="47" spans="1:26">
      <c r="H47" s="54"/>
      <c r="R47" s="25"/>
      <c r="S47" s="3">
        <v>2</v>
      </c>
      <c r="T47" t="s">
        <v>55</v>
      </c>
      <c r="U47" s="54">
        <v>3.8259999999999996</v>
      </c>
      <c r="V47" s="54">
        <v>25.380000000000003</v>
      </c>
      <c r="W47" s="54">
        <v>24.408000000000005</v>
      </c>
      <c r="X47" s="54">
        <v>16</v>
      </c>
      <c r="Y47" s="54">
        <v>12</v>
      </c>
      <c r="Z47" s="56">
        <v>81.614000000000004</v>
      </c>
    </row>
    <row r="48" spans="1:26" ht="17" thickBot="1">
      <c r="H48" s="54"/>
      <c r="R48" s="25"/>
      <c r="S48" s="3">
        <v>3</v>
      </c>
      <c r="T48" t="s">
        <v>54</v>
      </c>
      <c r="U48" s="54">
        <v>2.2520000000000002</v>
      </c>
      <c r="V48" s="54">
        <v>25.056000000000004</v>
      </c>
      <c r="W48" s="54">
        <v>24.893999999999998</v>
      </c>
      <c r="X48" s="54">
        <v>16</v>
      </c>
      <c r="Y48" s="54">
        <v>12.8</v>
      </c>
      <c r="Z48" s="56">
        <v>81.001999999999995</v>
      </c>
    </row>
    <row r="49" spans="1:26">
      <c r="A49" s="58" t="s">
        <v>48</v>
      </c>
      <c r="B49" s="23">
        <f>AVERAGE(C56:G56)</f>
        <v>70.544000000000011</v>
      </c>
      <c r="C49" s="23"/>
      <c r="D49" s="23"/>
      <c r="E49" s="23"/>
      <c r="F49" s="23"/>
      <c r="G49" s="23"/>
      <c r="H49" s="54"/>
      <c r="I49" s="23"/>
      <c r="J49" s="23"/>
      <c r="K49" s="23"/>
      <c r="L49" s="23"/>
      <c r="M49" s="24"/>
      <c r="R49" s="25"/>
      <c r="S49" s="3">
        <v>4</v>
      </c>
      <c r="T49" t="s">
        <v>56</v>
      </c>
      <c r="U49" s="54">
        <v>3</v>
      </c>
      <c r="V49" s="54">
        <v>25.326000000000001</v>
      </c>
      <c r="W49" s="54">
        <v>23.868000000000002</v>
      </c>
      <c r="X49" s="54">
        <v>16</v>
      </c>
      <c r="Y49" s="54">
        <v>12.8</v>
      </c>
      <c r="Z49" s="56">
        <v>80.994</v>
      </c>
    </row>
    <row r="50" spans="1:26">
      <c r="A50" s="25" t="s">
        <v>4</v>
      </c>
      <c r="B50" s="3"/>
      <c r="C50">
        <v>1.1000000000000001</v>
      </c>
      <c r="D50">
        <v>1.2</v>
      </c>
      <c r="E50">
        <v>1.3</v>
      </c>
      <c r="F50">
        <v>1.4</v>
      </c>
      <c r="G50">
        <v>1.5</v>
      </c>
      <c r="H50" s="56" t="s">
        <v>176</v>
      </c>
      <c r="I50">
        <v>1.1000000000000001</v>
      </c>
      <c r="J50">
        <v>1.2</v>
      </c>
      <c r="K50">
        <v>1.3</v>
      </c>
      <c r="L50">
        <v>1.4</v>
      </c>
      <c r="M50" s="26">
        <v>1.5</v>
      </c>
      <c r="S50" s="3">
        <v>5</v>
      </c>
      <c r="T50" t="s">
        <v>87</v>
      </c>
      <c r="U50" s="54">
        <v>4.8609999999999998</v>
      </c>
      <c r="V50" s="54">
        <v>18.360000000000003</v>
      </c>
      <c r="W50" s="54">
        <v>24.786000000000001</v>
      </c>
      <c r="X50" s="54">
        <v>16.8</v>
      </c>
      <c r="Y50" s="54">
        <v>15.2</v>
      </c>
      <c r="Z50" s="54">
        <v>80.006999999999991</v>
      </c>
    </row>
    <row r="51" spans="1:26">
      <c r="A51" s="25" t="s">
        <v>6</v>
      </c>
      <c r="B51" s="20">
        <v>0.06</v>
      </c>
      <c r="C51">
        <f>IF(AND(I51&gt;=490, I51&lt;=510), 6,
IF(AND(I51&gt;510, I51&lt;=550), 5 - (I51-510)/40,
IF(AND(I51&gt;=450, I51&lt;490), 5 - (490-I51)/40,
IF(AND(I51&gt;550, I51&lt;=600), 3 - (I51-550)/50,
IF(AND(I51&gt;=400, I51&lt;450), 3 - (450-I51)/50, 0)))))</f>
        <v>2.6</v>
      </c>
      <c r="D51">
        <f t="shared" ref="D51:G51" si="26">IF(AND(J51&gt;=490, J51&lt;=510), 6,
IF(AND(J51&gt;510, J51&lt;=550), 5 - (J51-510)/40,
IF(AND(J51&gt;=450, J51&lt;490), 5 - (490-J51)/40,
IF(AND(J51&gt;550, J51&lt;=600), 3 - (J51-550)/50,
IF(AND(J51&gt;=400, J51&lt;450), 3 - (450-J51)/50, 0)))))</f>
        <v>0</v>
      </c>
      <c r="E51">
        <f t="shared" si="26"/>
        <v>0</v>
      </c>
      <c r="F51">
        <f t="shared" si="26"/>
        <v>2.44</v>
      </c>
      <c r="G51">
        <f t="shared" si="26"/>
        <v>0</v>
      </c>
      <c r="H51" s="54">
        <f t="shared" si="9"/>
        <v>1.008</v>
      </c>
      <c r="I51">
        <v>430</v>
      </c>
      <c r="J51">
        <v>375</v>
      </c>
      <c r="K51">
        <v>342</v>
      </c>
      <c r="L51">
        <v>422</v>
      </c>
      <c r="M51" s="26">
        <v>309</v>
      </c>
      <c r="O51">
        <v>1.008</v>
      </c>
      <c r="S51" s="3">
        <v>6</v>
      </c>
      <c r="T51" t="s">
        <v>49</v>
      </c>
      <c r="U51" s="54">
        <v>3.1760000000000006</v>
      </c>
      <c r="V51" s="54">
        <v>24.948</v>
      </c>
      <c r="W51" s="54">
        <v>24.462</v>
      </c>
      <c r="X51" s="54">
        <v>16</v>
      </c>
      <c r="Y51" s="54">
        <v>11.2</v>
      </c>
      <c r="Z51" s="54">
        <v>79.786000000000016</v>
      </c>
    </row>
    <row r="52" spans="1:26">
      <c r="A52" s="25" t="s">
        <v>7</v>
      </c>
      <c r="B52" s="20">
        <v>0.27</v>
      </c>
      <c r="C52">
        <f>I52*$B$52</f>
        <v>16.200000000000003</v>
      </c>
      <c r="D52">
        <f t="shared" ref="D52:G52" si="27">J52*$B$52</f>
        <v>13.5</v>
      </c>
      <c r="E52">
        <f t="shared" si="27"/>
        <v>10.8</v>
      </c>
      <c r="F52">
        <f t="shared" si="27"/>
        <v>24.3</v>
      </c>
      <c r="G52">
        <f t="shared" si="27"/>
        <v>25.650000000000002</v>
      </c>
      <c r="H52" s="54">
        <f t="shared" si="9"/>
        <v>18.09</v>
      </c>
      <c r="I52">
        <v>60</v>
      </c>
      <c r="J52">
        <v>50</v>
      </c>
      <c r="K52">
        <v>40</v>
      </c>
      <c r="L52">
        <v>90</v>
      </c>
      <c r="M52" s="26">
        <v>95</v>
      </c>
      <c r="O52">
        <v>18.09</v>
      </c>
      <c r="S52" s="3">
        <v>7</v>
      </c>
      <c r="T52" t="s">
        <v>79</v>
      </c>
      <c r="U52" s="54">
        <v>4.5910000000000002</v>
      </c>
      <c r="V52" s="54">
        <v>25.218000000000004</v>
      </c>
      <c r="W52" s="54">
        <v>24.3</v>
      </c>
      <c r="X52" s="54">
        <v>16</v>
      </c>
      <c r="Y52" s="54">
        <v>9.6</v>
      </c>
      <c r="Z52" s="54">
        <v>79.709000000000017</v>
      </c>
    </row>
    <row r="53" spans="1:26">
      <c r="A53" s="25" t="s">
        <v>8</v>
      </c>
      <c r="B53" s="20">
        <v>0.27</v>
      </c>
      <c r="C53">
        <f>I53*$B$53</f>
        <v>25.380000000000003</v>
      </c>
      <c r="D53">
        <f t="shared" ref="D53:G53" si="28">J53*$B$53</f>
        <v>24.57</v>
      </c>
      <c r="E53">
        <f t="shared" si="28"/>
        <v>22.950000000000003</v>
      </c>
      <c r="F53">
        <f t="shared" si="28"/>
        <v>24.57</v>
      </c>
      <c r="G53">
        <f t="shared" si="28"/>
        <v>23.76</v>
      </c>
      <c r="H53" s="54">
        <f t="shared" si="9"/>
        <v>24.246000000000002</v>
      </c>
      <c r="I53">
        <v>94</v>
      </c>
      <c r="J53">
        <v>91</v>
      </c>
      <c r="K53">
        <v>85</v>
      </c>
      <c r="L53">
        <v>91</v>
      </c>
      <c r="M53" s="26">
        <v>88</v>
      </c>
      <c r="O53">
        <v>24.246000000000002</v>
      </c>
      <c r="S53" s="3">
        <v>8</v>
      </c>
      <c r="T53" t="s">
        <v>50</v>
      </c>
      <c r="U53" s="54">
        <v>3.63</v>
      </c>
      <c r="V53" s="54">
        <v>17.712</v>
      </c>
      <c r="W53" s="54">
        <v>24.678000000000001</v>
      </c>
      <c r="X53" s="54">
        <v>16</v>
      </c>
      <c r="Y53" s="54">
        <v>16</v>
      </c>
      <c r="Z53" s="54">
        <v>78.02000000000001</v>
      </c>
    </row>
    <row r="54" spans="1:26">
      <c r="A54" s="25" t="s">
        <v>9</v>
      </c>
      <c r="B54" s="20">
        <v>0.2</v>
      </c>
      <c r="C54">
        <f>IF(I54&lt;=0, 20, IF(I54&lt;=5, 16, IF(I54&lt;=10, 12, IF(I54&lt;=15, 8, IF(I54&lt;=20, 4, 0)))))</f>
        <v>16</v>
      </c>
      <c r="D54">
        <f t="shared" ref="D54:G54" si="29">IF(J54&lt;=0, 20, IF(J54&lt;=5, 16, IF(J54&lt;=10, 12, IF(J54&lt;=15, 8, IF(J54&lt;=20, 4, 0)))))</f>
        <v>20</v>
      </c>
      <c r="E54">
        <f t="shared" si="29"/>
        <v>16</v>
      </c>
      <c r="F54">
        <f t="shared" si="29"/>
        <v>16</v>
      </c>
      <c r="G54">
        <f t="shared" si="29"/>
        <v>16</v>
      </c>
      <c r="H54" s="54">
        <f t="shared" si="9"/>
        <v>16.8</v>
      </c>
      <c r="I54" s="12">
        <v>0.28000000000000003</v>
      </c>
      <c r="J54" s="12">
        <v>0</v>
      </c>
      <c r="K54" s="12">
        <v>0.36</v>
      </c>
      <c r="L54" s="12">
        <v>0.26</v>
      </c>
      <c r="M54" s="27">
        <v>1</v>
      </c>
      <c r="O54">
        <v>16.8</v>
      </c>
      <c r="S54" s="3">
        <v>9</v>
      </c>
      <c r="T54" t="s">
        <v>89</v>
      </c>
      <c r="U54" s="54">
        <v>3.3609999999999998</v>
      </c>
      <c r="V54" s="54">
        <v>18.251999999999999</v>
      </c>
      <c r="W54" s="54">
        <v>24.516000000000002</v>
      </c>
      <c r="X54" s="54">
        <v>16</v>
      </c>
      <c r="Y54" s="54">
        <v>14.4</v>
      </c>
      <c r="Z54" s="54">
        <v>76.529000000000011</v>
      </c>
    </row>
    <row r="55" spans="1:26">
      <c r="A55" s="25" t="s">
        <v>10</v>
      </c>
      <c r="B55" s="20">
        <v>0.2</v>
      </c>
      <c r="C55">
        <f>IF(I55&lt;=10, 20, IF(I55&lt;=12, 16, IF(I55&lt;=14, 12, IF(I55&lt;=16, 8, 4))))</f>
        <v>8</v>
      </c>
      <c r="D55">
        <f t="shared" ref="D55:G55" si="30">IF(J55&lt;=10, 20, IF(J55&lt;=12, 16, IF(J55&lt;=14, 12, IF(J55&lt;=16, 8, 4))))</f>
        <v>8</v>
      </c>
      <c r="E55">
        <f t="shared" si="30"/>
        <v>20</v>
      </c>
      <c r="F55">
        <f t="shared" si="30"/>
        <v>8</v>
      </c>
      <c r="G55">
        <f t="shared" si="30"/>
        <v>8</v>
      </c>
      <c r="H55" s="54">
        <f t="shared" si="9"/>
        <v>10.4</v>
      </c>
      <c r="I55">
        <v>15</v>
      </c>
      <c r="J55">
        <v>15</v>
      </c>
      <c r="K55">
        <v>10</v>
      </c>
      <c r="L55">
        <v>15</v>
      </c>
      <c r="M55" s="26">
        <v>15</v>
      </c>
      <c r="O55">
        <v>10.4</v>
      </c>
      <c r="S55" s="3">
        <v>10</v>
      </c>
      <c r="T55" t="s">
        <v>52</v>
      </c>
      <c r="U55" s="54">
        <v>1.829</v>
      </c>
      <c r="V55" s="54">
        <v>24.624000000000002</v>
      </c>
      <c r="W55" s="54">
        <v>23.598000000000003</v>
      </c>
      <c r="X55" s="54">
        <v>16</v>
      </c>
      <c r="Y55" s="54">
        <v>10.4</v>
      </c>
      <c r="Z55" s="54">
        <v>76.451000000000008</v>
      </c>
    </row>
    <row r="56" spans="1:26" ht="17" thickBot="1">
      <c r="A56" s="28" t="s">
        <v>43</v>
      </c>
      <c r="B56" s="29">
        <v>1</v>
      </c>
      <c r="C56" s="30">
        <f>C51+C52+C53+C54+C55</f>
        <v>68.180000000000007</v>
      </c>
      <c r="D56" s="30">
        <f t="shared" ref="D56:G56" si="31">D51+D52+D53+D54+D55</f>
        <v>66.069999999999993</v>
      </c>
      <c r="E56" s="30">
        <f t="shared" si="31"/>
        <v>69.75</v>
      </c>
      <c r="F56" s="30">
        <f t="shared" si="31"/>
        <v>75.31</v>
      </c>
      <c r="G56" s="30">
        <f t="shared" si="31"/>
        <v>73.41</v>
      </c>
      <c r="H56" s="54">
        <f t="shared" si="9"/>
        <v>70.544000000000011</v>
      </c>
      <c r="I56" s="30"/>
      <c r="J56" s="30"/>
      <c r="K56" s="30"/>
      <c r="L56" s="30"/>
      <c r="M56" s="31"/>
      <c r="O56">
        <v>70.544000000000011</v>
      </c>
      <c r="S56" s="3">
        <v>11</v>
      </c>
      <c r="T56" t="s">
        <v>45</v>
      </c>
      <c r="U56">
        <v>2.3419999999999996</v>
      </c>
      <c r="V56">
        <v>20.034000000000002</v>
      </c>
      <c r="W56">
        <v>23.814</v>
      </c>
      <c r="X56">
        <v>16</v>
      </c>
      <c r="Y56">
        <v>12.8</v>
      </c>
      <c r="Z56">
        <v>74.989999999999995</v>
      </c>
    </row>
    <row r="57" spans="1:26">
      <c r="A57" s="3"/>
      <c r="B57" s="20"/>
      <c r="H57" s="54"/>
      <c r="S57" s="3">
        <v>12</v>
      </c>
      <c r="T57" t="s">
        <v>46</v>
      </c>
      <c r="U57" s="54">
        <v>4.410000000000001</v>
      </c>
      <c r="V57" s="54">
        <v>16.631999999999998</v>
      </c>
      <c r="W57" s="54">
        <v>23.976000000000006</v>
      </c>
      <c r="X57" s="54">
        <v>17.600000000000001</v>
      </c>
      <c r="Y57" s="54">
        <v>12</v>
      </c>
      <c r="Z57" s="54">
        <v>74.618000000000009</v>
      </c>
    </row>
    <row r="58" spans="1:26">
      <c r="H58" s="54"/>
      <c r="S58" s="3">
        <v>13</v>
      </c>
      <c r="T58" t="s">
        <v>48</v>
      </c>
      <c r="U58">
        <v>1.008</v>
      </c>
      <c r="V58">
        <v>18.09</v>
      </c>
      <c r="W58">
        <v>24.246000000000002</v>
      </c>
      <c r="X58">
        <v>16.8</v>
      </c>
      <c r="Y58">
        <v>10.4</v>
      </c>
      <c r="Z58">
        <v>70.544000000000011</v>
      </c>
    </row>
    <row r="59" spans="1:26">
      <c r="H59" s="54"/>
      <c r="S59" s="3">
        <v>14</v>
      </c>
      <c r="T59" t="s">
        <v>47</v>
      </c>
      <c r="U59">
        <v>2.0479999999999996</v>
      </c>
      <c r="V59">
        <v>18.360000000000003</v>
      </c>
      <c r="W59">
        <v>25.218</v>
      </c>
      <c r="X59">
        <v>17.600000000000001</v>
      </c>
      <c r="Y59">
        <v>7.2</v>
      </c>
      <c r="Z59">
        <v>70.426000000000002</v>
      </c>
    </row>
    <row r="60" spans="1:26" ht="17" thickBot="1">
      <c r="H60" s="54"/>
    </row>
    <row r="61" spans="1:26">
      <c r="A61" s="58" t="s">
        <v>51</v>
      </c>
      <c r="B61" s="23">
        <f>AVERAGE(C68:G68)</f>
        <v>78.02000000000001</v>
      </c>
      <c r="C61" s="23"/>
      <c r="D61" s="23"/>
      <c r="E61" s="23"/>
      <c r="F61" s="23"/>
      <c r="G61" s="23"/>
      <c r="H61" s="54"/>
      <c r="I61" s="23"/>
      <c r="J61" s="23"/>
      <c r="K61" s="23"/>
      <c r="L61" s="23"/>
      <c r="M61" s="24"/>
    </row>
    <row r="62" spans="1:26">
      <c r="A62" s="25" t="s">
        <v>4</v>
      </c>
      <c r="B62" s="3"/>
      <c r="C62">
        <v>1.1000000000000001</v>
      </c>
      <c r="D62">
        <v>1.2</v>
      </c>
      <c r="E62">
        <v>1.3</v>
      </c>
      <c r="F62">
        <v>1.4</v>
      </c>
      <c r="G62">
        <v>1.5</v>
      </c>
      <c r="H62" s="56" t="s">
        <v>176</v>
      </c>
      <c r="I62">
        <v>1.1000000000000001</v>
      </c>
      <c r="J62">
        <v>1.2</v>
      </c>
      <c r="K62">
        <v>1.3</v>
      </c>
      <c r="L62">
        <v>1.4</v>
      </c>
      <c r="M62" s="26">
        <v>1.5</v>
      </c>
    </row>
    <row r="63" spans="1:26">
      <c r="A63" s="25" t="s">
        <v>6</v>
      </c>
      <c r="B63" s="20">
        <v>0.06</v>
      </c>
      <c r="C63">
        <f>IF(AND(I63&gt;=490, I63&lt;=510), 6,
IF(AND(I63&gt;510, I63&lt;=550), 5 - (I63-510)/40,
IF(AND(I63&gt;=450, I63&lt;490), 5 - (490-I63)/40,
IF(AND(I63&gt;550, I63&lt;=600), 3 - (I63-550)/50,
IF(AND(I63&gt;=400, I63&lt;450), 3 - (450-I63)/50, 0)))))</f>
        <v>4.9249999999999998</v>
      </c>
      <c r="D63">
        <f t="shared" ref="D63:G63" si="32">IF(AND(J63&gt;=490, J63&lt;=510), 6,
IF(AND(J63&gt;510, J63&lt;=550), 5 - (J63-510)/40,
IF(AND(J63&gt;=450, J63&lt;490), 5 - (490-J63)/40,
IF(AND(J63&gt;550, J63&lt;=600), 3 - (J63-550)/50,
IF(AND(J63&gt;=400, J63&lt;450), 3 - (450-J63)/50, 0)))))</f>
        <v>4.0999999999999996</v>
      </c>
      <c r="E63">
        <f t="shared" si="32"/>
        <v>4.95</v>
      </c>
      <c r="F63">
        <f t="shared" si="32"/>
        <v>4.1749999999999998</v>
      </c>
      <c r="G63">
        <f t="shared" si="32"/>
        <v>0</v>
      </c>
      <c r="H63" s="54">
        <f t="shared" si="9"/>
        <v>3.63</v>
      </c>
      <c r="I63">
        <v>513</v>
      </c>
      <c r="J63">
        <v>546</v>
      </c>
      <c r="K63">
        <v>512</v>
      </c>
      <c r="L63">
        <v>543</v>
      </c>
      <c r="M63" s="26">
        <v>309</v>
      </c>
      <c r="O63">
        <v>3.63</v>
      </c>
    </row>
    <row r="64" spans="1:26">
      <c r="A64" s="25" t="s">
        <v>7</v>
      </c>
      <c r="B64" s="20">
        <v>0.27</v>
      </c>
      <c r="C64">
        <f>I64*$B$64</f>
        <v>16.200000000000003</v>
      </c>
      <c r="D64">
        <f t="shared" ref="D64:G64" si="33">J64*$B$64</f>
        <v>13.5</v>
      </c>
      <c r="E64">
        <f t="shared" si="33"/>
        <v>9.4500000000000011</v>
      </c>
      <c r="F64">
        <f t="shared" si="33"/>
        <v>22.950000000000003</v>
      </c>
      <c r="G64">
        <f t="shared" si="33"/>
        <v>26.46</v>
      </c>
      <c r="H64" s="54">
        <f t="shared" si="9"/>
        <v>17.712</v>
      </c>
      <c r="I64">
        <v>60</v>
      </c>
      <c r="J64">
        <v>50</v>
      </c>
      <c r="K64">
        <v>35</v>
      </c>
      <c r="L64">
        <v>85</v>
      </c>
      <c r="M64" s="26">
        <v>98</v>
      </c>
      <c r="O64">
        <v>17.712</v>
      </c>
    </row>
    <row r="65" spans="1:15">
      <c r="A65" s="25" t="s">
        <v>8</v>
      </c>
      <c r="B65" s="20">
        <v>0.27</v>
      </c>
      <c r="C65">
        <f>I65*$B$65</f>
        <v>25.110000000000003</v>
      </c>
      <c r="D65">
        <f t="shared" ref="D65:F65" si="34">J65*$B$65</f>
        <v>24.840000000000003</v>
      </c>
      <c r="E65">
        <f t="shared" si="34"/>
        <v>23.490000000000002</v>
      </c>
      <c r="F65">
        <f t="shared" si="34"/>
        <v>25.92</v>
      </c>
      <c r="G65">
        <f>M65*$B$65</f>
        <v>24.03</v>
      </c>
      <c r="H65" s="54">
        <f t="shared" si="9"/>
        <v>24.678000000000001</v>
      </c>
      <c r="I65">
        <v>93</v>
      </c>
      <c r="J65">
        <v>92</v>
      </c>
      <c r="K65">
        <v>87</v>
      </c>
      <c r="L65">
        <v>96</v>
      </c>
      <c r="M65" s="26">
        <v>89</v>
      </c>
      <c r="O65">
        <v>24.678000000000001</v>
      </c>
    </row>
    <row r="66" spans="1:15">
      <c r="A66" s="25" t="s">
        <v>9</v>
      </c>
      <c r="B66" s="20">
        <v>0.2</v>
      </c>
      <c r="C66">
        <f>IF(I66&lt;=0, 20, IF(I66&lt;=5, 16, IF(I66&lt;=10, 12, IF(I66&lt;=15, 8, IF(I66&lt;=20, 4, 0)))))</f>
        <v>16</v>
      </c>
      <c r="D66">
        <f t="shared" ref="D66:G66" si="35">IF(J66&lt;=0, 20, IF(J66&lt;=5, 16, IF(J66&lt;=10, 12, IF(J66&lt;=15, 8, IF(J66&lt;=20, 4, 0)))))</f>
        <v>16</v>
      </c>
      <c r="E66">
        <f t="shared" si="35"/>
        <v>16</v>
      </c>
      <c r="F66">
        <f t="shared" si="35"/>
        <v>16</v>
      </c>
      <c r="G66">
        <f t="shared" si="35"/>
        <v>16</v>
      </c>
      <c r="H66" s="54">
        <f t="shared" si="9"/>
        <v>16</v>
      </c>
      <c r="I66" s="12">
        <v>0.37</v>
      </c>
      <c r="J66" s="12">
        <v>0.26</v>
      </c>
      <c r="K66" s="12">
        <v>0.26</v>
      </c>
      <c r="L66" s="12">
        <v>0.19</v>
      </c>
      <c r="M66" s="27">
        <v>0.17</v>
      </c>
      <c r="O66">
        <v>16</v>
      </c>
    </row>
    <row r="67" spans="1:15">
      <c r="A67" s="25" t="s">
        <v>10</v>
      </c>
      <c r="B67" s="20">
        <v>0.2</v>
      </c>
      <c r="C67">
        <f>IF(I67&lt;=10, 20, IF(I67&lt;=12, 16, IF(I67&lt;=14, 12, IF(I67&lt;=16, 8, 4))))</f>
        <v>16</v>
      </c>
      <c r="D67">
        <f t="shared" ref="D67:G67" si="36">IF(J67&lt;=10, 20, IF(J67&lt;=12, 16, IF(J67&lt;=14, 12, IF(J67&lt;=16, 8, 4))))</f>
        <v>16</v>
      </c>
      <c r="E67">
        <f t="shared" si="36"/>
        <v>20</v>
      </c>
      <c r="F67">
        <f t="shared" si="36"/>
        <v>16</v>
      </c>
      <c r="G67">
        <f t="shared" si="36"/>
        <v>12</v>
      </c>
      <c r="H67" s="54">
        <f t="shared" si="9"/>
        <v>16</v>
      </c>
      <c r="I67">
        <v>11</v>
      </c>
      <c r="J67">
        <v>11</v>
      </c>
      <c r="K67">
        <v>8</v>
      </c>
      <c r="L67">
        <v>11</v>
      </c>
      <c r="M67" s="26">
        <v>13</v>
      </c>
      <c r="O67">
        <v>16</v>
      </c>
    </row>
    <row r="68" spans="1:15" ht="17" thickBot="1">
      <c r="A68" s="28" t="s">
        <v>43</v>
      </c>
      <c r="B68" s="29">
        <v>1</v>
      </c>
      <c r="C68" s="30">
        <f>C63+C64+C65+C66+C67</f>
        <v>78.235000000000014</v>
      </c>
      <c r="D68" s="30">
        <f t="shared" ref="D68:G68" si="37">D63+D64+D65+D66+D67</f>
        <v>74.44</v>
      </c>
      <c r="E68" s="30">
        <f t="shared" si="37"/>
        <v>73.89</v>
      </c>
      <c r="F68" s="30">
        <f t="shared" si="37"/>
        <v>85.045000000000002</v>
      </c>
      <c r="G68" s="30">
        <f t="shared" si="37"/>
        <v>78.490000000000009</v>
      </c>
      <c r="H68" s="54">
        <f t="shared" si="9"/>
        <v>78.02000000000001</v>
      </c>
      <c r="I68" s="30"/>
      <c r="J68" s="30"/>
      <c r="K68" s="30"/>
      <c r="L68" s="30"/>
      <c r="M68" s="31"/>
      <c r="O68">
        <v>78.02000000000001</v>
      </c>
    </row>
    <row r="69" spans="1:15">
      <c r="A69" s="3"/>
      <c r="B69" s="20"/>
      <c r="H69" s="54"/>
    </row>
    <row r="70" spans="1:15">
      <c r="H70" s="54"/>
    </row>
    <row r="71" spans="1:15" ht="17" thickBot="1">
      <c r="H71" s="54"/>
    </row>
    <row r="72" spans="1:15">
      <c r="A72" s="59" t="s">
        <v>2</v>
      </c>
      <c r="B72" s="23">
        <f>AVERAGE(C79:G79)</f>
        <v>79.786000000000016</v>
      </c>
      <c r="C72" s="23"/>
      <c r="D72" s="23"/>
      <c r="E72" s="23"/>
      <c r="F72" s="23"/>
      <c r="G72" s="23"/>
      <c r="H72" s="54"/>
      <c r="I72" s="23"/>
      <c r="J72" s="23"/>
      <c r="K72" s="23"/>
      <c r="L72" s="23"/>
      <c r="M72" s="24"/>
    </row>
    <row r="73" spans="1:15">
      <c r="A73" s="25" t="s">
        <v>4</v>
      </c>
      <c r="B73" s="3"/>
      <c r="C73">
        <v>1.1000000000000001</v>
      </c>
      <c r="D73">
        <v>1.2</v>
      </c>
      <c r="E73">
        <v>1.3</v>
      </c>
      <c r="F73">
        <v>1.4</v>
      </c>
      <c r="G73">
        <v>1.5</v>
      </c>
      <c r="H73" s="56" t="s">
        <v>176</v>
      </c>
      <c r="I73">
        <v>1.1000000000000001</v>
      </c>
      <c r="J73">
        <v>1.2</v>
      </c>
      <c r="K73">
        <v>1.3</v>
      </c>
      <c r="L73">
        <v>1.4</v>
      </c>
      <c r="M73" s="26">
        <v>1.5</v>
      </c>
      <c r="O73" s="54">
        <v>3.1760000000000006</v>
      </c>
    </row>
    <row r="74" spans="1:15">
      <c r="A74" s="25" t="s">
        <v>6</v>
      </c>
      <c r="B74" s="20">
        <v>0.06</v>
      </c>
      <c r="C74">
        <f>IF(AND(I74&gt;=490, I74&lt;=510), 6,
IF(AND(I74&gt;510, I74&lt;=550), 5 - (I74-510)/40,
IF(AND(I74&gt;=450, I74&lt;490), 5 - (490-I74)/40,
IF(AND(I74&gt;550, I74&lt;=600), 3 - (I74-550)/50,
IF(AND(I74&gt;=400, I74&lt;450), 3 - (450-I74)/50, 0)))))</f>
        <v>4.0750000000000002</v>
      </c>
      <c r="D74">
        <f t="shared" ref="D74:G74" si="38">IF(AND(J74&gt;=490, J74&lt;=510), 6,
IF(AND(J74&gt;510, J74&lt;=550), 5 - (J74-510)/40,
IF(AND(J74&gt;=450, J74&lt;490), 5 - (490-J74)/40,
IF(AND(J74&gt;550, J74&lt;=600), 3 - (J74-550)/50,
IF(AND(J74&gt;=400, J74&lt;450), 3 - (450-J74)/50, 0)))))</f>
        <v>2.68</v>
      </c>
      <c r="E74">
        <f t="shared" si="38"/>
        <v>4.95</v>
      </c>
      <c r="F74">
        <f t="shared" si="38"/>
        <v>4.1749999999999998</v>
      </c>
      <c r="G74">
        <f t="shared" si="38"/>
        <v>0</v>
      </c>
      <c r="H74" s="54">
        <f t="shared" si="9"/>
        <v>3.1760000000000006</v>
      </c>
      <c r="I74">
        <v>453</v>
      </c>
      <c r="J74">
        <v>566</v>
      </c>
      <c r="K74">
        <v>512</v>
      </c>
      <c r="L74">
        <v>543</v>
      </c>
      <c r="M74" s="26">
        <v>309</v>
      </c>
      <c r="O74" s="54">
        <v>24.948</v>
      </c>
    </row>
    <row r="75" spans="1:15">
      <c r="A75" s="25" t="s">
        <v>7</v>
      </c>
      <c r="B75" s="20">
        <v>0.27</v>
      </c>
      <c r="C75">
        <f>I75*$B$75</f>
        <v>25.110000000000003</v>
      </c>
      <c r="D75">
        <f t="shared" ref="D75:G75" si="39">J75*$B$75</f>
        <v>24.03</v>
      </c>
      <c r="E75">
        <f t="shared" si="39"/>
        <v>24.03</v>
      </c>
      <c r="F75">
        <f t="shared" si="39"/>
        <v>25.92</v>
      </c>
      <c r="G75">
        <f t="shared" si="39"/>
        <v>25.650000000000002</v>
      </c>
      <c r="H75" s="54">
        <f t="shared" si="9"/>
        <v>24.948</v>
      </c>
      <c r="I75">
        <v>93</v>
      </c>
      <c r="J75">
        <v>89</v>
      </c>
      <c r="K75">
        <v>89</v>
      </c>
      <c r="L75">
        <v>96</v>
      </c>
      <c r="M75" s="26">
        <v>95</v>
      </c>
      <c r="O75" s="54">
        <v>24.462</v>
      </c>
    </row>
    <row r="76" spans="1:15">
      <c r="A76" s="25" t="s">
        <v>8</v>
      </c>
      <c r="B76" s="20">
        <v>0.27</v>
      </c>
      <c r="C76">
        <f>I76*$B$76</f>
        <v>25.110000000000003</v>
      </c>
      <c r="D76">
        <f t="shared" ref="D76:G76" si="40">J76*$B$76</f>
        <v>23.76</v>
      </c>
      <c r="E76">
        <f t="shared" si="40"/>
        <v>23.76</v>
      </c>
      <c r="F76">
        <f t="shared" si="40"/>
        <v>25.110000000000003</v>
      </c>
      <c r="G76">
        <f t="shared" si="40"/>
        <v>24.57</v>
      </c>
      <c r="H76" s="54">
        <f t="shared" si="9"/>
        <v>24.462</v>
      </c>
      <c r="I76">
        <v>93</v>
      </c>
      <c r="J76">
        <v>88</v>
      </c>
      <c r="K76">
        <v>88</v>
      </c>
      <c r="L76">
        <v>93</v>
      </c>
      <c r="M76" s="26">
        <v>91</v>
      </c>
      <c r="O76" s="54">
        <v>16</v>
      </c>
    </row>
    <row r="77" spans="1:15">
      <c r="A77" s="25" t="s">
        <v>9</v>
      </c>
      <c r="B77" s="20">
        <v>0.2</v>
      </c>
      <c r="C77">
        <f>IF(I77&lt;=0, 20, IF(I77&lt;=5, 16, IF(I77&lt;=10, 12, IF(I77&lt;=15, 8, IF(I77&lt;=20, 4, 0)))))</f>
        <v>16</v>
      </c>
      <c r="D77">
        <f t="shared" ref="D77:G77" si="41">IF(J77&lt;=0, 20, IF(J77&lt;=5, 16, IF(J77&lt;=10, 12, IF(J77&lt;=15, 8, IF(J77&lt;=20, 4, 0)))))</f>
        <v>16</v>
      </c>
      <c r="E77">
        <f t="shared" si="41"/>
        <v>16</v>
      </c>
      <c r="F77">
        <f t="shared" si="41"/>
        <v>16</v>
      </c>
      <c r="G77">
        <f t="shared" si="41"/>
        <v>16</v>
      </c>
      <c r="H77" s="54">
        <f t="shared" si="9"/>
        <v>16</v>
      </c>
      <c r="I77" s="12">
        <v>0.18</v>
      </c>
      <c r="J77" s="12">
        <v>0.27</v>
      </c>
      <c r="K77" s="12">
        <v>0.41</v>
      </c>
      <c r="L77" s="12">
        <v>1</v>
      </c>
      <c r="M77" s="27">
        <v>0.12</v>
      </c>
      <c r="O77" s="54">
        <v>11.2</v>
      </c>
    </row>
    <row r="78" spans="1:15">
      <c r="A78" s="25" t="s">
        <v>10</v>
      </c>
      <c r="B78" s="20">
        <v>0.2</v>
      </c>
      <c r="C78">
        <f>IF(I78&lt;=10, 20, IF(I78&lt;=12, 16, IF(I78&lt;=14, 12, IF(I78&lt;=16, 8, 4))))</f>
        <v>4</v>
      </c>
      <c r="D78">
        <f t="shared" ref="D78:G78" si="42">IF(J78&lt;=10, 20, IF(J78&lt;=12, 16, IF(J78&lt;=14, 12, IF(J78&lt;=16, 8, 4))))</f>
        <v>8</v>
      </c>
      <c r="E78">
        <f t="shared" si="42"/>
        <v>20</v>
      </c>
      <c r="F78">
        <f t="shared" si="42"/>
        <v>12</v>
      </c>
      <c r="G78">
        <f t="shared" si="42"/>
        <v>12</v>
      </c>
      <c r="H78" s="54">
        <f t="shared" si="9"/>
        <v>11.2</v>
      </c>
      <c r="I78">
        <v>17</v>
      </c>
      <c r="J78">
        <v>16</v>
      </c>
      <c r="K78">
        <v>10</v>
      </c>
      <c r="L78">
        <v>13</v>
      </c>
      <c r="M78" s="26">
        <v>13</v>
      </c>
      <c r="O78" s="54">
        <v>79.786000000000016</v>
      </c>
    </row>
    <row r="79" spans="1:15" ht="17" thickBot="1">
      <c r="A79" s="28" t="s">
        <v>43</v>
      </c>
      <c r="B79" s="29">
        <v>1</v>
      </c>
      <c r="C79" s="30">
        <f>C74+C75+C76+C77+C78</f>
        <v>74.295000000000002</v>
      </c>
      <c r="D79" s="30">
        <f t="shared" ref="D79:G79" si="43">D74+D75+D76+D77+D78</f>
        <v>74.47</v>
      </c>
      <c r="E79" s="30">
        <f t="shared" si="43"/>
        <v>88.740000000000009</v>
      </c>
      <c r="F79" s="30">
        <f t="shared" si="43"/>
        <v>83.205000000000013</v>
      </c>
      <c r="G79" s="30">
        <f t="shared" si="43"/>
        <v>78.22</v>
      </c>
      <c r="H79" s="54">
        <f t="shared" si="9"/>
        <v>79.786000000000016</v>
      </c>
      <c r="I79" s="30"/>
      <c r="J79" s="30"/>
      <c r="K79" s="30"/>
      <c r="L79" s="30"/>
      <c r="M79" s="31"/>
    </row>
    <row r="80" spans="1:15">
      <c r="A80" s="3"/>
      <c r="B80" s="20"/>
      <c r="H80" s="54"/>
    </row>
    <row r="81" spans="1:15" ht="17" thickBot="1">
      <c r="H81" s="54"/>
    </row>
    <row r="82" spans="1:15">
      <c r="A82" s="59" t="s">
        <v>53</v>
      </c>
      <c r="B82" s="23">
        <f>AVERAGE(C89:G89)</f>
        <v>76.451000000000008</v>
      </c>
      <c r="C82" s="23"/>
      <c r="D82" s="23"/>
      <c r="E82" s="23"/>
      <c r="F82" s="23"/>
      <c r="G82" s="23"/>
      <c r="H82" s="54"/>
      <c r="I82" s="23"/>
      <c r="J82" s="23"/>
      <c r="K82" s="23"/>
      <c r="L82" s="23"/>
      <c r="M82" s="24"/>
    </row>
    <row r="83" spans="1:15">
      <c r="A83" s="25" t="s">
        <v>4</v>
      </c>
      <c r="B83" s="3"/>
      <c r="C83">
        <v>1.1000000000000001</v>
      </c>
      <c r="D83">
        <v>1.2</v>
      </c>
      <c r="E83">
        <v>1.3</v>
      </c>
      <c r="F83">
        <v>1.4</v>
      </c>
      <c r="G83">
        <v>1.5</v>
      </c>
      <c r="H83" s="56" t="s">
        <v>176</v>
      </c>
      <c r="I83">
        <v>1.1000000000000001</v>
      </c>
      <c r="J83">
        <v>1.2</v>
      </c>
      <c r="K83">
        <v>1.3</v>
      </c>
      <c r="L83">
        <v>1.4</v>
      </c>
      <c r="M83" s="26">
        <v>1.5</v>
      </c>
    </row>
    <row r="84" spans="1:15">
      <c r="A84" s="25" t="s">
        <v>6</v>
      </c>
      <c r="B84" s="20">
        <v>0.06</v>
      </c>
      <c r="C84">
        <f>IF(AND(I84&gt;=490, I84&lt;=510), 6,
IF(AND(I84&gt;510, I84&lt;=550), 5 - (I84-510)/40,
IF(AND(I84&gt;=450, I84&lt;490), 5 - (490-I84)/40,
IF(AND(I84&gt;550, I84&lt;=600), 3 - (I84-550)/50,
IF(AND(I84&gt;=400, I84&lt;450), 3 - (450-I84)/50, 0)))))</f>
        <v>4.125</v>
      </c>
      <c r="D84">
        <f t="shared" ref="D84:G84" si="44">IF(AND(J84&gt;=490, J84&lt;=510), 6,
IF(AND(J84&gt;510, J84&lt;=550), 5 - (J84-510)/40,
IF(AND(J84&gt;=450, J84&lt;490), 5 - (490-J84)/40,
IF(AND(J84&gt;550, J84&lt;=600), 3 - (J84-550)/50,
IF(AND(J84&gt;=400, J84&lt;450), 3 - (450-J84)/50, 0)))))</f>
        <v>2.54</v>
      </c>
      <c r="E84">
        <f t="shared" si="44"/>
        <v>2.48</v>
      </c>
      <c r="F84">
        <f t="shared" si="44"/>
        <v>0</v>
      </c>
      <c r="G84">
        <f t="shared" si="44"/>
        <v>0</v>
      </c>
      <c r="H84" s="54">
        <f t="shared" ref="H84:H139" si="45">AVERAGE(C84:G84)</f>
        <v>1.829</v>
      </c>
      <c r="I84">
        <v>545</v>
      </c>
      <c r="J84">
        <v>573</v>
      </c>
      <c r="K84">
        <v>576</v>
      </c>
      <c r="L84">
        <v>613</v>
      </c>
      <c r="M84" s="26">
        <v>632</v>
      </c>
      <c r="O84" s="54">
        <v>1.829</v>
      </c>
    </row>
    <row r="85" spans="1:15">
      <c r="A85" s="25" t="s">
        <v>7</v>
      </c>
      <c r="B85" s="20">
        <v>0.27</v>
      </c>
      <c r="C85">
        <f>I85*$B$16</f>
        <v>22.950000000000003</v>
      </c>
      <c r="D85">
        <f t="shared" ref="D85" si="46">J85*$B$16</f>
        <v>24.3</v>
      </c>
      <c r="E85">
        <f t="shared" ref="E85" si="47">K85*$B$16</f>
        <v>24.840000000000003</v>
      </c>
      <c r="F85">
        <f t="shared" ref="F85" si="48">L85*$B$16</f>
        <v>25.650000000000002</v>
      </c>
      <c r="G85">
        <f t="shared" ref="G85" si="49">M85*$B$16</f>
        <v>25.380000000000003</v>
      </c>
      <c r="H85" s="54">
        <f t="shared" si="45"/>
        <v>24.624000000000002</v>
      </c>
      <c r="I85">
        <v>85</v>
      </c>
      <c r="J85">
        <v>90</v>
      </c>
      <c r="K85">
        <v>92</v>
      </c>
      <c r="L85">
        <v>95</v>
      </c>
      <c r="M85" s="26">
        <v>94</v>
      </c>
      <c r="O85" s="54">
        <v>24.624000000000002</v>
      </c>
    </row>
    <row r="86" spans="1:15">
      <c r="A86" s="25" t="s">
        <v>8</v>
      </c>
      <c r="B86" s="20">
        <v>0.27</v>
      </c>
      <c r="C86">
        <f>I86*$B$17</f>
        <v>24.57</v>
      </c>
      <c r="D86">
        <f t="shared" ref="D86" si="50">J86*$B$17</f>
        <v>23.220000000000002</v>
      </c>
      <c r="E86">
        <f t="shared" ref="E86" si="51">K86*$B$17</f>
        <v>23.490000000000002</v>
      </c>
      <c r="F86">
        <f t="shared" ref="F86" si="52">L86*$B$17</f>
        <v>23.490000000000002</v>
      </c>
      <c r="G86">
        <f t="shared" ref="G86" si="53">M86*$B$17</f>
        <v>23.220000000000002</v>
      </c>
      <c r="H86" s="54">
        <f t="shared" si="45"/>
        <v>23.598000000000003</v>
      </c>
      <c r="I86">
        <v>91</v>
      </c>
      <c r="J86">
        <v>86</v>
      </c>
      <c r="K86">
        <v>87</v>
      </c>
      <c r="L86">
        <v>87</v>
      </c>
      <c r="M86" s="26">
        <v>86</v>
      </c>
      <c r="O86" s="54">
        <v>23.598000000000003</v>
      </c>
    </row>
    <row r="87" spans="1:15">
      <c r="A87" s="25" t="s">
        <v>9</v>
      </c>
      <c r="B87" s="20">
        <v>0.2</v>
      </c>
      <c r="C87">
        <f>IF(I87&lt;=0, 20, IF(I87&lt;=5, 16, IF(I87&lt;=10, 12, IF(I87&lt;=15, 8, IF(I87&lt;=20, 4, 0)))))</f>
        <v>16</v>
      </c>
      <c r="D87">
        <f t="shared" ref="D87" si="54">IF(J87&lt;=0, 20, IF(J87&lt;=5, 16, IF(J87&lt;=10, 12, IF(J87&lt;=15, 8, IF(J87&lt;=20, 4, 0)))))</f>
        <v>16</v>
      </c>
      <c r="E87">
        <f t="shared" ref="E87" si="55">IF(K87&lt;=0, 20, IF(K87&lt;=5, 16, IF(K87&lt;=10, 12, IF(K87&lt;=15, 8, IF(K87&lt;=20, 4, 0)))))</f>
        <v>16</v>
      </c>
      <c r="F87">
        <f t="shared" ref="F87" si="56">IF(L87&lt;=0, 20, IF(L87&lt;=5, 16, IF(L87&lt;=10, 12, IF(L87&lt;=15, 8, IF(L87&lt;=20, 4, 0)))))</f>
        <v>16</v>
      </c>
      <c r="G87">
        <f t="shared" ref="G87" si="57">IF(M87&lt;=0, 20, IF(M87&lt;=5, 16, IF(M87&lt;=10, 12, IF(M87&lt;=15, 8, IF(M87&lt;=20, 4, 0)))))</f>
        <v>16</v>
      </c>
      <c r="H87" s="54">
        <f t="shared" si="45"/>
        <v>16</v>
      </c>
      <c r="I87" s="12">
        <v>0.23</v>
      </c>
      <c r="J87" s="12">
        <v>0.23</v>
      </c>
      <c r="K87" s="12">
        <v>0.27</v>
      </c>
      <c r="L87" s="12">
        <v>0.21</v>
      </c>
      <c r="M87" s="27">
        <v>0.14000000000000001</v>
      </c>
      <c r="O87" s="54">
        <v>16</v>
      </c>
    </row>
    <row r="88" spans="1:15">
      <c r="A88" s="25" t="s">
        <v>10</v>
      </c>
      <c r="B88" s="20">
        <v>0.2</v>
      </c>
      <c r="C88">
        <f>IF(I88&lt;=10, 20, IF(I88&lt;=12, 16, IF(I88&lt;=14, 12, IF(I88&lt;=16, 8, 4))))</f>
        <v>8</v>
      </c>
      <c r="D88">
        <f t="shared" ref="D88" si="58">IF(J88&lt;=10, 20, IF(J88&lt;=12, 16, IF(J88&lt;=14, 12, IF(J88&lt;=16, 8, 4))))</f>
        <v>8</v>
      </c>
      <c r="E88">
        <f t="shared" ref="E88" si="59">IF(K88&lt;=10, 20, IF(K88&lt;=12, 16, IF(K88&lt;=14, 12, IF(K88&lt;=16, 8, 4))))</f>
        <v>16</v>
      </c>
      <c r="F88">
        <f t="shared" ref="F88" si="60">IF(L88&lt;=10, 20, IF(L88&lt;=12, 16, IF(L88&lt;=14, 12, IF(L88&lt;=16, 8, 4))))</f>
        <v>12</v>
      </c>
      <c r="G88">
        <f t="shared" ref="G88" si="61">IF(M88&lt;=10, 20, IF(M88&lt;=12, 16, IF(M88&lt;=14, 12, IF(M88&lt;=16, 8, 4))))</f>
        <v>8</v>
      </c>
      <c r="H88" s="54">
        <f t="shared" si="45"/>
        <v>10.4</v>
      </c>
      <c r="I88">
        <v>16</v>
      </c>
      <c r="J88">
        <v>15</v>
      </c>
      <c r="K88">
        <v>11</v>
      </c>
      <c r="L88">
        <v>13</v>
      </c>
      <c r="M88" s="26">
        <v>15</v>
      </c>
      <c r="O88" s="54">
        <v>10.4</v>
      </c>
    </row>
    <row r="89" spans="1:15" ht="17" thickBot="1">
      <c r="A89" s="28" t="s">
        <v>43</v>
      </c>
      <c r="B89" s="29">
        <v>1</v>
      </c>
      <c r="C89" s="30">
        <f>C84+C85+C86+C87+C88</f>
        <v>75.64500000000001</v>
      </c>
      <c r="D89" s="30">
        <f t="shared" ref="D89" si="62">D84+D85+D86+D87+D88</f>
        <v>74.06</v>
      </c>
      <c r="E89" s="30">
        <f t="shared" ref="E89" si="63">E84+E85+E86+E87+E88</f>
        <v>82.81</v>
      </c>
      <c r="F89" s="30">
        <f t="shared" ref="F89" si="64">F84+F85+F86+F87+F88</f>
        <v>77.14</v>
      </c>
      <c r="G89" s="30">
        <f t="shared" ref="G89" si="65">G84+G85+G86+G87+G88</f>
        <v>72.600000000000009</v>
      </c>
      <c r="H89" s="54">
        <f t="shared" si="45"/>
        <v>76.451000000000008</v>
      </c>
      <c r="I89" s="30"/>
      <c r="J89" s="30"/>
      <c r="K89" s="30"/>
      <c r="L89" s="30"/>
      <c r="M89" s="31"/>
      <c r="O89" s="54">
        <v>76.451000000000008</v>
      </c>
    </row>
    <row r="90" spans="1:15">
      <c r="A90" s="16"/>
      <c r="B90" s="18"/>
      <c r="H90" s="54"/>
    </row>
    <row r="91" spans="1:15" ht="17" thickBot="1">
      <c r="H91" s="54"/>
    </row>
    <row r="92" spans="1:15">
      <c r="A92" s="59" t="s">
        <v>80</v>
      </c>
      <c r="B92" s="23">
        <f>AVERAGE(C99:G99)</f>
        <v>79.709000000000017</v>
      </c>
      <c r="C92" s="23"/>
      <c r="D92" s="23"/>
      <c r="E92" s="23"/>
      <c r="F92" s="23"/>
      <c r="G92" s="23"/>
      <c r="H92" s="54"/>
      <c r="I92" s="23"/>
      <c r="J92" s="23"/>
      <c r="K92" s="23"/>
      <c r="L92" s="23"/>
      <c r="M92" s="24"/>
    </row>
    <row r="93" spans="1:15">
      <c r="A93" s="25" t="s">
        <v>4</v>
      </c>
      <c r="B93" s="3"/>
      <c r="C93">
        <v>1.1000000000000001</v>
      </c>
      <c r="D93">
        <v>1.2</v>
      </c>
      <c r="E93">
        <v>1.3</v>
      </c>
      <c r="F93">
        <v>1.4</v>
      </c>
      <c r="G93">
        <v>1.5</v>
      </c>
      <c r="H93" s="56" t="s">
        <v>176</v>
      </c>
      <c r="I93">
        <v>1.1000000000000001</v>
      </c>
      <c r="J93">
        <v>1.2</v>
      </c>
      <c r="K93">
        <v>1.3</v>
      </c>
      <c r="L93">
        <v>1.4</v>
      </c>
      <c r="M93" s="26">
        <v>1.5</v>
      </c>
    </row>
    <row r="94" spans="1:15">
      <c r="A94" s="25" t="s">
        <v>6</v>
      </c>
      <c r="B94" s="20">
        <v>0.06</v>
      </c>
      <c r="C94">
        <f>IF(AND(I94&gt;=490, I94&lt;=510), 6,
IF(AND(I94&gt;510, I94&lt;=550), 5 - (I94-510)/40,
IF(AND(I94&gt;=450, I94&lt;490), 5 - (490-I94)/40,
IF(AND(I94&gt;550, I94&lt;=600), 3 - (I94-550)/50,
IF(AND(I94&gt;=400, I94&lt;450), 3 - (450-I94)/50, 0)))))</f>
        <v>2.58</v>
      </c>
      <c r="D94">
        <f t="shared" ref="D94:G94" si="66">IF(AND(J94&gt;=490, J94&lt;=510), 6,
IF(AND(J94&gt;510, J94&lt;=550), 5 - (J94-510)/40,
IF(AND(J94&gt;=450, J94&lt;490), 5 - (490-J94)/40,
IF(AND(J94&gt;550, J94&lt;=600), 3 - (J94-550)/50,
IF(AND(J94&gt;=400, J94&lt;450), 3 - (450-J94)/50, 0)))))</f>
        <v>4.875</v>
      </c>
      <c r="E94">
        <f t="shared" si="66"/>
        <v>4.8250000000000002</v>
      </c>
      <c r="F94">
        <f t="shared" si="66"/>
        <v>4.6749999999999998</v>
      </c>
      <c r="G94">
        <f t="shared" si="66"/>
        <v>6</v>
      </c>
      <c r="H94" s="54">
        <f t="shared" si="45"/>
        <v>4.5910000000000002</v>
      </c>
      <c r="I94">
        <v>429</v>
      </c>
      <c r="J94">
        <v>485</v>
      </c>
      <c r="K94">
        <v>483</v>
      </c>
      <c r="L94">
        <v>477</v>
      </c>
      <c r="M94" s="26">
        <v>506</v>
      </c>
      <c r="O94" s="54">
        <v>4.5910000000000002</v>
      </c>
    </row>
    <row r="95" spans="1:15">
      <c r="A95" s="25" t="s">
        <v>7</v>
      </c>
      <c r="B95" s="20">
        <v>0.27</v>
      </c>
      <c r="C95">
        <f>I95*$B$16</f>
        <v>24.840000000000003</v>
      </c>
      <c r="D95">
        <f t="shared" ref="D95" si="67">J95*$B$16</f>
        <v>25.380000000000003</v>
      </c>
      <c r="E95">
        <f t="shared" ref="E95" si="68">K95*$B$16</f>
        <v>25.110000000000003</v>
      </c>
      <c r="F95">
        <f t="shared" ref="F95" si="69">L95*$B$16</f>
        <v>25.650000000000002</v>
      </c>
      <c r="G95">
        <f t="shared" ref="G95" si="70">M95*$B$16</f>
        <v>25.110000000000003</v>
      </c>
      <c r="H95" s="54">
        <f t="shared" si="45"/>
        <v>25.218000000000004</v>
      </c>
      <c r="I95">
        <v>92</v>
      </c>
      <c r="J95">
        <v>94</v>
      </c>
      <c r="K95">
        <v>93</v>
      </c>
      <c r="L95">
        <v>95</v>
      </c>
      <c r="M95" s="26">
        <v>93</v>
      </c>
      <c r="O95" s="54">
        <v>25.218000000000004</v>
      </c>
    </row>
    <row r="96" spans="1:15">
      <c r="A96" s="25" t="s">
        <v>8</v>
      </c>
      <c r="B96" s="20">
        <v>0.27</v>
      </c>
      <c r="C96">
        <f>I96*$B$17</f>
        <v>24.840000000000003</v>
      </c>
      <c r="D96">
        <f t="shared" ref="D96" si="71">J96*$B$17</f>
        <v>24.840000000000003</v>
      </c>
      <c r="E96">
        <f t="shared" ref="E96" si="72">K96*$B$17</f>
        <v>24.3</v>
      </c>
      <c r="F96">
        <f t="shared" ref="F96" si="73">L96*$B$17</f>
        <v>24.3</v>
      </c>
      <c r="G96">
        <f t="shared" ref="G96" si="74">M96*$B$17</f>
        <v>23.220000000000002</v>
      </c>
      <c r="H96" s="54">
        <f t="shared" si="45"/>
        <v>24.3</v>
      </c>
      <c r="I96">
        <v>92</v>
      </c>
      <c r="J96">
        <v>92</v>
      </c>
      <c r="K96">
        <v>90</v>
      </c>
      <c r="L96">
        <v>90</v>
      </c>
      <c r="M96" s="26">
        <v>86</v>
      </c>
      <c r="O96" s="54">
        <v>24.3</v>
      </c>
    </row>
    <row r="97" spans="1:15">
      <c r="A97" s="25" t="s">
        <v>9</v>
      </c>
      <c r="B97" s="20">
        <v>0.2</v>
      </c>
      <c r="C97">
        <f>IF(I97&lt;=0, 20, IF(I97&lt;=5, 16, IF(I97&lt;=10, 12, IF(I97&lt;=15, 8, IF(I97&lt;=20, 4, 0)))))</f>
        <v>16</v>
      </c>
      <c r="D97">
        <f t="shared" ref="D97" si="75">IF(J97&lt;=0, 20, IF(J97&lt;=5, 16, IF(J97&lt;=10, 12, IF(J97&lt;=15, 8, IF(J97&lt;=20, 4, 0)))))</f>
        <v>16</v>
      </c>
      <c r="E97">
        <f t="shared" ref="E97" si="76">IF(K97&lt;=0, 20, IF(K97&lt;=5, 16, IF(K97&lt;=10, 12, IF(K97&lt;=15, 8, IF(K97&lt;=20, 4, 0)))))</f>
        <v>16</v>
      </c>
      <c r="F97">
        <f t="shared" ref="F97" si="77">IF(L97&lt;=0, 20, IF(L97&lt;=5, 16, IF(L97&lt;=10, 12, IF(L97&lt;=15, 8, IF(L97&lt;=20, 4, 0)))))</f>
        <v>16</v>
      </c>
      <c r="G97">
        <f t="shared" ref="G97" si="78">IF(M97&lt;=0, 20, IF(M97&lt;=5, 16, IF(M97&lt;=10, 12, IF(M97&lt;=15, 8, IF(M97&lt;=20, 4, 0)))))</f>
        <v>16</v>
      </c>
      <c r="H97" s="54">
        <f t="shared" si="45"/>
        <v>16</v>
      </c>
      <c r="I97" s="12">
        <v>0.31</v>
      </c>
      <c r="J97" s="12">
        <v>0.13</v>
      </c>
      <c r="K97" s="12">
        <v>0.23</v>
      </c>
      <c r="L97" s="12">
        <v>0.17</v>
      </c>
      <c r="M97" s="27">
        <v>0.11</v>
      </c>
      <c r="O97" s="54">
        <v>16</v>
      </c>
    </row>
    <row r="98" spans="1:15">
      <c r="A98" s="25" t="s">
        <v>10</v>
      </c>
      <c r="B98" s="20">
        <v>0.2</v>
      </c>
      <c r="C98">
        <f>IF(I98&lt;=10, 20, IF(I98&lt;=12, 16, IF(I98&lt;=14, 12, IF(I98&lt;=16, 8, 4))))</f>
        <v>8</v>
      </c>
      <c r="D98">
        <f t="shared" ref="D98" si="79">IF(J98&lt;=10, 20, IF(J98&lt;=12, 16, IF(J98&lt;=14, 12, IF(J98&lt;=16, 8, 4))))</f>
        <v>8</v>
      </c>
      <c r="E98">
        <f t="shared" ref="E98" si="80">IF(K98&lt;=10, 20, IF(K98&lt;=12, 16, IF(K98&lt;=14, 12, IF(K98&lt;=16, 8, 4))))</f>
        <v>12</v>
      </c>
      <c r="F98">
        <f t="shared" ref="F98" si="81">IF(L98&lt;=10, 20, IF(L98&lt;=12, 16, IF(L98&lt;=14, 12, IF(L98&lt;=16, 8, 4))))</f>
        <v>12</v>
      </c>
      <c r="G98">
        <f t="shared" ref="G98" si="82">IF(M98&lt;=10, 20, IF(M98&lt;=12, 16, IF(M98&lt;=14, 12, IF(M98&lt;=16, 8, 4))))</f>
        <v>8</v>
      </c>
      <c r="H98" s="54">
        <f t="shared" si="45"/>
        <v>9.6</v>
      </c>
      <c r="I98">
        <v>15</v>
      </c>
      <c r="J98">
        <v>15</v>
      </c>
      <c r="K98">
        <v>13</v>
      </c>
      <c r="L98">
        <v>14</v>
      </c>
      <c r="M98" s="26">
        <v>16</v>
      </c>
      <c r="O98" s="54">
        <v>9.6</v>
      </c>
    </row>
    <row r="99" spans="1:15" ht="17" thickBot="1">
      <c r="A99" s="28" t="s">
        <v>43</v>
      </c>
      <c r="B99" s="29">
        <v>1</v>
      </c>
      <c r="C99" s="30">
        <f>C94+C95+C96+C97+C98</f>
        <v>76.260000000000005</v>
      </c>
      <c r="D99" s="30">
        <f t="shared" ref="D99" si="83">D94+D95+D96+D97+D98</f>
        <v>79.094999999999999</v>
      </c>
      <c r="E99" s="30">
        <f t="shared" ref="E99" si="84">E94+E95+E96+E97+E98</f>
        <v>82.234999999999999</v>
      </c>
      <c r="F99" s="30">
        <f t="shared" ref="F99" si="85">F94+F95+F96+F97+F98</f>
        <v>82.625</v>
      </c>
      <c r="G99" s="30">
        <f t="shared" ref="G99" si="86">G94+G95+G96+G97+G98</f>
        <v>78.330000000000013</v>
      </c>
      <c r="H99" s="54">
        <f t="shared" si="45"/>
        <v>79.709000000000017</v>
      </c>
      <c r="I99" s="30"/>
      <c r="J99" s="30"/>
      <c r="K99" s="30"/>
      <c r="L99" s="30"/>
      <c r="M99" s="31"/>
      <c r="O99" s="54">
        <v>79.709000000000017</v>
      </c>
    </row>
    <row r="100" spans="1:15">
      <c r="A100" s="16"/>
      <c r="B100" s="18"/>
      <c r="H100" s="54"/>
    </row>
    <row r="101" spans="1:15" ht="17" thickBot="1">
      <c r="H101" s="54"/>
    </row>
    <row r="102" spans="1:15">
      <c r="A102" s="59" t="s">
        <v>57</v>
      </c>
      <c r="B102" s="23">
        <f>AVERAGE(C109:G109)</f>
        <v>81.001999999999995</v>
      </c>
      <c r="C102" s="23"/>
      <c r="D102" s="23"/>
      <c r="E102" s="23"/>
      <c r="F102" s="23"/>
      <c r="G102" s="23"/>
      <c r="H102" s="54"/>
      <c r="I102" s="23"/>
      <c r="J102" s="23"/>
      <c r="K102" s="23"/>
      <c r="L102" s="23"/>
      <c r="M102" s="24"/>
    </row>
    <row r="103" spans="1:15">
      <c r="A103" s="25" t="s">
        <v>4</v>
      </c>
      <c r="B103" s="3"/>
      <c r="C103">
        <v>1.1000000000000001</v>
      </c>
      <c r="D103">
        <v>1.2</v>
      </c>
      <c r="E103">
        <v>1.3</v>
      </c>
      <c r="F103">
        <v>1.4</v>
      </c>
      <c r="G103">
        <v>1.5</v>
      </c>
      <c r="H103" s="56" t="s">
        <v>176</v>
      </c>
      <c r="I103">
        <v>1.1000000000000001</v>
      </c>
      <c r="J103">
        <v>1.2</v>
      </c>
      <c r="K103">
        <v>1.3</v>
      </c>
      <c r="L103">
        <v>1.4</v>
      </c>
      <c r="M103" s="26">
        <v>1.5</v>
      </c>
    </row>
    <row r="104" spans="1:15">
      <c r="A104" s="25" t="s">
        <v>6</v>
      </c>
      <c r="B104" s="20">
        <v>0.06</v>
      </c>
      <c r="C104">
        <f>IF(AND(I104&gt;=490, I104&lt;=510), 6,
IF(AND(I104&gt;510, I104&lt;=550), 5 - (I104-510)/40,
IF(AND(I104&gt;=450, I104&lt;490), 5 - (490-I104)/40,
IF(AND(I104&gt;550, I104&lt;=600), 3 - (I104-550)/50,
IF(AND(I104&gt;=400, I104&lt;450), 3 - (450-I104)/50, 0)))))</f>
        <v>6</v>
      </c>
      <c r="D104">
        <f t="shared" ref="D104:G104" si="87">IF(AND(J104&gt;=490, J104&lt;=510), 6,
IF(AND(J104&gt;510, J104&lt;=550), 5 - (J104-510)/40,
IF(AND(J104&gt;=450, J104&lt;490), 5 - (490-J104)/40,
IF(AND(J104&gt;550, J104&lt;=600), 3 - (J104-550)/50,
IF(AND(J104&gt;=400, J104&lt;450), 3 - (450-J104)/50, 0)))))</f>
        <v>0</v>
      </c>
      <c r="E104">
        <f t="shared" si="87"/>
        <v>2.56</v>
      </c>
      <c r="F104">
        <f t="shared" si="87"/>
        <v>0</v>
      </c>
      <c r="G104">
        <f t="shared" si="87"/>
        <v>2.7</v>
      </c>
      <c r="H104" s="54">
        <f t="shared" si="45"/>
        <v>2.2520000000000002</v>
      </c>
      <c r="I104">
        <v>505</v>
      </c>
      <c r="J104">
        <v>394</v>
      </c>
      <c r="K104">
        <v>428</v>
      </c>
      <c r="L104">
        <v>393</v>
      </c>
      <c r="M104" s="26">
        <v>435</v>
      </c>
      <c r="O104" s="54">
        <v>2.2520000000000002</v>
      </c>
    </row>
    <row r="105" spans="1:15">
      <c r="A105" s="25" t="s">
        <v>7</v>
      </c>
      <c r="B105" s="20">
        <v>0.27</v>
      </c>
      <c r="C105">
        <f>I105*$B$16</f>
        <v>25.110000000000003</v>
      </c>
      <c r="D105">
        <f t="shared" ref="D105" si="88">J105*$B$16</f>
        <v>25.380000000000003</v>
      </c>
      <c r="E105">
        <f t="shared" ref="E105" si="89">K105*$B$16</f>
        <v>24.840000000000003</v>
      </c>
      <c r="F105">
        <f t="shared" ref="F105" si="90">L105*$B$16</f>
        <v>25.650000000000002</v>
      </c>
      <c r="G105">
        <f t="shared" ref="G105" si="91">M105*$B$16</f>
        <v>24.3</v>
      </c>
      <c r="H105" s="54">
        <f t="shared" si="45"/>
        <v>25.056000000000004</v>
      </c>
      <c r="I105">
        <v>93</v>
      </c>
      <c r="J105">
        <v>94</v>
      </c>
      <c r="K105">
        <v>92</v>
      </c>
      <c r="L105">
        <v>95</v>
      </c>
      <c r="M105" s="26">
        <v>90</v>
      </c>
      <c r="O105" s="54">
        <v>25.056000000000004</v>
      </c>
    </row>
    <row r="106" spans="1:15">
      <c r="A106" s="25" t="s">
        <v>8</v>
      </c>
      <c r="B106" s="20">
        <v>0.27</v>
      </c>
      <c r="C106">
        <f>I106*$B$17</f>
        <v>24.57</v>
      </c>
      <c r="D106">
        <f t="shared" ref="D106" si="92">J106*$B$17</f>
        <v>26.73</v>
      </c>
      <c r="E106">
        <f t="shared" ref="E106" si="93">K106*$B$17</f>
        <v>24.57</v>
      </c>
      <c r="F106">
        <f t="shared" ref="F106" si="94">L106*$B$17</f>
        <v>24.57</v>
      </c>
      <c r="G106">
        <f t="shared" ref="G106" si="95">M106*$B$17</f>
        <v>24.03</v>
      </c>
      <c r="H106" s="54">
        <f t="shared" si="45"/>
        <v>24.893999999999998</v>
      </c>
      <c r="I106">
        <v>91</v>
      </c>
      <c r="J106">
        <v>99</v>
      </c>
      <c r="K106">
        <v>91</v>
      </c>
      <c r="L106">
        <v>91</v>
      </c>
      <c r="M106" s="26">
        <v>89</v>
      </c>
      <c r="O106" s="54">
        <v>24.893999999999998</v>
      </c>
    </row>
    <row r="107" spans="1:15">
      <c r="A107" s="25" t="s">
        <v>9</v>
      </c>
      <c r="B107" s="20">
        <v>0.2</v>
      </c>
      <c r="C107">
        <f>IF(I107&lt;=0, 20, IF(I107&lt;=5, 16, IF(I107&lt;=10, 12, IF(I107&lt;=15, 8, IF(I107&lt;=20, 4, 0)))))</f>
        <v>16</v>
      </c>
      <c r="D107">
        <f t="shared" ref="D107" si="96">IF(J107&lt;=0, 20, IF(J107&lt;=5, 16, IF(J107&lt;=10, 12, IF(J107&lt;=15, 8, IF(J107&lt;=20, 4, 0)))))</f>
        <v>16</v>
      </c>
      <c r="E107">
        <f t="shared" ref="E107" si="97">IF(K107&lt;=0, 20, IF(K107&lt;=5, 16, IF(K107&lt;=10, 12, IF(K107&lt;=15, 8, IF(K107&lt;=20, 4, 0)))))</f>
        <v>16</v>
      </c>
      <c r="F107">
        <f t="shared" ref="F107" si="98">IF(L107&lt;=0, 20, IF(L107&lt;=5, 16, IF(L107&lt;=10, 12, IF(L107&lt;=15, 8, IF(L107&lt;=20, 4, 0)))))</f>
        <v>16</v>
      </c>
      <c r="G107">
        <f t="shared" ref="G107" si="99">IF(M107&lt;=0, 20, IF(M107&lt;=5, 16, IF(M107&lt;=10, 12, IF(M107&lt;=15, 8, IF(M107&lt;=20, 4, 0)))))</f>
        <v>16</v>
      </c>
      <c r="H107" s="54">
        <f t="shared" si="45"/>
        <v>16</v>
      </c>
      <c r="I107" s="12">
        <v>0.08</v>
      </c>
      <c r="J107" s="12">
        <v>0.12</v>
      </c>
      <c r="K107" s="12">
        <v>0.23</v>
      </c>
      <c r="L107" s="12">
        <v>0.22</v>
      </c>
      <c r="M107" s="27">
        <v>0.05</v>
      </c>
      <c r="O107" s="54">
        <v>16</v>
      </c>
    </row>
    <row r="108" spans="1:15">
      <c r="A108" s="25" t="s">
        <v>10</v>
      </c>
      <c r="B108" s="20">
        <v>0.2</v>
      </c>
      <c r="C108">
        <f>IF(I108&lt;=10, 20, IF(I108&lt;=12, 16, IF(I108&lt;=14, 12, IF(I108&lt;=16, 8, 4))))</f>
        <v>12</v>
      </c>
      <c r="D108">
        <f t="shared" ref="D108" si="100">IF(J108&lt;=10, 20, IF(J108&lt;=12, 16, IF(J108&lt;=14, 12, IF(J108&lt;=16, 8, 4))))</f>
        <v>8</v>
      </c>
      <c r="E108">
        <f t="shared" ref="E108" si="101">IF(K108&lt;=10, 20, IF(K108&lt;=12, 16, IF(K108&lt;=14, 12, IF(K108&lt;=16, 8, 4))))</f>
        <v>20</v>
      </c>
      <c r="F108">
        <f t="shared" ref="F108" si="102">IF(L108&lt;=10, 20, IF(L108&lt;=12, 16, IF(L108&lt;=14, 12, IF(L108&lt;=16, 8, 4))))</f>
        <v>16</v>
      </c>
      <c r="G108">
        <f t="shared" ref="G108" si="103">IF(M108&lt;=10, 20, IF(M108&lt;=12, 16, IF(M108&lt;=14, 12, IF(M108&lt;=16, 8, 4))))</f>
        <v>8</v>
      </c>
      <c r="H108" s="54">
        <f t="shared" si="45"/>
        <v>12.8</v>
      </c>
      <c r="I108">
        <v>14</v>
      </c>
      <c r="J108">
        <v>16</v>
      </c>
      <c r="K108">
        <v>9</v>
      </c>
      <c r="L108">
        <v>11</v>
      </c>
      <c r="M108" s="26">
        <v>15</v>
      </c>
      <c r="O108" s="54">
        <v>12.8</v>
      </c>
    </row>
    <row r="109" spans="1:15" ht="17" thickBot="1">
      <c r="A109" s="28" t="s">
        <v>43</v>
      </c>
      <c r="B109" s="29">
        <v>1</v>
      </c>
      <c r="C109" s="30">
        <f>C104+C105+C106+C107+C108</f>
        <v>83.68</v>
      </c>
      <c r="D109" s="30">
        <f t="shared" ref="D109" si="104">D104+D105+D106+D107+D108</f>
        <v>76.11</v>
      </c>
      <c r="E109" s="30">
        <f t="shared" ref="E109" si="105">E104+E105+E106+E107+E108</f>
        <v>87.97</v>
      </c>
      <c r="F109" s="30">
        <f t="shared" ref="F109" si="106">F104+F105+F106+F107+F108</f>
        <v>82.22</v>
      </c>
      <c r="G109" s="30">
        <f t="shared" ref="G109" si="107">G104+G105+G106+G107+G108</f>
        <v>75.03</v>
      </c>
      <c r="H109" s="54">
        <f t="shared" si="45"/>
        <v>81.001999999999995</v>
      </c>
      <c r="I109" s="30"/>
      <c r="J109" s="30"/>
      <c r="K109" s="30"/>
      <c r="L109" s="30"/>
      <c r="M109" s="31"/>
      <c r="O109" s="54">
        <v>81.001999999999995</v>
      </c>
    </row>
    <row r="110" spans="1:15">
      <c r="A110" s="16"/>
      <c r="B110" s="18"/>
      <c r="H110" s="54"/>
    </row>
    <row r="111" spans="1:15" ht="17" thickBot="1">
      <c r="H111" s="54"/>
    </row>
    <row r="112" spans="1:15">
      <c r="A112" s="59" t="s">
        <v>58</v>
      </c>
      <c r="B112" s="23">
        <f>AVERAGE(C119:G119)</f>
        <v>81.614000000000004</v>
      </c>
      <c r="C112" s="23"/>
      <c r="D112" s="23"/>
      <c r="E112" s="23"/>
      <c r="F112" s="23"/>
      <c r="G112" s="23"/>
      <c r="H112" s="54"/>
      <c r="I112" s="23"/>
      <c r="J112" s="23"/>
      <c r="K112" s="23"/>
      <c r="L112" s="23"/>
      <c r="M112" s="24"/>
    </row>
    <row r="113" spans="1:15">
      <c r="A113" s="25" t="s">
        <v>4</v>
      </c>
      <c r="B113" s="3"/>
      <c r="C113">
        <v>1.1000000000000001</v>
      </c>
      <c r="D113">
        <v>1.2</v>
      </c>
      <c r="E113">
        <v>1.3</v>
      </c>
      <c r="F113">
        <v>1.4</v>
      </c>
      <c r="G113">
        <v>1.5</v>
      </c>
      <c r="H113" s="56" t="s">
        <v>176</v>
      </c>
      <c r="I113">
        <v>1.1000000000000001</v>
      </c>
      <c r="J113">
        <v>1.2</v>
      </c>
      <c r="K113">
        <v>1.3</v>
      </c>
      <c r="L113">
        <v>1.4</v>
      </c>
      <c r="M113" s="26">
        <v>1.5</v>
      </c>
    </row>
    <row r="114" spans="1:15">
      <c r="A114" s="25" t="s">
        <v>6</v>
      </c>
      <c r="B114" s="20">
        <v>0.06</v>
      </c>
      <c r="C114">
        <f>IF(AND(I114&gt;=490, I114&lt;=510), 6,
IF(AND(I114&gt;510, I114&lt;=550), 5 - (I114-510)/40,
IF(AND(I114&gt;=450, I114&lt;490), 5 - (490-I114)/40,
IF(AND(I114&gt;550, I114&lt;=600), 3 - (I114-550)/50,
IF(AND(I114&gt;=400, I114&lt;450), 3 - (450-I114)/50, 0)))))</f>
        <v>2.88</v>
      </c>
      <c r="D114">
        <f t="shared" ref="D114:G114" si="108">IF(AND(J114&gt;=490, J114&lt;=510), 6,
IF(AND(J114&gt;510, J114&lt;=550), 5 - (J114-510)/40,
IF(AND(J114&gt;=450, J114&lt;490), 5 - (490-J114)/40,
IF(AND(J114&gt;550, J114&lt;=600), 3 - (J114-550)/50,
IF(AND(J114&gt;=400, J114&lt;450), 3 - (450-J114)/50, 0)))))</f>
        <v>2.7</v>
      </c>
      <c r="E114">
        <f t="shared" si="108"/>
        <v>4.9000000000000004</v>
      </c>
      <c r="F114">
        <f t="shared" si="108"/>
        <v>4.45</v>
      </c>
      <c r="G114">
        <f t="shared" si="108"/>
        <v>4.2</v>
      </c>
      <c r="H114" s="54">
        <f t="shared" si="45"/>
        <v>3.8259999999999996</v>
      </c>
      <c r="I114">
        <v>444</v>
      </c>
      <c r="J114">
        <v>435</v>
      </c>
      <c r="K114">
        <v>486</v>
      </c>
      <c r="L114">
        <v>468</v>
      </c>
      <c r="M114" s="26">
        <v>458</v>
      </c>
      <c r="O114" s="54">
        <v>3.8259999999999996</v>
      </c>
    </row>
    <row r="115" spans="1:15">
      <c r="A115" s="25" t="s">
        <v>7</v>
      </c>
      <c r="B115" s="20">
        <v>0.27</v>
      </c>
      <c r="C115">
        <f>I115*$B$16</f>
        <v>24.840000000000003</v>
      </c>
      <c r="D115">
        <f t="shared" ref="D115" si="109">J115*$B$16</f>
        <v>25.650000000000002</v>
      </c>
      <c r="E115">
        <f t="shared" ref="E115" si="110">K115*$B$16</f>
        <v>25.110000000000003</v>
      </c>
      <c r="F115">
        <f t="shared" ref="F115" si="111">L115*$B$16</f>
        <v>25.92</v>
      </c>
      <c r="G115">
        <f t="shared" ref="G115" si="112">M115*$B$16</f>
        <v>25.380000000000003</v>
      </c>
      <c r="H115" s="54">
        <f t="shared" si="45"/>
        <v>25.380000000000003</v>
      </c>
      <c r="I115">
        <v>92</v>
      </c>
      <c r="J115">
        <v>95</v>
      </c>
      <c r="K115">
        <v>93</v>
      </c>
      <c r="L115">
        <v>96</v>
      </c>
      <c r="M115" s="26">
        <v>94</v>
      </c>
      <c r="O115" s="54">
        <v>25.380000000000003</v>
      </c>
    </row>
    <row r="116" spans="1:15">
      <c r="A116" s="25" t="s">
        <v>8</v>
      </c>
      <c r="B116" s="20">
        <v>0.27</v>
      </c>
      <c r="C116">
        <f>I116*$B$17</f>
        <v>22.950000000000003</v>
      </c>
      <c r="D116">
        <f t="shared" ref="D116" si="113">J116*$B$17</f>
        <v>24.57</v>
      </c>
      <c r="E116">
        <f t="shared" ref="E116" si="114">K116*$B$17</f>
        <v>25.110000000000003</v>
      </c>
      <c r="F116">
        <f t="shared" ref="F116" si="115">L116*$B$17</f>
        <v>24.57</v>
      </c>
      <c r="G116">
        <f t="shared" ref="G116" si="116">M116*$B$17</f>
        <v>24.840000000000003</v>
      </c>
      <c r="H116" s="54">
        <f t="shared" si="45"/>
        <v>24.408000000000005</v>
      </c>
      <c r="I116">
        <v>85</v>
      </c>
      <c r="J116">
        <v>91</v>
      </c>
      <c r="K116">
        <v>93</v>
      </c>
      <c r="L116">
        <v>91</v>
      </c>
      <c r="M116" s="26">
        <v>92</v>
      </c>
      <c r="O116" s="54">
        <v>24.408000000000005</v>
      </c>
    </row>
    <row r="117" spans="1:15">
      <c r="A117" s="25" t="s">
        <v>9</v>
      </c>
      <c r="B117" s="20">
        <v>0.2</v>
      </c>
      <c r="C117">
        <f>IF(I117&lt;=0, 20, IF(I117&lt;=5, 16, IF(I117&lt;=10, 12, IF(I117&lt;=15, 8, IF(I117&lt;=20, 4, 0)))))</f>
        <v>16</v>
      </c>
      <c r="D117">
        <f t="shared" ref="D117" si="117">IF(J117&lt;=0, 20, IF(J117&lt;=5, 16, IF(J117&lt;=10, 12, IF(J117&lt;=15, 8, IF(J117&lt;=20, 4, 0)))))</f>
        <v>16</v>
      </c>
      <c r="E117">
        <f t="shared" ref="E117" si="118">IF(K117&lt;=0, 20, IF(K117&lt;=5, 16, IF(K117&lt;=10, 12, IF(K117&lt;=15, 8, IF(K117&lt;=20, 4, 0)))))</f>
        <v>16</v>
      </c>
      <c r="F117">
        <f t="shared" ref="F117" si="119">IF(L117&lt;=0, 20, IF(L117&lt;=5, 16, IF(L117&lt;=10, 12, IF(L117&lt;=15, 8, IF(L117&lt;=20, 4, 0)))))</f>
        <v>16</v>
      </c>
      <c r="G117">
        <f t="shared" ref="G117" si="120">IF(M117&lt;=0, 20, IF(M117&lt;=5, 16, IF(M117&lt;=10, 12, IF(M117&lt;=15, 8, IF(M117&lt;=20, 4, 0)))))</f>
        <v>16</v>
      </c>
      <c r="H117" s="54">
        <f t="shared" si="45"/>
        <v>16</v>
      </c>
      <c r="I117" s="12">
        <v>0.26</v>
      </c>
      <c r="J117" s="12">
        <v>0.2</v>
      </c>
      <c r="K117" s="12">
        <v>1</v>
      </c>
      <c r="L117" s="12">
        <v>0.2</v>
      </c>
      <c r="M117" s="27">
        <v>0.19</v>
      </c>
      <c r="O117" s="54">
        <v>16</v>
      </c>
    </row>
    <row r="118" spans="1:15">
      <c r="A118" s="25" t="s">
        <v>10</v>
      </c>
      <c r="B118" s="20">
        <v>0.2</v>
      </c>
      <c r="C118">
        <f>IF(I118&lt;=10, 20, IF(I118&lt;=12, 16, IF(I118&lt;=14, 12, IF(I118&lt;=16, 8, 4))))</f>
        <v>12</v>
      </c>
      <c r="D118">
        <f t="shared" ref="D118" si="121">IF(J118&lt;=10, 20, IF(J118&lt;=12, 16, IF(J118&lt;=14, 12, IF(J118&lt;=16, 8, 4))))</f>
        <v>8</v>
      </c>
      <c r="E118">
        <f t="shared" ref="E118" si="122">IF(K118&lt;=10, 20, IF(K118&lt;=12, 16, IF(K118&lt;=14, 12, IF(K118&lt;=16, 8, 4))))</f>
        <v>16</v>
      </c>
      <c r="F118">
        <f t="shared" ref="F118" si="123">IF(L118&lt;=10, 20, IF(L118&lt;=12, 16, IF(L118&lt;=14, 12, IF(L118&lt;=16, 8, 4))))</f>
        <v>12</v>
      </c>
      <c r="G118">
        <f t="shared" ref="G118" si="124">IF(M118&lt;=10, 20, IF(M118&lt;=12, 16, IF(M118&lt;=14, 12, IF(M118&lt;=16, 8, 4))))</f>
        <v>12</v>
      </c>
      <c r="H118" s="54">
        <f t="shared" si="45"/>
        <v>12</v>
      </c>
      <c r="I118">
        <v>14</v>
      </c>
      <c r="J118">
        <v>16</v>
      </c>
      <c r="K118">
        <v>11</v>
      </c>
      <c r="L118">
        <v>13</v>
      </c>
      <c r="M118" s="26">
        <v>14</v>
      </c>
      <c r="O118" s="54">
        <v>12</v>
      </c>
    </row>
    <row r="119" spans="1:15" ht="17" thickBot="1">
      <c r="A119" s="28" t="s">
        <v>43</v>
      </c>
      <c r="B119" s="29">
        <v>1</v>
      </c>
      <c r="C119" s="30">
        <f>C114+C115+C116+C117+C118</f>
        <v>78.67</v>
      </c>
      <c r="D119" s="30">
        <f t="shared" ref="D119" si="125">D114+D115+D116+D117+D118</f>
        <v>76.92</v>
      </c>
      <c r="E119" s="30">
        <f t="shared" ref="E119" si="126">E114+E115+E116+E117+E118</f>
        <v>87.12</v>
      </c>
      <c r="F119" s="30">
        <f t="shared" ref="F119" si="127">F114+F115+F116+F117+F118</f>
        <v>82.94</v>
      </c>
      <c r="G119" s="30">
        <f t="shared" ref="G119" si="128">G114+G115+G116+G117+G118</f>
        <v>82.42</v>
      </c>
      <c r="H119" s="54">
        <f t="shared" si="45"/>
        <v>81.614000000000004</v>
      </c>
      <c r="I119" s="30"/>
      <c r="J119" s="30"/>
      <c r="K119" s="30"/>
      <c r="L119" s="30"/>
      <c r="M119" s="31"/>
      <c r="O119" s="54">
        <v>81.614000000000004</v>
      </c>
    </row>
    <row r="120" spans="1:15">
      <c r="A120" s="16"/>
      <c r="B120" s="18"/>
      <c r="H120" s="54"/>
    </row>
    <row r="121" spans="1:15" ht="17" thickBot="1">
      <c r="H121" s="54"/>
    </row>
    <row r="122" spans="1:15">
      <c r="A122" s="59" t="s">
        <v>88</v>
      </c>
      <c r="B122" s="23">
        <f>AVERAGE(C129:G129)</f>
        <v>80.006999999999991</v>
      </c>
      <c r="C122" s="23"/>
      <c r="D122" s="23"/>
      <c r="E122" s="23"/>
      <c r="F122" s="23"/>
      <c r="G122" s="23"/>
      <c r="H122" s="54"/>
      <c r="I122" s="23"/>
      <c r="J122" s="23"/>
      <c r="K122" s="23"/>
      <c r="L122" s="23"/>
      <c r="M122" s="24"/>
    </row>
    <row r="123" spans="1:15">
      <c r="A123" s="25" t="s">
        <v>4</v>
      </c>
      <c r="B123" s="3"/>
      <c r="C123">
        <v>1.1000000000000001</v>
      </c>
      <c r="D123">
        <v>1.2</v>
      </c>
      <c r="E123">
        <v>1.3</v>
      </c>
      <c r="F123">
        <v>1.4</v>
      </c>
      <c r="G123">
        <v>1.5</v>
      </c>
      <c r="H123" s="56" t="s">
        <v>176</v>
      </c>
      <c r="I123">
        <v>1.1000000000000001</v>
      </c>
      <c r="J123">
        <v>1.2</v>
      </c>
      <c r="K123">
        <v>1.3</v>
      </c>
      <c r="L123">
        <v>1.4</v>
      </c>
      <c r="M123" s="26">
        <v>1.5</v>
      </c>
    </row>
    <row r="124" spans="1:15">
      <c r="A124" s="25" t="s">
        <v>6</v>
      </c>
      <c r="B124" s="20">
        <v>0.06</v>
      </c>
      <c r="C124">
        <f>IF(AND(I124&gt;=490, I124&lt;=510), 6,
IF(AND(I124&gt;510, I124&lt;=550), 5 - (I124-510)/40,
IF(AND(I124&gt;=450, I124&lt;490), 5 - (490-I124)/40,
IF(AND(I124&gt;550, I124&lt;=600), 3 - (I124-550)/50,
IF(AND(I124&gt;=400, I124&lt;450), 3 - (450-I124)/50, 0)))))</f>
        <v>2.88</v>
      </c>
      <c r="D124">
        <f t="shared" ref="D124:G124" si="129">IF(AND(J124&gt;=490, J124&lt;=510), 6,
IF(AND(J124&gt;510, J124&lt;=550), 5 - (J124-510)/40,
IF(AND(J124&gt;=450, J124&lt;490), 5 - (490-J124)/40,
IF(AND(J124&gt;550, J124&lt;=600), 3 - (J124-550)/50,
IF(AND(J124&gt;=400, J124&lt;450), 3 - (450-J124)/50, 0)))))</f>
        <v>4.7249999999999996</v>
      </c>
      <c r="E124">
        <f t="shared" si="129"/>
        <v>6</v>
      </c>
      <c r="F124">
        <f t="shared" si="129"/>
        <v>4.7</v>
      </c>
      <c r="G124">
        <f t="shared" si="129"/>
        <v>6</v>
      </c>
      <c r="H124" s="54">
        <f t="shared" si="45"/>
        <v>4.8609999999999998</v>
      </c>
      <c r="I124">
        <v>444</v>
      </c>
      <c r="J124">
        <v>479</v>
      </c>
      <c r="K124">
        <v>498</v>
      </c>
      <c r="L124">
        <v>522</v>
      </c>
      <c r="M124" s="26">
        <v>499</v>
      </c>
      <c r="O124" s="54">
        <v>4.8609999999999998</v>
      </c>
    </row>
    <row r="125" spans="1:15">
      <c r="A125" s="25" t="s">
        <v>7</v>
      </c>
      <c r="B125" s="20">
        <v>0.27</v>
      </c>
      <c r="C125">
        <f>I125*$B$16</f>
        <v>17.55</v>
      </c>
      <c r="D125">
        <f t="shared" ref="D125" si="130">J125*$B$16</f>
        <v>13.5</v>
      </c>
      <c r="E125">
        <f t="shared" ref="E125" si="131">K125*$B$16</f>
        <v>10.8</v>
      </c>
      <c r="F125">
        <f t="shared" ref="F125" si="132">L125*$B$16</f>
        <v>24.3</v>
      </c>
      <c r="G125">
        <f t="shared" ref="G125" si="133">M125*$B$16</f>
        <v>25.650000000000002</v>
      </c>
      <c r="H125" s="54">
        <f t="shared" si="45"/>
        <v>18.360000000000003</v>
      </c>
      <c r="I125">
        <v>65</v>
      </c>
      <c r="J125">
        <v>50</v>
      </c>
      <c r="K125">
        <v>40</v>
      </c>
      <c r="L125">
        <v>90</v>
      </c>
      <c r="M125" s="26">
        <v>95</v>
      </c>
      <c r="O125" s="54">
        <v>18.360000000000003</v>
      </c>
    </row>
    <row r="126" spans="1:15">
      <c r="A126" s="25" t="s">
        <v>8</v>
      </c>
      <c r="B126" s="20">
        <v>0.27</v>
      </c>
      <c r="C126">
        <f>I126*$B$17</f>
        <v>24.840000000000003</v>
      </c>
      <c r="D126">
        <f t="shared" ref="D126" si="134">J126*$B$17</f>
        <v>25.650000000000002</v>
      </c>
      <c r="E126">
        <f t="shared" ref="E126" si="135">K126*$B$17</f>
        <v>24.57</v>
      </c>
      <c r="F126">
        <f t="shared" ref="F126" si="136">L126*$B$17</f>
        <v>24.3</v>
      </c>
      <c r="G126">
        <f t="shared" ref="G126" si="137">M126*$B$17</f>
        <v>24.57</v>
      </c>
      <c r="H126" s="54">
        <f t="shared" si="45"/>
        <v>24.786000000000001</v>
      </c>
      <c r="I126">
        <v>92</v>
      </c>
      <c r="J126">
        <v>95</v>
      </c>
      <c r="K126">
        <v>91</v>
      </c>
      <c r="L126">
        <v>90</v>
      </c>
      <c r="M126" s="26">
        <v>91</v>
      </c>
      <c r="O126" s="54">
        <v>24.786000000000001</v>
      </c>
    </row>
    <row r="127" spans="1:15">
      <c r="A127" s="25" t="s">
        <v>9</v>
      </c>
      <c r="B127" s="20">
        <v>0.2</v>
      </c>
      <c r="C127">
        <f>IF(I127&lt;=0, 20, IF(I127&lt;=5, 16, IF(I127&lt;=10, 12, IF(I127&lt;=15, 8, IF(I127&lt;=20, 4, 0)))))</f>
        <v>16</v>
      </c>
      <c r="D127">
        <f t="shared" ref="D127" si="138">IF(J127&lt;=0, 20, IF(J127&lt;=5, 16, IF(J127&lt;=10, 12, IF(J127&lt;=15, 8, IF(J127&lt;=20, 4, 0)))))</f>
        <v>16</v>
      </c>
      <c r="E127">
        <f t="shared" ref="E127" si="139">IF(K127&lt;=0, 20, IF(K127&lt;=5, 16, IF(K127&lt;=10, 12, IF(K127&lt;=15, 8, IF(K127&lt;=20, 4, 0)))))</f>
        <v>16</v>
      </c>
      <c r="F127">
        <f t="shared" ref="F127" si="140">IF(L127&lt;=0, 20, IF(L127&lt;=5, 16, IF(L127&lt;=10, 12, IF(L127&lt;=15, 8, IF(L127&lt;=20, 4, 0)))))</f>
        <v>20</v>
      </c>
      <c r="G127">
        <f t="shared" ref="G127" si="141">IF(M127&lt;=0, 20, IF(M127&lt;=5, 16, IF(M127&lt;=10, 12, IF(M127&lt;=15, 8, IF(M127&lt;=20, 4, 0)))))</f>
        <v>16</v>
      </c>
      <c r="H127" s="54">
        <f t="shared" si="45"/>
        <v>16.8</v>
      </c>
      <c r="I127" s="12">
        <v>0.27</v>
      </c>
      <c r="J127" s="12">
        <v>0.25</v>
      </c>
      <c r="K127" s="12">
        <v>0.32</v>
      </c>
      <c r="L127" s="12">
        <v>0</v>
      </c>
      <c r="M127" s="27">
        <v>0.06</v>
      </c>
      <c r="O127" s="54">
        <v>16.8</v>
      </c>
    </row>
    <row r="128" spans="1:15">
      <c r="A128" s="25" t="s">
        <v>10</v>
      </c>
      <c r="B128" s="20">
        <v>0.2</v>
      </c>
      <c r="C128">
        <f>IF(I128&lt;=10, 20, IF(I128&lt;=12, 16, IF(I128&lt;=14, 12, IF(I128&lt;=16, 8, 4))))</f>
        <v>16</v>
      </c>
      <c r="D128">
        <f t="shared" ref="D128" si="142">IF(J128&lt;=10, 20, IF(J128&lt;=12, 16, IF(J128&lt;=14, 12, IF(J128&lt;=16, 8, 4))))</f>
        <v>16</v>
      </c>
      <c r="E128">
        <f t="shared" ref="E128" si="143">IF(K128&lt;=10, 20, IF(K128&lt;=12, 16, IF(K128&lt;=14, 12, IF(K128&lt;=16, 8, 4))))</f>
        <v>20</v>
      </c>
      <c r="F128">
        <f t="shared" ref="F128" si="144">IF(L128&lt;=10, 20, IF(L128&lt;=12, 16, IF(L128&lt;=14, 12, IF(L128&lt;=16, 8, 4))))</f>
        <v>16</v>
      </c>
      <c r="G128">
        <f t="shared" ref="G128" si="145">IF(M128&lt;=10, 20, IF(M128&lt;=12, 16, IF(M128&lt;=14, 12, IF(M128&lt;=16, 8, 4))))</f>
        <v>8</v>
      </c>
      <c r="H128" s="54">
        <f t="shared" si="45"/>
        <v>15.2</v>
      </c>
      <c r="I128">
        <v>12</v>
      </c>
      <c r="J128">
        <v>12</v>
      </c>
      <c r="K128">
        <v>7</v>
      </c>
      <c r="L128">
        <v>12</v>
      </c>
      <c r="M128" s="26">
        <v>15</v>
      </c>
      <c r="O128" s="54">
        <v>15.2</v>
      </c>
    </row>
    <row r="129" spans="1:15" ht="17" thickBot="1">
      <c r="A129" s="28" t="s">
        <v>43</v>
      </c>
      <c r="B129" s="29">
        <v>1</v>
      </c>
      <c r="C129" s="30">
        <f>C124+C125+C126+C127+C128</f>
        <v>77.27000000000001</v>
      </c>
      <c r="D129" s="30">
        <f t="shared" ref="D129" si="146">D124+D125+D126+D127+D128</f>
        <v>75.875</v>
      </c>
      <c r="E129" s="30">
        <f t="shared" ref="E129" si="147">E124+E125+E126+E127+E128</f>
        <v>77.37</v>
      </c>
      <c r="F129" s="30">
        <f t="shared" ref="F129" si="148">F124+F125+F126+F127+F128</f>
        <v>89.3</v>
      </c>
      <c r="G129" s="30">
        <f t="shared" ref="G129" si="149">G124+G125+G126+G127+G128</f>
        <v>80.22</v>
      </c>
      <c r="H129" s="54">
        <f t="shared" si="45"/>
        <v>80.006999999999991</v>
      </c>
      <c r="I129" s="30"/>
      <c r="J129" s="30"/>
      <c r="K129" s="30"/>
      <c r="L129" s="30"/>
      <c r="M129" s="31"/>
      <c r="O129" s="54">
        <v>80.006999999999991</v>
      </c>
    </row>
    <row r="130" spans="1:15">
      <c r="A130" s="16"/>
      <c r="B130" s="18"/>
      <c r="H130" s="54"/>
    </row>
    <row r="131" spans="1:15" ht="17" thickBot="1">
      <c r="H131" s="54"/>
    </row>
    <row r="132" spans="1:15">
      <c r="A132" s="59" t="s">
        <v>90</v>
      </c>
      <c r="B132" s="23">
        <f>AVERAGE(C139:G139)</f>
        <v>76.529000000000011</v>
      </c>
      <c r="C132" s="23"/>
      <c r="D132" s="23"/>
      <c r="E132" s="23"/>
      <c r="F132" s="23"/>
      <c r="G132" s="23"/>
      <c r="H132" s="54"/>
      <c r="I132" s="23"/>
      <c r="J132" s="23"/>
      <c r="K132" s="23"/>
      <c r="L132" s="23"/>
      <c r="M132" s="24"/>
    </row>
    <row r="133" spans="1:15">
      <c r="A133" s="25" t="s">
        <v>4</v>
      </c>
      <c r="B133" s="3"/>
      <c r="C133">
        <v>1.1000000000000001</v>
      </c>
      <c r="D133">
        <v>1.2</v>
      </c>
      <c r="E133">
        <v>1.3</v>
      </c>
      <c r="F133">
        <v>1.4</v>
      </c>
      <c r="G133">
        <v>1.5</v>
      </c>
      <c r="H133" s="56" t="s">
        <v>176</v>
      </c>
      <c r="I133">
        <v>1.1000000000000001</v>
      </c>
      <c r="J133">
        <v>1.2</v>
      </c>
      <c r="K133">
        <v>1.3</v>
      </c>
      <c r="L133">
        <v>1.4</v>
      </c>
      <c r="M133" s="26">
        <v>1.5</v>
      </c>
    </row>
    <row r="134" spans="1:15">
      <c r="A134" s="25" t="s">
        <v>6</v>
      </c>
      <c r="B134" s="20">
        <v>0.06</v>
      </c>
      <c r="C134">
        <f>IF(AND(I134&gt;=490, I134&lt;=510), 6,
IF(AND(I134&gt;510, I134&lt;=550), 5 - (I134-510)/40,
IF(AND(I134&gt;=450, I134&lt;490), 5 - (490-I134)/40,
IF(AND(I134&gt;550, I134&lt;=600), 3 - (I134-550)/50,
IF(AND(I134&gt;=400, I134&lt;450), 3 - (450-I134)/50, 0)))))</f>
        <v>2.6</v>
      </c>
      <c r="D134">
        <f t="shared" ref="D134:G134" si="150">IF(AND(J134&gt;=490, J134&lt;=510), 6,
IF(AND(J134&gt;510, J134&lt;=550), 5 - (J134-510)/40,
IF(AND(J134&gt;=450, J134&lt;490), 5 - (490-J134)/40,
IF(AND(J134&gt;550, J134&lt;=600), 3 - (J134-550)/50,
IF(AND(J134&gt;=400, J134&lt;450), 3 - (450-J134)/50, 0)))))</f>
        <v>2.76</v>
      </c>
      <c r="E134">
        <f t="shared" si="150"/>
        <v>4.05</v>
      </c>
      <c r="F134">
        <f t="shared" si="150"/>
        <v>4.9749999999999996</v>
      </c>
      <c r="G134">
        <f t="shared" si="150"/>
        <v>2.42</v>
      </c>
      <c r="H134" s="54">
        <f t="shared" si="45"/>
        <v>3.3609999999999998</v>
      </c>
      <c r="I134">
        <v>430</v>
      </c>
      <c r="J134">
        <v>562</v>
      </c>
      <c r="K134">
        <v>548</v>
      </c>
      <c r="L134">
        <v>511</v>
      </c>
      <c r="M134" s="26">
        <v>579</v>
      </c>
      <c r="O134" s="54">
        <v>3.3609999999999998</v>
      </c>
    </row>
    <row r="135" spans="1:15">
      <c r="A135" s="25" t="s">
        <v>7</v>
      </c>
      <c r="B135" s="20">
        <v>0.27</v>
      </c>
      <c r="C135">
        <f>I135*$B$16</f>
        <v>16.200000000000003</v>
      </c>
      <c r="D135">
        <f t="shared" ref="D135" si="151">J135*$B$16</f>
        <v>13.5</v>
      </c>
      <c r="E135">
        <f t="shared" ref="E135" si="152">K135*$B$16</f>
        <v>10.8</v>
      </c>
      <c r="F135">
        <f t="shared" ref="F135" si="153">L135*$B$16</f>
        <v>24.3</v>
      </c>
      <c r="G135">
        <f t="shared" ref="G135" si="154">M135*$B$16</f>
        <v>26.46</v>
      </c>
      <c r="H135" s="54">
        <f t="shared" si="45"/>
        <v>18.251999999999999</v>
      </c>
      <c r="I135">
        <v>60</v>
      </c>
      <c r="J135">
        <v>50</v>
      </c>
      <c r="K135">
        <v>40</v>
      </c>
      <c r="L135">
        <v>90</v>
      </c>
      <c r="M135" s="26">
        <v>98</v>
      </c>
      <c r="O135" s="54">
        <v>18.251999999999999</v>
      </c>
    </row>
    <row r="136" spans="1:15">
      <c r="A136" s="25" t="s">
        <v>8</v>
      </c>
      <c r="B136" s="20">
        <v>0.27</v>
      </c>
      <c r="C136">
        <f>I136*$B$17</f>
        <v>25.380000000000003</v>
      </c>
      <c r="D136">
        <f t="shared" ref="D136" si="155">J136*$B$17</f>
        <v>25.110000000000003</v>
      </c>
      <c r="E136">
        <f t="shared" ref="E136" si="156">K136*$B$17</f>
        <v>24.840000000000003</v>
      </c>
      <c r="F136">
        <f t="shared" ref="F136" si="157">L136*$B$17</f>
        <v>24.57</v>
      </c>
      <c r="G136">
        <f t="shared" ref="G136" si="158">M136*$B$17</f>
        <v>22.68</v>
      </c>
      <c r="H136" s="54">
        <f t="shared" si="45"/>
        <v>24.516000000000002</v>
      </c>
      <c r="I136">
        <v>94</v>
      </c>
      <c r="J136">
        <v>93</v>
      </c>
      <c r="K136">
        <v>92</v>
      </c>
      <c r="L136">
        <v>91</v>
      </c>
      <c r="M136" s="26">
        <v>84</v>
      </c>
      <c r="O136" s="54">
        <v>24.516000000000002</v>
      </c>
    </row>
    <row r="137" spans="1:15">
      <c r="A137" s="25" t="s">
        <v>9</v>
      </c>
      <c r="B137" s="20">
        <v>0.2</v>
      </c>
      <c r="C137">
        <f>IF(I137&lt;=0, 20, IF(I137&lt;=5, 16, IF(I137&lt;=10, 12, IF(I137&lt;=15, 8, IF(I137&lt;=20, 4, 0)))))</f>
        <v>16</v>
      </c>
      <c r="D137">
        <f t="shared" ref="D137" si="159">IF(J137&lt;=0, 20, IF(J137&lt;=5, 16, IF(J137&lt;=10, 12, IF(J137&lt;=15, 8, IF(J137&lt;=20, 4, 0)))))</f>
        <v>16</v>
      </c>
      <c r="E137">
        <f t="shared" ref="E137" si="160">IF(K137&lt;=0, 20, IF(K137&lt;=5, 16, IF(K137&lt;=10, 12, IF(K137&lt;=15, 8, IF(K137&lt;=20, 4, 0)))))</f>
        <v>16</v>
      </c>
      <c r="F137">
        <f t="shared" ref="F137" si="161">IF(L137&lt;=0, 20, IF(L137&lt;=5, 16, IF(L137&lt;=10, 12, IF(L137&lt;=15, 8, IF(L137&lt;=20, 4, 0)))))</f>
        <v>16</v>
      </c>
      <c r="G137">
        <f t="shared" ref="G137" si="162">IF(M137&lt;=0, 20, IF(M137&lt;=5, 16, IF(M137&lt;=10, 12, IF(M137&lt;=15, 8, IF(M137&lt;=20, 4, 0)))))</f>
        <v>16</v>
      </c>
      <c r="H137" s="54">
        <f t="shared" si="45"/>
        <v>16</v>
      </c>
      <c r="I137" s="12">
        <v>0.2</v>
      </c>
      <c r="J137" s="12">
        <v>0.22</v>
      </c>
      <c r="K137" s="12">
        <v>0.38</v>
      </c>
      <c r="L137" s="12">
        <v>0.21</v>
      </c>
      <c r="M137" s="27">
        <v>0.11</v>
      </c>
      <c r="O137" s="54">
        <v>16</v>
      </c>
    </row>
    <row r="138" spans="1:15">
      <c r="A138" s="25" t="s">
        <v>10</v>
      </c>
      <c r="B138" s="20">
        <v>0.2</v>
      </c>
      <c r="C138">
        <f>IF(I138&lt;=10, 20, IF(I138&lt;=12, 16, IF(I138&lt;=14, 12, IF(I138&lt;=16, 8, 4))))</f>
        <v>12</v>
      </c>
      <c r="D138">
        <f t="shared" ref="D138" si="163">IF(J138&lt;=10, 20, IF(J138&lt;=12, 16, IF(J138&lt;=14, 12, IF(J138&lt;=16, 8, 4))))</f>
        <v>12</v>
      </c>
      <c r="E138">
        <f t="shared" ref="E138" si="164">IF(K138&lt;=10, 20, IF(K138&lt;=12, 16, IF(K138&lt;=14, 12, IF(K138&lt;=16, 8, 4))))</f>
        <v>16</v>
      </c>
      <c r="F138">
        <f t="shared" ref="F138" si="165">IF(L138&lt;=10, 20, IF(L138&lt;=12, 16, IF(L138&lt;=14, 12, IF(L138&lt;=16, 8, 4))))</f>
        <v>16</v>
      </c>
      <c r="G138">
        <f t="shared" ref="G138" si="166">IF(M138&lt;=10, 20, IF(M138&lt;=12, 16, IF(M138&lt;=14, 12, IF(M138&lt;=16, 8, 4))))</f>
        <v>16</v>
      </c>
      <c r="H138" s="54">
        <f t="shared" si="45"/>
        <v>14.4</v>
      </c>
      <c r="I138">
        <v>14</v>
      </c>
      <c r="J138">
        <v>14</v>
      </c>
      <c r="K138">
        <v>11</v>
      </c>
      <c r="L138">
        <v>11</v>
      </c>
      <c r="M138" s="26">
        <v>12</v>
      </c>
      <c r="O138" s="54">
        <v>14.4</v>
      </c>
    </row>
    <row r="139" spans="1:15" ht="17" thickBot="1">
      <c r="A139" s="28" t="s">
        <v>43</v>
      </c>
      <c r="B139" s="29">
        <v>1</v>
      </c>
      <c r="C139" s="30">
        <f>C134+C135+C136+C137+C138</f>
        <v>72.180000000000007</v>
      </c>
      <c r="D139" s="30">
        <f t="shared" ref="D139" si="167">D134+D135+D136+D137+D138</f>
        <v>69.37</v>
      </c>
      <c r="E139" s="30">
        <f t="shared" ref="E139" si="168">E134+E135+E136+E137+E138</f>
        <v>71.69</v>
      </c>
      <c r="F139" s="30">
        <f t="shared" ref="F139" si="169">F134+F135+F136+F137+F138</f>
        <v>85.844999999999999</v>
      </c>
      <c r="G139" s="30">
        <f t="shared" ref="G139" si="170">G134+G135+G136+G137+G138</f>
        <v>83.56</v>
      </c>
      <c r="H139" s="54">
        <f t="shared" si="45"/>
        <v>76.529000000000011</v>
      </c>
      <c r="I139" s="30"/>
      <c r="J139" s="30"/>
      <c r="K139" s="30"/>
      <c r="L139" s="30"/>
      <c r="M139" s="31"/>
      <c r="O139" s="54">
        <v>76.529000000000011</v>
      </c>
    </row>
    <row r="140" spans="1:15">
      <c r="H140" s="54"/>
    </row>
    <row r="141" spans="1:15" ht="17" thickBot="1">
      <c r="H141" s="54"/>
    </row>
    <row r="142" spans="1:15">
      <c r="A142" s="59" t="s">
        <v>56</v>
      </c>
      <c r="B142" s="23">
        <f>AVERAGE(C149:G149)</f>
        <v>80.994</v>
      </c>
      <c r="C142" s="23"/>
      <c r="D142" s="23"/>
      <c r="E142" s="23"/>
      <c r="F142" s="23"/>
      <c r="G142" s="23"/>
      <c r="H142" s="54"/>
      <c r="I142" s="23"/>
      <c r="J142" s="23"/>
      <c r="K142" s="23"/>
      <c r="L142" s="23"/>
      <c r="M142" s="24"/>
    </row>
    <row r="143" spans="1:15">
      <c r="A143" s="25" t="s">
        <v>4</v>
      </c>
      <c r="B143" s="3"/>
      <c r="C143">
        <v>1.1000000000000001</v>
      </c>
      <c r="D143">
        <v>1.2</v>
      </c>
      <c r="E143">
        <v>1.3</v>
      </c>
      <c r="F143">
        <v>1.4</v>
      </c>
      <c r="G143">
        <v>1.5</v>
      </c>
      <c r="H143" s="56" t="s">
        <v>176</v>
      </c>
      <c r="I143">
        <v>1.1000000000000001</v>
      </c>
      <c r="J143">
        <v>1.2</v>
      </c>
      <c r="K143">
        <v>1.3</v>
      </c>
      <c r="L143">
        <v>1.4</v>
      </c>
      <c r="M143" s="26">
        <v>1.5</v>
      </c>
    </row>
    <row r="144" spans="1:15">
      <c r="A144" s="25" t="s">
        <v>6</v>
      </c>
      <c r="B144" s="20">
        <v>0.06</v>
      </c>
      <c r="C144">
        <f>IF(AND(I144&gt;=490, I144&lt;=510), 6,
IF(AND(I144&gt;510, I144&lt;=550), 5 - (I144-510)/40,
IF(AND(I144&gt;=450, I144&lt;490), 5 - (490-I144)/40,
IF(AND(I144&gt;550, I144&lt;=600), 3 - (I144-550)/50,
IF(AND(I144&gt;=400, I144&lt;450), 3 - (450-I144)/50, 0)))))</f>
        <v>6</v>
      </c>
      <c r="D144">
        <f t="shared" ref="D144" si="171">IF(AND(J144&gt;=490, J144&lt;=510), 6,
IF(AND(J144&gt;510, J144&lt;=550), 5 - (J144-510)/40,
IF(AND(J144&gt;=450, J144&lt;490), 5 - (490-J144)/40,
IF(AND(J144&gt;550, J144&lt;=600), 3 - (J144-550)/50,
IF(AND(J144&gt;=400, J144&lt;450), 3 - (450-J144)/50, 0)))))</f>
        <v>2.48</v>
      </c>
      <c r="E144">
        <f t="shared" ref="E144" si="172">IF(AND(K144&gt;=490, K144&lt;=510), 6,
IF(AND(K144&gt;510, K144&lt;=550), 5 - (K144-510)/40,
IF(AND(K144&gt;=450, K144&lt;490), 5 - (490-K144)/40,
IF(AND(K144&gt;550, K144&lt;=600), 3 - (K144-550)/50,
IF(AND(K144&gt;=400, K144&lt;450), 3 - (450-K144)/50, 0)))))</f>
        <v>2</v>
      </c>
      <c r="F144">
        <f t="shared" ref="F144" si="173">IF(AND(L144&gt;=490, L144&lt;=510), 6,
IF(AND(L144&gt;510, L144&lt;=550), 5 - (L144-510)/40,
IF(AND(L144&gt;=450, L144&lt;490), 5 - (490-L144)/40,
IF(AND(L144&gt;550, L144&lt;=600), 3 - (L144-550)/50,
IF(AND(L144&gt;=400, L144&lt;450), 3 - (450-L144)/50, 0)))))</f>
        <v>2.44</v>
      </c>
      <c r="G144">
        <f t="shared" ref="G144" si="174">IF(AND(M144&gt;=490, M144&lt;=510), 6,
IF(AND(M144&gt;510, M144&lt;=550), 5 - (M144-510)/40,
IF(AND(M144&gt;=450, M144&lt;490), 5 - (490-M144)/40,
IF(AND(M144&gt;550, M144&lt;=600), 3 - (M144-550)/50,
IF(AND(M144&gt;=400, M144&lt;450), 3 - (450-M144)/50, 0)))))</f>
        <v>2.08</v>
      </c>
      <c r="H144" s="54">
        <f t="shared" ref="H144:H149" si="175">AVERAGE(C144:G144)</f>
        <v>3</v>
      </c>
      <c r="I144">
        <v>496</v>
      </c>
      <c r="J144">
        <v>576</v>
      </c>
      <c r="K144">
        <v>600</v>
      </c>
      <c r="L144">
        <v>578</v>
      </c>
      <c r="M144" s="26">
        <v>596</v>
      </c>
    </row>
    <row r="145" spans="1:13">
      <c r="A145" s="25" t="s">
        <v>7</v>
      </c>
      <c r="B145" s="20">
        <v>0.27</v>
      </c>
      <c r="C145">
        <f>I145*$B$16</f>
        <v>25.650000000000002</v>
      </c>
      <c r="D145">
        <f t="shared" ref="D145" si="176">J145*$B$16</f>
        <v>24.840000000000003</v>
      </c>
      <c r="E145">
        <f t="shared" ref="E145" si="177">K145*$B$16</f>
        <v>25.380000000000003</v>
      </c>
      <c r="F145">
        <f t="shared" ref="F145" si="178">L145*$B$16</f>
        <v>25.110000000000003</v>
      </c>
      <c r="G145">
        <f t="shared" ref="G145" si="179">M145*$B$16</f>
        <v>25.650000000000002</v>
      </c>
      <c r="H145" s="54">
        <f t="shared" si="175"/>
        <v>25.326000000000001</v>
      </c>
      <c r="I145">
        <v>95</v>
      </c>
      <c r="J145">
        <v>92</v>
      </c>
      <c r="K145">
        <v>94</v>
      </c>
      <c r="L145">
        <v>93</v>
      </c>
      <c r="M145" s="26">
        <v>95</v>
      </c>
    </row>
    <row r="146" spans="1:13">
      <c r="A146" s="25" t="s">
        <v>8</v>
      </c>
      <c r="B146" s="20">
        <v>0.27</v>
      </c>
      <c r="C146">
        <f>I146*$B$17</f>
        <v>23.76</v>
      </c>
      <c r="D146">
        <f t="shared" ref="D146" si="180">J146*$B$17</f>
        <v>24.57</v>
      </c>
      <c r="E146">
        <f t="shared" ref="E146" si="181">K146*$B$17</f>
        <v>24.840000000000003</v>
      </c>
      <c r="F146">
        <f t="shared" ref="F146" si="182">L146*$B$17</f>
        <v>24.57</v>
      </c>
      <c r="G146">
        <f t="shared" ref="G146" si="183">M146*$B$17</f>
        <v>21.6</v>
      </c>
      <c r="H146" s="54">
        <f t="shared" si="175"/>
        <v>23.868000000000002</v>
      </c>
      <c r="I146">
        <v>88</v>
      </c>
      <c r="J146">
        <v>91</v>
      </c>
      <c r="K146">
        <v>92</v>
      </c>
      <c r="L146">
        <v>91</v>
      </c>
      <c r="M146" s="26">
        <v>80</v>
      </c>
    </row>
    <row r="147" spans="1:13">
      <c r="A147" s="25" t="s">
        <v>9</v>
      </c>
      <c r="B147" s="20">
        <v>0.2</v>
      </c>
      <c r="C147">
        <f>IF(I147&lt;=0, 20, IF(I147&lt;=5, 16, IF(I147&lt;=10, 12, IF(I147&lt;=15, 8, IF(I147&lt;=20, 4, 0)))))</f>
        <v>16</v>
      </c>
      <c r="D147">
        <f t="shared" ref="D147" si="184">IF(J147&lt;=0, 20, IF(J147&lt;=5, 16, IF(J147&lt;=10, 12, IF(J147&lt;=15, 8, IF(J147&lt;=20, 4, 0)))))</f>
        <v>16</v>
      </c>
      <c r="E147">
        <f t="shared" ref="E147" si="185">IF(K147&lt;=0, 20, IF(K147&lt;=5, 16, IF(K147&lt;=10, 12, IF(K147&lt;=15, 8, IF(K147&lt;=20, 4, 0)))))</f>
        <v>16</v>
      </c>
      <c r="F147">
        <f t="shared" ref="F147" si="186">IF(L147&lt;=0, 20, IF(L147&lt;=5, 16, IF(L147&lt;=10, 12, IF(L147&lt;=15, 8, IF(L147&lt;=20, 4, 0)))))</f>
        <v>16</v>
      </c>
      <c r="G147">
        <f t="shared" ref="G147" si="187">IF(M147&lt;=0, 20, IF(M147&lt;=5, 16, IF(M147&lt;=10, 12, IF(M147&lt;=15, 8, IF(M147&lt;=20, 4, 0)))))</f>
        <v>16</v>
      </c>
      <c r="H147" s="54">
        <f t="shared" si="175"/>
        <v>16</v>
      </c>
      <c r="I147" s="12">
        <v>0.19</v>
      </c>
      <c r="J147" s="12">
        <v>0.18</v>
      </c>
      <c r="K147" s="12">
        <v>0.31</v>
      </c>
      <c r="L147" s="12">
        <v>0.19</v>
      </c>
      <c r="M147" s="27">
        <v>0.16</v>
      </c>
    </row>
    <row r="148" spans="1:13">
      <c r="A148" s="25" t="s">
        <v>10</v>
      </c>
      <c r="B148" s="20">
        <v>0.2</v>
      </c>
      <c r="C148">
        <f>IF(I148&lt;=10, 20, IF(I148&lt;=12, 16, IF(I148&lt;=14, 12, IF(I148&lt;=16, 8, 4))))</f>
        <v>12</v>
      </c>
      <c r="D148">
        <f t="shared" ref="D148" si="188">IF(J148&lt;=10, 20, IF(J148&lt;=12, 16, IF(J148&lt;=14, 12, IF(J148&lt;=16, 8, 4))))</f>
        <v>12</v>
      </c>
      <c r="E148">
        <f t="shared" ref="E148" si="189">IF(K148&lt;=10, 20, IF(K148&lt;=12, 16, IF(K148&lt;=14, 12, IF(K148&lt;=16, 8, 4))))</f>
        <v>20</v>
      </c>
      <c r="F148">
        <f t="shared" ref="F148" si="190">IF(L148&lt;=10, 20, IF(L148&lt;=12, 16, IF(L148&lt;=14, 12, IF(L148&lt;=16, 8, 4))))</f>
        <v>12</v>
      </c>
      <c r="G148">
        <f t="shared" ref="G148" si="191">IF(M148&lt;=10, 20, IF(M148&lt;=12, 16, IF(M148&lt;=14, 12, IF(M148&lt;=16, 8, 4))))</f>
        <v>8</v>
      </c>
      <c r="H148" s="54">
        <f t="shared" si="175"/>
        <v>12.8</v>
      </c>
      <c r="I148">
        <v>13</v>
      </c>
      <c r="J148">
        <v>14</v>
      </c>
      <c r="K148">
        <v>10</v>
      </c>
      <c r="L148">
        <v>13</v>
      </c>
      <c r="M148" s="26">
        <v>16</v>
      </c>
    </row>
    <row r="149" spans="1:13" ht="17" thickBot="1">
      <c r="A149" s="28" t="s">
        <v>43</v>
      </c>
      <c r="B149" s="29">
        <v>1</v>
      </c>
      <c r="C149" s="30">
        <f>C144+C145+C146+C147+C148</f>
        <v>83.41</v>
      </c>
      <c r="D149" s="30">
        <f t="shared" ref="D149" si="192">D144+D145+D146+D147+D148</f>
        <v>79.89</v>
      </c>
      <c r="E149" s="30">
        <f t="shared" ref="E149" si="193">E144+E145+E146+E147+E148</f>
        <v>88.22</v>
      </c>
      <c r="F149" s="30">
        <f t="shared" ref="F149" si="194">F144+F145+F146+F147+F148</f>
        <v>80.12</v>
      </c>
      <c r="G149" s="30">
        <f t="shared" ref="G149" si="195">G144+G145+G146+G147+G148</f>
        <v>73.330000000000013</v>
      </c>
      <c r="H149" s="54">
        <f t="shared" si="175"/>
        <v>80.994</v>
      </c>
      <c r="I149" s="30"/>
      <c r="J149" s="30"/>
      <c r="K149" s="30"/>
      <c r="L149" s="30"/>
      <c r="M149" s="31"/>
    </row>
    <row r="150" spans="1:13">
      <c r="A150" s="16"/>
      <c r="B150" s="18"/>
    </row>
    <row r="178" spans="1:15">
      <c r="O178" s="19"/>
    </row>
    <row r="179" spans="1:15">
      <c r="O179" s="19"/>
    </row>
    <row r="186" spans="1:15">
      <c r="A186" s="3"/>
      <c r="B186" s="3"/>
    </row>
    <row r="187" spans="1:15">
      <c r="A187" s="3"/>
      <c r="B187" s="20"/>
    </row>
    <row r="188" spans="1:15">
      <c r="A188" s="3"/>
      <c r="B188" s="20"/>
    </row>
    <row r="189" spans="1:15">
      <c r="A189" s="3"/>
      <c r="B189" s="20"/>
    </row>
    <row r="190" spans="1:15">
      <c r="A190" s="3"/>
      <c r="B190" s="20"/>
    </row>
    <row r="191" spans="1:15">
      <c r="A191" s="3"/>
      <c r="B191" s="20"/>
    </row>
    <row r="192" spans="1:15">
      <c r="A192" s="16"/>
      <c r="B192" s="18"/>
    </row>
    <row r="193" spans="1:2">
      <c r="A193" s="16"/>
      <c r="B193" s="18"/>
    </row>
    <row r="196" spans="1:2">
      <c r="A196" s="3"/>
      <c r="B196" s="3"/>
    </row>
    <row r="197" spans="1:2">
      <c r="A197" s="3"/>
      <c r="B197" s="20"/>
    </row>
    <row r="198" spans="1:2">
      <c r="A198" s="3"/>
      <c r="B198" s="20"/>
    </row>
    <row r="199" spans="1:2">
      <c r="A199" s="3"/>
      <c r="B199" s="20"/>
    </row>
    <row r="200" spans="1:2">
      <c r="A200" s="3"/>
      <c r="B200" s="20"/>
    </row>
    <row r="201" spans="1:2">
      <c r="A201" s="3"/>
      <c r="B201" s="20"/>
    </row>
    <row r="202" spans="1:2">
      <c r="A202" s="16"/>
      <c r="B202" s="18"/>
    </row>
    <row r="203" spans="1:2">
      <c r="A203" s="16"/>
      <c r="B203" s="18"/>
    </row>
  </sheetData>
  <sortState xmlns:xlrd2="http://schemas.microsoft.com/office/spreadsheetml/2017/richdata2" ref="T46:Z59">
    <sortCondition descending="1" ref="Z46:Z59"/>
  </sortState>
  <mergeCells count="2">
    <mergeCell ref="R11:R21"/>
    <mergeCell ref="S2:T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3702-F9E5-8340-8AF7-B469D3E9B7C5}">
  <dimension ref="A1:Z92"/>
  <sheetViews>
    <sheetView zoomScale="75" workbookViewId="0">
      <selection activeCell="G20" sqref="G20"/>
    </sheetView>
  </sheetViews>
  <sheetFormatPr baseColWidth="10" defaultRowHeight="16"/>
  <cols>
    <col min="1" max="1" width="34.83203125" bestFit="1" customWidth="1"/>
    <col min="2" max="2" width="13.1640625" bestFit="1" customWidth="1"/>
    <col min="3" max="3" width="16.1640625" bestFit="1" customWidth="1"/>
    <col min="4" max="4" width="18.83203125" bestFit="1" customWidth="1"/>
    <col min="5" max="5" width="15.5" bestFit="1" customWidth="1"/>
    <col min="6" max="6" width="11.1640625" bestFit="1" customWidth="1"/>
    <col min="7" max="7" width="9.1640625" bestFit="1" customWidth="1"/>
    <col min="8" max="8" width="18.83203125" bestFit="1" customWidth="1"/>
    <col min="9" max="9" width="14.5" bestFit="1" customWidth="1"/>
    <col min="10" max="10" width="9.1640625" bestFit="1" customWidth="1"/>
    <col min="11" max="11" width="12.83203125" bestFit="1" customWidth="1"/>
    <col min="12" max="12" width="8.83203125" bestFit="1" customWidth="1"/>
    <col min="13" max="13" width="16.1640625" bestFit="1" customWidth="1"/>
    <col min="14" max="14" width="14.5" bestFit="1" customWidth="1"/>
    <col min="15" max="15" width="17.83203125" bestFit="1" customWidth="1"/>
    <col min="16" max="16" width="13.83203125" bestFit="1" customWidth="1"/>
    <col min="18" max="18" width="18.1640625" customWidth="1"/>
    <col min="19" max="19" width="14.1640625" bestFit="1" customWidth="1"/>
    <col min="20" max="20" width="17.1640625" bestFit="1" customWidth="1"/>
    <col min="21" max="21" width="18.83203125" bestFit="1" customWidth="1"/>
    <col min="22" max="22" width="16" bestFit="1" customWidth="1"/>
    <col min="23" max="23" width="21.5" bestFit="1" customWidth="1"/>
    <col min="24" max="24" width="12.5" bestFit="1" customWidth="1"/>
  </cols>
  <sheetData>
    <row r="1" spans="1:16">
      <c r="A1" s="73" t="s">
        <v>194</v>
      </c>
      <c r="B1" s="73" t="s">
        <v>195</v>
      </c>
      <c r="C1" s="74" t="s">
        <v>196</v>
      </c>
      <c r="D1" s="74" t="s">
        <v>197</v>
      </c>
      <c r="E1" s="74" t="s">
        <v>56</v>
      </c>
      <c r="F1" s="74" t="s">
        <v>198</v>
      </c>
      <c r="G1" s="74" t="s">
        <v>199</v>
      </c>
      <c r="H1" s="74" t="s">
        <v>47</v>
      </c>
      <c r="I1" s="74" t="s">
        <v>200</v>
      </c>
      <c r="J1" s="74" t="s">
        <v>201</v>
      </c>
      <c r="K1" s="74" t="s">
        <v>202</v>
      </c>
      <c r="L1" s="74" t="s">
        <v>203</v>
      </c>
      <c r="M1" s="74" t="s">
        <v>204</v>
      </c>
      <c r="N1" s="74" t="s">
        <v>205</v>
      </c>
      <c r="O1" s="74" t="s">
        <v>49</v>
      </c>
      <c r="P1" s="74" t="s">
        <v>89</v>
      </c>
    </row>
    <row r="2" spans="1:16">
      <c r="A2" s="75" t="s">
        <v>206</v>
      </c>
      <c r="B2" s="70">
        <v>30</v>
      </c>
      <c r="C2" s="70" t="s">
        <v>207</v>
      </c>
      <c r="D2" s="70" t="s">
        <v>207</v>
      </c>
      <c r="E2" s="70" t="s">
        <v>207</v>
      </c>
      <c r="F2" s="70" t="s">
        <v>207</v>
      </c>
      <c r="G2" s="70" t="s">
        <v>207</v>
      </c>
      <c r="H2" s="70" t="s">
        <v>207</v>
      </c>
      <c r="I2" s="70" t="s">
        <v>207</v>
      </c>
      <c r="J2" s="70" t="s">
        <v>207</v>
      </c>
      <c r="K2" s="70" t="s">
        <v>207</v>
      </c>
      <c r="L2" s="70" t="s">
        <v>207</v>
      </c>
      <c r="M2" s="70" t="s">
        <v>207</v>
      </c>
      <c r="N2" s="70" t="s">
        <v>207</v>
      </c>
      <c r="O2" s="70" t="s">
        <v>207</v>
      </c>
      <c r="P2" s="70" t="s">
        <v>207</v>
      </c>
    </row>
    <row r="3" spans="1:16">
      <c r="A3" s="76" t="s">
        <v>208</v>
      </c>
      <c r="B3" s="70">
        <v>30</v>
      </c>
      <c r="C3" s="70" t="s">
        <v>207</v>
      </c>
      <c r="D3" s="70" t="s">
        <v>207</v>
      </c>
      <c r="E3" s="70" t="s">
        <v>207</v>
      </c>
      <c r="F3" s="70" t="s">
        <v>207</v>
      </c>
      <c r="G3" s="70" t="s">
        <v>207</v>
      </c>
      <c r="H3" s="70" t="s">
        <v>207</v>
      </c>
      <c r="I3" s="70" t="s">
        <v>207</v>
      </c>
      <c r="J3" s="70" t="s">
        <v>207</v>
      </c>
      <c r="K3" s="70" t="s">
        <v>207</v>
      </c>
      <c r="L3" s="70" t="s">
        <v>207</v>
      </c>
      <c r="M3" s="70" t="s">
        <v>207</v>
      </c>
      <c r="N3" s="70" t="s">
        <v>207</v>
      </c>
      <c r="O3" s="70" t="s">
        <v>207</v>
      </c>
      <c r="P3" s="70" t="s">
        <v>207</v>
      </c>
    </row>
    <row r="4" spans="1:16">
      <c r="A4" s="76" t="s">
        <v>209</v>
      </c>
      <c r="B4" s="70">
        <v>15</v>
      </c>
      <c r="C4" s="70" t="s">
        <v>210</v>
      </c>
      <c r="D4" s="70" t="s">
        <v>211</v>
      </c>
      <c r="E4" s="70" t="s">
        <v>212</v>
      </c>
      <c r="F4" s="70" t="s">
        <v>212</v>
      </c>
      <c r="G4" s="70" t="s">
        <v>213</v>
      </c>
      <c r="H4" s="70" t="s">
        <v>214</v>
      </c>
      <c r="I4" s="70" t="s">
        <v>214</v>
      </c>
      <c r="J4" s="70" t="s">
        <v>212</v>
      </c>
      <c r="K4" s="70" t="s">
        <v>210</v>
      </c>
      <c r="L4" s="70" t="s">
        <v>215</v>
      </c>
      <c r="M4" s="70" t="s">
        <v>215</v>
      </c>
      <c r="N4" s="70" t="s">
        <v>215</v>
      </c>
      <c r="O4" s="70" t="s">
        <v>215</v>
      </c>
      <c r="P4" s="70" t="s">
        <v>210</v>
      </c>
    </row>
    <row r="5" spans="1:16">
      <c r="A5" s="76" t="s">
        <v>216</v>
      </c>
      <c r="B5" s="70">
        <v>10</v>
      </c>
      <c r="C5" s="70" t="s">
        <v>207</v>
      </c>
      <c r="D5" s="70" t="s">
        <v>207</v>
      </c>
      <c r="E5" s="70" t="s">
        <v>207</v>
      </c>
      <c r="F5" s="70" t="s">
        <v>207</v>
      </c>
      <c r="G5" s="70" t="s">
        <v>207</v>
      </c>
      <c r="H5" s="70" t="s">
        <v>207</v>
      </c>
      <c r="I5" s="70" t="s">
        <v>207</v>
      </c>
      <c r="J5" s="70" t="s">
        <v>207</v>
      </c>
      <c r="K5" s="70" t="s">
        <v>207</v>
      </c>
      <c r="L5" s="70" t="s">
        <v>207</v>
      </c>
      <c r="M5" s="70" t="s">
        <v>207</v>
      </c>
      <c r="N5" s="70" t="s">
        <v>207</v>
      </c>
      <c r="O5" s="70" t="s">
        <v>207</v>
      </c>
      <c r="P5" s="70" t="s">
        <v>207</v>
      </c>
    </row>
    <row r="6" spans="1:16">
      <c r="A6" s="75" t="s">
        <v>217</v>
      </c>
      <c r="B6" s="70">
        <v>20</v>
      </c>
      <c r="C6" s="70" t="s">
        <v>207</v>
      </c>
      <c r="D6" s="70" t="s">
        <v>207</v>
      </c>
      <c r="E6" s="70" t="s">
        <v>207</v>
      </c>
      <c r="F6" s="70" t="s">
        <v>207</v>
      </c>
      <c r="G6" s="70" t="s">
        <v>207</v>
      </c>
      <c r="H6" s="70" t="s">
        <v>207</v>
      </c>
      <c r="I6" s="70" t="s">
        <v>207</v>
      </c>
      <c r="J6" s="70" t="s">
        <v>207</v>
      </c>
      <c r="K6" s="70" t="s">
        <v>207</v>
      </c>
      <c r="L6" s="70" t="s">
        <v>207</v>
      </c>
      <c r="M6" s="70" t="s">
        <v>207</v>
      </c>
      <c r="N6" s="70" t="s">
        <v>207</v>
      </c>
      <c r="O6" s="70" t="s">
        <v>218</v>
      </c>
      <c r="P6" s="70" t="s">
        <v>207</v>
      </c>
    </row>
    <row r="7" spans="1:16">
      <c r="A7" s="75" t="s">
        <v>219</v>
      </c>
      <c r="B7" s="70">
        <v>10</v>
      </c>
      <c r="C7" s="70" t="s">
        <v>220</v>
      </c>
      <c r="D7" s="70" t="s">
        <v>221</v>
      </c>
      <c r="E7" s="70" t="s">
        <v>222</v>
      </c>
      <c r="F7" s="70" t="s">
        <v>222</v>
      </c>
      <c r="G7" s="70" t="s">
        <v>223</v>
      </c>
      <c r="H7" s="70" t="s">
        <v>224</v>
      </c>
      <c r="I7" s="70" t="s">
        <v>225</v>
      </c>
      <c r="J7" s="70" t="s">
        <v>226</v>
      </c>
      <c r="K7" s="70" t="s">
        <v>227</v>
      </c>
      <c r="L7" s="70" t="s">
        <v>228</v>
      </c>
      <c r="M7" s="70" t="s">
        <v>228</v>
      </c>
      <c r="N7" s="70" t="s">
        <v>229</v>
      </c>
      <c r="O7" s="70" t="s">
        <v>228</v>
      </c>
      <c r="P7" s="70" t="s">
        <v>226</v>
      </c>
    </row>
    <row r="8" spans="1:16">
      <c r="A8" s="76" t="s">
        <v>230</v>
      </c>
      <c r="B8" s="70">
        <v>15</v>
      </c>
      <c r="C8" s="77" t="s">
        <v>231</v>
      </c>
      <c r="D8" s="70" t="s">
        <v>232</v>
      </c>
      <c r="E8" s="70" t="s">
        <v>232</v>
      </c>
      <c r="F8" s="70" t="s">
        <v>233</v>
      </c>
      <c r="G8" s="70" t="s">
        <v>234</v>
      </c>
      <c r="H8" s="70" t="s">
        <v>233</v>
      </c>
      <c r="I8" s="70" t="s">
        <v>233</v>
      </c>
      <c r="J8" s="70" t="s">
        <v>235</v>
      </c>
      <c r="K8" s="70" t="s">
        <v>231</v>
      </c>
      <c r="L8" s="70" t="s">
        <v>231</v>
      </c>
      <c r="M8" s="70" t="s">
        <v>233</v>
      </c>
      <c r="N8" s="70" t="s">
        <v>236</v>
      </c>
      <c r="O8" s="70" t="s">
        <v>237</v>
      </c>
      <c r="P8" s="70" t="s">
        <v>231</v>
      </c>
    </row>
    <row r="9" spans="1:16">
      <c r="A9" s="75" t="s">
        <v>238</v>
      </c>
      <c r="B9" s="70">
        <v>10</v>
      </c>
      <c r="C9" s="70" t="s">
        <v>207</v>
      </c>
      <c r="D9" s="70" t="s">
        <v>207</v>
      </c>
      <c r="E9" s="70" t="s">
        <v>207</v>
      </c>
      <c r="F9" s="70" t="s">
        <v>207</v>
      </c>
      <c r="G9" s="70" t="s">
        <v>207</v>
      </c>
      <c r="H9" s="70" t="s">
        <v>207</v>
      </c>
      <c r="I9" s="70" t="s">
        <v>207</v>
      </c>
      <c r="J9" s="70" t="s">
        <v>207</v>
      </c>
      <c r="K9" s="70" t="s">
        <v>207</v>
      </c>
      <c r="L9" s="70" t="s">
        <v>207</v>
      </c>
      <c r="M9" s="70" t="s">
        <v>207</v>
      </c>
      <c r="N9" s="70" t="s">
        <v>218</v>
      </c>
      <c r="O9" s="70" t="s">
        <v>239</v>
      </c>
      <c r="P9" s="70" t="s">
        <v>207</v>
      </c>
    </row>
    <row r="10" spans="1:16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</row>
    <row r="11" spans="1:16">
      <c r="A11" s="73" t="s">
        <v>194</v>
      </c>
      <c r="B11" s="73" t="s">
        <v>195</v>
      </c>
      <c r="C11" s="74" t="s">
        <v>196</v>
      </c>
      <c r="D11" s="74" t="s">
        <v>197</v>
      </c>
      <c r="E11" s="74" t="s">
        <v>56</v>
      </c>
      <c r="F11" s="74" t="s">
        <v>198</v>
      </c>
      <c r="G11" s="74" t="s">
        <v>199</v>
      </c>
      <c r="H11" s="74" t="s">
        <v>47</v>
      </c>
      <c r="I11" s="74" t="s">
        <v>200</v>
      </c>
      <c r="J11" s="74" t="s">
        <v>201</v>
      </c>
      <c r="K11" s="74" t="s">
        <v>202</v>
      </c>
      <c r="L11" s="74" t="s">
        <v>203</v>
      </c>
      <c r="M11" s="74" t="s">
        <v>204</v>
      </c>
      <c r="N11" s="74" t="s">
        <v>205</v>
      </c>
      <c r="O11" s="74" t="s">
        <v>49</v>
      </c>
      <c r="P11" s="74" t="s">
        <v>89</v>
      </c>
    </row>
    <row r="12" spans="1:16">
      <c r="A12" s="75" t="s">
        <v>206</v>
      </c>
      <c r="B12" s="70">
        <v>30</v>
      </c>
      <c r="C12" s="70">
        <v>100</v>
      </c>
      <c r="D12" s="70">
        <v>100</v>
      </c>
      <c r="E12" s="70">
        <v>100</v>
      </c>
      <c r="F12" s="70">
        <v>100</v>
      </c>
      <c r="G12" s="70">
        <v>100</v>
      </c>
      <c r="H12" s="70">
        <v>100</v>
      </c>
      <c r="I12" s="70">
        <v>100</v>
      </c>
      <c r="J12" s="70">
        <v>100</v>
      </c>
      <c r="K12" s="70">
        <v>100</v>
      </c>
      <c r="L12" s="70">
        <v>100</v>
      </c>
      <c r="M12" s="70">
        <v>100</v>
      </c>
      <c r="N12" s="70">
        <v>100</v>
      </c>
      <c r="O12" s="70">
        <v>100</v>
      </c>
      <c r="P12" s="70">
        <v>100</v>
      </c>
    </row>
    <row r="13" spans="1:16">
      <c r="A13" s="76" t="s">
        <v>208</v>
      </c>
      <c r="B13" s="70">
        <v>30</v>
      </c>
      <c r="C13" s="70">
        <v>100</v>
      </c>
      <c r="D13" s="70">
        <v>100</v>
      </c>
      <c r="E13" s="70">
        <v>100</v>
      </c>
      <c r="F13" s="70">
        <v>100</v>
      </c>
      <c r="G13" s="70">
        <v>100</v>
      </c>
      <c r="H13" s="70">
        <v>100</v>
      </c>
      <c r="I13" s="70">
        <v>100</v>
      </c>
      <c r="J13" s="70">
        <v>100</v>
      </c>
      <c r="K13" s="70">
        <v>100</v>
      </c>
      <c r="L13" s="70">
        <v>100</v>
      </c>
      <c r="M13" s="70">
        <v>100</v>
      </c>
      <c r="N13" s="70">
        <v>100</v>
      </c>
      <c r="O13" s="70">
        <v>100</v>
      </c>
      <c r="P13" s="70">
        <v>100</v>
      </c>
    </row>
    <row r="14" spans="1:16">
      <c r="A14" s="76" t="s">
        <v>209</v>
      </c>
      <c r="B14" s="70">
        <v>15</v>
      </c>
      <c r="C14" s="70">
        <v>86</v>
      </c>
      <c r="D14" s="70">
        <v>84</v>
      </c>
      <c r="E14" s="70">
        <v>86</v>
      </c>
      <c r="F14" s="70">
        <v>86</v>
      </c>
      <c r="G14" s="70">
        <v>88</v>
      </c>
      <c r="H14" s="70">
        <v>82</v>
      </c>
      <c r="I14" s="70">
        <v>82</v>
      </c>
      <c r="J14" s="70">
        <v>86</v>
      </c>
      <c r="K14" s="70">
        <v>86</v>
      </c>
      <c r="L14" s="70">
        <v>82</v>
      </c>
      <c r="M14" s="70">
        <v>82</v>
      </c>
      <c r="N14" s="70">
        <v>82</v>
      </c>
      <c r="O14" s="70">
        <v>82</v>
      </c>
      <c r="P14" s="70">
        <v>86</v>
      </c>
    </row>
    <row r="15" spans="1:16">
      <c r="A15" s="76" t="s">
        <v>216</v>
      </c>
      <c r="B15" s="70">
        <v>10</v>
      </c>
      <c r="C15" s="70">
        <v>100</v>
      </c>
      <c r="D15" s="70">
        <v>100</v>
      </c>
      <c r="E15" s="70">
        <v>100</v>
      </c>
      <c r="F15" s="70">
        <v>100</v>
      </c>
      <c r="G15" s="70">
        <v>100</v>
      </c>
      <c r="H15" s="70">
        <v>100</v>
      </c>
      <c r="I15" s="70">
        <v>100</v>
      </c>
      <c r="J15" s="70">
        <v>100</v>
      </c>
      <c r="K15" s="70">
        <v>100</v>
      </c>
      <c r="L15" s="70">
        <v>100</v>
      </c>
      <c r="M15" s="70">
        <v>100</v>
      </c>
      <c r="N15" s="70">
        <v>100</v>
      </c>
      <c r="O15" s="70">
        <v>100</v>
      </c>
      <c r="P15" s="70">
        <v>100</v>
      </c>
    </row>
    <row r="16" spans="1:16">
      <c r="A16" s="75" t="s">
        <v>240</v>
      </c>
      <c r="B16" s="70">
        <v>20</v>
      </c>
      <c r="C16" s="70">
        <v>100</v>
      </c>
      <c r="D16" s="70">
        <v>100</v>
      </c>
      <c r="E16" s="70">
        <v>100</v>
      </c>
      <c r="F16" s="70">
        <v>100</v>
      </c>
      <c r="G16" s="70">
        <v>100</v>
      </c>
      <c r="H16" s="70">
        <v>100</v>
      </c>
      <c r="I16" s="70">
        <v>100</v>
      </c>
      <c r="J16" s="70">
        <v>100</v>
      </c>
      <c r="K16" s="70">
        <v>100</v>
      </c>
      <c r="L16" s="70">
        <v>100</v>
      </c>
      <c r="M16" s="70">
        <v>100</v>
      </c>
      <c r="N16" s="70">
        <v>100</v>
      </c>
      <c r="O16" s="70">
        <v>90</v>
      </c>
      <c r="P16" s="70">
        <v>100</v>
      </c>
    </row>
    <row r="17" spans="1:26">
      <c r="A17" s="75" t="s">
        <v>219</v>
      </c>
      <c r="B17" s="70">
        <v>10</v>
      </c>
      <c r="C17" s="70">
        <v>92</v>
      </c>
      <c r="D17" s="70">
        <v>68</v>
      </c>
      <c r="E17" s="70">
        <v>85</v>
      </c>
      <c r="F17" s="70">
        <v>85</v>
      </c>
      <c r="G17" s="70">
        <v>67.5</v>
      </c>
      <c r="H17" s="70">
        <v>52.5</v>
      </c>
      <c r="I17" s="70">
        <v>70</v>
      </c>
      <c r="J17" s="70">
        <v>25</v>
      </c>
      <c r="K17" s="70">
        <v>42.5</v>
      </c>
      <c r="L17" s="70">
        <v>50</v>
      </c>
      <c r="M17" s="70">
        <v>50</v>
      </c>
      <c r="N17" s="70">
        <v>60</v>
      </c>
      <c r="O17" s="70">
        <v>50</v>
      </c>
      <c r="P17" s="70">
        <v>25</v>
      </c>
    </row>
    <row r="18" spans="1:26">
      <c r="A18" s="76" t="s">
        <v>230</v>
      </c>
      <c r="B18" s="70">
        <v>15</v>
      </c>
      <c r="C18" s="70">
        <v>90</v>
      </c>
      <c r="D18" s="70">
        <v>80</v>
      </c>
      <c r="E18" s="70">
        <v>80</v>
      </c>
      <c r="F18" s="70">
        <v>95</v>
      </c>
      <c r="G18" s="70">
        <v>70</v>
      </c>
      <c r="H18" s="70">
        <v>95</v>
      </c>
      <c r="I18" s="70">
        <v>95</v>
      </c>
      <c r="J18" s="70">
        <v>100</v>
      </c>
      <c r="K18" s="70">
        <v>90</v>
      </c>
      <c r="L18" s="70">
        <v>90</v>
      </c>
      <c r="M18" s="70">
        <v>95</v>
      </c>
      <c r="N18" s="70">
        <v>65</v>
      </c>
      <c r="O18" s="70">
        <v>20</v>
      </c>
      <c r="P18" s="70">
        <v>90</v>
      </c>
    </row>
    <row r="19" spans="1:26">
      <c r="A19" s="75" t="s">
        <v>238</v>
      </c>
      <c r="B19" s="70">
        <v>10</v>
      </c>
      <c r="C19" s="70">
        <v>100</v>
      </c>
      <c r="D19" s="70">
        <v>100</v>
      </c>
      <c r="E19" s="70">
        <v>100</v>
      </c>
      <c r="F19" s="70">
        <v>100</v>
      </c>
      <c r="G19" s="70">
        <v>100</v>
      </c>
      <c r="H19" s="70">
        <v>100</v>
      </c>
      <c r="I19" s="70">
        <v>100</v>
      </c>
      <c r="J19" s="70">
        <v>100</v>
      </c>
      <c r="K19" s="70">
        <v>100</v>
      </c>
      <c r="L19" s="70">
        <v>100</v>
      </c>
      <c r="M19" s="70">
        <v>100</v>
      </c>
      <c r="N19" s="70">
        <v>90</v>
      </c>
      <c r="O19" s="70">
        <v>70</v>
      </c>
      <c r="P19" s="70">
        <v>100</v>
      </c>
    </row>
    <row r="21" spans="1:26">
      <c r="A21" s="82" t="s">
        <v>248</v>
      </c>
      <c r="B21" s="82" t="s">
        <v>195</v>
      </c>
      <c r="C21" s="83" t="s">
        <v>196</v>
      </c>
      <c r="D21" s="83" t="s">
        <v>197</v>
      </c>
      <c r="E21" s="83" t="s">
        <v>56</v>
      </c>
      <c r="F21" s="83" t="s">
        <v>198</v>
      </c>
      <c r="G21" s="83" t="s">
        <v>199</v>
      </c>
      <c r="H21" s="83" t="s">
        <v>47</v>
      </c>
      <c r="I21" s="83" t="s">
        <v>200</v>
      </c>
      <c r="J21" s="83" t="s">
        <v>201</v>
      </c>
      <c r="K21" s="83" t="s">
        <v>202</v>
      </c>
      <c r="L21" s="83" t="s">
        <v>203</v>
      </c>
      <c r="M21" s="83" t="s">
        <v>204</v>
      </c>
      <c r="N21" s="83" t="s">
        <v>205</v>
      </c>
      <c r="O21" s="83" t="s">
        <v>49</v>
      </c>
      <c r="P21" s="83" t="s">
        <v>89</v>
      </c>
    </row>
    <row r="22" spans="1:26">
      <c r="A22" s="75" t="s">
        <v>249</v>
      </c>
      <c r="B22" s="70">
        <v>30</v>
      </c>
      <c r="C22" s="70">
        <v>100</v>
      </c>
      <c r="D22" s="70">
        <v>100</v>
      </c>
      <c r="E22" s="70">
        <v>100</v>
      </c>
      <c r="F22" s="70">
        <v>100</v>
      </c>
      <c r="G22" s="70">
        <v>100</v>
      </c>
      <c r="H22" s="70">
        <v>100</v>
      </c>
      <c r="I22" s="70">
        <v>100</v>
      </c>
      <c r="J22" s="70">
        <v>100</v>
      </c>
      <c r="K22" s="70">
        <v>100</v>
      </c>
      <c r="L22" s="70">
        <v>100</v>
      </c>
      <c r="M22" s="70">
        <v>100</v>
      </c>
      <c r="N22" s="70">
        <v>100</v>
      </c>
      <c r="O22" s="70">
        <v>100</v>
      </c>
      <c r="P22" s="70">
        <v>100</v>
      </c>
    </row>
    <row r="23" spans="1:26">
      <c r="A23" s="75" t="s">
        <v>14</v>
      </c>
      <c r="B23" s="70">
        <v>10</v>
      </c>
      <c r="C23" s="70">
        <v>96</v>
      </c>
      <c r="D23" s="70">
        <v>84</v>
      </c>
      <c r="E23" s="70">
        <v>92.5</v>
      </c>
      <c r="F23" s="70">
        <v>92.5</v>
      </c>
      <c r="G23" s="70">
        <v>83.75</v>
      </c>
      <c r="H23" s="70">
        <v>76.25</v>
      </c>
      <c r="I23" s="70">
        <v>85</v>
      </c>
      <c r="J23" s="70">
        <v>50</v>
      </c>
      <c r="K23" s="70">
        <v>71.25</v>
      </c>
      <c r="L23" s="70">
        <v>75</v>
      </c>
      <c r="M23" s="70">
        <v>75</v>
      </c>
      <c r="N23" s="70">
        <v>75</v>
      </c>
      <c r="O23" s="70">
        <v>60</v>
      </c>
      <c r="P23" s="70">
        <v>62.5</v>
      </c>
    </row>
    <row r="24" spans="1:26">
      <c r="A24" s="75" t="s">
        <v>16</v>
      </c>
      <c r="B24" s="70">
        <v>20</v>
      </c>
      <c r="C24" s="70">
        <v>100</v>
      </c>
      <c r="D24" s="70">
        <v>100</v>
      </c>
      <c r="E24" s="70">
        <v>100</v>
      </c>
      <c r="F24" s="70">
        <v>100</v>
      </c>
      <c r="G24" s="70">
        <v>100</v>
      </c>
      <c r="H24" s="70">
        <v>100</v>
      </c>
      <c r="I24" s="70">
        <v>100</v>
      </c>
      <c r="J24" s="70">
        <v>100</v>
      </c>
      <c r="K24" s="70">
        <v>100</v>
      </c>
      <c r="L24" s="70">
        <v>100</v>
      </c>
      <c r="M24" s="70">
        <v>100</v>
      </c>
      <c r="N24" s="70">
        <v>100</v>
      </c>
      <c r="O24" s="70">
        <v>90</v>
      </c>
      <c r="P24" s="70">
        <v>100</v>
      </c>
    </row>
    <row r="25" spans="1:26" ht="17" thickBot="1">
      <c r="A25" s="75" t="s">
        <v>18</v>
      </c>
      <c r="B25" s="70">
        <v>15</v>
      </c>
      <c r="C25" s="70">
        <v>86</v>
      </c>
      <c r="D25" s="70">
        <v>84</v>
      </c>
      <c r="E25" s="70">
        <v>86</v>
      </c>
      <c r="F25" s="70">
        <v>86</v>
      </c>
      <c r="G25" s="70">
        <v>88</v>
      </c>
      <c r="H25" s="70">
        <v>82</v>
      </c>
      <c r="I25" s="70">
        <v>82</v>
      </c>
      <c r="J25" s="70">
        <v>86</v>
      </c>
      <c r="K25" s="70">
        <v>86</v>
      </c>
      <c r="L25" s="70">
        <v>82</v>
      </c>
      <c r="M25" s="70">
        <v>82</v>
      </c>
      <c r="N25" s="70">
        <v>82</v>
      </c>
      <c r="O25" s="70">
        <v>82</v>
      </c>
      <c r="P25" s="70">
        <v>86</v>
      </c>
    </row>
    <row r="26" spans="1:26">
      <c r="A26" s="75" t="s">
        <v>250</v>
      </c>
      <c r="B26" s="70">
        <v>15</v>
      </c>
      <c r="C26" s="70">
        <v>90</v>
      </c>
      <c r="D26" s="70">
        <v>80</v>
      </c>
      <c r="E26" s="70">
        <v>80</v>
      </c>
      <c r="F26" s="70">
        <v>95</v>
      </c>
      <c r="G26" s="70">
        <v>70</v>
      </c>
      <c r="H26" s="70">
        <v>95</v>
      </c>
      <c r="I26" s="70">
        <v>95</v>
      </c>
      <c r="J26" s="70">
        <v>100</v>
      </c>
      <c r="K26" s="70">
        <v>90</v>
      </c>
      <c r="L26" s="70">
        <v>90</v>
      </c>
      <c r="M26" s="70">
        <v>95</v>
      </c>
      <c r="N26" s="70">
        <v>65</v>
      </c>
      <c r="O26" s="70">
        <v>20</v>
      </c>
      <c r="P26" s="70">
        <v>90</v>
      </c>
      <c r="R26" s="88" t="s">
        <v>286</v>
      </c>
      <c r="S26" s="89" t="s">
        <v>151</v>
      </c>
      <c r="T26" s="89" t="s">
        <v>12</v>
      </c>
      <c r="U26" s="89" t="s">
        <v>14</v>
      </c>
      <c r="V26" s="89" t="s">
        <v>16</v>
      </c>
      <c r="W26" s="89" t="s">
        <v>18</v>
      </c>
      <c r="X26" s="89" t="s">
        <v>20</v>
      </c>
      <c r="Y26" s="89" t="s">
        <v>22</v>
      </c>
      <c r="Z26" s="90" t="s">
        <v>43</v>
      </c>
    </row>
    <row r="27" spans="1:26">
      <c r="A27" s="75" t="s">
        <v>251</v>
      </c>
      <c r="B27" s="70">
        <v>10</v>
      </c>
      <c r="C27" s="70">
        <v>100</v>
      </c>
      <c r="D27" s="70">
        <v>100</v>
      </c>
      <c r="E27" s="70">
        <v>100</v>
      </c>
      <c r="F27" s="70">
        <v>100</v>
      </c>
      <c r="G27" s="70">
        <v>100</v>
      </c>
      <c r="H27" s="70">
        <v>100</v>
      </c>
      <c r="I27" s="70">
        <v>100</v>
      </c>
      <c r="J27" s="70">
        <v>100</v>
      </c>
      <c r="K27" s="70">
        <v>100</v>
      </c>
      <c r="L27" s="70">
        <v>100</v>
      </c>
      <c r="M27" s="70">
        <v>100</v>
      </c>
      <c r="N27" s="70">
        <v>100</v>
      </c>
      <c r="O27" s="70">
        <v>100</v>
      </c>
      <c r="P27" s="70">
        <v>100</v>
      </c>
      <c r="Q27" s="9"/>
      <c r="R27" s="91">
        <v>1</v>
      </c>
      <c r="S27" s="9" t="s">
        <v>55</v>
      </c>
      <c r="T27">
        <v>30</v>
      </c>
      <c r="U27">
        <v>9.25</v>
      </c>
      <c r="V27">
        <v>20</v>
      </c>
      <c r="W27">
        <v>12.9</v>
      </c>
      <c r="X27">
        <v>14.25</v>
      </c>
      <c r="Y27">
        <v>10</v>
      </c>
      <c r="Z27" s="26">
        <v>96.4</v>
      </c>
    </row>
    <row r="28" spans="1:26" ht="17" thickBot="1">
      <c r="A28" s="70"/>
      <c r="B28" s="70"/>
      <c r="C28" s="70">
        <v>96</v>
      </c>
      <c r="D28" s="70">
        <v>93</v>
      </c>
      <c r="E28" s="70">
        <v>94.15</v>
      </c>
      <c r="F28" s="70">
        <v>96.4</v>
      </c>
      <c r="G28" s="70">
        <v>92.075000000000003</v>
      </c>
      <c r="H28" s="70">
        <v>94.174999999999997</v>
      </c>
      <c r="I28" s="70">
        <v>95.05</v>
      </c>
      <c r="J28" s="70">
        <v>92.9</v>
      </c>
      <c r="K28" s="70">
        <v>93.525000000000006</v>
      </c>
      <c r="L28" s="70">
        <v>93.3</v>
      </c>
      <c r="M28" s="70">
        <v>94.05</v>
      </c>
      <c r="N28" s="70">
        <v>89.55</v>
      </c>
      <c r="O28" s="70">
        <v>79.3</v>
      </c>
      <c r="P28" s="70">
        <v>92.65</v>
      </c>
      <c r="Q28" s="9"/>
      <c r="R28" s="91">
        <v>2</v>
      </c>
      <c r="S28" s="9" t="s">
        <v>79</v>
      </c>
      <c r="T28">
        <v>30</v>
      </c>
      <c r="U28">
        <v>9.6000000000000014</v>
      </c>
      <c r="V28">
        <v>20</v>
      </c>
      <c r="W28">
        <v>12.9</v>
      </c>
      <c r="X28">
        <v>13.5</v>
      </c>
      <c r="Y28">
        <v>10</v>
      </c>
      <c r="Z28" s="26">
        <v>96</v>
      </c>
    </row>
    <row r="29" spans="1:26">
      <c r="A29" s="22"/>
      <c r="B29" s="23"/>
      <c r="C29" s="84" t="s">
        <v>196</v>
      </c>
      <c r="D29" s="84" t="s">
        <v>197</v>
      </c>
      <c r="E29" s="84" t="s">
        <v>56</v>
      </c>
      <c r="F29" s="84" t="s">
        <v>198</v>
      </c>
      <c r="G29" s="84" t="s">
        <v>199</v>
      </c>
      <c r="H29" s="84" t="s">
        <v>47</v>
      </c>
      <c r="I29" s="84" t="s">
        <v>200</v>
      </c>
      <c r="J29" s="84" t="s">
        <v>201</v>
      </c>
      <c r="K29" s="84" t="s">
        <v>202</v>
      </c>
      <c r="L29" s="84" t="s">
        <v>203</v>
      </c>
      <c r="M29" s="84" t="s">
        <v>204</v>
      </c>
      <c r="N29" s="84" t="s">
        <v>205</v>
      </c>
      <c r="O29" s="84" t="s">
        <v>49</v>
      </c>
      <c r="P29" s="85" t="s">
        <v>89</v>
      </c>
      <c r="Q29" s="9"/>
      <c r="R29" s="91">
        <v>3</v>
      </c>
      <c r="S29" s="9" t="s">
        <v>54</v>
      </c>
      <c r="T29">
        <v>30</v>
      </c>
      <c r="U29">
        <v>8.5</v>
      </c>
      <c r="V29">
        <v>20</v>
      </c>
      <c r="W29">
        <v>12.299999999999999</v>
      </c>
      <c r="X29">
        <v>14.25</v>
      </c>
      <c r="Y29">
        <v>10</v>
      </c>
      <c r="Z29" s="26">
        <v>95.05</v>
      </c>
    </row>
    <row r="30" spans="1:26">
      <c r="A30" s="86" t="s">
        <v>249</v>
      </c>
      <c r="B30" s="70">
        <v>30</v>
      </c>
      <c r="C30">
        <f>C22*0.3</f>
        <v>30</v>
      </c>
      <c r="D30">
        <f t="shared" ref="D30:P30" si="0">D22*0.3</f>
        <v>30</v>
      </c>
      <c r="E30">
        <f t="shared" si="0"/>
        <v>30</v>
      </c>
      <c r="F30">
        <f t="shared" si="0"/>
        <v>30</v>
      </c>
      <c r="G30">
        <f t="shared" si="0"/>
        <v>30</v>
      </c>
      <c r="H30">
        <f t="shared" si="0"/>
        <v>30</v>
      </c>
      <c r="I30">
        <f t="shared" si="0"/>
        <v>30</v>
      </c>
      <c r="J30">
        <f t="shared" si="0"/>
        <v>30</v>
      </c>
      <c r="K30">
        <f t="shared" si="0"/>
        <v>30</v>
      </c>
      <c r="L30">
        <f t="shared" si="0"/>
        <v>30</v>
      </c>
      <c r="M30">
        <f t="shared" si="0"/>
        <v>30</v>
      </c>
      <c r="N30">
        <f t="shared" si="0"/>
        <v>30</v>
      </c>
      <c r="O30">
        <f t="shared" si="0"/>
        <v>30</v>
      </c>
      <c r="P30" s="26">
        <f t="shared" si="0"/>
        <v>30</v>
      </c>
      <c r="Q30" s="9"/>
      <c r="R30" s="91">
        <v>4</v>
      </c>
      <c r="S30" s="9" t="s">
        <v>47</v>
      </c>
      <c r="T30">
        <v>30</v>
      </c>
      <c r="U30">
        <v>7.625</v>
      </c>
      <c r="V30">
        <v>20</v>
      </c>
      <c r="W30">
        <v>12.299999999999999</v>
      </c>
      <c r="X30">
        <v>14.25</v>
      </c>
      <c r="Y30">
        <v>10</v>
      </c>
      <c r="Z30" s="26">
        <v>94.174999999999997</v>
      </c>
    </row>
    <row r="31" spans="1:26">
      <c r="A31" s="86" t="s">
        <v>14</v>
      </c>
      <c r="B31" s="70">
        <v>10</v>
      </c>
      <c r="C31">
        <f>C23*0.1</f>
        <v>9.6000000000000014</v>
      </c>
      <c r="D31">
        <f t="shared" ref="D31:P31" si="1">D23*0.1</f>
        <v>8.4</v>
      </c>
      <c r="E31">
        <f t="shared" si="1"/>
        <v>9.25</v>
      </c>
      <c r="F31">
        <f t="shared" si="1"/>
        <v>9.25</v>
      </c>
      <c r="G31">
        <f t="shared" si="1"/>
        <v>8.375</v>
      </c>
      <c r="H31">
        <f t="shared" si="1"/>
        <v>7.625</v>
      </c>
      <c r="I31">
        <f t="shared" si="1"/>
        <v>8.5</v>
      </c>
      <c r="J31">
        <f t="shared" si="1"/>
        <v>5</v>
      </c>
      <c r="K31">
        <f t="shared" si="1"/>
        <v>7.125</v>
      </c>
      <c r="L31">
        <f t="shared" si="1"/>
        <v>7.5</v>
      </c>
      <c r="M31">
        <f t="shared" si="1"/>
        <v>7.5</v>
      </c>
      <c r="N31">
        <f t="shared" si="1"/>
        <v>7.5</v>
      </c>
      <c r="O31">
        <f t="shared" si="1"/>
        <v>6</v>
      </c>
      <c r="P31" s="26">
        <f t="shared" si="1"/>
        <v>6.25</v>
      </c>
      <c r="Q31" s="9"/>
      <c r="R31" s="91">
        <v>5</v>
      </c>
      <c r="S31" s="9" t="s">
        <v>56</v>
      </c>
      <c r="T31">
        <v>30</v>
      </c>
      <c r="U31">
        <v>9.25</v>
      </c>
      <c r="V31">
        <v>20</v>
      </c>
      <c r="W31">
        <v>12.9</v>
      </c>
      <c r="X31">
        <v>12</v>
      </c>
      <c r="Y31">
        <v>10</v>
      </c>
      <c r="Z31" s="26">
        <v>94.15</v>
      </c>
    </row>
    <row r="32" spans="1:26">
      <c r="A32" s="86" t="s">
        <v>16</v>
      </c>
      <c r="B32" s="70">
        <v>20</v>
      </c>
      <c r="C32">
        <f>C24*0.2</f>
        <v>20</v>
      </c>
      <c r="D32">
        <f t="shared" ref="D32:P32" si="2">D24*0.2</f>
        <v>20</v>
      </c>
      <c r="E32">
        <f t="shared" si="2"/>
        <v>20</v>
      </c>
      <c r="F32">
        <f t="shared" si="2"/>
        <v>20</v>
      </c>
      <c r="G32">
        <f t="shared" si="2"/>
        <v>20</v>
      </c>
      <c r="H32">
        <f t="shared" si="2"/>
        <v>20</v>
      </c>
      <c r="I32">
        <f t="shared" si="2"/>
        <v>20</v>
      </c>
      <c r="J32">
        <f t="shared" si="2"/>
        <v>20</v>
      </c>
      <c r="K32">
        <f t="shared" si="2"/>
        <v>20</v>
      </c>
      <c r="L32">
        <f t="shared" si="2"/>
        <v>20</v>
      </c>
      <c r="M32">
        <f t="shared" si="2"/>
        <v>20</v>
      </c>
      <c r="N32">
        <f t="shared" si="2"/>
        <v>20</v>
      </c>
      <c r="O32">
        <f t="shared" si="2"/>
        <v>18</v>
      </c>
      <c r="P32" s="26">
        <f t="shared" si="2"/>
        <v>20</v>
      </c>
      <c r="Q32" s="9"/>
      <c r="R32" s="91">
        <v>6</v>
      </c>
      <c r="S32" s="9" t="s">
        <v>50</v>
      </c>
      <c r="T32">
        <v>30</v>
      </c>
      <c r="U32">
        <v>7.5</v>
      </c>
      <c r="V32">
        <v>20</v>
      </c>
      <c r="W32">
        <v>12.299999999999999</v>
      </c>
      <c r="X32">
        <v>14.25</v>
      </c>
      <c r="Y32">
        <v>10</v>
      </c>
      <c r="Z32" s="26">
        <v>94.05</v>
      </c>
    </row>
    <row r="33" spans="1:26">
      <c r="A33" s="86" t="s">
        <v>18</v>
      </c>
      <c r="B33" s="70">
        <v>15</v>
      </c>
      <c r="C33">
        <f>C25*0.15</f>
        <v>12.9</v>
      </c>
      <c r="D33">
        <f t="shared" ref="D33:P33" si="3">D25*0.15</f>
        <v>12.6</v>
      </c>
      <c r="E33">
        <f t="shared" si="3"/>
        <v>12.9</v>
      </c>
      <c r="F33">
        <f t="shared" si="3"/>
        <v>12.9</v>
      </c>
      <c r="G33">
        <f t="shared" si="3"/>
        <v>13.2</v>
      </c>
      <c r="H33">
        <f t="shared" si="3"/>
        <v>12.299999999999999</v>
      </c>
      <c r="I33">
        <f t="shared" si="3"/>
        <v>12.299999999999999</v>
      </c>
      <c r="J33">
        <f t="shared" si="3"/>
        <v>12.9</v>
      </c>
      <c r="K33">
        <f t="shared" si="3"/>
        <v>12.9</v>
      </c>
      <c r="L33">
        <f t="shared" si="3"/>
        <v>12.299999999999999</v>
      </c>
      <c r="M33">
        <f t="shared" si="3"/>
        <v>12.299999999999999</v>
      </c>
      <c r="N33">
        <f t="shared" si="3"/>
        <v>12.299999999999999</v>
      </c>
      <c r="O33">
        <f t="shared" si="3"/>
        <v>12.299999999999999</v>
      </c>
      <c r="P33" s="26">
        <f t="shared" si="3"/>
        <v>12.9</v>
      </c>
      <c r="Q33" s="9"/>
      <c r="R33" s="91">
        <v>7</v>
      </c>
      <c r="S33" s="9" t="s">
        <v>42</v>
      </c>
      <c r="T33">
        <v>30</v>
      </c>
      <c r="U33">
        <v>7.125</v>
      </c>
      <c r="V33">
        <v>20</v>
      </c>
      <c r="W33">
        <v>12.9</v>
      </c>
      <c r="X33">
        <v>13.5</v>
      </c>
      <c r="Y33">
        <v>10</v>
      </c>
      <c r="Z33" s="26">
        <v>93.525000000000006</v>
      </c>
    </row>
    <row r="34" spans="1:26">
      <c r="A34" s="86" t="s">
        <v>250</v>
      </c>
      <c r="B34" s="70">
        <v>15</v>
      </c>
      <c r="C34">
        <f>C26*0.15</f>
        <v>13.5</v>
      </c>
      <c r="D34">
        <f>D26*0.15</f>
        <v>12</v>
      </c>
      <c r="E34">
        <f t="shared" ref="E34:P34" si="4">E26*0.15</f>
        <v>12</v>
      </c>
      <c r="F34">
        <f t="shared" si="4"/>
        <v>14.25</v>
      </c>
      <c r="G34">
        <f t="shared" si="4"/>
        <v>10.5</v>
      </c>
      <c r="H34">
        <f t="shared" si="4"/>
        <v>14.25</v>
      </c>
      <c r="I34">
        <f t="shared" si="4"/>
        <v>14.25</v>
      </c>
      <c r="J34">
        <f t="shared" si="4"/>
        <v>15</v>
      </c>
      <c r="K34">
        <f t="shared" si="4"/>
        <v>13.5</v>
      </c>
      <c r="L34">
        <f t="shared" si="4"/>
        <v>13.5</v>
      </c>
      <c r="M34">
        <f t="shared" si="4"/>
        <v>14.25</v>
      </c>
      <c r="N34">
        <f t="shared" si="4"/>
        <v>9.75</v>
      </c>
      <c r="O34">
        <f t="shared" si="4"/>
        <v>3</v>
      </c>
      <c r="P34" s="26">
        <f t="shared" si="4"/>
        <v>13.5</v>
      </c>
      <c r="Q34" s="9"/>
      <c r="R34" s="91">
        <v>8</v>
      </c>
      <c r="S34" s="9" t="s">
        <v>45</v>
      </c>
      <c r="T34">
        <v>30</v>
      </c>
      <c r="U34">
        <v>7.5</v>
      </c>
      <c r="V34">
        <v>20</v>
      </c>
      <c r="W34">
        <v>12.299999999999999</v>
      </c>
      <c r="X34">
        <v>13.5</v>
      </c>
      <c r="Y34">
        <v>10</v>
      </c>
      <c r="Z34" s="26">
        <v>93.3</v>
      </c>
    </row>
    <row r="35" spans="1:26">
      <c r="A35" s="86" t="s">
        <v>251</v>
      </c>
      <c r="B35" s="70">
        <v>10</v>
      </c>
      <c r="C35">
        <f>C27*0.1</f>
        <v>10</v>
      </c>
      <c r="D35">
        <f t="shared" ref="D35:P35" si="5">D27*0.1</f>
        <v>10</v>
      </c>
      <c r="E35">
        <f t="shared" si="5"/>
        <v>10</v>
      </c>
      <c r="F35">
        <f t="shared" si="5"/>
        <v>10</v>
      </c>
      <c r="G35">
        <f t="shared" si="5"/>
        <v>10</v>
      </c>
      <c r="H35">
        <f t="shared" si="5"/>
        <v>10</v>
      </c>
      <c r="I35">
        <f t="shared" si="5"/>
        <v>10</v>
      </c>
      <c r="J35">
        <f t="shared" si="5"/>
        <v>10</v>
      </c>
      <c r="K35">
        <f t="shared" si="5"/>
        <v>10</v>
      </c>
      <c r="L35">
        <f t="shared" si="5"/>
        <v>10</v>
      </c>
      <c r="M35">
        <f t="shared" si="5"/>
        <v>10</v>
      </c>
      <c r="N35">
        <f t="shared" si="5"/>
        <v>10</v>
      </c>
      <c r="O35">
        <f t="shared" si="5"/>
        <v>10</v>
      </c>
      <c r="P35" s="26">
        <f t="shared" si="5"/>
        <v>10</v>
      </c>
      <c r="Q35" s="9"/>
      <c r="R35" s="91">
        <v>9</v>
      </c>
      <c r="S35" s="9" t="s">
        <v>52</v>
      </c>
      <c r="T35">
        <v>30</v>
      </c>
      <c r="U35">
        <v>8.4</v>
      </c>
      <c r="V35">
        <v>20</v>
      </c>
      <c r="W35">
        <v>12.6</v>
      </c>
      <c r="X35">
        <v>12</v>
      </c>
      <c r="Y35">
        <v>10</v>
      </c>
      <c r="Z35" s="26">
        <v>93</v>
      </c>
    </row>
    <row r="36" spans="1:26" ht="17" thickBot="1">
      <c r="A36" s="43"/>
      <c r="B36" s="87" t="s">
        <v>43</v>
      </c>
      <c r="C36" s="30">
        <f>SUM(C30:C35)</f>
        <v>96</v>
      </c>
      <c r="D36" s="30">
        <f t="shared" ref="D36:P36" si="6">SUM(D30:D35)</f>
        <v>93</v>
      </c>
      <c r="E36" s="30">
        <f t="shared" si="6"/>
        <v>94.15</v>
      </c>
      <c r="F36" s="30">
        <f t="shared" si="6"/>
        <v>96.4</v>
      </c>
      <c r="G36" s="30">
        <f t="shared" si="6"/>
        <v>92.075000000000003</v>
      </c>
      <c r="H36" s="30">
        <f t="shared" si="6"/>
        <v>94.174999999999997</v>
      </c>
      <c r="I36" s="30">
        <f t="shared" si="6"/>
        <v>95.05</v>
      </c>
      <c r="J36" s="30">
        <f t="shared" si="6"/>
        <v>92.9</v>
      </c>
      <c r="K36" s="30">
        <f t="shared" si="6"/>
        <v>93.525000000000006</v>
      </c>
      <c r="L36" s="30">
        <f t="shared" si="6"/>
        <v>93.3</v>
      </c>
      <c r="M36" s="30">
        <f t="shared" si="6"/>
        <v>94.05</v>
      </c>
      <c r="N36" s="30">
        <f t="shared" si="6"/>
        <v>89.55</v>
      </c>
      <c r="O36" s="30">
        <f t="shared" si="6"/>
        <v>79.3</v>
      </c>
      <c r="P36" s="31">
        <f t="shared" si="6"/>
        <v>92.65</v>
      </c>
      <c r="Q36" s="9"/>
      <c r="R36" s="91">
        <v>10</v>
      </c>
      <c r="S36" s="9" t="s">
        <v>46</v>
      </c>
      <c r="T36">
        <v>30</v>
      </c>
      <c r="U36">
        <v>5</v>
      </c>
      <c r="V36">
        <v>20</v>
      </c>
      <c r="W36">
        <v>12.9</v>
      </c>
      <c r="X36">
        <v>15</v>
      </c>
      <c r="Y36">
        <v>10</v>
      </c>
      <c r="Z36" s="26">
        <v>92.9</v>
      </c>
    </row>
    <row r="37" spans="1:26">
      <c r="Q37" s="9"/>
      <c r="R37" s="91">
        <v>11</v>
      </c>
      <c r="S37" s="9" t="s">
        <v>89</v>
      </c>
      <c r="T37">
        <v>30</v>
      </c>
      <c r="U37">
        <v>6.25</v>
      </c>
      <c r="V37">
        <v>20</v>
      </c>
      <c r="W37">
        <v>12.9</v>
      </c>
      <c r="X37">
        <v>13.5</v>
      </c>
      <c r="Y37">
        <v>10</v>
      </c>
      <c r="Z37" s="26">
        <v>92.65</v>
      </c>
    </row>
    <row r="38" spans="1:26">
      <c r="Q38" s="9"/>
      <c r="R38" s="91">
        <v>12</v>
      </c>
      <c r="S38" s="9" t="s">
        <v>48</v>
      </c>
      <c r="T38">
        <v>30</v>
      </c>
      <c r="U38">
        <v>8.375</v>
      </c>
      <c r="V38">
        <v>20</v>
      </c>
      <c r="W38">
        <v>13.2</v>
      </c>
      <c r="X38">
        <v>10.5</v>
      </c>
      <c r="Y38">
        <v>10</v>
      </c>
      <c r="Z38" s="26">
        <v>92.075000000000003</v>
      </c>
    </row>
    <row r="39" spans="1:26">
      <c r="A39" s="78" t="s">
        <v>252</v>
      </c>
      <c r="B39" s="70"/>
      <c r="C39" s="70" t="s">
        <v>253</v>
      </c>
      <c r="Q39" s="9"/>
      <c r="R39" s="91">
        <v>13</v>
      </c>
      <c r="S39" s="9" t="s">
        <v>87</v>
      </c>
      <c r="T39">
        <v>30</v>
      </c>
      <c r="U39">
        <v>7.5</v>
      </c>
      <c r="V39">
        <v>20</v>
      </c>
      <c r="W39">
        <v>12.299999999999999</v>
      </c>
      <c r="X39">
        <v>9.75</v>
      </c>
      <c r="Y39">
        <v>10</v>
      </c>
      <c r="Z39" s="26">
        <v>89.55</v>
      </c>
    </row>
    <row r="40" spans="1:26">
      <c r="A40" s="70" t="s">
        <v>207</v>
      </c>
      <c r="B40" s="70">
        <v>100</v>
      </c>
      <c r="C40" s="70"/>
      <c r="Q40" s="9"/>
      <c r="R40" s="91">
        <v>14</v>
      </c>
      <c r="S40" s="9" t="s">
        <v>49</v>
      </c>
      <c r="T40">
        <v>30</v>
      </c>
      <c r="U40">
        <v>6</v>
      </c>
      <c r="V40">
        <v>18</v>
      </c>
      <c r="W40">
        <v>12.299999999999999</v>
      </c>
      <c r="X40">
        <v>3</v>
      </c>
      <c r="Y40">
        <v>10</v>
      </c>
      <c r="Z40" s="26">
        <v>79.3</v>
      </c>
    </row>
    <row r="41" spans="1:26">
      <c r="A41" s="70" t="s">
        <v>218</v>
      </c>
      <c r="B41" s="70">
        <v>90</v>
      </c>
      <c r="C41" s="70"/>
      <c r="R41" s="42"/>
      <c r="Z41" s="26"/>
    </row>
    <row r="42" spans="1:26">
      <c r="A42" s="70" t="s">
        <v>239</v>
      </c>
      <c r="B42" s="70">
        <v>70</v>
      </c>
      <c r="C42" s="70"/>
      <c r="R42" s="42"/>
      <c r="S42" s="33" t="s">
        <v>182</v>
      </c>
      <c r="T42" s="54" t="str">
        <f>INDEX(S$27:$S$40, MATCH(MAX(T27:T40), T27:T40, 0))</f>
        <v>Gemini 1.5</v>
      </c>
      <c r="U42" s="54" t="str">
        <f>INDEX($S$27:$S$40, MATCH(MAX(U27:U40), U27:U40, 0))</f>
        <v>Claude 3 Haiku</v>
      </c>
      <c r="V42" s="54" t="str">
        <f>INDEX($S$27:$S$40, MATCH(MAX(V27:V40), V27:V40, 0))</f>
        <v>Gemini 1.5</v>
      </c>
      <c r="W42" s="54" t="str">
        <f>INDEX($S$27:$S$40, MATCH(MAX(W27:W40), W27:W40, 0))</f>
        <v>Gemini</v>
      </c>
      <c r="X42" s="54" t="str">
        <f>INDEX($S$27:$S$40, MATCH(MAX(X27:X40), X27:X40, 0))</f>
        <v>GPT-4</v>
      </c>
      <c r="Y42" s="54" t="str">
        <f t="shared" ref="Y42:Z42" si="7">INDEX($S$27:$S$40, MATCH(MAX(Y27:Y40), Y27:Y40, 0))</f>
        <v>Gemini 1.5</v>
      </c>
      <c r="Z42" s="92" t="str">
        <f t="shared" si="7"/>
        <v>Gemini 1.5</v>
      </c>
    </row>
    <row r="43" spans="1:26" ht="17" thickBot="1">
      <c r="A43" s="70" t="s">
        <v>254</v>
      </c>
      <c r="B43" s="70">
        <v>40</v>
      </c>
      <c r="C43" s="70"/>
      <c r="R43" s="43"/>
      <c r="S43" s="93" t="s">
        <v>184</v>
      </c>
      <c r="T43" s="94" t="str">
        <f>INDEX($S$27:$S$40, MATCH(MIN(T27:T40), T27:T40, 0))</f>
        <v>Gemini 1.5</v>
      </c>
      <c r="U43" s="94" t="str">
        <f t="shared" ref="U43:Z43" si="8">INDEX($S$27:$S$40, MATCH(MIN(U27:U40), U27:U40, 0))</f>
        <v>GPT-4</v>
      </c>
      <c r="V43" s="94" t="str">
        <f t="shared" si="8"/>
        <v>Microsoft Copilot</v>
      </c>
      <c r="W43" s="94" t="str">
        <f t="shared" si="8"/>
        <v>Gemini 1.5 Pro</v>
      </c>
      <c r="X43" s="94" t="str">
        <f t="shared" si="8"/>
        <v>Microsoft Copilot</v>
      </c>
      <c r="Y43" s="94" t="str">
        <f t="shared" si="8"/>
        <v>Gemini 1.5</v>
      </c>
      <c r="Z43" s="95" t="str">
        <f t="shared" si="8"/>
        <v>Microsoft Copilot</v>
      </c>
    </row>
    <row r="44" spans="1:26">
      <c r="A44" s="70" t="s">
        <v>255</v>
      </c>
      <c r="B44" s="70">
        <v>0</v>
      </c>
      <c r="C44" s="70"/>
    </row>
    <row r="45" spans="1:26">
      <c r="A45" s="79" t="s">
        <v>256</v>
      </c>
    </row>
    <row r="46" spans="1:26">
      <c r="A46" s="80"/>
    </row>
    <row r="47" spans="1:26">
      <c r="A47" s="80" t="s">
        <v>257</v>
      </c>
    </row>
    <row r="48" spans="1:26">
      <c r="A48" s="80" t="s">
        <v>258</v>
      </c>
    </row>
    <row r="49" spans="1:1">
      <c r="A49" s="80" t="s">
        <v>259</v>
      </c>
    </row>
    <row r="50" spans="1:1">
      <c r="A50" s="80" t="s">
        <v>260</v>
      </c>
    </row>
    <row r="51" spans="1:1">
      <c r="A51" s="80" t="s">
        <v>261</v>
      </c>
    </row>
    <row r="53" spans="1:1">
      <c r="A53" s="79" t="s">
        <v>262</v>
      </c>
    </row>
    <row r="54" spans="1:1">
      <c r="A54" s="80"/>
    </row>
    <row r="55" spans="1:1">
      <c r="A55" s="80" t="s">
        <v>263</v>
      </c>
    </row>
    <row r="56" spans="1:1">
      <c r="A56" s="80" t="s">
        <v>264</v>
      </c>
    </row>
    <row r="57" spans="1:1">
      <c r="A57" s="80" t="s">
        <v>265</v>
      </c>
    </row>
    <row r="58" spans="1:1">
      <c r="A58" s="80" t="s">
        <v>266</v>
      </c>
    </row>
    <row r="59" spans="1:1">
      <c r="A59" s="80" t="s">
        <v>267</v>
      </c>
    </row>
    <row r="61" spans="1:1">
      <c r="A61" s="79" t="s">
        <v>268</v>
      </c>
    </row>
    <row r="62" spans="1:1">
      <c r="A62" s="80"/>
    </row>
    <row r="63" spans="1:1">
      <c r="A63" s="80" t="s">
        <v>269</v>
      </c>
    </row>
    <row r="64" spans="1:1">
      <c r="A64" s="80" t="s">
        <v>270</v>
      </c>
    </row>
    <row r="65" spans="1:1">
      <c r="A65" s="80" t="s">
        <v>271</v>
      </c>
    </row>
    <row r="66" spans="1:1">
      <c r="A66" s="80" t="s">
        <v>272</v>
      </c>
    </row>
    <row r="67" spans="1:1">
      <c r="A67" s="81" t="s">
        <v>273</v>
      </c>
    </row>
    <row r="70" spans="1:1">
      <c r="A70" s="79" t="s">
        <v>274</v>
      </c>
    </row>
    <row r="71" spans="1:1">
      <c r="A71" s="80"/>
    </row>
    <row r="72" spans="1:1">
      <c r="A72" s="80" t="s">
        <v>275</v>
      </c>
    </row>
    <row r="73" spans="1:1">
      <c r="A73" s="80" t="s">
        <v>276</v>
      </c>
    </row>
    <row r="74" spans="1:1">
      <c r="A74" s="80" t="s">
        <v>277</v>
      </c>
    </row>
    <row r="75" spans="1:1">
      <c r="A75" s="80" t="s">
        <v>278</v>
      </c>
    </row>
    <row r="76" spans="1:1">
      <c r="A76" s="80" t="s">
        <v>279</v>
      </c>
    </row>
    <row r="78" spans="1:1">
      <c r="A78" s="79" t="s">
        <v>280</v>
      </c>
    </row>
    <row r="79" spans="1:1">
      <c r="A79" s="80"/>
    </row>
    <row r="80" spans="1:1">
      <c r="A80" s="80" t="s">
        <v>281</v>
      </c>
    </row>
    <row r="81" spans="1:5">
      <c r="A81" s="80" t="s">
        <v>282</v>
      </c>
    </row>
    <row r="82" spans="1:5">
      <c r="A82" s="80" t="s">
        <v>283</v>
      </c>
    </row>
    <row r="83" spans="1:5">
      <c r="A83" s="80" t="s">
        <v>284</v>
      </c>
    </row>
    <row r="84" spans="1:5">
      <c r="A84" s="80" t="s">
        <v>285</v>
      </c>
    </row>
    <row r="90" spans="1:5">
      <c r="A90" t="s">
        <v>241</v>
      </c>
      <c r="B90" t="s">
        <v>242</v>
      </c>
    </row>
    <row r="91" spans="1:5">
      <c r="A91" t="s">
        <v>243</v>
      </c>
      <c r="B91" t="s">
        <v>244</v>
      </c>
      <c r="D91" t="s">
        <v>245</v>
      </c>
      <c r="E91" t="s">
        <v>246</v>
      </c>
    </row>
    <row r="92" spans="1:5">
      <c r="A92" t="s">
        <v>247</v>
      </c>
    </row>
  </sheetData>
  <sortState xmlns:xlrd2="http://schemas.microsoft.com/office/spreadsheetml/2017/richdata2" ref="R27:Z40">
    <sortCondition descending="1" ref="Z27:Z40"/>
  </sortState>
  <phoneticPr fontId="1" type="noConversion"/>
  <hyperlinks>
    <hyperlink ref="C1" r:id="rId1" tooltip="Claude_3_Haiku" display="http://localhost:11000/component_measures?id=TestLLMCode&amp;metric=reliability_rating&amp;selected=TestLLMCode%3AClaude_3_Haiku" xr:uid="{388FB736-B378-7B4C-8551-595963DD461F}"/>
    <hyperlink ref="D1" r:id="rId2" tooltip="Cloude3-5 sonnet" display="http://localhost:11000/component_measures?id=TestLLMCode&amp;metric=reliability_rating&amp;selected=TestLLMCode%3ACloude3-5+sonnet" xr:uid="{FDE92181-44E9-604C-8E33-09CD311770C9}"/>
    <hyperlink ref="E1" r:id="rId3" tooltip="Command-R+" display="http://localhost:11000/component_measures?id=TestLLMCode&amp;metric=reliability_rating&amp;selected=TestLLMCode%3ACommand-R%2B" xr:uid="{CC04E7AA-DFF6-394A-BCDF-461D5E971BA7}"/>
    <hyperlink ref="F1" r:id="rId4" tooltip="Gemini" display="http://localhost:11000/component_measures?id=TestLLMCode&amp;metric=reliability_rating&amp;selected=TestLLMCode%3AGemini" xr:uid="{5A1E8D63-6E88-A14F-8215-CC78B2857B05}"/>
    <hyperlink ref="G1" r:id="rId5" tooltip="Gemini 1.5" display="http://localhost:11000/component_measures?id=TestLLMCode&amp;metric=reliability_rating&amp;selected=TestLLMCode%3AGemini+1.5" xr:uid="{2ED31126-7B90-E04A-B7A3-BC3D8567D6F5}"/>
    <hyperlink ref="H1" r:id="rId6" tooltip="Gemini Advanced" display="http://localhost:11000/component_measures?id=TestLLMCode&amp;metric=reliability_rating&amp;selected=TestLLMCode%3AGemini+Advanced" xr:uid="{486DAE43-2C60-014E-86F1-778DEB11D7B3}"/>
    <hyperlink ref="I1" r:id="rId7" tooltip="Gemini1.5 pro" display="http://localhost:11000/component_measures?id=TestLLMCode&amp;metric=reliability_rating&amp;selected=TestLLMCode%3AGemini1.5+pro" xr:uid="{163D10AA-9CBB-7C46-810A-875381D87990}"/>
    <hyperlink ref="J1" r:id="rId8" tooltip="gpt-4.0" display="http://localhost:11000/component_measures?id=TestLLMCode&amp;metric=reliability_rating&amp;selected=TestLLMCode%3Agpt-4.0" xr:uid="{0EA01A56-F960-C145-93C2-92A5EFF58D6C}"/>
    <hyperlink ref="K1" r:id="rId9" tooltip="gpt-40 mini" display="http://localhost:11000/component_measures?id=TestLLMCode&amp;metric=reliability_rating&amp;selected=TestLLMCode%3Agpt-40+mini" xr:uid="{675D406A-CF64-7E4D-9242-4E320AAC2D24}"/>
    <hyperlink ref="L1" r:id="rId10" tooltip="gpt-4o" display="http://localhost:11000/component_measures?id=TestLLMCode&amp;metric=reliability_rating&amp;selected=TestLLMCode%3Agpt-4o" xr:uid="{3E4844ED-9AB3-C944-B80D-E9682E88FB98}"/>
    <hyperlink ref="M1" r:id="rId11" tooltip="LlaMA 3.1.405B" display="http://localhost:11000/component_measures?id=TestLLMCode&amp;metric=reliability_rating&amp;selected=TestLLMCode%3ALlaMA+3.1.405B" xr:uid="{533C97FF-91F4-F643-A634-61FD255C1DA0}"/>
    <hyperlink ref="N1" r:id="rId12" tooltip="Llama 3.1.70B" display="http://localhost:11000/component_measures?id=TestLLMCode&amp;metric=reliability_rating&amp;selected=TestLLMCode%3ALlama+3.1.70B" xr:uid="{218D4427-9C60-0B42-B07C-589575FBDD07}"/>
    <hyperlink ref="O1" r:id="rId13" tooltip="Microsoft Copilot" display="http://localhost:11000/component_measures?id=TestLLMCode&amp;metric=reliability_rating&amp;selected=TestLLMCode%3AMicrosoft+Copilot" xr:uid="{CBB9E4D8-61D5-0C4F-AD67-ADD52766B394}"/>
    <hyperlink ref="P1" r:id="rId14" tooltip="Mistral Large" display="http://localhost:11000/component_measures?id=TestLLMCode&amp;metric=reliability_rating&amp;selected=TestLLMCode%3AMistral+Large" xr:uid="{5B4985E2-BA71-AF49-9B5C-17792F952B64}"/>
    <hyperlink ref="C21" r:id="rId15" tooltip="Claude_3_Haiku" display="http://localhost:11000/component_measures?id=TestLLMCode&amp;metric=reliability_rating&amp;selected=TestLLMCode%3AClaude_3_Haiku" xr:uid="{581DF2D7-C772-E449-BF43-706569F2A416}"/>
    <hyperlink ref="D21" r:id="rId16" tooltip="Cloude3-5 sonnet" display="http://localhost:11000/component_measures?id=TestLLMCode&amp;metric=reliability_rating&amp;selected=TestLLMCode%3ACloude3-5+sonnet" xr:uid="{20ACDEE7-7E0A-2E42-8076-0327073B760D}"/>
    <hyperlink ref="E21" r:id="rId17" tooltip="Command-R+" display="http://localhost:11000/component_measures?id=TestLLMCode&amp;metric=reliability_rating&amp;selected=TestLLMCode%3ACommand-R%2B" xr:uid="{57A888DB-F4EC-AF40-A191-8D6179C8FFB1}"/>
    <hyperlink ref="F21" r:id="rId18" tooltip="Gemini" display="http://localhost:11000/component_measures?id=TestLLMCode&amp;metric=reliability_rating&amp;selected=TestLLMCode%3AGemini" xr:uid="{9A693E50-C338-9C48-8D29-8D8D0A9ADB29}"/>
    <hyperlink ref="H21" r:id="rId19" tooltip="Gemini Advanced" display="http://localhost:11000/component_measures?id=TestLLMCode&amp;metric=reliability_rating&amp;selected=TestLLMCode%3AGemini+Advanced" xr:uid="{5541B4C7-DC2C-F449-873C-10FCDFD8A939}"/>
    <hyperlink ref="I21" r:id="rId20" tooltip="Gemini1.5 pro" display="http://localhost:11000/component_measures?id=TestLLMCode&amp;metric=reliability_rating&amp;selected=TestLLMCode%3AGemini1.5+pro" xr:uid="{6AD70A93-464F-B547-A7CF-381A568083E5}"/>
    <hyperlink ref="J21" r:id="rId21" tooltip="gpt-4.0" display="http://localhost:11000/component_measures?id=TestLLMCode&amp;metric=reliability_rating&amp;selected=TestLLMCode%3Agpt-4.0" xr:uid="{E4A7E33F-DC99-7D45-8D9C-FC6C16EBD589}"/>
    <hyperlink ref="K21" r:id="rId22" tooltip="gpt-40 mini" display="http://localhost:11000/component_measures?id=TestLLMCode&amp;metric=reliability_rating&amp;selected=TestLLMCode%3Agpt-40+mini" xr:uid="{A15E441E-FCE7-874F-89DA-8D008AD39A78}"/>
    <hyperlink ref="L21" r:id="rId23" tooltip="gpt-4o" display="http://localhost:11000/component_measures?id=TestLLMCode&amp;metric=reliability_rating&amp;selected=TestLLMCode%3Agpt-4o" xr:uid="{7987F8BD-DA0C-2C46-873D-8CA22C52A660}"/>
    <hyperlink ref="M21" r:id="rId24" tooltip="LlaMA 3.1.405B" display="http://localhost:11000/component_measures?id=TestLLMCode&amp;metric=reliability_rating&amp;selected=TestLLMCode%3ALlaMA+3.1.405B" xr:uid="{C012A99F-7AE5-7348-B155-053851A06021}"/>
    <hyperlink ref="N21" r:id="rId25" tooltip="Llama 3.1.70B" display="http://localhost:11000/component_measures?id=TestLLMCode&amp;metric=reliability_rating&amp;selected=TestLLMCode%3ALlama+3.1.70B" xr:uid="{59C95C3A-3DFA-EB48-ABD9-DD2E12BEBA16}"/>
    <hyperlink ref="O21" r:id="rId26" tooltip="Microsoft Copilot" display="http://localhost:11000/component_measures?id=TestLLMCode&amp;metric=reliability_rating&amp;selected=TestLLMCode%3AMicrosoft+Copilot" xr:uid="{BAD1A515-1E41-F34A-9321-18F3E3F41FCC}"/>
    <hyperlink ref="P21" r:id="rId27" tooltip="Mistral Large" display="http://localhost:11000/component_measures?id=TestLLMCode&amp;metric=reliability_rating&amp;selected=TestLLMCode%3AMistral+Large" xr:uid="{5D3D66EE-D3D2-2743-894C-469058DE922A}"/>
    <hyperlink ref="C11" r:id="rId28" tooltip="Claude_3_Haiku" display="http://localhost:11000/component_measures?id=TestLLMCode&amp;metric=reliability_rating&amp;selected=TestLLMCode%3AClaude_3_Haiku" xr:uid="{D723AA77-D98A-7C41-BACE-CECA87B36187}"/>
    <hyperlink ref="D11" r:id="rId29" tooltip="Cloude3-5 sonnet" display="http://localhost:11000/component_measures?id=TestLLMCode&amp;metric=reliability_rating&amp;selected=TestLLMCode%3ACloude3-5+sonnet" xr:uid="{7B83FD05-85D9-314B-8734-0D839066231A}"/>
    <hyperlink ref="E11" r:id="rId30" tooltip="Command-R+" display="http://localhost:11000/component_measures?id=TestLLMCode&amp;metric=reliability_rating&amp;selected=TestLLMCode%3ACommand-R%2B" xr:uid="{D0E715DB-3781-3943-8493-C3606713E1D2}"/>
    <hyperlink ref="F11" r:id="rId31" tooltip="Gemini" display="http://localhost:11000/component_measures?id=TestLLMCode&amp;metric=reliability_rating&amp;selected=TestLLMCode%3AGemini" xr:uid="{52886633-E731-FE4C-B927-6DE8F26CCCD5}"/>
    <hyperlink ref="G11" r:id="rId32" tooltip="Gemini 1.5" display="http://localhost:11000/component_measures?id=TestLLMCode&amp;metric=reliability_rating&amp;selected=TestLLMCode%3AGemini+1.5" xr:uid="{E53AE63F-44B0-6146-BF85-1CFC1180FEBE}"/>
    <hyperlink ref="H11" r:id="rId33" tooltip="Gemini Advanced" display="http://localhost:11000/component_measures?id=TestLLMCode&amp;metric=reliability_rating&amp;selected=TestLLMCode%3AGemini+Advanced" xr:uid="{D154BA62-9CA8-AD4F-B95C-67D89276C573}"/>
    <hyperlink ref="I11" r:id="rId34" tooltip="Gemini1.5 pro" display="http://localhost:11000/component_measures?id=TestLLMCode&amp;metric=reliability_rating&amp;selected=TestLLMCode%3AGemini1.5+pro" xr:uid="{761947C2-449A-5546-BBA7-2807EC388C3B}"/>
    <hyperlink ref="J11" r:id="rId35" tooltip="gpt-4.0" display="http://localhost:11000/component_measures?id=TestLLMCode&amp;metric=reliability_rating&amp;selected=TestLLMCode%3Agpt-4.0" xr:uid="{C2F8C5E6-D916-2D4E-BD5A-5693E5C3AD42}"/>
    <hyperlink ref="K11" r:id="rId36" tooltip="gpt-40 mini" display="http://localhost:11000/component_measures?id=TestLLMCode&amp;metric=reliability_rating&amp;selected=TestLLMCode%3Agpt-40+mini" xr:uid="{810EFC41-5903-E94C-98F0-456C96C81A42}"/>
    <hyperlink ref="L11" r:id="rId37" tooltip="gpt-4o" display="http://localhost:11000/component_measures?id=TestLLMCode&amp;metric=reliability_rating&amp;selected=TestLLMCode%3Agpt-4o" xr:uid="{CEE316DB-6AF7-334E-8495-C73F6B85427A}"/>
    <hyperlink ref="M11" r:id="rId38" tooltip="LlaMA 3.1.405B" display="http://localhost:11000/component_measures?id=TestLLMCode&amp;metric=reliability_rating&amp;selected=TestLLMCode%3ALlaMA+3.1.405B" xr:uid="{4C935725-9CDE-4442-A766-2E62F8875039}"/>
    <hyperlink ref="N11" r:id="rId39" tooltip="Llama 3.1.70B" display="http://localhost:11000/component_measures?id=TestLLMCode&amp;metric=reliability_rating&amp;selected=TestLLMCode%3ALlama+3.1.70B" xr:uid="{8EE07A9E-489D-8F43-A6D3-B30F530E3E4B}"/>
    <hyperlink ref="O11" r:id="rId40" tooltip="Microsoft Copilot" display="http://localhost:11000/component_measures?id=TestLLMCode&amp;metric=reliability_rating&amp;selected=TestLLMCode%3AMicrosoft+Copilot" xr:uid="{13F3E0FA-E60E-0741-B914-CB41117CD973}"/>
    <hyperlink ref="P11" r:id="rId41" tooltip="Mistral Large" display="http://localhost:11000/component_measures?id=TestLLMCode&amp;metric=reliability_rating&amp;selected=TestLLMCode%3AMistral+Large" xr:uid="{FA946D30-1251-7940-B45B-D639AE39D2AC}"/>
    <hyperlink ref="G21" r:id="rId42" tooltip="Gemini 1.5" display="http://localhost:11000/component_measures?id=TestLLMCode&amp;metric=reliability_rating&amp;selected=TestLLMCode%3AGemini+1.5" xr:uid="{0245CC61-7D73-5746-B3BA-F96A466A86ED}"/>
    <hyperlink ref="C29" r:id="rId43" tooltip="Claude_3_Haiku" display="http://localhost:11000/component_measures?id=TestLLMCode&amp;metric=reliability_rating&amp;selected=TestLLMCode%3AClaude_3_Haiku" xr:uid="{2B8C6773-ACE9-5244-AA80-86EF92E5EC97}"/>
    <hyperlink ref="D29" r:id="rId44" tooltip="Cloude3-5 sonnet" display="http://localhost:11000/component_measures?id=TestLLMCode&amp;metric=reliability_rating&amp;selected=TestLLMCode%3ACloude3-5+sonnet" xr:uid="{886DA5ED-2470-2541-B31D-27B845CAB75D}"/>
    <hyperlink ref="E29" r:id="rId45" tooltip="Command-R+" display="http://localhost:11000/component_measures?id=TestLLMCode&amp;metric=reliability_rating&amp;selected=TestLLMCode%3ACommand-R%2B" xr:uid="{B64BA120-B98B-4948-8E84-EFDCCA689D4D}"/>
    <hyperlink ref="F29" r:id="rId46" tooltip="Gemini" display="http://localhost:11000/component_measures?id=TestLLMCode&amp;metric=reliability_rating&amp;selected=TestLLMCode%3AGemini" xr:uid="{3073FDB8-4A64-184B-A441-647665BE9770}"/>
    <hyperlink ref="H29" r:id="rId47" tooltip="Gemini Advanced" display="http://localhost:11000/component_measures?id=TestLLMCode&amp;metric=reliability_rating&amp;selected=TestLLMCode%3AGemini+Advanced" xr:uid="{5DDA1B63-79E7-3C45-B650-C11E4C51C9CC}"/>
    <hyperlink ref="I29" r:id="rId48" tooltip="Gemini1.5 pro" display="http://localhost:11000/component_measures?id=TestLLMCode&amp;metric=reliability_rating&amp;selected=TestLLMCode%3AGemini1.5+pro" xr:uid="{BDB2ADE0-7592-3048-B7AE-35A8595E51C8}"/>
    <hyperlink ref="J29" r:id="rId49" tooltip="gpt-4.0" display="http://localhost:11000/component_measures?id=TestLLMCode&amp;metric=reliability_rating&amp;selected=TestLLMCode%3Agpt-4.0" xr:uid="{498F81BB-5970-AB4D-A8AD-636AB32E0C61}"/>
    <hyperlink ref="K29" r:id="rId50" tooltip="gpt-40 mini" display="http://localhost:11000/component_measures?id=TestLLMCode&amp;metric=reliability_rating&amp;selected=TestLLMCode%3Agpt-40+mini" xr:uid="{5BCDA3CA-6E3D-A04C-9390-A76ED52A3E64}"/>
    <hyperlink ref="L29" r:id="rId51" tooltip="gpt-4o" display="http://localhost:11000/component_measures?id=TestLLMCode&amp;metric=reliability_rating&amp;selected=TestLLMCode%3Agpt-4o" xr:uid="{91CA7FBE-B540-7B4F-A694-77328E373EC8}"/>
    <hyperlink ref="M29" r:id="rId52" tooltip="LlaMA 3.1.405B" display="http://localhost:11000/component_measures?id=TestLLMCode&amp;metric=reliability_rating&amp;selected=TestLLMCode%3ALlaMA+3.1.405B" xr:uid="{B88D8B86-C9D2-654B-8D39-CCE3B779BD05}"/>
    <hyperlink ref="N29" r:id="rId53" tooltip="Llama 3.1.70B" display="http://localhost:11000/component_measures?id=TestLLMCode&amp;metric=reliability_rating&amp;selected=TestLLMCode%3ALlama+3.1.70B" xr:uid="{8B1C97A1-E885-A348-8A37-0C98F8D07A69}"/>
    <hyperlink ref="O29" r:id="rId54" tooltip="Microsoft Copilot" display="http://localhost:11000/component_measures?id=TestLLMCode&amp;metric=reliability_rating&amp;selected=TestLLMCode%3AMicrosoft+Copilot" xr:uid="{8F6BF49F-E397-A844-8987-AF12777AD54D}"/>
    <hyperlink ref="P29" r:id="rId55" tooltip="Mistral Large" display="http://localhost:11000/component_measures?id=TestLLMCode&amp;metric=reliability_rating&amp;selected=TestLLMCode%3AMistral+Large" xr:uid="{A6C90D74-7AC8-3745-9812-6EF273F4DB3D}"/>
    <hyperlink ref="G29" r:id="rId56" tooltip="Gemini 1.5" display="http://localhost:11000/component_measures?id=TestLLMCode&amp;metric=reliability_rating&amp;selected=TestLLMCode%3AGemini+1.5" xr:uid="{8B6C704D-DD57-4545-896E-E3C341185B98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7881-51CE-034E-A428-92BC80425989}">
  <dimension ref="A1:Z37"/>
  <sheetViews>
    <sheetView zoomScale="108" workbookViewId="0">
      <selection activeCell="B1" sqref="B1:M16"/>
    </sheetView>
  </sheetViews>
  <sheetFormatPr baseColWidth="10" defaultRowHeight="16"/>
  <cols>
    <col min="1" max="1" width="11.5" customWidth="1"/>
    <col min="2" max="2" width="19.33203125" customWidth="1"/>
    <col min="3" max="11" width="4.5" bestFit="1" customWidth="1"/>
    <col min="12" max="12" width="5.5" bestFit="1" customWidth="1"/>
    <col min="15" max="15" width="18" bestFit="1" customWidth="1"/>
    <col min="16" max="16" width="13" bestFit="1" customWidth="1"/>
  </cols>
  <sheetData>
    <row r="1" spans="1:26">
      <c r="A1" s="8"/>
      <c r="C1" s="8" t="s">
        <v>141</v>
      </c>
      <c r="D1" s="8" t="s">
        <v>142</v>
      </c>
      <c r="E1" s="8" t="s">
        <v>143</v>
      </c>
      <c r="F1" s="8" t="s">
        <v>144</v>
      </c>
      <c r="G1" s="8" t="s">
        <v>145</v>
      </c>
      <c r="H1" s="8" t="s">
        <v>146</v>
      </c>
      <c r="I1" s="8" t="s">
        <v>147</v>
      </c>
      <c r="J1" s="8" t="s">
        <v>148</v>
      </c>
      <c r="K1" s="8" t="s">
        <v>149</v>
      </c>
      <c r="L1" s="8" t="s">
        <v>150</v>
      </c>
      <c r="N1" s="8"/>
    </row>
    <row r="2" spans="1:26">
      <c r="B2" s="8" t="s">
        <v>151</v>
      </c>
      <c r="C2" s="8">
        <v>4</v>
      </c>
      <c r="D2" s="8">
        <v>4</v>
      </c>
      <c r="E2" s="8">
        <v>1</v>
      </c>
      <c r="F2" s="8">
        <v>4</v>
      </c>
      <c r="G2" s="8">
        <v>5</v>
      </c>
      <c r="H2" s="8">
        <v>5</v>
      </c>
      <c r="I2" s="8">
        <v>10</v>
      </c>
      <c r="J2" s="8">
        <v>3</v>
      </c>
      <c r="K2" s="8">
        <v>8</v>
      </c>
      <c r="L2" s="8">
        <v>6</v>
      </c>
      <c r="M2" s="8" t="s">
        <v>43</v>
      </c>
      <c r="N2" s="8"/>
      <c r="P2" s="3"/>
    </row>
    <row r="3" spans="1:26">
      <c r="B3" s="8" t="s">
        <v>42</v>
      </c>
      <c r="C3">
        <v>4</v>
      </c>
      <c r="D3">
        <v>4</v>
      </c>
      <c r="E3">
        <v>1</v>
      </c>
      <c r="F3">
        <v>4</v>
      </c>
      <c r="G3">
        <v>4</v>
      </c>
      <c r="H3">
        <v>5</v>
      </c>
      <c r="I3">
        <v>8</v>
      </c>
      <c r="J3">
        <v>0</v>
      </c>
      <c r="K3">
        <v>1</v>
      </c>
      <c r="L3">
        <v>3</v>
      </c>
      <c r="M3">
        <f t="shared" ref="M3:M16" si="0">(C3/$C$2)*10+(D3/$D$2)*10+(E3/$E$2)*10+(F3/$F$2)*10+(G3/$G$2)*10+(H3/$H$2)*10+(I3/$I$2)*10+(J3/$J$2)*10+(K3/$K$2)*10+(L3/$L$2)*10</f>
        <v>72.25</v>
      </c>
      <c r="N3" s="8"/>
      <c r="O3" t="s">
        <v>158</v>
      </c>
    </row>
    <row r="4" spans="1:26">
      <c r="B4" s="8" t="s">
        <v>55</v>
      </c>
      <c r="C4" s="8">
        <v>4</v>
      </c>
      <c r="D4" s="8">
        <v>4</v>
      </c>
      <c r="E4" s="8">
        <v>1</v>
      </c>
      <c r="F4" s="8">
        <v>3</v>
      </c>
      <c r="G4" s="8">
        <v>3.5</v>
      </c>
      <c r="H4" s="8">
        <v>5</v>
      </c>
      <c r="I4" s="8">
        <v>2</v>
      </c>
      <c r="J4" s="8">
        <v>3</v>
      </c>
      <c r="K4" s="8">
        <v>2</v>
      </c>
      <c r="L4" s="8">
        <v>6</v>
      </c>
      <c r="M4">
        <f t="shared" si="0"/>
        <v>79</v>
      </c>
      <c r="N4" s="8"/>
    </row>
    <row r="5" spans="1:26">
      <c r="B5" s="8" t="s">
        <v>54</v>
      </c>
      <c r="C5" s="8">
        <v>4</v>
      </c>
      <c r="D5" s="8">
        <v>4</v>
      </c>
      <c r="E5" s="8">
        <v>1</v>
      </c>
      <c r="F5" s="8">
        <v>4</v>
      </c>
      <c r="G5" s="8">
        <v>5</v>
      </c>
      <c r="H5" s="8">
        <v>5</v>
      </c>
      <c r="I5" s="8">
        <v>3</v>
      </c>
      <c r="J5" s="8">
        <v>3</v>
      </c>
      <c r="K5" s="8">
        <v>1</v>
      </c>
      <c r="L5" s="8">
        <v>6</v>
      </c>
      <c r="M5">
        <f t="shared" si="0"/>
        <v>84.25</v>
      </c>
      <c r="N5" s="8"/>
    </row>
    <row r="6" spans="1:26">
      <c r="B6" s="8" t="s">
        <v>56</v>
      </c>
      <c r="C6" s="8">
        <v>4</v>
      </c>
      <c r="D6" s="8">
        <v>2</v>
      </c>
      <c r="E6" s="8">
        <v>1</v>
      </c>
      <c r="F6" s="8">
        <v>2</v>
      </c>
      <c r="G6" s="8">
        <v>2</v>
      </c>
      <c r="H6" s="8">
        <v>3</v>
      </c>
      <c r="I6" s="8">
        <v>2</v>
      </c>
      <c r="J6" s="8">
        <v>3</v>
      </c>
      <c r="K6" s="8">
        <v>1</v>
      </c>
      <c r="L6" s="8">
        <v>1</v>
      </c>
      <c r="M6">
        <f t="shared" si="0"/>
        <v>54.916666666666664</v>
      </c>
      <c r="N6" s="8"/>
    </row>
    <row r="7" spans="1:26">
      <c r="B7" s="8" t="s">
        <v>87</v>
      </c>
      <c r="C7" s="8">
        <v>4</v>
      </c>
      <c r="D7" s="8">
        <v>4</v>
      </c>
      <c r="E7" s="8">
        <v>1</v>
      </c>
      <c r="F7" s="8">
        <v>4</v>
      </c>
      <c r="G7" s="8">
        <v>5</v>
      </c>
      <c r="H7" s="8">
        <v>4</v>
      </c>
      <c r="I7" s="8">
        <v>6</v>
      </c>
      <c r="J7" s="8">
        <v>2</v>
      </c>
      <c r="K7" s="8">
        <v>2</v>
      </c>
      <c r="L7" s="8">
        <v>3</v>
      </c>
      <c r="M7">
        <f t="shared" si="0"/>
        <v>78.166666666666671</v>
      </c>
      <c r="N7" s="8"/>
      <c r="O7" t="s">
        <v>154</v>
      </c>
    </row>
    <row r="8" spans="1:26">
      <c r="B8" s="8" t="s">
        <v>49</v>
      </c>
      <c r="C8" s="8">
        <v>3</v>
      </c>
      <c r="D8" s="8">
        <v>4</v>
      </c>
      <c r="E8" s="8">
        <v>1</v>
      </c>
      <c r="F8" s="8">
        <v>4</v>
      </c>
      <c r="G8" s="8">
        <v>5</v>
      </c>
      <c r="H8" s="8">
        <v>5</v>
      </c>
      <c r="I8" s="8">
        <v>3</v>
      </c>
      <c r="J8" s="8">
        <v>0</v>
      </c>
      <c r="K8" s="8">
        <v>1</v>
      </c>
      <c r="L8" s="8">
        <v>6</v>
      </c>
      <c r="M8">
        <f t="shared" si="0"/>
        <v>71.75</v>
      </c>
      <c r="N8" s="8"/>
    </row>
    <row r="9" spans="1:26">
      <c r="B9" s="8" t="s">
        <v>79</v>
      </c>
      <c r="C9" s="8">
        <v>4</v>
      </c>
      <c r="D9" s="8">
        <v>3.5</v>
      </c>
      <c r="E9" s="8">
        <v>1</v>
      </c>
      <c r="F9" s="8">
        <v>3.5</v>
      </c>
      <c r="G9" s="8">
        <v>3</v>
      </c>
      <c r="H9" s="8">
        <v>3</v>
      </c>
      <c r="I9" s="8">
        <v>3</v>
      </c>
      <c r="J9" s="8">
        <v>3</v>
      </c>
      <c r="K9" s="8">
        <v>1</v>
      </c>
      <c r="L9" s="8">
        <v>2</v>
      </c>
      <c r="M9">
        <f t="shared" si="0"/>
        <v>67.083333333333329</v>
      </c>
      <c r="N9" s="8"/>
      <c r="O9" t="s">
        <v>152</v>
      </c>
    </row>
    <row r="10" spans="1:26">
      <c r="B10" s="8" t="s">
        <v>50</v>
      </c>
      <c r="C10" s="8">
        <v>3</v>
      </c>
      <c r="D10" s="8">
        <v>4</v>
      </c>
      <c r="E10" s="8">
        <v>0</v>
      </c>
      <c r="F10" s="8">
        <v>4</v>
      </c>
      <c r="G10" s="8">
        <v>4</v>
      </c>
      <c r="H10" s="8">
        <v>5</v>
      </c>
      <c r="I10" s="8">
        <v>6</v>
      </c>
      <c r="J10" s="8">
        <v>2</v>
      </c>
      <c r="K10" s="8">
        <v>0</v>
      </c>
      <c r="L10" s="8">
        <v>6</v>
      </c>
      <c r="M10">
        <f t="shared" si="0"/>
        <v>68.166666666666657</v>
      </c>
      <c r="N10" s="8"/>
    </row>
    <row r="11" spans="1:26">
      <c r="B11" s="8" t="s">
        <v>89</v>
      </c>
      <c r="C11" s="8">
        <v>3.5</v>
      </c>
      <c r="D11" s="8">
        <v>4</v>
      </c>
      <c r="E11" s="8">
        <v>1</v>
      </c>
      <c r="F11" s="8">
        <v>4</v>
      </c>
      <c r="G11" s="8">
        <v>4</v>
      </c>
      <c r="H11" s="8">
        <v>5</v>
      </c>
      <c r="I11" s="40">
        <v>5</v>
      </c>
      <c r="J11" s="8">
        <v>3</v>
      </c>
      <c r="K11" s="8">
        <v>2</v>
      </c>
      <c r="L11" s="8">
        <v>2</v>
      </c>
      <c r="M11">
        <f t="shared" si="0"/>
        <v>77.583333333333329</v>
      </c>
      <c r="N11" s="8"/>
      <c r="O11" t="s">
        <v>159</v>
      </c>
    </row>
    <row r="12" spans="1:26">
      <c r="B12" s="8" t="s">
        <v>52</v>
      </c>
      <c r="C12" s="8">
        <v>4</v>
      </c>
      <c r="D12" s="8">
        <v>4</v>
      </c>
      <c r="E12" s="8">
        <v>1</v>
      </c>
      <c r="F12" s="8">
        <v>3.5</v>
      </c>
      <c r="G12" s="8">
        <v>3</v>
      </c>
      <c r="H12" s="8">
        <v>5</v>
      </c>
      <c r="I12" s="8">
        <v>4</v>
      </c>
      <c r="J12" s="8">
        <v>3</v>
      </c>
      <c r="K12" s="8">
        <v>0</v>
      </c>
      <c r="L12" s="8">
        <v>4</v>
      </c>
      <c r="M12">
        <f t="shared" si="0"/>
        <v>75.416666666666671</v>
      </c>
      <c r="N12" s="8"/>
    </row>
    <row r="13" spans="1:26">
      <c r="B13" s="8" t="s">
        <v>153</v>
      </c>
      <c r="C13" s="8">
        <v>4</v>
      </c>
      <c r="D13" s="8">
        <v>4</v>
      </c>
      <c r="E13" s="8">
        <v>1</v>
      </c>
      <c r="F13" s="8">
        <v>3</v>
      </c>
      <c r="G13" s="8">
        <v>4</v>
      </c>
      <c r="H13" s="8">
        <v>4</v>
      </c>
      <c r="I13" s="8">
        <v>6</v>
      </c>
      <c r="J13" s="8">
        <v>3</v>
      </c>
      <c r="K13" s="8">
        <v>0</v>
      </c>
      <c r="L13" s="8">
        <v>6</v>
      </c>
      <c r="M13">
        <f t="shared" si="0"/>
        <v>79.5</v>
      </c>
      <c r="N13" s="8"/>
    </row>
    <row r="14" spans="1:26">
      <c r="B14" s="8" t="s">
        <v>1</v>
      </c>
      <c r="C14" s="8">
        <v>4</v>
      </c>
      <c r="D14" s="8">
        <v>4</v>
      </c>
      <c r="E14" s="8">
        <v>0</v>
      </c>
      <c r="F14" s="8">
        <v>4</v>
      </c>
      <c r="G14" s="8">
        <v>4</v>
      </c>
      <c r="H14" s="8">
        <v>4</v>
      </c>
      <c r="I14" s="8">
        <v>6</v>
      </c>
      <c r="J14" s="8">
        <v>3</v>
      </c>
      <c r="K14" s="8">
        <v>0</v>
      </c>
      <c r="L14" s="8">
        <v>6</v>
      </c>
      <c r="M14">
        <f t="shared" si="0"/>
        <v>72</v>
      </c>
      <c r="N14" s="8"/>
    </row>
    <row r="15" spans="1:26">
      <c r="B15" s="8" t="s">
        <v>48</v>
      </c>
      <c r="C15" s="8">
        <v>3</v>
      </c>
      <c r="D15" s="8">
        <v>2</v>
      </c>
      <c r="E15" s="8">
        <v>1</v>
      </c>
      <c r="F15" s="8">
        <v>3.5</v>
      </c>
      <c r="G15" s="8">
        <v>2.5</v>
      </c>
      <c r="H15" s="8">
        <v>4</v>
      </c>
      <c r="I15" s="8">
        <v>5</v>
      </c>
      <c r="J15" s="8">
        <v>1</v>
      </c>
      <c r="K15" s="8">
        <v>2</v>
      </c>
      <c r="L15" s="8">
        <v>1</v>
      </c>
      <c r="M15">
        <f t="shared" si="0"/>
        <v>56.75</v>
      </c>
      <c r="N15" s="8"/>
      <c r="O15" t="s">
        <v>155</v>
      </c>
      <c r="Z15" t="s">
        <v>157</v>
      </c>
    </row>
    <row r="16" spans="1:26">
      <c r="B16" s="8" t="s">
        <v>47</v>
      </c>
      <c r="C16" s="8">
        <v>4</v>
      </c>
      <c r="D16" s="8">
        <v>4</v>
      </c>
      <c r="E16" s="8">
        <v>1</v>
      </c>
      <c r="F16" s="8">
        <v>3.5</v>
      </c>
      <c r="G16" s="8">
        <v>3</v>
      </c>
      <c r="H16" s="40">
        <v>0</v>
      </c>
      <c r="I16" s="8">
        <v>8</v>
      </c>
      <c r="J16" s="8">
        <v>2</v>
      </c>
      <c r="K16" s="8">
        <v>1</v>
      </c>
      <c r="L16" s="8">
        <v>2</v>
      </c>
      <c r="M16">
        <f t="shared" si="0"/>
        <v>64</v>
      </c>
      <c r="N16" s="8"/>
      <c r="O16" t="s">
        <v>156</v>
      </c>
    </row>
    <row r="19" spans="2:16">
      <c r="O19" s="8" t="s">
        <v>151</v>
      </c>
      <c r="P19" t="s">
        <v>161</v>
      </c>
    </row>
    <row r="20" spans="2:16">
      <c r="O20" s="8" t="s">
        <v>54</v>
      </c>
      <c r="P20">
        <v>84.25</v>
      </c>
    </row>
    <row r="21" spans="2:16">
      <c r="O21" s="8" t="s">
        <v>153</v>
      </c>
      <c r="P21">
        <v>79.5</v>
      </c>
    </row>
    <row r="22" spans="2:16">
      <c r="O22" s="8" t="s">
        <v>55</v>
      </c>
      <c r="P22">
        <v>79</v>
      </c>
    </row>
    <row r="23" spans="2:16">
      <c r="B23" s="8"/>
      <c r="C23" s="8"/>
      <c r="O23" s="8" t="s">
        <v>87</v>
      </c>
      <c r="P23">
        <v>78.166666666666671</v>
      </c>
    </row>
    <row r="24" spans="2:16">
      <c r="B24" s="8"/>
      <c r="O24" s="8" t="s">
        <v>89</v>
      </c>
      <c r="P24">
        <v>77.583333333333329</v>
      </c>
    </row>
    <row r="25" spans="2:16">
      <c r="B25" s="8"/>
      <c r="O25" s="8" t="s">
        <v>52</v>
      </c>
      <c r="P25">
        <v>75.416666666666671</v>
      </c>
    </row>
    <row r="26" spans="2:16">
      <c r="B26" s="8"/>
      <c r="O26" s="8" t="s">
        <v>42</v>
      </c>
      <c r="P26">
        <v>72.25</v>
      </c>
    </row>
    <row r="27" spans="2:16">
      <c r="B27" s="8"/>
      <c r="O27" s="8" t="s">
        <v>1</v>
      </c>
      <c r="P27">
        <v>72</v>
      </c>
    </row>
    <row r="28" spans="2:16">
      <c r="B28" s="8"/>
      <c r="O28" s="8" t="s">
        <v>49</v>
      </c>
      <c r="P28">
        <v>71.75</v>
      </c>
    </row>
    <row r="29" spans="2:16">
      <c r="B29" s="8"/>
      <c r="O29" s="8" t="s">
        <v>50</v>
      </c>
      <c r="P29">
        <v>68.166666666666657</v>
      </c>
    </row>
    <row r="30" spans="2:16">
      <c r="B30" s="8"/>
      <c r="O30" s="8" t="s">
        <v>79</v>
      </c>
      <c r="P30">
        <v>67.083333333333329</v>
      </c>
    </row>
    <row r="31" spans="2:16">
      <c r="B31" s="8"/>
      <c r="O31" s="8" t="s">
        <v>47</v>
      </c>
      <c r="P31">
        <v>64</v>
      </c>
    </row>
    <row r="32" spans="2:16">
      <c r="B32" s="8"/>
      <c r="O32" s="8" t="s">
        <v>48</v>
      </c>
      <c r="P32">
        <v>56.75</v>
      </c>
    </row>
    <row r="33" spans="2:16">
      <c r="B33" s="8"/>
      <c r="O33" s="8" t="s">
        <v>56</v>
      </c>
      <c r="P33">
        <v>54.916666666666664</v>
      </c>
    </row>
    <row r="34" spans="2:16">
      <c r="B34" s="8"/>
    </row>
    <row r="35" spans="2:16">
      <c r="B35" s="8"/>
    </row>
    <row r="36" spans="2:16">
      <c r="B36" s="8"/>
    </row>
    <row r="37" spans="2:16">
      <c r="B37" s="8"/>
    </row>
  </sheetData>
  <sortState xmlns:xlrd2="http://schemas.microsoft.com/office/spreadsheetml/2017/richdata2" ref="O20:P33">
    <sortCondition descending="1" ref="P20:P33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C68E-C35B-5B4E-A174-081EB1FE038C}">
  <dimension ref="A1:BI125"/>
  <sheetViews>
    <sheetView topLeftCell="W16" workbookViewId="0">
      <selection activeCell="AD20" sqref="AD20:AI34"/>
    </sheetView>
  </sheetViews>
  <sheetFormatPr baseColWidth="10" defaultRowHeight="16"/>
  <cols>
    <col min="1" max="1" width="23.6640625" bestFit="1" customWidth="1"/>
    <col min="2" max="2" width="6.5" bestFit="1" customWidth="1"/>
    <col min="3" max="3" width="7.5" bestFit="1" customWidth="1"/>
    <col min="4" max="7" width="6.5" bestFit="1" customWidth="1"/>
    <col min="16" max="16" width="19.33203125" bestFit="1" customWidth="1"/>
    <col min="17" max="17" width="7.5" bestFit="1" customWidth="1"/>
  </cols>
  <sheetData>
    <row r="1" spans="1:30">
      <c r="A1" s="1" t="s">
        <v>0</v>
      </c>
      <c r="B1" s="35">
        <f>AVERAGE(C7:G7)</f>
        <v>91.806666666666658</v>
      </c>
      <c r="AC1" s="1" t="s">
        <v>0</v>
      </c>
      <c r="AD1" s="35">
        <v>91.806666666666658</v>
      </c>
    </row>
    <row r="2" spans="1:30">
      <c r="A2" s="5" t="s">
        <v>4</v>
      </c>
      <c r="B2" s="5"/>
      <c r="C2" s="34">
        <v>4.0999999999999996</v>
      </c>
      <c r="D2" s="34">
        <v>4.2</v>
      </c>
      <c r="E2" s="34">
        <v>4.3</v>
      </c>
      <c r="F2" s="34">
        <v>4.4000000000000004</v>
      </c>
      <c r="G2" s="34">
        <v>4.5</v>
      </c>
      <c r="I2" s="1">
        <v>4.0999999999999996</v>
      </c>
      <c r="J2" s="1">
        <v>4.2</v>
      </c>
      <c r="K2" s="1">
        <v>4.3</v>
      </c>
      <c r="L2" s="1">
        <v>4.4000000000000004</v>
      </c>
      <c r="M2" s="1">
        <v>4.5</v>
      </c>
      <c r="AC2" s="9" t="s">
        <v>55</v>
      </c>
      <c r="AD2" s="35">
        <v>59.75333333333333</v>
      </c>
    </row>
    <row r="3" spans="1:30">
      <c r="A3" s="37" t="s">
        <v>132</v>
      </c>
      <c r="B3" s="38">
        <v>0.5</v>
      </c>
      <c r="C3" s="35">
        <f>50*I3</f>
        <v>33.333333333333329</v>
      </c>
      <c r="D3" s="35">
        <f t="shared" ref="D3:G3" si="0">50*J3</f>
        <v>50</v>
      </c>
      <c r="E3" s="35">
        <f t="shared" si="0"/>
        <v>50</v>
      </c>
      <c r="F3" s="35">
        <f t="shared" si="0"/>
        <v>50</v>
      </c>
      <c r="G3" s="35">
        <f t="shared" si="0"/>
        <v>50</v>
      </c>
      <c r="H3" s="36">
        <f>AVERAGE(C3:G3)</f>
        <v>46.666666666666664</v>
      </c>
      <c r="I3" s="39">
        <v>0.66666666666666663</v>
      </c>
      <c r="J3" s="39">
        <v>1</v>
      </c>
      <c r="K3" s="39">
        <v>1</v>
      </c>
      <c r="L3" s="39">
        <v>1</v>
      </c>
      <c r="M3" s="39">
        <v>1</v>
      </c>
      <c r="AC3" s="9" t="s">
        <v>54</v>
      </c>
      <c r="AD3" s="35">
        <v>60.683333333333323</v>
      </c>
    </row>
    <row r="4" spans="1:30">
      <c r="A4" s="37" t="s">
        <v>134</v>
      </c>
      <c r="B4" s="38">
        <v>0.2</v>
      </c>
      <c r="C4" s="35">
        <f>20*(I4/10)</f>
        <v>18</v>
      </c>
      <c r="D4" s="35">
        <f t="shared" ref="D4:G4" si="1">20*(J4/10)</f>
        <v>18.600000000000001</v>
      </c>
      <c r="E4" s="35">
        <f t="shared" si="1"/>
        <v>18.399999999999999</v>
      </c>
      <c r="F4" s="35">
        <f t="shared" si="1"/>
        <v>18</v>
      </c>
      <c r="G4" s="35">
        <f t="shared" si="1"/>
        <v>17</v>
      </c>
      <c r="H4" s="36">
        <f t="shared" ref="H4:H67" si="2">AVERAGE(C4:G4)</f>
        <v>18</v>
      </c>
      <c r="I4" s="39">
        <v>9</v>
      </c>
      <c r="J4" s="39">
        <v>9.3000000000000007</v>
      </c>
      <c r="K4" s="39">
        <v>9.1999999999999993</v>
      </c>
      <c r="L4" s="39">
        <v>9</v>
      </c>
      <c r="M4" s="39">
        <v>8.5</v>
      </c>
      <c r="AC4" s="9" t="s">
        <v>56</v>
      </c>
      <c r="AD4" s="35">
        <v>92.820000000000007</v>
      </c>
    </row>
    <row r="5" spans="1:30">
      <c r="A5" s="37" t="s">
        <v>136</v>
      </c>
      <c r="B5" s="38">
        <v>0.15</v>
      </c>
      <c r="C5" s="35">
        <f>IF(I5=2, 15, IF(I5=3, 14.5, IF(I5=4, 14, IF(I5=5, 13.5, IF(I5=6, 13, IF(I5=7, 12.5, IF(I5=8, 12, IF(I5=9, 11.5, 0))))))))</f>
        <v>13</v>
      </c>
      <c r="D5" s="35">
        <f t="shared" ref="D5:G5" si="3">IF(J5=2, 15, IF(J5=3, 14.5, IF(J5=4, 14, IF(J5=5, 13.5, IF(J5=6, 13, IF(J5=7, 12.5, IF(J5=8, 12, IF(J5=9, 11.5, 0))))))))</f>
        <v>13.5</v>
      </c>
      <c r="E5" s="35">
        <f t="shared" si="3"/>
        <v>14</v>
      </c>
      <c r="F5" s="35">
        <f t="shared" si="3"/>
        <v>14</v>
      </c>
      <c r="G5" s="35">
        <f t="shared" si="3"/>
        <v>14</v>
      </c>
      <c r="H5" s="36">
        <f t="shared" si="2"/>
        <v>13.7</v>
      </c>
      <c r="I5" s="39">
        <v>6</v>
      </c>
      <c r="J5" s="39">
        <v>5</v>
      </c>
      <c r="K5" s="39">
        <v>4</v>
      </c>
      <c r="L5" s="39">
        <v>4</v>
      </c>
      <c r="M5" s="39">
        <v>4</v>
      </c>
      <c r="O5" s="33" t="s">
        <v>132</v>
      </c>
      <c r="AC5" s="9" t="s">
        <v>87</v>
      </c>
      <c r="AD5" s="35">
        <v>91</v>
      </c>
    </row>
    <row r="6" spans="1:30">
      <c r="A6" s="37" t="s">
        <v>138</v>
      </c>
      <c r="B6" s="38">
        <v>0.15</v>
      </c>
      <c r="C6" s="35">
        <f>15*(I6/10)</f>
        <v>13.35</v>
      </c>
      <c r="D6" s="35">
        <f t="shared" ref="D6:G6" si="4">15*(J6/10)</f>
        <v>13.5</v>
      </c>
      <c r="E6" s="35">
        <f t="shared" si="4"/>
        <v>13.5</v>
      </c>
      <c r="F6" s="35">
        <f t="shared" si="4"/>
        <v>13.200000000000001</v>
      </c>
      <c r="G6" s="35">
        <f t="shared" si="4"/>
        <v>13.649999999999999</v>
      </c>
      <c r="H6" s="36">
        <f t="shared" si="2"/>
        <v>13.440000000000001</v>
      </c>
      <c r="I6" s="39">
        <v>8.9</v>
      </c>
      <c r="J6" s="39">
        <v>9</v>
      </c>
      <c r="K6" s="39">
        <v>9</v>
      </c>
      <c r="L6" s="39">
        <v>8.8000000000000007</v>
      </c>
      <c r="M6" s="39">
        <v>9.1</v>
      </c>
      <c r="AC6" s="9" t="s">
        <v>49</v>
      </c>
      <c r="AD6" s="35">
        <v>89.046666666666667</v>
      </c>
    </row>
    <row r="7" spans="1:30" ht="18">
      <c r="A7" s="6" t="s">
        <v>43</v>
      </c>
      <c r="B7" s="11">
        <f>B3+B4+B5+B6</f>
        <v>1</v>
      </c>
      <c r="C7" s="35">
        <f>C3+C4+C5+C6</f>
        <v>77.683333333333323</v>
      </c>
      <c r="D7" s="35">
        <f t="shared" ref="D7:G7" si="5">D3+D4+D5+D6</f>
        <v>95.6</v>
      </c>
      <c r="E7" s="35">
        <f t="shared" si="5"/>
        <v>95.9</v>
      </c>
      <c r="F7" s="35">
        <f t="shared" si="5"/>
        <v>95.2</v>
      </c>
      <c r="G7" s="35">
        <f t="shared" si="5"/>
        <v>94.65</v>
      </c>
      <c r="H7" s="36">
        <f t="shared" si="2"/>
        <v>91.806666666666658</v>
      </c>
      <c r="I7" s="39"/>
      <c r="J7" s="39"/>
      <c r="K7" s="39"/>
      <c r="L7" s="39"/>
      <c r="M7" s="39"/>
      <c r="O7" s="103" t="s">
        <v>102</v>
      </c>
      <c r="P7" s="103"/>
      <c r="Q7" s="103"/>
      <c r="R7" s="103"/>
      <c r="AC7" s="9" t="s">
        <v>79</v>
      </c>
      <c r="AD7" s="35">
        <v>86.556666666666658</v>
      </c>
    </row>
    <row r="8" spans="1:30">
      <c r="A8" s="3"/>
      <c r="B8" s="12"/>
      <c r="C8" s="36"/>
      <c r="D8" s="36"/>
      <c r="E8" s="36"/>
      <c r="F8" s="36"/>
      <c r="G8" s="36"/>
      <c r="H8" s="36"/>
      <c r="I8" s="39"/>
      <c r="J8" s="39"/>
      <c r="K8" s="39"/>
      <c r="L8" s="39"/>
      <c r="M8" s="39"/>
      <c r="O8" s="3" t="s">
        <v>103</v>
      </c>
      <c r="AC8" s="9" t="s">
        <v>50</v>
      </c>
      <c r="AD8" s="35">
        <v>93.22</v>
      </c>
    </row>
    <row r="9" spans="1:30">
      <c r="H9" s="36"/>
      <c r="I9" s="39"/>
      <c r="J9" s="39"/>
      <c r="K9" s="39"/>
      <c r="L9" s="39"/>
      <c r="M9" s="39"/>
      <c r="O9" s="3" t="s">
        <v>104</v>
      </c>
      <c r="P9">
        <v>3</v>
      </c>
      <c r="AC9" s="9" t="s">
        <v>89</v>
      </c>
      <c r="AD9" s="35">
        <v>86.916666666666671</v>
      </c>
    </row>
    <row r="10" spans="1:30">
      <c r="A10" s="9" t="s">
        <v>55</v>
      </c>
      <c r="B10" s="35">
        <f>AVERAGE(C16:G16)</f>
        <v>59.75333333333333</v>
      </c>
      <c r="H10" s="36"/>
      <c r="O10" s="3" t="s">
        <v>105</v>
      </c>
      <c r="AC10" s="9" t="s">
        <v>52</v>
      </c>
      <c r="AD10" s="35">
        <v>92.276666666666671</v>
      </c>
    </row>
    <row r="11" spans="1:30">
      <c r="A11" s="5" t="s">
        <v>4</v>
      </c>
      <c r="B11" s="5"/>
      <c r="C11" s="34">
        <v>4.0999999999999996</v>
      </c>
      <c r="D11" s="34">
        <v>4.2</v>
      </c>
      <c r="E11" s="34">
        <v>4.3</v>
      </c>
      <c r="F11" s="34">
        <v>4.4000000000000004</v>
      </c>
      <c r="G11" s="34">
        <v>4.5</v>
      </c>
      <c r="H11" s="36"/>
      <c r="I11" s="1">
        <v>4.0999999999999996</v>
      </c>
      <c r="J11" s="1">
        <v>4.2</v>
      </c>
      <c r="K11" s="1">
        <v>4.3</v>
      </c>
      <c r="L11" s="1">
        <v>4.4000000000000004</v>
      </c>
      <c r="M11" s="1">
        <v>4.5</v>
      </c>
      <c r="O11" s="3" t="s">
        <v>106</v>
      </c>
      <c r="AC11" s="9" t="s">
        <v>45</v>
      </c>
      <c r="AD11" s="35">
        <v>92.47</v>
      </c>
    </row>
    <row r="12" spans="1:30">
      <c r="A12" s="37" t="s">
        <v>132</v>
      </c>
      <c r="B12" s="38">
        <v>0.5</v>
      </c>
      <c r="C12" s="35">
        <f>50*I12</f>
        <v>16.666666666666664</v>
      </c>
      <c r="D12" s="35">
        <f t="shared" ref="D12:G12" si="6">50*J12</f>
        <v>0</v>
      </c>
      <c r="E12" s="35">
        <f t="shared" si="6"/>
        <v>12.5</v>
      </c>
      <c r="F12" s="35">
        <f t="shared" si="6"/>
        <v>25</v>
      </c>
      <c r="G12" s="35">
        <f t="shared" si="6"/>
        <v>12.5</v>
      </c>
      <c r="H12" s="36">
        <f t="shared" si="2"/>
        <v>13.333333333333332</v>
      </c>
      <c r="I12" s="39">
        <v>0.33333333333333331</v>
      </c>
      <c r="J12" s="39">
        <v>0</v>
      </c>
      <c r="K12" s="39">
        <v>0.25</v>
      </c>
      <c r="L12" s="39">
        <v>0.5</v>
      </c>
      <c r="M12" s="39">
        <v>0.25</v>
      </c>
      <c r="O12" s="3" t="s">
        <v>107</v>
      </c>
      <c r="AC12" s="9" t="s">
        <v>46</v>
      </c>
      <c r="AD12" s="35">
        <v>77.843333333333334</v>
      </c>
    </row>
    <row r="13" spans="1:30">
      <c r="A13" s="37" t="s">
        <v>134</v>
      </c>
      <c r="B13" s="38">
        <v>0.2</v>
      </c>
      <c r="C13" s="35">
        <f>20*(I13/10)</f>
        <v>18.600000000000001</v>
      </c>
      <c r="D13" s="35">
        <f t="shared" ref="D13:G13" si="7">20*(J13/10)</f>
        <v>18.399999999999999</v>
      </c>
      <c r="E13" s="35">
        <f t="shared" si="7"/>
        <v>18.2</v>
      </c>
      <c r="F13" s="35">
        <f t="shared" si="7"/>
        <v>18</v>
      </c>
      <c r="G13" s="35">
        <f t="shared" si="7"/>
        <v>17.8</v>
      </c>
      <c r="H13" s="36">
        <f t="shared" si="2"/>
        <v>18.2</v>
      </c>
      <c r="I13">
        <v>9.3000000000000007</v>
      </c>
      <c r="J13">
        <v>9.1999999999999993</v>
      </c>
      <c r="K13">
        <v>9.1</v>
      </c>
      <c r="L13">
        <v>9</v>
      </c>
      <c r="M13">
        <v>8.9</v>
      </c>
      <c r="AC13" s="9" t="s">
        <v>48</v>
      </c>
      <c r="AD13" s="35">
        <v>87.356666666666655</v>
      </c>
    </row>
    <row r="14" spans="1:30">
      <c r="A14" s="37" t="s">
        <v>136</v>
      </c>
      <c r="B14" s="38">
        <v>0.15</v>
      </c>
      <c r="C14" s="35">
        <f>IF(I14=2, 15, IF(I14=3, 14.5, IF(I14=4, 14, IF(I14=5, 13.5, IF(I14=6, 13, IF(I14=7, 12.5, IF(I14=8, 12, IF(I14=9, 11.5, 0))))))))</f>
        <v>13.5</v>
      </c>
      <c r="D14" s="35">
        <f t="shared" ref="D14:G14" si="8">IF(J14=2, 15, IF(J14=3, 14.5, IF(J14=4, 14, IF(J14=5, 13.5, IF(J14=6, 13, IF(J14=7, 12.5, IF(J14=8, 12, IF(J14=9, 11.5, 0))))))))</f>
        <v>14.5</v>
      </c>
      <c r="E14" s="35">
        <f t="shared" si="8"/>
        <v>14.5</v>
      </c>
      <c r="F14" s="35">
        <f t="shared" si="8"/>
        <v>14.5</v>
      </c>
      <c r="G14" s="35">
        <f t="shared" si="8"/>
        <v>14.5</v>
      </c>
      <c r="H14" s="36">
        <f t="shared" si="2"/>
        <v>14.3</v>
      </c>
      <c r="I14">
        <v>5</v>
      </c>
      <c r="J14">
        <v>3</v>
      </c>
      <c r="K14">
        <v>3</v>
      </c>
      <c r="L14">
        <v>3</v>
      </c>
      <c r="M14">
        <v>3</v>
      </c>
      <c r="AC14" s="9" t="s">
        <v>47</v>
      </c>
      <c r="AD14" s="35">
        <v>92.399999999999991</v>
      </c>
    </row>
    <row r="15" spans="1:30" ht="18">
      <c r="A15" s="37" t="s">
        <v>138</v>
      </c>
      <c r="B15" s="38">
        <v>0.15</v>
      </c>
      <c r="C15" s="35">
        <f>15*(I15/10)</f>
        <v>13.799999999999999</v>
      </c>
      <c r="D15" s="35">
        <f t="shared" ref="D15:G15" si="9">15*(J15/10)</f>
        <v>13.950000000000001</v>
      </c>
      <c r="E15" s="35">
        <f t="shared" si="9"/>
        <v>13.950000000000001</v>
      </c>
      <c r="F15" s="35">
        <f t="shared" si="9"/>
        <v>13.950000000000001</v>
      </c>
      <c r="G15" s="35">
        <f t="shared" si="9"/>
        <v>13.950000000000001</v>
      </c>
      <c r="H15" s="36">
        <f t="shared" si="2"/>
        <v>13.920000000000002</v>
      </c>
      <c r="I15">
        <v>9.1999999999999993</v>
      </c>
      <c r="J15">
        <v>9.3000000000000007</v>
      </c>
      <c r="K15">
        <v>9.3000000000000007</v>
      </c>
      <c r="L15">
        <v>9.3000000000000007</v>
      </c>
      <c r="M15">
        <v>9.3000000000000007</v>
      </c>
      <c r="O15" s="103" t="s">
        <v>108</v>
      </c>
      <c r="P15" s="103"/>
      <c r="Q15" s="103"/>
      <c r="R15" s="103"/>
    </row>
    <row r="16" spans="1:30">
      <c r="A16" s="6" t="s">
        <v>43</v>
      </c>
      <c r="B16" s="11">
        <f>B12+B13+B14+B15</f>
        <v>1</v>
      </c>
      <c r="C16" s="35">
        <f>C12+C13+C14+C15</f>
        <v>62.566666666666663</v>
      </c>
      <c r="D16" s="35">
        <f t="shared" ref="D16" si="10">D12+D13+D14+D15</f>
        <v>46.85</v>
      </c>
      <c r="E16" s="35">
        <f t="shared" ref="E16" si="11">E12+E13+E14+E15</f>
        <v>59.150000000000006</v>
      </c>
      <c r="F16" s="35">
        <f t="shared" ref="F16" si="12">F12+F13+F14+F15</f>
        <v>71.45</v>
      </c>
      <c r="G16" s="35">
        <f t="shared" ref="G16" si="13">G12+G13+G14+G15</f>
        <v>58.75</v>
      </c>
      <c r="H16" s="36">
        <f t="shared" si="2"/>
        <v>59.75333333333333</v>
      </c>
      <c r="O16" s="3" t="s">
        <v>109</v>
      </c>
    </row>
    <row r="17" spans="1:61">
      <c r="H17" s="36"/>
      <c r="O17" s="3" t="s">
        <v>104</v>
      </c>
      <c r="P17">
        <v>4</v>
      </c>
    </row>
    <row r="18" spans="1:61">
      <c r="H18" s="36"/>
      <c r="O18" s="3" t="s">
        <v>110</v>
      </c>
    </row>
    <row r="19" spans="1:61">
      <c r="A19" s="9" t="s">
        <v>54</v>
      </c>
      <c r="B19" s="35">
        <f>AVERAGE(C25:G25)</f>
        <v>60.683333333333323</v>
      </c>
      <c r="H19" s="36"/>
      <c r="O19" s="3" t="s">
        <v>111</v>
      </c>
    </row>
    <row r="20" spans="1:61">
      <c r="A20" s="5" t="s">
        <v>4</v>
      </c>
      <c r="B20" s="5"/>
      <c r="C20" s="34">
        <v>4.0999999999999996</v>
      </c>
      <c r="D20" s="34">
        <v>4.2</v>
      </c>
      <c r="E20" s="34">
        <v>4.3</v>
      </c>
      <c r="F20" s="34">
        <v>4.4000000000000004</v>
      </c>
      <c r="G20" s="34">
        <v>4.5</v>
      </c>
      <c r="H20" s="36"/>
      <c r="I20" s="1">
        <v>4.0999999999999996</v>
      </c>
      <c r="J20" s="1">
        <v>4.2</v>
      </c>
      <c r="K20" s="1">
        <v>4.3</v>
      </c>
      <c r="L20" s="1">
        <v>4.4000000000000004</v>
      </c>
      <c r="M20" s="1">
        <v>4.5</v>
      </c>
      <c r="O20" s="3" t="s">
        <v>112</v>
      </c>
      <c r="AE20" t="s">
        <v>132</v>
      </c>
      <c r="AF20" t="s">
        <v>134</v>
      </c>
      <c r="AG20" t="s">
        <v>136</v>
      </c>
      <c r="AH20" t="s">
        <v>138</v>
      </c>
    </row>
    <row r="21" spans="1:61">
      <c r="A21" s="37" t="s">
        <v>132</v>
      </c>
      <c r="B21" s="38">
        <v>0.5</v>
      </c>
      <c r="C21" s="35">
        <f>50*I21</f>
        <v>16.666666666666664</v>
      </c>
      <c r="D21" s="35">
        <f t="shared" ref="D21:G21" si="14">50*J21</f>
        <v>0</v>
      </c>
      <c r="E21" s="35">
        <f t="shared" si="14"/>
        <v>12.5</v>
      </c>
      <c r="F21" s="35">
        <f t="shared" si="14"/>
        <v>25</v>
      </c>
      <c r="G21" s="35">
        <f t="shared" si="14"/>
        <v>12.5</v>
      </c>
      <c r="H21" s="36">
        <f t="shared" si="2"/>
        <v>13.333333333333332</v>
      </c>
      <c r="I21" s="39">
        <v>0.33333333333333331</v>
      </c>
      <c r="J21" s="39">
        <v>0</v>
      </c>
      <c r="K21" s="39">
        <v>0.25</v>
      </c>
      <c r="L21" s="39">
        <v>0.5</v>
      </c>
      <c r="M21" s="39">
        <v>0.25</v>
      </c>
      <c r="O21" s="3" t="s">
        <v>113</v>
      </c>
      <c r="AD21" s="1" t="s">
        <v>0</v>
      </c>
      <c r="AE21" s="36">
        <v>46.666666666666664</v>
      </c>
      <c r="AF21" s="36">
        <v>18</v>
      </c>
      <c r="AG21" s="36">
        <v>13.7</v>
      </c>
      <c r="AH21" s="36">
        <v>13.440000000000001</v>
      </c>
      <c r="AI21" s="36">
        <v>91.806666666666658</v>
      </c>
    </row>
    <row r="22" spans="1:61">
      <c r="A22" s="37" t="s">
        <v>134</v>
      </c>
      <c r="B22" s="38">
        <v>0.2</v>
      </c>
      <c r="C22" s="35">
        <f>20*(I22/10)</f>
        <v>19.2</v>
      </c>
      <c r="D22" s="35">
        <f t="shared" ref="D22:G22" si="15">20*(J22/10)</f>
        <v>19</v>
      </c>
      <c r="E22" s="35">
        <f t="shared" si="15"/>
        <v>18.8</v>
      </c>
      <c r="F22" s="35">
        <f t="shared" si="15"/>
        <v>19</v>
      </c>
      <c r="G22" s="35">
        <f t="shared" si="15"/>
        <v>18.8</v>
      </c>
      <c r="H22" s="36">
        <f t="shared" si="2"/>
        <v>18.96</v>
      </c>
      <c r="I22" s="39">
        <v>9.6</v>
      </c>
      <c r="J22" s="39">
        <v>9.5</v>
      </c>
      <c r="K22" s="39">
        <v>9.4</v>
      </c>
      <c r="L22" s="39">
        <v>9.5</v>
      </c>
      <c r="M22" s="39">
        <v>9.4</v>
      </c>
      <c r="AD22" s="9" t="s">
        <v>55</v>
      </c>
      <c r="AE22" s="36">
        <v>13.333333333333332</v>
      </c>
      <c r="AF22" s="36">
        <v>18.2</v>
      </c>
      <c r="AG22" s="36">
        <v>14.3</v>
      </c>
      <c r="AH22" s="36">
        <v>13.920000000000002</v>
      </c>
      <c r="AI22" s="36">
        <v>59.75333333333333</v>
      </c>
    </row>
    <row r="23" spans="1:61">
      <c r="A23" s="37" t="s">
        <v>136</v>
      </c>
      <c r="B23" s="38">
        <v>0.15</v>
      </c>
      <c r="C23" s="35">
        <f>IF(I23=2, 15, IF(I23=3, 14.5, IF(I23=4, 14, IF(I23=5, 13.5, IF(I23=6, 13, IF(I23=7, 12.5, IF(I23=8, 12, IF(I23=9, 11.5, 0))))))))</f>
        <v>14</v>
      </c>
      <c r="D23" s="35">
        <f t="shared" ref="D23:G23" si="16">IF(J23=2, 15, IF(J23=3, 14.5, IF(J23=4, 14, IF(J23=5, 13.5, IF(J23=6, 13, IF(J23=7, 12.5, IF(J23=8, 12, IF(J23=9, 11.5, 0))))))))</f>
        <v>14.5</v>
      </c>
      <c r="E23" s="35">
        <f t="shared" si="16"/>
        <v>14.5</v>
      </c>
      <c r="F23" s="35">
        <f t="shared" si="16"/>
        <v>15</v>
      </c>
      <c r="G23" s="35">
        <f t="shared" si="16"/>
        <v>14.5</v>
      </c>
      <c r="H23" s="36">
        <f t="shared" si="2"/>
        <v>14.5</v>
      </c>
      <c r="I23" s="39">
        <v>4</v>
      </c>
      <c r="J23" s="39">
        <v>3</v>
      </c>
      <c r="K23" s="39">
        <v>3</v>
      </c>
      <c r="L23" s="39">
        <v>2</v>
      </c>
      <c r="M23" s="39">
        <v>3</v>
      </c>
      <c r="AD23" s="9" t="s">
        <v>54</v>
      </c>
      <c r="AE23" s="36">
        <f>AVERAGE(AE18:AE22)</f>
        <v>30</v>
      </c>
      <c r="AF23" s="36">
        <f>AVERAGE(AF18:AF22)</f>
        <v>18.100000000000001</v>
      </c>
      <c r="AG23" s="36">
        <f>AVERAGE(AG18:AG22)</f>
        <v>14</v>
      </c>
      <c r="AH23" s="36">
        <f>AVERAGE(AH18:AH22)</f>
        <v>13.680000000000001</v>
      </c>
      <c r="AI23" s="36">
        <f>AVERAGE(AI18:AI22)</f>
        <v>75.78</v>
      </c>
    </row>
    <row r="24" spans="1:61" ht="18">
      <c r="A24" s="37" t="s">
        <v>138</v>
      </c>
      <c r="B24" s="38">
        <v>0.15</v>
      </c>
      <c r="C24" s="35">
        <f>15*(I24/10)</f>
        <v>13.799999999999999</v>
      </c>
      <c r="D24" s="35">
        <f t="shared" ref="D24:G24" si="17">15*(J24/10)</f>
        <v>13.950000000000001</v>
      </c>
      <c r="E24" s="35">
        <f t="shared" si="17"/>
        <v>13.950000000000001</v>
      </c>
      <c r="F24" s="35">
        <f t="shared" si="17"/>
        <v>13.950000000000001</v>
      </c>
      <c r="G24" s="35">
        <f t="shared" si="17"/>
        <v>13.799999999999999</v>
      </c>
      <c r="H24" s="36">
        <f t="shared" si="2"/>
        <v>13.89</v>
      </c>
      <c r="I24" s="39">
        <v>9.1999999999999993</v>
      </c>
      <c r="J24" s="39">
        <v>9.3000000000000007</v>
      </c>
      <c r="K24" s="39">
        <v>9.3000000000000007</v>
      </c>
      <c r="L24" s="39">
        <v>9.3000000000000007</v>
      </c>
      <c r="M24" s="39">
        <v>9.1999999999999993</v>
      </c>
      <c r="O24" s="103" t="s">
        <v>114</v>
      </c>
      <c r="P24" s="103"/>
      <c r="Q24" s="103"/>
      <c r="R24" s="103"/>
      <c r="AD24" s="9" t="s">
        <v>56</v>
      </c>
      <c r="AE24" s="36">
        <v>50</v>
      </c>
      <c r="AF24" s="36">
        <v>16.560000000000002</v>
      </c>
      <c r="AG24" s="36">
        <v>12.7</v>
      </c>
      <c r="AH24" s="36">
        <v>13.559999999999999</v>
      </c>
      <c r="AI24" s="36">
        <v>92.820000000000007</v>
      </c>
    </row>
    <row r="25" spans="1:61">
      <c r="A25" s="6" t="s">
        <v>43</v>
      </c>
      <c r="B25" s="11">
        <f>B21+B22+B23+B24</f>
        <v>1</v>
      </c>
      <c r="C25" s="34">
        <f>C21+C22+C23+C24</f>
        <v>63.666666666666657</v>
      </c>
      <c r="D25" s="34">
        <f t="shared" ref="D25" si="18">D21+D22+D23+D24</f>
        <v>47.45</v>
      </c>
      <c r="E25" s="34">
        <f t="shared" ref="E25" si="19">E21+E22+E23+E24</f>
        <v>59.75</v>
      </c>
      <c r="F25" s="34">
        <f t="shared" ref="F25" si="20">F21+F22+F23+F24</f>
        <v>72.95</v>
      </c>
      <c r="G25" s="34">
        <f t="shared" ref="G25" si="21">G21+G22+G23+G24</f>
        <v>59.599999999999994</v>
      </c>
      <c r="H25" s="36">
        <f t="shared" si="2"/>
        <v>60.683333333333323</v>
      </c>
      <c r="I25" s="39"/>
      <c r="J25" s="39"/>
      <c r="K25" s="39"/>
      <c r="L25" s="39"/>
      <c r="M25" s="39"/>
      <c r="O25" s="3" t="s">
        <v>115</v>
      </c>
      <c r="AD25" s="9" t="s">
        <v>87</v>
      </c>
      <c r="AE25" s="36">
        <f>AVERAGE(AE20:AE24)</f>
        <v>35</v>
      </c>
      <c r="AF25" s="36">
        <f>AVERAGE(AF20:AF24)</f>
        <v>17.715000000000003</v>
      </c>
      <c r="AG25" s="36">
        <f>AVERAGE(AG20:AG24)</f>
        <v>13.675000000000001</v>
      </c>
      <c r="AH25" s="36">
        <f>AVERAGE(AH20:AH24)</f>
        <v>13.650000000000002</v>
      </c>
      <c r="AI25" s="36">
        <f>AVERAGE(AI20:AI24)</f>
        <v>80.040000000000006</v>
      </c>
    </row>
    <row r="26" spans="1:61">
      <c r="H26" s="36"/>
      <c r="O26" s="3" t="s">
        <v>104</v>
      </c>
      <c r="P26">
        <v>4</v>
      </c>
      <c r="AD26" s="9" t="s">
        <v>49</v>
      </c>
      <c r="AE26" s="36">
        <v>44.166666666666664</v>
      </c>
      <c r="AF26" s="36">
        <v>18.68</v>
      </c>
      <c r="AG26" s="36">
        <v>12.7</v>
      </c>
      <c r="AH26" s="36">
        <v>13.5</v>
      </c>
      <c r="AI26" s="36">
        <v>89.046666666666667</v>
      </c>
    </row>
    <row r="27" spans="1:61">
      <c r="H27" s="36"/>
      <c r="O27" s="3" t="s">
        <v>116</v>
      </c>
      <c r="AD27" s="9" t="s">
        <v>79</v>
      </c>
      <c r="AE27" s="36">
        <v>41.666666666666664</v>
      </c>
      <c r="AF27" s="36">
        <v>17.2</v>
      </c>
      <c r="AG27" s="36">
        <v>13.8</v>
      </c>
      <c r="AH27" s="36">
        <v>13.89</v>
      </c>
      <c r="AI27" s="36">
        <v>86.556666666666658</v>
      </c>
    </row>
    <row r="28" spans="1:61">
      <c r="A28" s="9" t="s">
        <v>56</v>
      </c>
      <c r="B28" s="35">
        <f>AVERAGE(C34:G34)</f>
        <v>92.820000000000007</v>
      </c>
      <c r="H28" s="36"/>
      <c r="O28" s="3" t="s">
        <v>117</v>
      </c>
      <c r="AD28" s="9" t="s">
        <v>50</v>
      </c>
      <c r="AE28" s="36">
        <v>47.5</v>
      </c>
      <c r="AF28" s="36">
        <v>18.68</v>
      </c>
      <c r="AG28" s="36">
        <v>13.3</v>
      </c>
      <c r="AH28" s="36">
        <v>13.739999999999998</v>
      </c>
      <c r="AI28" s="36">
        <v>93.22</v>
      </c>
    </row>
    <row r="29" spans="1:61">
      <c r="A29" s="5" t="s">
        <v>4</v>
      </c>
      <c r="B29" s="5"/>
      <c r="C29" s="34">
        <v>4.0999999999999996</v>
      </c>
      <c r="D29" s="34">
        <v>4.2</v>
      </c>
      <c r="E29" s="34">
        <v>4.3</v>
      </c>
      <c r="F29" s="34">
        <v>4.4000000000000004</v>
      </c>
      <c r="G29" s="34">
        <v>4.5</v>
      </c>
      <c r="H29" s="36"/>
      <c r="I29" s="1">
        <v>4.0999999999999996</v>
      </c>
      <c r="J29" s="1">
        <v>4.2</v>
      </c>
      <c r="K29" s="1">
        <v>4.3</v>
      </c>
      <c r="L29" s="1">
        <v>4.4000000000000004</v>
      </c>
      <c r="M29" s="1">
        <v>4.5</v>
      </c>
      <c r="O29" s="3" t="s">
        <v>118</v>
      </c>
      <c r="AD29" s="9" t="s">
        <v>89</v>
      </c>
      <c r="AE29" s="36">
        <v>41.666666666666664</v>
      </c>
      <c r="AF29" s="36">
        <v>18.36</v>
      </c>
      <c r="AG29" s="36">
        <v>13.3</v>
      </c>
      <c r="AH29" s="36">
        <v>13.589999999999998</v>
      </c>
      <c r="AI29" s="36">
        <v>86.916666666666671</v>
      </c>
    </row>
    <row r="30" spans="1:61">
      <c r="A30" s="37" t="s">
        <v>132</v>
      </c>
      <c r="B30" s="38">
        <v>0.5</v>
      </c>
      <c r="C30" s="35">
        <f>50*I30</f>
        <v>50</v>
      </c>
      <c r="D30" s="35">
        <f t="shared" ref="D30:G30" si="22">50*J30</f>
        <v>50</v>
      </c>
      <c r="E30" s="35">
        <f t="shared" si="22"/>
        <v>50</v>
      </c>
      <c r="F30" s="35">
        <f t="shared" si="22"/>
        <v>50</v>
      </c>
      <c r="G30" s="35">
        <f t="shared" si="22"/>
        <v>50</v>
      </c>
      <c r="H30" s="36">
        <f t="shared" si="2"/>
        <v>50</v>
      </c>
      <c r="I30" s="39">
        <v>1</v>
      </c>
      <c r="J30" s="39">
        <v>1</v>
      </c>
      <c r="K30" s="39">
        <v>1</v>
      </c>
      <c r="L30" s="39">
        <v>1</v>
      </c>
      <c r="M30" s="39">
        <v>1</v>
      </c>
      <c r="O30" s="3" t="s">
        <v>119</v>
      </c>
      <c r="AD30" s="9" t="s">
        <v>52</v>
      </c>
      <c r="AE30" s="36">
        <v>46.666666666666664</v>
      </c>
      <c r="AF30" s="36">
        <v>17.52</v>
      </c>
      <c r="AG30" s="36">
        <v>14.2</v>
      </c>
      <c r="AH30" s="36">
        <v>13.89</v>
      </c>
      <c r="AI30" s="36">
        <v>92.276666666666671</v>
      </c>
    </row>
    <row r="31" spans="1:61">
      <c r="A31" s="37" t="s">
        <v>134</v>
      </c>
      <c r="B31" s="38">
        <v>0.2</v>
      </c>
      <c r="C31" s="35">
        <f>20*(I31/10)</f>
        <v>16</v>
      </c>
      <c r="D31" s="35">
        <f t="shared" ref="D31:G31" si="23">20*(J31/10)</f>
        <v>16.399999999999999</v>
      </c>
      <c r="E31" s="35">
        <f t="shared" si="23"/>
        <v>17</v>
      </c>
      <c r="F31" s="35">
        <f t="shared" si="23"/>
        <v>16.8</v>
      </c>
      <c r="G31" s="35">
        <f t="shared" si="23"/>
        <v>16.600000000000001</v>
      </c>
      <c r="H31" s="36">
        <f t="shared" si="2"/>
        <v>16.560000000000002</v>
      </c>
      <c r="I31">
        <v>8</v>
      </c>
      <c r="J31">
        <v>8.1999999999999993</v>
      </c>
      <c r="K31">
        <v>8.5</v>
      </c>
      <c r="L31">
        <v>8.4</v>
      </c>
      <c r="M31">
        <v>8.3000000000000007</v>
      </c>
      <c r="AD31" s="9" t="s">
        <v>45</v>
      </c>
      <c r="AE31" s="36">
        <v>50</v>
      </c>
      <c r="AF31" s="36">
        <v>15.679999999999998</v>
      </c>
      <c r="AG31" s="36">
        <v>13.2</v>
      </c>
      <c r="AH31" s="36">
        <v>13.589999999999998</v>
      </c>
      <c r="AI31" s="36">
        <v>92.47</v>
      </c>
      <c r="AJ31" s="36"/>
      <c r="AK31" s="36"/>
      <c r="AL31" s="36"/>
      <c r="AM31" s="36"/>
      <c r="AS31" s="36"/>
      <c r="AT31" s="36"/>
      <c r="AU31" s="36"/>
      <c r="AV31" s="36"/>
      <c r="BB31" s="36"/>
      <c r="BC31" s="36"/>
      <c r="BD31" s="36"/>
      <c r="BE31" s="36">
        <v>50</v>
      </c>
      <c r="BF31" s="36">
        <v>16.399999999999999</v>
      </c>
      <c r="BG31" s="36">
        <v>12.5</v>
      </c>
      <c r="BH31" s="36">
        <v>13.5</v>
      </c>
      <c r="BI31" s="36">
        <v>92.399999999999991</v>
      </c>
    </row>
    <row r="32" spans="1:61">
      <c r="A32" s="37" t="s">
        <v>136</v>
      </c>
      <c r="B32" s="38">
        <v>0.15</v>
      </c>
      <c r="C32" s="35">
        <f>IF(I32=2, 15, IF(I32=3, 14.5, IF(I32=4, 14, IF(I32=5, 13.5, IF(I32=6, 13, IF(I32=7, 12.5, IF(I32=8, 12, IF(I32=9, 11.5, 0))))))))</f>
        <v>12</v>
      </c>
      <c r="D32" s="35">
        <f t="shared" ref="D32:G32" si="24">IF(J32=2, 15, IF(J32=3, 14.5, IF(J32=4, 14, IF(J32=5, 13.5, IF(J32=6, 13, IF(J32=7, 12.5, IF(J32=8, 12, IF(J32=9, 11.5, 0))))))))</f>
        <v>13</v>
      </c>
      <c r="E32" s="35">
        <f t="shared" si="24"/>
        <v>12.5</v>
      </c>
      <c r="F32" s="35">
        <f t="shared" si="24"/>
        <v>13</v>
      </c>
      <c r="G32" s="35">
        <f t="shared" si="24"/>
        <v>13</v>
      </c>
      <c r="H32" s="36">
        <f t="shared" si="2"/>
        <v>12.7</v>
      </c>
      <c r="I32">
        <v>8</v>
      </c>
      <c r="J32">
        <v>6</v>
      </c>
      <c r="K32">
        <v>7</v>
      </c>
      <c r="L32">
        <v>6</v>
      </c>
      <c r="M32">
        <v>6</v>
      </c>
      <c r="AD32" s="9" t="s">
        <v>46</v>
      </c>
      <c r="AE32" s="36">
        <v>33.333333333333329</v>
      </c>
      <c r="AF32" s="36">
        <v>18.52</v>
      </c>
      <c r="AG32" s="36">
        <v>12.7</v>
      </c>
      <c r="AH32" s="36">
        <v>13.290000000000001</v>
      </c>
      <c r="AI32" s="36">
        <v>77.843333333333334</v>
      </c>
    </row>
    <row r="33" spans="1:35" ht="18">
      <c r="A33" s="37" t="s">
        <v>138</v>
      </c>
      <c r="B33" s="38">
        <v>0.15</v>
      </c>
      <c r="C33" s="35">
        <f>15*(I33/10)</f>
        <v>13.5</v>
      </c>
      <c r="D33" s="35">
        <f t="shared" ref="D33:G33" si="25">15*(J33/10)</f>
        <v>13.649999999999999</v>
      </c>
      <c r="E33" s="35">
        <f t="shared" si="25"/>
        <v>13.649999999999999</v>
      </c>
      <c r="F33" s="35">
        <f t="shared" si="25"/>
        <v>13.5</v>
      </c>
      <c r="G33" s="35">
        <f t="shared" si="25"/>
        <v>13.5</v>
      </c>
      <c r="H33" s="36">
        <f t="shared" si="2"/>
        <v>13.559999999999999</v>
      </c>
      <c r="I33">
        <v>9</v>
      </c>
      <c r="J33">
        <v>9.1</v>
      </c>
      <c r="K33">
        <v>9.1</v>
      </c>
      <c r="L33">
        <v>9</v>
      </c>
      <c r="M33">
        <v>9</v>
      </c>
      <c r="O33" s="103" t="s">
        <v>120</v>
      </c>
      <c r="P33" s="103"/>
      <c r="Q33" s="103"/>
      <c r="R33" s="103"/>
      <c r="AD33" s="9" t="s">
        <v>48</v>
      </c>
      <c r="AE33" s="36">
        <v>44.166666666666664</v>
      </c>
      <c r="AF33" s="36">
        <v>17.759999999999998</v>
      </c>
      <c r="AG33" s="36">
        <v>12.2</v>
      </c>
      <c r="AH33" s="36">
        <v>13.23</v>
      </c>
      <c r="AI33" s="36">
        <v>87.356666666666655</v>
      </c>
    </row>
    <row r="34" spans="1:35">
      <c r="A34" s="6" t="s">
        <v>43</v>
      </c>
      <c r="B34" s="11">
        <f>B30+B31+B32+B33</f>
        <v>1</v>
      </c>
      <c r="C34" s="35">
        <f>C30+C31+C32+C33</f>
        <v>91.5</v>
      </c>
      <c r="D34" s="35">
        <f t="shared" ref="D34" si="26">D30+D31+D32+D33</f>
        <v>93.050000000000011</v>
      </c>
      <c r="E34" s="35">
        <f t="shared" ref="E34" si="27">E30+E31+E32+E33</f>
        <v>93.15</v>
      </c>
      <c r="F34" s="35">
        <f t="shared" ref="F34" si="28">F30+F31+F32+F33</f>
        <v>93.3</v>
      </c>
      <c r="G34" s="35">
        <f t="shared" ref="G34" si="29">G30+G31+G32+G33</f>
        <v>93.1</v>
      </c>
      <c r="H34" s="36">
        <f t="shared" si="2"/>
        <v>92.820000000000007</v>
      </c>
      <c r="O34" s="3" t="s">
        <v>121</v>
      </c>
      <c r="AD34" s="9" t="s">
        <v>47</v>
      </c>
      <c r="AE34" s="36">
        <v>50</v>
      </c>
      <c r="AF34" s="36">
        <v>16.399999999999999</v>
      </c>
      <c r="AG34" s="36">
        <v>12.5</v>
      </c>
      <c r="AH34" s="36">
        <v>13.5</v>
      </c>
      <c r="AI34" s="36">
        <v>92.399999999999991</v>
      </c>
    </row>
    <row r="35" spans="1:35">
      <c r="H35" s="36"/>
      <c r="O35" s="3" t="s">
        <v>104</v>
      </c>
      <c r="P35">
        <v>4</v>
      </c>
    </row>
    <row r="36" spans="1:35">
      <c r="A36" s="9"/>
      <c r="B36" s="35"/>
      <c r="H36" s="36"/>
      <c r="O36" s="3" t="s">
        <v>122</v>
      </c>
    </row>
    <row r="37" spans="1:35">
      <c r="A37" s="9" t="s">
        <v>87</v>
      </c>
      <c r="B37" s="35">
        <f>AVERAGE(C43:G43)</f>
        <v>91</v>
      </c>
      <c r="H37" s="36"/>
      <c r="O37" s="3" t="s">
        <v>123</v>
      </c>
    </row>
    <row r="38" spans="1:35">
      <c r="A38" s="5" t="s">
        <v>4</v>
      </c>
      <c r="B38" s="5"/>
      <c r="C38" s="34">
        <v>4.0999999999999996</v>
      </c>
      <c r="D38" s="34">
        <v>4.2</v>
      </c>
      <c r="E38" s="34">
        <v>4.3</v>
      </c>
      <c r="F38" s="34">
        <v>4.4000000000000004</v>
      </c>
      <c r="G38" s="34">
        <v>4.5</v>
      </c>
      <c r="H38" s="36"/>
      <c r="I38" s="1">
        <v>4.0999999999999996</v>
      </c>
      <c r="J38" s="1">
        <v>4.2</v>
      </c>
      <c r="K38" s="1">
        <v>4.3</v>
      </c>
      <c r="L38" s="1">
        <v>4.4000000000000004</v>
      </c>
      <c r="M38" s="1">
        <v>4.5</v>
      </c>
      <c r="O38" s="3" t="s">
        <v>124</v>
      </c>
    </row>
    <row r="39" spans="1:35">
      <c r="A39" s="37" t="s">
        <v>132</v>
      </c>
      <c r="B39" s="38">
        <v>0.5</v>
      </c>
      <c r="C39" s="35">
        <f>50*I39</f>
        <v>50</v>
      </c>
      <c r="D39" s="35">
        <f t="shared" ref="D39:G39" si="30">50*J39</f>
        <v>50</v>
      </c>
      <c r="E39" s="35">
        <f t="shared" si="30"/>
        <v>50</v>
      </c>
      <c r="F39" s="35">
        <f t="shared" si="30"/>
        <v>37.5</v>
      </c>
      <c r="G39" s="35">
        <f t="shared" si="30"/>
        <v>50</v>
      </c>
      <c r="H39" s="36">
        <f t="shared" si="2"/>
        <v>47.5</v>
      </c>
      <c r="I39" s="39">
        <v>1</v>
      </c>
      <c r="J39" s="39">
        <v>1</v>
      </c>
      <c r="K39" s="39">
        <v>1</v>
      </c>
      <c r="L39" s="39">
        <v>0.75</v>
      </c>
      <c r="M39" s="39">
        <v>1</v>
      </c>
      <c r="O39" s="3" t="s">
        <v>125</v>
      </c>
    </row>
    <row r="40" spans="1:35">
      <c r="A40" s="37" t="s">
        <v>134</v>
      </c>
      <c r="B40" s="38">
        <v>0.2</v>
      </c>
      <c r="C40" s="35">
        <f>20*(I40/10)</f>
        <v>18</v>
      </c>
      <c r="D40" s="35">
        <f t="shared" ref="D40:G40" si="31">20*(J40/10)</f>
        <v>16.600000000000001</v>
      </c>
      <c r="E40" s="35">
        <f t="shared" si="31"/>
        <v>17.399999999999999</v>
      </c>
      <c r="F40" s="35">
        <f t="shared" si="31"/>
        <v>17</v>
      </c>
      <c r="G40" s="35">
        <f t="shared" si="31"/>
        <v>16</v>
      </c>
      <c r="H40" s="36">
        <f t="shared" si="2"/>
        <v>17</v>
      </c>
      <c r="I40" s="39">
        <v>9</v>
      </c>
      <c r="J40" s="39">
        <v>8.3000000000000007</v>
      </c>
      <c r="K40" s="39">
        <v>8.6999999999999993</v>
      </c>
      <c r="L40" s="39">
        <v>8.5</v>
      </c>
      <c r="M40" s="39">
        <v>8</v>
      </c>
    </row>
    <row r="41" spans="1:35">
      <c r="A41" s="37" t="s">
        <v>136</v>
      </c>
      <c r="B41" s="38">
        <v>0.15</v>
      </c>
      <c r="C41" s="35">
        <f>IF(I41=2, 15, IF(I41=3, 14.5, IF(I41=4, 14, IF(I41=5, 13.5, IF(I41=6, 13, IF(I41=7, 12.5, IF(I41=8, 12, IF(I41=9, 11.5, 0))))))))</f>
        <v>12</v>
      </c>
      <c r="D41" s="35">
        <f t="shared" ref="D41:G41" si="32">IF(J41=2, 15, IF(J41=3, 14.5, IF(J41=4, 14, IF(J41=5, 13.5, IF(J41=6, 13, IF(J41=7, 12.5, IF(J41=8, 12, IF(J41=9, 11.5, 0))))))))</f>
        <v>13</v>
      </c>
      <c r="E41" s="35">
        <f t="shared" si="32"/>
        <v>13.5</v>
      </c>
      <c r="F41" s="35">
        <f t="shared" si="32"/>
        <v>13</v>
      </c>
      <c r="G41" s="35">
        <f t="shared" si="32"/>
        <v>13.5</v>
      </c>
      <c r="H41" s="36">
        <f t="shared" si="2"/>
        <v>13</v>
      </c>
      <c r="I41" s="39">
        <v>8</v>
      </c>
      <c r="J41" s="39">
        <v>6</v>
      </c>
      <c r="K41" s="39">
        <v>5</v>
      </c>
      <c r="L41" s="39">
        <v>6</v>
      </c>
      <c r="M41" s="39">
        <v>5</v>
      </c>
    </row>
    <row r="42" spans="1:35" ht="18">
      <c r="A42" s="37" t="s">
        <v>138</v>
      </c>
      <c r="B42" s="38">
        <v>0.15</v>
      </c>
      <c r="C42" s="35">
        <f>15*(I42/10)</f>
        <v>13.5</v>
      </c>
      <c r="D42" s="35">
        <f t="shared" ref="D42:G42" si="33">15*(J42/10)</f>
        <v>13.5</v>
      </c>
      <c r="E42" s="35">
        <f t="shared" si="33"/>
        <v>13.5</v>
      </c>
      <c r="F42" s="35">
        <f t="shared" si="33"/>
        <v>13.5</v>
      </c>
      <c r="G42" s="35">
        <f t="shared" si="33"/>
        <v>13.5</v>
      </c>
      <c r="H42" s="36">
        <f t="shared" si="2"/>
        <v>13.5</v>
      </c>
      <c r="I42" s="39">
        <v>9</v>
      </c>
      <c r="J42" s="39">
        <v>9</v>
      </c>
      <c r="K42" s="39">
        <v>9</v>
      </c>
      <c r="L42" s="39">
        <v>9</v>
      </c>
      <c r="M42" s="39">
        <v>9</v>
      </c>
      <c r="O42" s="103" t="s">
        <v>126</v>
      </c>
      <c r="P42" s="103"/>
      <c r="Q42" s="103"/>
      <c r="R42" s="103"/>
    </row>
    <row r="43" spans="1:35">
      <c r="A43" s="6" t="s">
        <v>43</v>
      </c>
      <c r="B43" s="11">
        <f>B39+B40+B41+B42</f>
        <v>1</v>
      </c>
      <c r="C43" s="35">
        <f>C39+C40+C41+C42</f>
        <v>93.5</v>
      </c>
      <c r="D43" s="35">
        <f t="shared" ref="D43" si="34">D39+D40+D41+D42</f>
        <v>93.1</v>
      </c>
      <c r="E43" s="35">
        <f t="shared" ref="E43" si="35">E39+E40+E41+E42</f>
        <v>94.4</v>
      </c>
      <c r="F43" s="35">
        <f t="shared" ref="F43" si="36">F39+F40+F41+F42</f>
        <v>81</v>
      </c>
      <c r="G43" s="35">
        <f t="shared" ref="G43" si="37">G39+G40+G41+G42</f>
        <v>93</v>
      </c>
      <c r="H43" s="36">
        <f t="shared" si="2"/>
        <v>91</v>
      </c>
      <c r="I43" s="39"/>
      <c r="J43" s="39"/>
      <c r="K43" s="39"/>
      <c r="L43" s="39"/>
      <c r="M43" s="39"/>
      <c r="O43" s="3" t="s">
        <v>127</v>
      </c>
    </row>
    <row r="44" spans="1:35">
      <c r="H44" s="36"/>
      <c r="I44" s="39"/>
      <c r="J44" s="39"/>
      <c r="K44" s="39"/>
      <c r="L44" s="39"/>
      <c r="M44" s="39"/>
      <c r="O44" s="3" t="s">
        <v>104</v>
      </c>
      <c r="P44">
        <v>4</v>
      </c>
    </row>
    <row r="45" spans="1:35">
      <c r="H45" s="36"/>
      <c r="I45" s="39"/>
      <c r="J45" s="39"/>
      <c r="K45" s="39"/>
      <c r="L45" s="39"/>
      <c r="M45" s="39"/>
      <c r="O45" s="3" t="s">
        <v>128</v>
      </c>
    </row>
    <row r="46" spans="1:35">
      <c r="A46" s="9" t="s">
        <v>49</v>
      </c>
      <c r="B46" s="35">
        <f>AVERAGE(C52:G52)</f>
        <v>89.046666666666667</v>
      </c>
      <c r="H46" s="36"/>
      <c r="I46" s="39"/>
      <c r="J46" s="39"/>
      <c r="K46" s="39"/>
      <c r="L46" s="39"/>
      <c r="M46" s="39"/>
      <c r="O46" s="3" t="s">
        <v>129</v>
      </c>
    </row>
    <row r="47" spans="1:35">
      <c r="A47" s="5" t="s">
        <v>4</v>
      </c>
      <c r="B47" s="5"/>
      <c r="C47" s="34">
        <v>4.0999999999999996</v>
      </c>
      <c r="D47" s="34">
        <v>4.2</v>
      </c>
      <c r="E47" s="34">
        <v>4.3</v>
      </c>
      <c r="F47" s="34">
        <v>4.4000000000000004</v>
      </c>
      <c r="G47" s="34">
        <v>4.5</v>
      </c>
      <c r="H47" s="36"/>
      <c r="I47" s="1">
        <v>4.0999999999999996</v>
      </c>
      <c r="J47" s="1">
        <v>4.2</v>
      </c>
      <c r="K47" s="1">
        <v>4.3</v>
      </c>
      <c r="L47" s="1">
        <v>4.4000000000000004</v>
      </c>
      <c r="M47" s="1">
        <v>4.5</v>
      </c>
      <c r="O47" s="3" t="s">
        <v>130</v>
      </c>
    </row>
    <row r="48" spans="1:35">
      <c r="A48" s="37" t="s">
        <v>132</v>
      </c>
      <c r="B48" s="38">
        <v>0.5</v>
      </c>
      <c r="C48" s="35">
        <f>50*I48</f>
        <v>33.333333333333329</v>
      </c>
      <c r="D48" s="35">
        <f t="shared" ref="D48:G48" si="38">50*J48</f>
        <v>50</v>
      </c>
      <c r="E48" s="35">
        <f t="shared" si="38"/>
        <v>50</v>
      </c>
      <c r="F48" s="35">
        <f t="shared" si="38"/>
        <v>50</v>
      </c>
      <c r="G48" s="35">
        <f t="shared" si="38"/>
        <v>37.5</v>
      </c>
      <c r="H48" s="36">
        <f t="shared" si="2"/>
        <v>44.166666666666664</v>
      </c>
      <c r="I48" s="39">
        <v>0.66666666666666663</v>
      </c>
      <c r="J48" s="39">
        <v>1</v>
      </c>
      <c r="K48" s="39">
        <v>1</v>
      </c>
      <c r="L48" s="39">
        <v>1</v>
      </c>
      <c r="M48" s="39">
        <v>0.75</v>
      </c>
      <c r="O48" s="3" t="s">
        <v>131</v>
      </c>
    </row>
    <row r="49" spans="1:18">
      <c r="A49" s="37" t="s">
        <v>134</v>
      </c>
      <c r="B49" s="38">
        <v>0.2</v>
      </c>
      <c r="C49" s="35">
        <f>20*(I49/10)</f>
        <v>18.600000000000001</v>
      </c>
      <c r="D49" s="35">
        <f t="shared" ref="D49:G49" si="39">20*(J49/10)</f>
        <v>19</v>
      </c>
      <c r="E49" s="35">
        <f t="shared" si="39"/>
        <v>18.8</v>
      </c>
      <c r="F49" s="35">
        <f t="shared" si="39"/>
        <v>18.600000000000001</v>
      </c>
      <c r="G49" s="35">
        <f t="shared" si="39"/>
        <v>18.399999999999999</v>
      </c>
      <c r="H49" s="36">
        <f t="shared" si="2"/>
        <v>18.68</v>
      </c>
      <c r="I49" s="39">
        <v>9.3000000000000007</v>
      </c>
      <c r="J49" s="39">
        <v>9.5</v>
      </c>
      <c r="K49" s="39">
        <v>9.4</v>
      </c>
      <c r="L49" s="39">
        <v>9.3000000000000007</v>
      </c>
      <c r="M49" s="39">
        <v>9.1999999999999993</v>
      </c>
    </row>
    <row r="50" spans="1:18">
      <c r="A50" s="37" t="s">
        <v>136</v>
      </c>
      <c r="B50" s="38">
        <v>0.15</v>
      </c>
      <c r="C50" s="35">
        <f>IF(I50=2, 15, IF(I50=3, 14.5, IF(I50=4, 14, IF(I50=5, 13.5, IF(I50=6, 13, IF(I50=7, 12.5, IF(I50=8, 12, IF(I50=9, 11.5, 0))))))))</f>
        <v>12</v>
      </c>
      <c r="D50" s="35">
        <f t="shared" ref="D50:G50" si="40">IF(J50=2, 15, IF(J50=3, 14.5, IF(J50=4, 14, IF(J50=5, 13.5, IF(J50=6, 13, IF(J50=7, 12.5, IF(J50=8, 12, IF(J50=9, 11.5, 0))))))))</f>
        <v>12.5</v>
      </c>
      <c r="E50" s="35">
        <f t="shared" si="40"/>
        <v>13</v>
      </c>
      <c r="F50" s="35">
        <f t="shared" si="40"/>
        <v>13</v>
      </c>
      <c r="G50" s="35">
        <f t="shared" si="40"/>
        <v>13</v>
      </c>
      <c r="H50" s="36">
        <f t="shared" si="2"/>
        <v>12.7</v>
      </c>
      <c r="I50" s="39">
        <v>8</v>
      </c>
      <c r="J50" s="39">
        <v>7</v>
      </c>
      <c r="K50" s="39">
        <v>6</v>
      </c>
      <c r="L50" s="39">
        <v>6</v>
      </c>
      <c r="M50" s="39">
        <v>6</v>
      </c>
    </row>
    <row r="51" spans="1:18">
      <c r="A51" s="37" t="s">
        <v>138</v>
      </c>
      <c r="B51" s="38">
        <v>0.15</v>
      </c>
      <c r="C51" s="35">
        <f>15*(I51/10)</f>
        <v>13.5</v>
      </c>
      <c r="D51" s="35">
        <f t="shared" ref="D51:G51" si="41">15*(J51/10)</f>
        <v>13.5</v>
      </c>
      <c r="E51" s="35">
        <f t="shared" si="41"/>
        <v>13.5</v>
      </c>
      <c r="F51" s="35">
        <f t="shared" si="41"/>
        <v>13.5</v>
      </c>
      <c r="G51" s="35">
        <f t="shared" si="41"/>
        <v>13.5</v>
      </c>
      <c r="H51" s="36">
        <f t="shared" si="2"/>
        <v>13.5</v>
      </c>
      <c r="I51" s="39">
        <v>9</v>
      </c>
      <c r="J51" s="39">
        <v>9</v>
      </c>
      <c r="K51" s="39">
        <v>9</v>
      </c>
      <c r="L51" s="39">
        <v>9</v>
      </c>
      <c r="M51" s="39">
        <v>9</v>
      </c>
    </row>
    <row r="52" spans="1:18">
      <c r="A52" s="6" t="s">
        <v>43</v>
      </c>
      <c r="B52" s="11">
        <f>B48+B49+B50+B51</f>
        <v>1</v>
      </c>
      <c r="C52" s="35">
        <f>C48+C49+C50+C51</f>
        <v>77.433333333333337</v>
      </c>
      <c r="D52" s="35">
        <f t="shared" ref="D52" si="42">D48+D49+D50+D51</f>
        <v>95</v>
      </c>
      <c r="E52" s="35">
        <f t="shared" ref="E52" si="43">E48+E49+E50+E51</f>
        <v>95.3</v>
      </c>
      <c r="F52" s="35">
        <f t="shared" ref="F52" si="44">F48+F49+F50+F51</f>
        <v>95.1</v>
      </c>
      <c r="G52" s="35">
        <f t="shared" ref="G52" si="45">G48+G49+G50+G51</f>
        <v>82.4</v>
      </c>
      <c r="H52" s="36">
        <f t="shared" si="2"/>
        <v>89.046666666666667</v>
      </c>
      <c r="I52" s="39"/>
      <c r="J52" s="39"/>
      <c r="K52" s="39"/>
      <c r="L52" s="39"/>
      <c r="M52" s="39"/>
      <c r="O52" s="3" t="s">
        <v>166</v>
      </c>
      <c r="P52" s="12"/>
      <c r="Q52" t="s">
        <v>139</v>
      </c>
    </row>
    <row r="53" spans="1:18">
      <c r="H53" s="36"/>
      <c r="O53" s="97" t="e" vm="2">
        <v>#VALUE!</v>
      </c>
      <c r="P53" s="97"/>
      <c r="Q53" s="97"/>
      <c r="R53" s="97"/>
    </row>
    <row r="54" spans="1:18">
      <c r="A54" s="9"/>
      <c r="B54" s="35"/>
      <c r="H54" s="36"/>
      <c r="O54" s="97"/>
      <c r="P54" s="97"/>
      <c r="Q54" s="97"/>
      <c r="R54" s="97"/>
    </row>
    <row r="55" spans="1:18">
      <c r="A55" s="9" t="s">
        <v>79</v>
      </c>
      <c r="B55" s="35">
        <f>AVERAGE(C61:G61)</f>
        <v>86.556666666666658</v>
      </c>
      <c r="H55" s="36"/>
      <c r="O55" s="97"/>
      <c r="P55" s="97"/>
      <c r="Q55" s="97"/>
      <c r="R55" s="97"/>
    </row>
    <row r="56" spans="1:18">
      <c r="A56" s="5" t="s">
        <v>4</v>
      </c>
      <c r="B56" s="5"/>
      <c r="C56" s="34">
        <v>4.0999999999999996</v>
      </c>
      <c r="D56" s="34">
        <v>4.2</v>
      </c>
      <c r="E56" s="34">
        <v>4.3</v>
      </c>
      <c r="F56" s="34">
        <v>4.4000000000000004</v>
      </c>
      <c r="G56" s="34">
        <v>4.5</v>
      </c>
      <c r="H56" s="36"/>
      <c r="I56" s="1">
        <v>4.0999999999999996</v>
      </c>
      <c r="J56" s="1">
        <v>4.2</v>
      </c>
      <c r="K56" s="1">
        <v>4.3</v>
      </c>
      <c r="L56" s="1">
        <v>4.4000000000000004</v>
      </c>
      <c r="M56" s="1">
        <v>4.5</v>
      </c>
      <c r="O56" s="97"/>
      <c r="P56" s="97"/>
      <c r="Q56" s="97"/>
      <c r="R56" s="97"/>
    </row>
    <row r="57" spans="1:18">
      <c r="A57" s="37" t="s">
        <v>132</v>
      </c>
      <c r="B57" s="38">
        <v>0.5</v>
      </c>
      <c r="C57" s="35">
        <f>50*I57</f>
        <v>33.333333333333329</v>
      </c>
      <c r="D57" s="35">
        <f t="shared" ref="D57:G57" si="46">50*J57</f>
        <v>50</v>
      </c>
      <c r="E57" s="35">
        <f t="shared" si="46"/>
        <v>50</v>
      </c>
      <c r="F57" s="35">
        <f t="shared" si="46"/>
        <v>37.5</v>
      </c>
      <c r="G57" s="35">
        <f t="shared" si="46"/>
        <v>37.5</v>
      </c>
      <c r="H57" s="36">
        <f t="shared" si="2"/>
        <v>41.666666666666664</v>
      </c>
      <c r="I57" s="39">
        <v>0.66666666666666663</v>
      </c>
      <c r="J57" s="39">
        <v>1</v>
      </c>
      <c r="K57" s="39">
        <v>1</v>
      </c>
      <c r="L57" s="39">
        <v>0.75</v>
      </c>
      <c r="M57" s="39">
        <v>0.75</v>
      </c>
      <c r="O57" s="97"/>
      <c r="P57" s="97"/>
      <c r="Q57" s="97"/>
      <c r="R57" s="97"/>
    </row>
    <row r="58" spans="1:18">
      <c r="A58" s="37" t="s">
        <v>134</v>
      </c>
      <c r="B58" s="38">
        <v>0.2</v>
      </c>
      <c r="C58" s="35">
        <f>20*(I58/10)</f>
        <v>17.399999999999999</v>
      </c>
      <c r="D58" s="35">
        <f t="shared" ref="D58:G58" si="47">20*(J58/10)</f>
        <v>17</v>
      </c>
      <c r="E58" s="35">
        <f t="shared" si="47"/>
        <v>17.600000000000001</v>
      </c>
      <c r="F58" s="35">
        <f t="shared" si="47"/>
        <v>17.2</v>
      </c>
      <c r="G58" s="35">
        <f t="shared" si="47"/>
        <v>16.8</v>
      </c>
      <c r="H58" s="36">
        <f t="shared" si="2"/>
        <v>17.2</v>
      </c>
      <c r="I58" s="39">
        <v>8.6999999999999993</v>
      </c>
      <c r="J58" s="39">
        <v>8.5</v>
      </c>
      <c r="K58" s="39">
        <v>8.8000000000000007</v>
      </c>
      <c r="L58" s="39">
        <v>8.6</v>
      </c>
      <c r="M58" s="39">
        <v>8.4</v>
      </c>
      <c r="O58" s="97"/>
      <c r="P58" s="97"/>
      <c r="Q58" s="97"/>
      <c r="R58" s="97"/>
    </row>
    <row r="59" spans="1:18">
      <c r="A59" s="37" t="s">
        <v>136</v>
      </c>
      <c r="B59" s="38">
        <v>0.15</v>
      </c>
      <c r="C59" s="35">
        <f>IF(I59=2, 15, IF(I59=3, 14.5, IF(I59=4, 14, IF(I59=5, 13.5, IF(I59=6, 13, IF(I59=7, 12.5, IF(I59=8, 12, IF(I59=9, 11.5, 0))))))))</f>
        <v>13.5</v>
      </c>
      <c r="D59" s="35">
        <f t="shared" ref="D59:G59" si="48">IF(J59=2, 15, IF(J59=3, 14.5, IF(J59=4, 14, IF(J59=5, 13.5, IF(J59=6, 13, IF(J59=7, 12.5, IF(J59=8, 12, IF(J59=9, 11.5, 0))))))))</f>
        <v>14</v>
      </c>
      <c r="E59" s="35">
        <f t="shared" si="48"/>
        <v>14</v>
      </c>
      <c r="F59" s="35">
        <f t="shared" si="48"/>
        <v>13.5</v>
      </c>
      <c r="G59" s="35">
        <f t="shared" si="48"/>
        <v>14</v>
      </c>
      <c r="H59" s="36">
        <f t="shared" si="2"/>
        <v>13.8</v>
      </c>
      <c r="I59" s="39">
        <v>5</v>
      </c>
      <c r="J59" s="39">
        <v>4</v>
      </c>
      <c r="K59" s="39">
        <v>4</v>
      </c>
      <c r="L59" s="39">
        <v>5</v>
      </c>
      <c r="M59" s="39">
        <v>4</v>
      </c>
    </row>
    <row r="60" spans="1:18">
      <c r="A60" s="37" t="s">
        <v>138</v>
      </c>
      <c r="B60" s="38">
        <v>0.15</v>
      </c>
      <c r="C60" s="35">
        <f>15*(I60/10)</f>
        <v>13.799999999999999</v>
      </c>
      <c r="D60" s="35">
        <f t="shared" ref="D60:G60" si="49">15*(J60/10)</f>
        <v>13.950000000000001</v>
      </c>
      <c r="E60" s="35">
        <f t="shared" si="49"/>
        <v>13.950000000000001</v>
      </c>
      <c r="F60" s="35">
        <f t="shared" si="49"/>
        <v>13.799999999999999</v>
      </c>
      <c r="G60" s="35">
        <f t="shared" si="49"/>
        <v>13.950000000000001</v>
      </c>
      <c r="H60" s="36">
        <f t="shared" si="2"/>
        <v>13.89</v>
      </c>
      <c r="I60" s="39">
        <v>9.1999999999999993</v>
      </c>
      <c r="J60" s="39">
        <v>9.3000000000000007</v>
      </c>
      <c r="K60" s="39">
        <v>9.3000000000000007</v>
      </c>
      <c r="L60" s="39">
        <v>9.1999999999999993</v>
      </c>
      <c r="M60" s="39">
        <v>9.3000000000000007</v>
      </c>
    </row>
    <row r="61" spans="1:18">
      <c r="A61" s="6" t="s">
        <v>43</v>
      </c>
      <c r="B61" s="11">
        <f>B57+B58+B59+B60</f>
        <v>1</v>
      </c>
      <c r="C61" s="35">
        <f>C57+C58+C59+C60</f>
        <v>78.033333333333317</v>
      </c>
      <c r="D61" s="35">
        <f t="shared" ref="D61" si="50">D57+D58+D59+D60</f>
        <v>94.95</v>
      </c>
      <c r="E61" s="35">
        <f t="shared" ref="E61" si="51">E57+E58+E59+E60</f>
        <v>95.55</v>
      </c>
      <c r="F61" s="35">
        <f t="shared" ref="F61" si="52">F57+F58+F59+F60</f>
        <v>82</v>
      </c>
      <c r="G61" s="35">
        <f t="shared" ref="G61" si="53">G57+G58+G59+G60</f>
        <v>82.25</v>
      </c>
      <c r="H61" s="36">
        <f t="shared" si="2"/>
        <v>86.556666666666658</v>
      </c>
      <c r="I61" s="39"/>
      <c r="J61" s="39"/>
      <c r="K61" s="39"/>
      <c r="L61" s="39"/>
      <c r="M61" s="39"/>
      <c r="O61" s="3" t="s">
        <v>136</v>
      </c>
      <c r="P61" s="12"/>
      <c r="Q61" s="32"/>
    </row>
    <row r="62" spans="1:18" ht="18" customHeight="1">
      <c r="H62" s="36"/>
    </row>
    <row r="63" spans="1:18" ht="16" customHeight="1">
      <c r="H63" s="36"/>
    </row>
    <row r="64" spans="1:18" ht="16" customHeight="1">
      <c r="A64" s="9" t="s">
        <v>50</v>
      </c>
      <c r="B64" s="35">
        <f>AVERAGE(C70:G70)</f>
        <v>93.22</v>
      </c>
      <c r="H64" s="36"/>
    </row>
    <row r="65" spans="1:20" ht="16" customHeight="1">
      <c r="A65" s="5" t="s">
        <v>4</v>
      </c>
      <c r="B65" s="5"/>
      <c r="C65" s="34">
        <v>4.0999999999999996</v>
      </c>
      <c r="D65" s="34">
        <v>4.2</v>
      </c>
      <c r="E65" s="34">
        <v>4.3</v>
      </c>
      <c r="F65" s="34">
        <v>4.4000000000000004</v>
      </c>
      <c r="G65" s="34">
        <v>4.5</v>
      </c>
      <c r="H65" s="36"/>
      <c r="I65" s="1">
        <v>4.0999999999999996</v>
      </c>
      <c r="J65" s="1">
        <v>4.2</v>
      </c>
      <c r="K65" s="1">
        <v>4.3</v>
      </c>
      <c r="L65" s="1">
        <v>4.4000000000000004</v>
      </c>
      <c r="M65" s="1">
        <v>4.5</v>
      </c>
    </row>
    <row r="66" spans="1:20" ht="16" customHeight="1">
      <c r="A66" s="37" t="s">
        <v>132</v>
      </c>
      <c r="B66" s="38">
        <v>0.5</v>
      </c>
      <c r="C66" s="35">
        <f>50*I66</f>
        <v>50</v>
      </c>
      <c r="D66" s="35">
        <f t="shared" ref="D66:G66" si="54">50*J66</f>
        <v>50</v>
      </c>
      <c r="E66" s="35">
        <f t="shared" si="54"/>
        <v>50</v>
      </c>
      <c r="F66" s="35">
        <f t="shared" si="54"/>
        <v>37.5</v>
      </c>
      <c r="G66" s="35">
        <f t="shared" si="54"/>
        <v>50</v>
      </c>
      <c r="H66" s="36">
        <f t="shared" si="2"/>
        <v>47.5</v>
      </c>
      <c r="I66" s="39">
        <v>1</v>
      </c>
      <c r="J66" s="39">
        <v>1</v>
      </c>
      <c r="K66" s="39">
        <v>1</v>
      </c>
      <c r="L66" s="39">
        <v>0.75</v>
      </c>
      <c r="M66" s="39">
        <v>1</v>
      </c>
    </row>
    <row r="67" spans="1:20" ht="16" customHeight="1">
      <c r="A67" s="37" t="s">
        <v>134</v>
      </c>
      <c r="B67" s="38">
        <v>0.2</v>
      </c>
      <c r="C67" s="35">
        <f>20*(I67/10)</f>
        <v>18.600000000000001</v>
      </c>
      <c r="D67" s="35">
        <f t="shared" ref="D67:G67" si="55">20*(J67/10)</f>
        <v>19</v>
      </c>
      <c r="E67" s="35">
        <f t="shared" si="55"/>
        <v>18.8</v>
      </c>
      <c r="F67" s="35">
        <f t="shared" si="55"/>
        <v>18.600000000000001</v>
      </c>
      <c r="G67" s="35">
        <f t="shared" si="55"/>
        <v>18.399999999999999</v>
      </c>
      <c r="H67" s="36">
        <f t="shared" si="2"/>
        <v>18.68</v>
      </c>
      <c r="I67" s="39">
        <v>9.3000000000000007</v>
      </c>
      <c r="J67" s="39">
        <v>9.5</v>
      </c>
      <c r="K67" s="39">
        <v>9.4</v>
      </c>
      <c r="L67" s="39">
        <v>9.3000000000000007</v>
      </c>
      <c r="M67" s="39">
        <v>9.1999999999999993</v>
      </c>
    </row>
    <row r="68" spans="1:20" ht="16" customHeight="1">
      <c r="A68" s="37" t="s">
        <v>136</v>
      </c>
      <c r="B68" s="38">
        <v>0.15</v>
      </c>
      <c r="C68" s="35">
        <f>IF(I68=2, 15, IF(I68=3, 14.5, IF(I68=4, 14, IF(I68=5, 13.5, IF(I68=6, 13, IF(I68=7, 12.5, IF(I68=8, 12, IF(I68=9, 11.5, 0))))))))</f>
        <v>12.5</v>
      </c>
      <c r="D68" s="35">
        <f t="shared" ref="D68:G68" si="56">IF(J68=2, 15, IF(J68=3, 14.5, IF(J68=4, 14, IF(J68=5, 13.5, IF(J68=6, 13, IF(J68=7, 12.5, IF(J68=8, 12, IF(J68=9, 11.5, 0))))))))</f>
        <v>13.5</v>
      </c>
      <c r="E68" s="35">
        <f t="shared" si="56"/>
        <v>13.5</v>
      </c>
      <c r="F68" s="35">
        <f t="shared" si="56"/>
        <v>13</v>
      </c>
      <c r="G68" s="35">
        <f t="shared" si="56"/>
        <v>14</v>
      </c>
      <c r="H68" s="36">
        <f t="shared" ref="H68:H123" si="57">AVERAGE(C68:G68)</f>
        <v>13.3</v>
      </c>
      <c r="I68" s="39">
        <v>7</v>
      </c>
      <c r="J68" s="39">
        <v>5</v>
      </c>
      <c r="K68" s="39">
        <v>5</v>
      </c>
      <c r="L68" s="39">
        <v>6</v>
      </c>
      <c r="M68" s="39">
        <v>4</v>
      </c>
    </row>
    <row r="69" spans="1:20">
      <c r="A69" s="37" t="s">
        <v>138</v>
      </c>
      <c r="B69" s="38">
        <v>0.15</v>
      </c>
      <c r="C69" s="35">
        <f>15*(I69/10)</f>
        <v>13.649999999999999</v>
      </c>
      <c r="D69" s="35">
        <f t="shared" ref="D69:G69" si="58">15*(J69/10)</f>
        <v>13.799999999999999</v>
      </c>
      <c r="E69" s="35">
        <f t="shared" si="58"/>
        <v>13.799999999999999</v>
      </c>
      <c r="F69" s="35">
        <f t="shared" si="58"/>
        <v>13.649999999999999</v>
      </c>
      <c r="G69" s="35">
        <f t="shared" si="58"/>
        <v>13.799999999999999</v>
      </c>
      <c r="H69" s="36">
        <f t="shared" si="57"/>
        <v>13.739999999999998</v>
      </c>
      <c r="I69" s="39">
        <v>9.1</v>
      </c>
      <c r="J69" s="39">
        <v>9.1999999999999993</v>
      </c>
      <c r="K69" s="39">
        <v>9.1999999999999993</v>
      </c>
      <c r="L69" s="39">
        <v>9.1</v>
      </c>
      <c r="M69" s="39">
        <v>9.1999999999999993</v>
      </c>
    </row>
    <row r="70" spans="1:20">
      <c r="A70" s="6" t="s">
        <v>43</v>
      </c>
      <c r="B70" s="11">
        <f>B66+B67+B68+B69</f>
        <v>1</v>
      </c>
      <c r="C70" s="35">
        <f>C66+C67+C68+C69</f>
        <v>94.75</v>
      </c>
      <c r="D70" s="35">
        <f t="shared" ref="D70" si="59">D66+D67+D68+D69</f>
        <v>96.3</v>
      </c>
      <c r="E70" s="35">
        <f t="shared" ref="E70" si="60">E66+E67+E68+E69</f>
        <v>96.1</v>
      </c>
      <c r="F70" s="35">
        <f t="shared" ref="F70" si="61">F66+F67+F68+F69</f>
        <v>82.75</v>
      </c>
      <c r="G70" s="35">
        <f t="shared" ref="G70" si="62">G66+G67+G68+G69</f>
        <v>96.2</v>
      </c>
      <c r="H70" s="36">
        <f t="shared" si="57"/>
        <v>93.22</v>
      </c>
      <c r="I70" s="39"/>
      <c r="J70" s="39"/>
      <c r="K70" s="39"/>
      <c r="L70" s="39"/>
      <c r="M70" s="39"/>
    </row>
    <row r="71" spans="1:20">
      <c r="H71" s="36"/>
      <c r="I71" s="39"/>
      <c r="J71" s="39"/>
      <c r="K71" s="39"/>
      <c r="L71" s="39"/>
      <c r="M71" s="39"/>
      <c r="O71" s="3" t="s">
        <v>138</v>
      </c>
      <c r="P71" s="12"/>
      <c r="Q71" t="s">
        <v>140</v>
      </c>
    </row>
    <row r="72" spans="1:20">
      <c r="H72" s="36"/>
      <c r="O72" s="97" t="e" vm="3">
        <v>#VALUE!</v>
      </c>
      <c r="P72" s="97"/>
      <c r="Q72" s="97"/>
      <c r="R72" s="97"/>
      <c r="S72" s="97"/>
      <c r="T72" s="97"/>
    </row>
    <row r="73" spans="1:20">
      <c r="A73" s="9" t="s">
        <v>89</v>
      </c>
      <c r="B73" s="35">
        <f>AVERAGE(C79:G79)</f>
        <v>86.916666666666671</v>
      </c>
      <c r="H73" s="36"/>
      <c r="O73" s="97"/>
      <c r="P73" s="97"/>
      <c r="Q73" s="97"/>
      <c r="R73" s="97"/>
      <c r="S73" s="97"/>
      <c r="T73" s="97"/>
    </row>
    <row r="74" spans="1:20">
      <c r="A74" s="5" t="s">
        <v>4</v>
      </c>
      <c r="B74" s="5"/>
      <c r="C74" s="34">
        <v>4.0999999999999996</v>
      </c>
      <c r="D74" s="34">
        <v>4.2</v>
      </c>
      <c r="E74" s="34">
        <v>4.3</v>
      </c>
      <c r="F74" s="34">
        <v>4.4000000000000004</v>
      </c>
      <c r="G74" s="34">
        <v>4.5</v>
      </c>
      <c r="H74" s="36"/>
      <c r="I74" s="1">
        <v>4.0999999999999996</v>
      </c>
      <c r="J74" s="1">
        <v>4.2</v>
      </c>
      <c r="K74" s="1">
        <v>4.3</v>
      </c>
      <c r="L74" s="1">
        <v>4.4000000000000004</v>
      </c>
      <c r="M74" s="1">
        <v>4.5</v>
      </c>
      <c r="O74" s="97"/>
      <c r="P74" s="97"/>
      <c r="Q74" s="97"/>
      <c r="R74" s="97"/>
      <c r="S74" s="97"/>
      <c r="T74" s="97"/>
    </row>
    <row r="75" spans="1:20">
      <c r="A75" s="37" t="s">
        <v>132</v>
      </c>
      <c r="B75" s="38">
        <v>0.5</v>
      </c>
      <c r="C75" s="35">
        <f>50*I75</f>
        <v>33.333333333333329</v>
      </c>
      <c r="D75" s="35">
        <f t="shared" ref="D75:G75" si="63">50*J75</f>
        <v>50</v>
      </c>
      <c r="E75" s="35">
        <f t="shared" si="63"/>
        <v>37.5</v>
      </c>
      <c r="F75" s="35">
        <f t="shared" si="63"/>
        <v>50</v>
      </c>
      <c r="G75" s="35">
        <f t="shared" si="63"/>
        <v>37.5</v>
      </c>
      <c r="H75" s="36">
        <f t="shared" si="57"/>
        <v>41.666666666666664</v>
      </c>
      <c r="I75" s="39">
        <v>0.66666666666666663</v>
      </c>
      <c r="J75" s="39">
        <v>1</v>
      </c>
      <c r="K75" s="39">
        <v>0.75</v>
      </c>
      <c r="L75" s="39">
        <v>1</v>
      </c>
      <c r="M75" s="39">
        <v>0.75</v>
      </c>
      <c r="O75" s="97"/>
      <c r="P75" s="97"/>
      <c r="Q75" s="97"/>
      <c r="R75" s="97"/>
      <c r="S75" s="97"/>
      <c r="T75" s="97"/>
    </row>
    <row r="76" spans="1:20">
      <c r="A76" s="37" t="s">
        <v>134</v>
      </c>
      <c r="B76" s="38">
        <v>0.2</v>
      </c>
      <c r="C76" s="35">
        <f>20*(I76/10)</f>
        <v>18.2</v>
      </c>
      <c r="D76" s="35">
        <f t="shared" ref="D76:G76" si="64">20*(J76/10)</f>
        <v>18.399999999999999</v>
      </c>
      <c r="E76" s="35">
        <f t="shared" si="64"/>
        <v>18.600000000000001</v>
      </c>
      <c r="F76" s="35">
        <f t="shared" si="64"/>
        <v>18.399999999999999</v>
      </c>
      <c r="G76" s="35">
        <f t="shared" si="64"/>
        <v>18.2</v>
      </c>
      <c r="H76" s="36">
        <f t="shared" si="57"/>
        <v>18.36</v>
      </c>
      <c r="I76" s="39">
        <v>9.1</v>
      </c>
      <c r="J76" s="39">
        <v>9.1999999999999993</v>
      </c>
      <c r="K76" s="39">
        <v>9.3000000000000007</v>
      </c>
      <c r="L76" s="39">
        <v>9.1999999999999993</v>
      </c>
      <c r="M76" s="39">
        <v>9.1</v>
      </c>
      <c r="O76" s="97"/>
      <c r="P76" s="97"/>
      <c r="Q76" s="97"/>
      <c r="R76" s="97"/>
      <c r="S76" s="97"/>
      <c r="T76" s="97"/>
    </row>
    <row r="77" spans="1:20">
      <c r="A77" s="37" t="s">
        <v>136</v>
      </c>
      <c r="B77" s="38">
        <v>0.15</v>
      </c>
      <c r="C77" s="35">
        <f>IF(I77=2, 15, IF(I77=3, 14.5, IF(I77=4, 14, IF(I77=5, 13.5, IF(I77=6, 13, IF(I77=7, 12.5, IF(I77=8, 12, IF(I77=9, 11.5, 0))))))))</f>
        <v>12.5</v>
      </c>
      <c r="D77" s="35">
        <f t="shared" ref="D77:G77" si="65">IF(J77=2, 15, IF(J77=3, 14.5, IF(J77=4, 14, IF(J77=5, 13.5, IF(J77=6, 13, IF(J77=7, 12.5, IF(J77=8, 12, IF(J77=9, 11.5, 0))))))))</f>
        <v>13</v>
      </c>
      <c r="E77" s="35">
        <f t="shared" si="65"/>
        <v>14</v>
      </c>
      <c r="F77" s="35">
        <f t="shared" si="65"/>
        <v>13.5</v>
      </c>
      <c r="G77" s="35">
        <f t="shared" si="65"/>
        <v>13.5</v>
      </c>
      <c r="H77" s="36">
        <f t="shared" si="57"/>
        <v>13.3</v>
      </c>
      <c r="I77" s="39">
        <v>7</v>
      </c>
      <c r="J77" s="39">
        <v>6</v>
      </c>
      <c r="K77" s="39">
        <v>4</v>
      </c>
      <c r="L77" s="39">
        <v>5</v>
      </c>
      <c r="M77" s="39">
        <v>5</v>
      </c>
      <c r="O77" s="97"/>
      <c r="P77" s="97"/>
      <c r="Q77" s="97"/>
      <c r="R77" s="97"/>
      <c r="S77" s="97"/>
      <c r="T77" s="97"/>
    </row>
    <row r="78" spans="1:20">
      <c r="A78" s="37" t="s">
        <v>138</v>
      </c>
      <c r="B78" s="38">
        <v>0.15</v>
      </c>
      <c r="C78" s="35">
        <f>15*(I78/10)</f>
        <v>13.5</v>
      </c>
      <c r="D78" s="35">
        <f t="shared" ref="D78:G78" si="66">15*(J78/10)</f>
        <v>13.649999999999999</v>
      </c>
      <c r="E78" s="35">
        <f t="shared" si="66"/>
        <v>13.5</v>
      </c>
      <c r="F78" s="35">
        <f t="shared" si="66"/>
        <v>13.649999999999999</v>
      </c>
      <c r="G78" s="35">
        <f t="shared" si="66"/>
        <v>13.649999999999999</v>
      </c>
      <c r="H78" s="36">
        <f t="shared" si="57"/>
        <v>13.589999999999998</v>
      </c>
      <c r="I78" s="39">
        <v>9</v>
      </c>
      <c r="J78" s="39">
        <v>9.1</v>
      </c>
      <c r="K78" s="39">
        <v>9</v>
      </c>
      <c r="L78" s="39">
        <v>9.1</v>
      </c>
      <c r="M78" s="39">
        <v>9.1</v>
      </c>
      <c r="O78" s="97"/>
      <c r="P78" s="97"/>
      <c r="Q78" s="97"/>
      <c r="R78" s="97"/>
      <c r="S78" s="97"/>
      <c r="T78" s="97"/>
    </row>
    <row r="79" spans="1:20">
      <c r="A79" s="6" t="s">
        <v>43</v>
      </c>
      <c r="B79" s="11">
        <f>B75+B76+B77+B78</f>
        <v>1</v>
      </c>
      <c r="C79" s="35">
        <f>C75+C76+C77+C78</f>
        <v>77.533333333333331</v>
      </c>
      <c r="D79" s="35">
        <f t="shared" ref="D79" si="67">D75+D76+D77+D78</f>
        <v>95.050000000000011</v>
      </c>
      <c r="E79" s="35">
        <f t="shared" ref="E79" si="68">E75+E76+E77+E78</f>
        <v>83.6</v>
      </c>
      <c r="F79" s="35">
        <f t="shared" ref="F79" si="69">F75+F76+F77+F78</f>
        <v>95.550000000000011</v>
      </c>
      <c r="G79" s="35">
        <f t="shared" ref="G79" si="70">G75+G76+G77+G78</f>
        <v>82.85</v>
      </c>
      <c r="H79" s="36">
        <f t="shared" si="57"/>
        <v>86.916666666666671</v>
      </c>
      <c r="I79" s="39"/>
      <c r="J79" s="39"/>
      <c r="K79" s="39"/>
      <c r="L79" s="39"/>
      <c r="M79" s="39"/>
      <c r="O79" s="97"/>
      <c r="P79" s="97"/>
      <c r="Q79" s="97"/>
      <c r="R79" s="97"/>
      <c r="S79" s="97"/>
      <c r="T79" s="97"/>
    </row>
    <row r="80" spans="1:20">
      <c r="H80" s="36"/>
      <c r="I80" s="39"/>
      <c r="J80" s="39"/>
      <c r="K80" s="39"/>
      <c r="L80" s="39"/>
      <c r="M80" s="39"/>
      <c r="O80" s="97"/>
      <c r="P80" s="97"/>
      <c r="Q80" s="97"/>
      <c r="R80" s="97"/>
      <c r="S80" s="97"/>
      <c r="T80" s="97"/>
    </row>
    <row r="81" spans="1:20">
      <c r="H81" s="36"/>
      <c r="I81" s="39"/>
      <c r="J81" s="39"/>
      <c r="K81" s="39"/>
      <c r="L81" s="39"/>
      <c r="M81" s="39"/>
      <c r="O81" s="97"/>
      <c r="P81" s="97"/>
      <c r="Q81" s="97"/>
      <c r="R81" s="97"/>
      <c r="S81" s="97"/>
      <c r="T81" s="97"/>
    </row>
    <row r="82" spans="1:20">
      <c r="A82" s="9" t="s">
        <v>52</v>
      </c>
      <c r="B82" s="35">
        <f>AVERAGE(C88:G88)</f>
        <v>92.276666666666671</v>
      </c>
      <c r="H82" s="36"/>
      <c r="O82" s="97"/>
      <c r="P82" s="97"/>
      <c r="Q82" s="97"/>
      <c r="R82" s="97"/>
      <c r="S82" s="97"/>
      <c r="T82" s="97"/>
    </row>
    <row r="83" spans="1:20">
      <c r="A83" s="5" t="s">
        <v>4</v>
      </c>
      <c r="B83" s="5"/>
      <c r="C83" s="34">
        <v>4.0999999999999996</v>
      </c>
      <c r="D83" s="34">
        <v>4.2</v>
      </c>
      <c r="E83" s="34">
        <v>4.3</v>
      </c>
      <c r="F83" s="34">
        <v>4.4000000000000004</v>
      </c>
      <c r="G83" s="34">
        <v>4.5</v>
      </c>
      <c r="H83" s="36"/>
      <c r="I83" s="1">
        <v>4.0999999999999996</v>
      </c>
      <c r="J83" s="1">
        <v>4.2</v>
      </c>
      <c r="K83" s="1">
        <v>4.3</v>
      </c>
      <c r="L83" s="1">
        <v>4.4000000000000004</v>
      </c>
      <c r="M83" s="1">
        <v>4.5</v>
      </c>
      <c r="O83" s="97"/>
      <c r="P83" s="97"/>
      <c r="Q83" s="97"/>
      <c r="R83" s="97"/>
      <c r="S83" s="97"/>
      <c r="T83" s="97"/>
    </row>
    <row r="84" spans="1:20">
      <c r="A84" s="37" t="s">
        <v>132</v>
      </c>
      <c r="B84" s="38">
        <v>0.5</v>
      </c>
      <c r="C84" s="35">
        <f>50*I84</f>
        <v>33.333333333333329</v>
      </c>
      <c r="D84" s="35">
        <f t="shared" ref="D84:G84" si="71">50*J84</f>
        <v>50</v>
      </c>
      <c r="E84" s="35">
        <f t="shared" si="71"/>
        <v>50</v>
      </c>
      <c r="F84" s="35">
        <f t="shared" si="71"/>
        <v>50</v>
      </c>
      <c r="G84" s="35">
        <f t="shared" si="71"/>
        <v>50</v>
      </c>
      <c r="H84" s="36">
        <f t="shared" si="57"/>
        <v>46.666666666666664</v>
      </c>
      <c r="I84" s="39">
        <v>0.66666666666666663</v>
      </c>
      <c r="J84" s="39">
        <v>1</v>
      </c>
      <c r="K84" s="39">
        <v>1</v>
      </c>
      <c r="L84" s="39">
        <v>1</v>
      </c>
      <c r="M84" s="39">
        <v>1</v>
      </c>
      <c r="O84" s="97"/>
      <c r="P84" s="97"/>
      <c r="Q84" s="97"/>
      <c r="R84" s="97"/>
      <c r="S84" s="97"/>
      <c r="T84" s="97"/>
    </row>
    <row r="85" spans="1:20">
      <c r="A85" s="37" t="s">
        <v>134</v>
      </c>
      <c r="B85" s="38">
        <v>0.2</v>
      </c>
      <c r="C85" s="35">
        <f>20*(I85/10)</f>
        <v>14.399999999999999</v>
      </c>
      <c r="D85" s="35">
        <f t="shared" ref="D85:G85" si="72">20*(J85/10)</f>
        <v>18.600000000000001</v>
      </c>
      <c r="E85" s="35">
        <f t="shared" si="72"/>
        <v>18</v>
      </c>
      <c r="F85" s="35">
        <f t="shared" si="72"/>
        <v>18.2</v>
      </c>
      <c r="G85" s="35">
        <f t="shared" si="72"/>
        <v>18.399999999999999</v>
      </c>
      <c r="H85" s="36">
        <f t="shared" si="57"/>
        <v>17.52</v>
      </c>
      <c r="I85" s="39">
        <v>7.2</v>
      </c>
      <c r="J85" s="39">
        <v>9.3000000000000007</v>
      </c>
      <c r="K85" s="39">
        <v>9</v>
      </c>
      <c r="L85" s="39">
        <v>9.1</v>
      </c>
      <c r="M85" s="39">
        <v>9.1999999999999993</v>
      </c>
      <c r="O85" s="97"/>
      <c r="P85" s="97"/>
      <c r="Q85" s="97"/>
      <c r="R85" s="97"/>
      <c r="S85" s="97"/>
      <c r="T85" s="97"/>
    </row>
    <row r="86" spans="1:20">
      <c r="A86" s="37" t="s">
        <v>136</v>
      </c>
      <c r="B86" s="38">
        <v>0.15</v>
      </c>
      <c r="C86" s="35">
        <f>IF(I86=2, 15, IF(I86=3, 14.5, IF(I86=4, 14, IF(I86=5, 13.5, IF(I86=6, 13, IF(I86=7, 12.5, IF(I86=8, 12, IF(I86=9, 11.5, 0))))))))</f>
        <v>13</v>
      </c>
      <c r="D86" s="35">
        <f t="shared" ref="D86:G86" si="73">IF(J86=2, 15, IF(J86=3, 14.5, IF(J86=4, 14, IF(J86=5, 13.5, IF(J86=6, 13, IF(J86=7, 12.5, IF(J86=8, 12, IF(J86=9, 11.5, 0))))))))</f>
        <v>14.5</v>
      </c>
      <c r="E86" s="35">
        <f t="shared" si="73"/>
        <v>14.5</v>
      </c>
      <c r="F86" s="35">
        <f t="shared" si="73"/>
        <v>14.5</v>
      </c>
      <c r="G86" s="35">
        <f t="shared" si="73"/>
        <v>14.5</v>
      </c>
      <c r="H86" s="36">
        <f t="shared" si="57"/>
        <v>14.2</v>
      </c>
      <c r="I86" s="39">
        <v>6</v>
      </c>
      <c r="J86" s="39">
        <v>3</v>
      </c>
      <c r="K86" s="39">
        <v>3</v>
      </c>
      <c r="L86" s="39">
        <v>3</v>
      </c>
      <c r="M86" s="39">
        <v>3</v>
      </c>
      <c r="O86" s="97"/>
      <c r="P86" s="97"/>
      <c r="Q86" s="97"/>
      <c r="R86" s="97"/>
      <c r="S86" s="97"/>
      <c r="T86" s="97"/>
    </row>
    <row r="87" spans="1:20">
      <c r="A87" s="37" t="s">
        <v>138</v>
      </c>
      <c r="B87" s="38">
        <v>0.15</v>
      </c>
      <c r="C87" s="35">
        <f>15*(I87/10)</f>
        <v>13.799999999999999</v>
      </c>
      <c r="D87" s="35">
        <f t="shared" ref="D87:G87" si="74">15*(J87/10)</f>
        <v>13.950000000000001</v>
      </c>
      <c r="E87" s="35">
        <f t="shared" si="74"/>
        <v>13.950000000000001</v>
      </c>
      <c r="F87" s="35">
        <f t="shared" si="74"/>
        <v>13.799999999999999</v>
      </c>
      <c r="G87" s="35">
        <f t="shared" si="74"/>
        <v>13.950000000000001</v>
      </c>
      <c r="H87" s="36">
        <f t="shared" si="57"/>
        <v>13.89</v>
      </c>
      <c r="I87" s="39">
        <v>9.1999999999999993</v>
      </c>
      <c r="J87" s="39">
        <v>9.3000000000000007</v>
      </c>
      <c r="K87" s="39">
        <v>9.3000000000000007</v>
      </c>
      <c r="L87" s="39">
        <v>9.1999999999999993</v>
      </c>
      <c r="M87" s="39">
        <v>9.3000000000000007</v>
      </c>
    </row>
    <row r="88" spans="1:20">
      <c r="A88" s="6" t="s">
        <v>43</v>
      </c>
      <c r="B88" s="11">
        <f>B84+B85+B86+B87</f>
        <v>1</v>
      </c>
      <c r="C88" s="35">
        <f>C84+C85+C86+C87</f>
        <v>74.533333333333331</v>
      </c>
      <c r="D88" s="35">
        <f t="shared" ref="D88" si="75">D84+D85+D86+D87</f>
        <v>97.05</v>
      </c>
      <c r="E88" s="35">
        <f t="shared" ref="E88" si="76">E84+E85+E86+E87</f>
        <v>96.45</v>
      </c>
      <c r="F88" s="35">
        <f t="shared" ref="F88" si="77">F84+F85+F86+F87</f>
        <v>96.5</v>
      </c>
      <c r="G88" s="35">
        <f t="shared" ref="G88" si="78">G84+G85+G86+G87</f>
        <v>96.850000000000009</v>
      </c>
      <c r="H88" s="36">
        <f t="shared" si="57"/>
        <v>92.276666666666671</v>
      </c>
      <c r="I88" s="39"/>
      <c r="J88" s="39"/>
      <c r="K88" s="39"/>
      <c r="L88" s="39"/>
      <c r="M88" s="39"/>
    </row>
    <row r="89" spans="1:20">
      <c r="H89" s="36"/>
      <c r="I89" s="39"/>
      <c r="J89" s="39"/>
      <c r="K89" s="39"/>
      <c r="L89" s="39"/>
      <c r="M89" s="39"/>
    </row>
    <row r="90" spans="1:20">
      <c r="H90" s="36"/>
    </row>
    <row r="91" spans="1:20">
      <c r="A91" s="9" t="s">
        <v>45</v>
      </c>
      <c r="B91" s="35">
        <f>AVERAGE(C97:G97)</f>
        <v>92.47</v>
      </c>
      <c r="H91" s="36"/>
    </row>
    <row r="92" spans="1:20">
      <c r="A92" s="5" t="s">
        <v>4</v>
      </c>
      <c r="B92" s="5"/>
      <c r="C92" s="34">
        <v>4.0999999999999996</v>
      </c>
      <c r="D92" s="34">
        <v>4.2</v>
      </c>
      <c r="E92" s="34">
        <v>4.3</v>
      </c>
      <c r="F92" s="34">
        <v>4.4000000000000004</v>
      </c>
      <c r="G92" s="34">
        <v>4.5</v>
      </c>
      <c r="H92" s="36"/>
      <c r="I92" s="1">
        <v>4.0999999999999996</v>
      </c>
      <c r="J92" s="1">
        <v>4.2</v>
      </c>
      <c r="K92" s="1">
        <v>4.3</v>
      </c>
      <c r="L92" s="1">
        <v>4.4000000000000004</v>
      </c>
      <c r="M92" s="1">
        <v>4.5</v>
      </c>
      <c r="P92" t="s">
        <v>160</v>
      </c>
    </row>
    <row r="93" spans="1:20">
      <c r="A93" s="37" t="s">
        <v>132</v>
      </c>
      <c r="B93" s="38">
        <v>0.5</v>
      </c>
      <c r="C93" s="35">
        <f>50*I93</f>
        <v>50</v>
      </c>
      <c r="D93" s="35">
        <f t="shared" ref="D93:G93" si="79">50*J93</f>
        <v>50</v>
      </c>
      <c r="E93" s="35">
        <f t="shared" si="79"/>
        <v>50</v>
      </c>
      <c r="F93" s="35">
        <f t="shared" si="79"/>
        <v>50</v>
      </c>
      <c r="G93" s="35">
        <f t="shared" si="79"/>
        <v>50</v>
      </c>
      <c r="H93" s="36">
        <f t="shared" si="57"/>
        <v>50</v>
      </c>
      <c r="I93" s="39">
        <v>1</v>
      </c>
      <c r="J93" s="39">
        <v>1</v>
      </c>
      <c r="K93" s="39">
        <v>1</v>
      </c>
      <c r="L93" s="39">
        <v>1</v>
      </c>
      <c r="M93" s="39">
        <v>1</v>
      </c>
      <c r="P93" s="1" t="s">
        <v>0</v>
      </c>
      <c r="Q93" s="35">
        <v>91.806666666666658</v>
      </c>
    </row>
    <row r="94" spans="1:20">
      <c r="A94" s="37" t="s">
        <v>134</v>
      </c>
      <c r="B94" s="38">
        <v>0.2</v>
      </c>
      <c r="C94" s="35">
        <f>20*(I94/10)</f>
        <v>17.399999999999999</v>
      </c>
      <c r="D94" s="35">
        <f t="shared" ref="D94:G94" si="80">20*(J94/10)</f>
        <v>16</v>
      </c>
      <c r="E94" s="35">
        <f t="shared" si="80"/>
        <v>16.399999999999999</v>
      </c>
      <c r="F94" s="35">
        <f t="shared" si="80"/>
        <v>15</v>
      </c>
      <c r="G94" s="35">
        <f t="shared" si="80"/>
        <v>13.599999999999998</v>
      </c>
      <c r="H94" s="36">
        <f t="shared" si="57"/>
        <v>15.679999999999998</v>
      </c>
      <c r="I94" s="39">
        <v>8.6999999999999993</v>
      </c>
      <c r="J94" s="39">
        <v>8</v>
      </c>
      <c r="K94" s="39">
        <v>8.1999999999999993</v>
      </c>
      <c r="L94" s="39">
        <v>7.5</v>
      </c>
      <c r="M94" s="39">
        <v>6.8</v>
      </c>
      <c r="P94" s="9" t="s">
        <v>50</v>
      </c>
      <c r="Q94" s="35">
        <v>93.22</v>
      </c>
    </row>
    <row r="95" spans="1:20">
      <c r="A95" s="37" t="s">
        <v>136</v>
      </c>
      <c r="B95" s="38">
        <v>0.15</v>
      </c>
      <c r="C95" s="35">
        <f>IF(I95=2, 15, IF(I95=3, 14.5, IF(I95=4, 14, IF(I95=5, 13.5, IF(I95=6, 13, IF(I95=7, 12.5, IF(I95=8, 12, IF(I95=9, 11.5, 0))))))))</f>
        <v>12</v>
      </c>
      <c r="D95" s="35">
        <f t="shared" ref="D95:G95" si="81">IF(J95=2, 15, IF(J95=3, 14.5, IF(J95=4, 14, IF(J95=5, 13.5, IF(J95=6, 13, IF(J95=7, 12.5, IF(J95=8, 12, IF(J95=9, 11.5, 0))))))))</f>
        <v>13.5</v>
      </c>
      <c r="E95" s="35">
        <f t="shared" si="81"/>
        <v>13.5</v>
      </c>
      <c r="F95" s="35">
        <f t="shared" si="81"/>
        <v>13.5</v>
      </c>
      <c r="G95" s="35">
        <f t="shared" si="81"/>
        <v>13.5</v>
      </c>
      <c r="H95" s="36">
        <f t="shared" si="57"/>
        <v>13.2</v>
      </c>
      <c r="I95" s="39">
        <v>8</v>
      </c>
      <c r="J95" s="39">
        <v>5</v>
      </c>
      <c r="K95" s="39">
        <v>5</v>
      </c>
      <c r="L95" s="39">
        <v>5</v>
      </c>
      <c r="M95" s="39">
        <v>5</v>
      </c>
      <c r="P95" s="9" t="s">
        <v>56</v>
      </c>
      <c r="Q95" s="35">
        <v>92.820000000000007</v>
      </c>
    </row>
    <row r="96" spans="1:20">
      <c r="A96" s="37" t="s">
        <v>138</v>
      </c>
      <c r="B96" s="38">
        <v>0.15</v>
      </c>
      <c r="C96" s="35">
        <f>15*(I96/10)</f>
        <v>13.5</v>
      </c>
      <c r="D96" s="35">
        <f t="shared" ref="D96:G96" si="82">15*(J96/10)</f>
        <v>13.649999999999999</v>
      </c>
      <c r="E96" s="35">
        <f t="shared" si="82"/>
        <v>13.649999999999999</v>
      </c>
      <c r="F96" s="35">
        <f t="shared" si="82"/>
        <v>13.5</v>
      </c>
      <c r="G96" s="35">
        <f t="shared" si="82"/>
        <v>13.649999999999999</v>
      </c>
      <c r="H96" s="36">
        <f t="shared" si="57"/>
        <v>13.589999999999998</v>
      </c>
      <c r="I96" s="39">
        <v>9</v>
      </c>
      <c r="J96" s="39">
        <v>9.1</v>
      </c>
      <c r="K96" s="39">
        <v>9.1</v>
      </c>
      <c r="L96" s="39">
        <v>9</v>
      </c>
      <c r="M96" s="39">
        <v>9.1</v>
      </c>
      <c r="P96" t="s">
        <v>45</v>
      </c>
      <c r="Q96" s="35">
        <v>92.47</v>
      </c>
    </row>
    <row r="97" spans="1:17">
      <c r="A97" s="6" t="s">
        <v>43</v>
      </c>
      <c r="B97" s="11">
        <f>B93+B94+B95+B96</f>
        <v>1</v>
      </c>
      <c r="C97" s="35">
        <f>C93+C94+C95+C96</f>
        <v>92.9</v>
      </c>
      <c r="D97" s="35">
        <f t="shared" ref="D97" si="83">D93+D94+D95+D96</f>
        <v>93.15</v>
      </c>
      <c r="E97" s="35">
        <f t="shared" ref="E97" si="84">E93+E94+E95+E96</f>
        <v>93.550000000000011</v>
      </c>
      <c r="F97" s="35">
        <f t="shared" ref="F97" si="85">F93+F94+F95+F96</f>
        <v>92</v>
      </c>
      <c r="G97" s="35">
        <f t="shared" ref="G97" si="86">G93+G94+G95+G96</f>
        <v>90.75</v>
      </c>
      <c r="H97" s="36">
        <f t="shared" si="57"/>
        <v>92.47</v>
      </c>
      <c r="I97" s="39"/>
      <c r="J97" s="39"/>
      <c r="K97" s="39"/>
      <c r="L97" s="39"/>
      <c r="M97" s="39"/>
      <c r="P97" t="s">
        <v>47</v>
      </c>
      <c r="Q97" s="35">
        <v>92.399999999999991</v>
      </c>
    </row>
    <row r="98" spans="1:17">
      <c r="H98" s="36"/>
      <c r="I98" s="39"/>
      <c r="J98" s="39"/>
      <c r="K98" s="39"/>
      <c r="L98" s="39"/>
      <c r="M98" s="39"/>
      <c r="P98" t="s">
        <v>52</v>
      </c>
      <c r="Q98" s="35">
        <v>92.276666666666671</v>
      </c>
    </row>
    <row r="99" spans="1:17">
      <c r="H99" s="36"/>
      <c r="I99" s="39"/>
      <c r="J99" s="39"/>
      <c r="K99" s="39"/>
      <c r="L99" s="39"/>
      <c r="M99" s="39"/>
      <c r="P99" s="9" t="s">
        <v>87</v>
      </c>
      <c r="Q99" s="35">
        <v>91</v>
      </c>
    </row>
    <row r="100" spans="1:17">
      <c r="A100" s="9" t="s">
        <v>46</v>
      </c>
      <c r="B100" s="35">
        <f>AVERAGE(C106:G106)</f>
        <v>77.843333333333334</v>
      </c>
      <c r="H100" s="36"/>
      <c r="P100" s="9" t="s">
        <v>49</v>
      </c>
      <c r="Q100" s="35">
        <v>89.046666666666667</v>
      </c>
    </row>
    <row r="101" spans="1:17">
      <c r="A101" s="5" t="s">
        <v>4</v>
      </c>
      <c r="B101" s="5"/>
      <c r="C101" s="34">
        <v>4.0999999999999996</v>
      </c>
      <c r="D101" s="34">
        <v>4.2</v>
      </c>
      <c r="E101" s="34">
        <v>4.3</v>
      </c>
      <c r="F101" s="34">
        <v>4.4000000000000004</v>
      </c>
      <c r="G101" s="34">
        <v>4.5</v>
      </c>
      <c r="H101" s="36"/>
      <c r="I101" s="1">
        <v>4.0999999999999996</v>
      </c>
      <c r="J101" s="1">
        <v>4.2</v>
      </c>
      <c r="K101" s="1">
        <v>4.3</v>
      </c>
      <c r="L101" s="1">
        <v>4.4000000000000004</v>
      </c>
      <c r="M101" s="1">
        <v>4.5</v>
      </c>
      <c r="P101" t="s">
        <v>48</v>
      </c>
      <c r="Q101" s="35">
        <v>87.356666666666655</v>
      </c>
    </row>
    <row r="102" spans="1:17">
      <c r="A102" s="37" t="s">
        <v>132</v>
      </c>
      <c r="B102" s="38">
        <v>0.5</v>
      </c>
      <c r="C102" s="35">
        <f>50*I102</f>
        <v>16.666666666666664</v>
      </c>
      <c r="D102" s="35">
        <f t="shared" ref="D102:G102" si="87">50*J102</f>
        <v>37.5</v>
      </c>
      <c r="E102" s="35">
        <f t="shared" si="87"/>
        <v>37.5</v>
      </c>
      <c r="F102" s="35">
        <f t="shared" si="87"/>
        <v>37.5</v>
      </c>
      <c r="G102" s="35">
        <f t="shared" si="87"/>
        <v>37.5</v>
      </c>
      <c r="H102" s="36">
        <f t="shared" si="57"/>
        <v>33.333333333333329</v>
      </c>
      <c r="I102" s="39">
        <v>0.33333333333333331</v>
      </c>
      <c r="J102" s="39">
        <v>0.75</v>
      </c>
      <c r="K102" s="39">
        <v>0.75</v>
      </c>
      <c r="L102" s="39">
        <v>0.75</v>
      </c>
      <c r="M102" s="39">
        <v>0.75</v>
      </c>
      <c r="P102" s="9" t="s">
        <v>89</v>
      </c>
      <c r="Q102" s="36">
        <v>86.916666666666671</v>
      </c>
    </row>
    <row r="103" spans="1:17">
      <c r="A103" s="37" t="s">
        <v>134</v>
      </c>
      <c r="B103" s="38">
        <v>0.2</v>
      </c>
      <c r="C103" s="35">
        <f>20*(I103/10)</f>
        <v>18</v>
      </c>
      <c r="D103" s="35">
        <f t="shared" ref="D103:G103" si="88">20*(J103/10)</f>
        <v>18.8</v>
      </c>
      <c r="E103" s="35">
        <f t="shared" si="88"/>
        <v>18.399999999999999</v>
      </c>
      <c r="F103" s="35">
        <f t="shared" si="88"/>
        <v>19</v>
      </c>
      <c r="G103" s="35">
        <f t="shared" si="88"/>
        <v>18.399999999999999</v>
      </c>
      <c r="H103" s="36">
        <f t="shared" si="57"/>
        <v>18.52</v>
      </c>
      <c r="I103" s="39">
        <v>9</v>
      </c>
      <c r="J103" s="39">
        <v>9.4</v>
      </c>
      <c r="K103" s="39">
        <v>9.1999999999999993</v>
      </c>
      <c r="L103" s="39">
        <v>9.5</v>
      </c>
      <c r="M103" s="39">
        <v>9.1999999999999993</v>
      </c>
      <c r="P103" s="9" t="s">
        <v>79</v>
      </c>
      <c r="Q103" s="36">
        <v>86.556666666666658</v>
      </c>
    </row>
    <row r="104" spans="1:17">
      <c r="A104" s="37" t="s">
        <v>136</v>
      </c>
      <c r="B104" s="38">
        <v>0.15</v>
      </c>
      <c r="C104" s="35">
        <f>IF(I104=2, 15, IF(I104=3, 14.5, IF(I104=4, 14, IF(I104=5, 13.5, IF(I104=6, 13, IF(I104=7, 12.5, IF(I104=8, 12, IF(I104=9, 11.5, 0))))))))</f>
        <v>12</v>
      </c>
      <c r="D104" s="35">
        <f t="shared" ref="D104:G104" si="89">IF(J104=2, 15, IF(J104=3, 14.5, IF(J104=4, 14, IF(J104=5, 13.5, IF(J104=6, 13, IF(J104=7, 12.5, IF(J104=8, 12, IF(J104=9, 11.5, 0))))))))</f>
        <v>13</v>
      </c>
      <c r="E104" s="35">
        <f t="shared" si="89"/>
        <v>13</v>
      </c>
      <c r="F104" s="35">
        <f t="shared" si="89"/>
        <v>13</v>
      </c>
      <c r="G104" s="35">
        <f t="shared" si="89"/>
        <v>12.5</v>
      </c>
      <c r="H104" s="36">
        <f t="shared" si="57"/>
        <v>12.7</v>
      </c>
      <c r="I104" s="39">
        <v>8</v>
      </c>
      <c r="J104" s="39">
        <v>6</v>
      </c>
      <c r="K104" s="39">
        <v>6</v>
      </c>
      <c r="L104" s="39">
        <v>6</v>
      </c>
      <c r="M104" s="39">
        <v>7</v>
      </c>
      <c r="P104" t="s">
        <v>46</v>
      </c>
      <c r="Q104" s="36">
        <v>77.843333333333334</v>
      </c>
    </row>
    <row r="105" spans="1:17">
      <c r="A105" s="37" t="s">
        <v>138</v>
      </c>
      <c r="B105" s="38">
        <v>0.15</v>
      </c>
      <c r="C105" s="35">
        <f>15*(I105/10)</f>
        <v>13.200000000000001</v>
      </c>
      <c r="D105" s="35">
        <f t="shared" ref="D105:G105" si="90">15*(J105/10)</f>
        <v>13.35</v>
      </c>
      <c r="E105" s="35">
        <f t="shared" si="90"/>
        <v>13.35</v>
      </c>
      <c r="F105" s="35">
        <f t="shared" si="90"/>
        <v>13.200000000000001</v>
      </c>
      <c r="G105" s="35">
        <f t="shared" si="90"/>
        <v>13.35</v>
      </c>
      <c r="H105" s="36">
        <f t="shared" si="57"/>
        <v>13.290000000000001</v>
      </c>
      <c r="I105" s="39">
        <v>8.8000000000000007</v>
      </c>
      <c r="J105" s="39">
        <v>8.9</v>
      </c>
      <c r="K105" s="39">
        <v>8.9</v>
      </c>
      <c r="L105" s="39">
        <v>8.8000000000000007</v>
      </c>
      <c r="M105" s="39">
        <v>8.9</v>
      </c>
      <c r="P105" s="9" t="s">
        <v>54</v>
      </c>
      <c r="Q105" s="36">
        <v>60.683333333333323</v>
      </c>
    </row>
    <row r="106" spans="1:17">
      <c r="A106" s="6" t="s">
        <v>43</v>
      </c>
      <c r="B106" s="11">
        <f>B102+B103+B104+B105</f>
        <v>1</v>
      </c>
      <c r="C106" s="35">
        <f>C102+C103+C104+C105</f>
        <v>59.866666666666667</v>
      </c>
      <c r="D106" s="35">
        <f t="shared" ref="D106" si="91">D102+D103+D104+D105</f>
        <v>82.649999999999991</v>
      </c>
      <c r="E106" s="35">
        <f t="shared" ref="E106" si="92">E102+E103+E104+E105</f>
        <v>82.25</v>
      </c>
      <c r="F106" s="35">
        <f t="shared" ref="F106" si="93">F102+F103+F104+F105</f>
        <v>82.7</v>
      </c>
      <c r="G106" s="35">
        <f t="shared" ref="G106" si="94">G102+G103+G104+G105</f>
        <v>81.75</v>
      </c>
      <c r="H106" s="36">
        <f t="shared" si="57"/>
        <v>77.843333333333334</v>
      </c>
      <c r="I106" s="39"/>
      <c r="J106" s="39"/>
      <c r="K106" s="39"/>
      <c r="L106" s="39"/>
      <c r="M106" s="39"/>
      <c r="P106" s="9" t="s">
        <v>55</v>
      </c>
      <c r="Q106" s="36">
        <v>59.75333333333333</v>
      </c>
    </row>
    <row r="107" spans="1:17">
      <c r="H107" s="36"/>
      <c r="I107" s="39"/>
      <c r="J107" s="39"/>
      <c r="K107" s="39"/>
      <c r="L107" s="39"/>
      <c r="M107" s="39"/>
    </row>
    <row r="108" spans="1:17">
      <c r="H108" s="36"/>
      <c r="I108" s="39"/>
      <c r="J108" s="39"/>
      <c r="K108" s="39"/>
      <c r="L108" s="39"/>
      <c r="M108" s="39"/>
      <c r="P108" s="36"/>
    </row>
    <row r="109" spans="1:17">
      <c r="A109" s="9" t="s">
        <v>48</v>
      </c>
      <c r="B109" s="35">
        <f>AVERAGE(C115:G115)</f>
        <v>87.356666666666655</v>
      </c>
      <c r="H109" s="36"/>
      <c r="P109" s="36"/>
    </row>
    <row r="110" spans="1:17">
      <c r="A110" s="5" t="s">
        <v>4</v>
      </c>
      <c r="B110" s="5"/>
      <c r="C110" s="34">
        <v>4.0999999999999996</v>
      </c>
      <c r="D110" s="34">
        <v>4.2</v>
      </c>
      <c r="E110" s="34">
        <v>4.3</v>
      </c>
      <c r="F110" s="34">
        <v>4.4000000000000004</v>
      </c>
      <c r="G110" s="34">
        <v>4.5</v>
      </c>
      <c r="H110" s="36"/>
      <c r="I110" s="1">
        <v>4.0999999999999996</v>
      </c>
      <c r="J110" s="1">
        <v>4.2</v>
      </c>
      <c r="K110" s="1">
        <v>4.3</v>
      </c>
      <c r="L110" s="1">
        <v>4.4000000000000004</v>
      </c>
      <c r="M110" s="1">
        <v>4.5</v>
      </c>
      <c r="P110" s="36"/>
    </row>
    <row r="111" spans="1:17">
      <c r="A111" s="37" t="s">
        <v>132</v>
      </c>
      <c r="B111" s="38">
        <v>0.5</v>
      </c>
      <c r="C111" s="35">
        <f>50*I111</f>
        <v>33.333333333333329</v>
      </c>
      <c r="D111" s="35">
        <f t="shared" ref="D111:G111" si="95">50*J111</f>
        <v>37.5</v>
      </c>
      <c r="E111" s="35">
        <f t="shared" si="95"/>
        <v>50</v>
      </c>
      <c r="F111" s="35">
        <f t="shared" si="95"/>
        <v>50</v>
      </c>
      <c r="G111" s="35">
        <f t="shared" si="95"/>
        <v>50</v>
      </c>
      <c r="H111" s="36">
        <f t="shared" si="57"/>
        <v>44.166666666666664</v>
      </c>
      <c r="I111" s="39">
        <v>0.66666666666666663</v>
      </c>
      <c r="J111" s="39">
        <v>0.75</v>
      </c>
      <c r="K111" s="39">
        <v>1</v>
      </c>
      <c r="L111" s="39">
        <v>1</v>
      </c>
      <c r="M111" s="39">
        <v>1</v>
      </c>
      <c r="P111" s="36"/>
    </row>
    <row r="112" spans="1:17">
      <c r="A112" s="37" t="s">
        <v>134</v>
      </c>
      <c r="B112" s="38">
        <v>0.2</v>
      </c>
      <c r="C112" s="35">
        <f>20*(I112/10)</f>
        <v>17.399999999999999</v>
      </c>
      <c r="D112" s="35">
        <f t="shared" ref="D112:G112" si="96">20*(J112/10)</f>
        <v>18</v>
      </c>
      <c r="E112" s="35">
        <f t="shared" si="96"/>
        <v>18.399999999999999</v>
      </c>
      <c r="F112" s="35">
        <f t="shared" si="96"/>
        <v>18</v>
      </c>
      <c r="G112" s="35">
        <f t="shared" si="96"/>
        <v>17</v>
      </c>
      <c r="H112" s="36">
        <f t="shared" si="57"/>
        <v>17.759999999999998</v>
      </c>
      <c r="I112" s="39">
        <v>8.6999999999999993</v>
      </c>
      <c r="J112" s="39">
        <v>9</v>
      </c>
      <c r="K112" s="39">
        <v>9.1999999999999993</v>
      </c>
      <c r="L112" s="39">
        <v>9</v>
      </c>
      <c r="M112" s="39">
        <v>8.5</v>
      </c>
    </row>
    <row r="113" spans="1:13">
      <c r="A113" s="37" t="s">
        <v>136</v>
      </c>
      <c r="B113" s="38">
        <v>0.15</v>
      </c>
      <c r="C113" s="35">
        <f>IF(I113=2, 15, IF(I113=3, 14.5, IF(I113=4, 14, IF(I113=5, 13.5, IF(I113=6, 13, IF(I113=7, 12.5, IF(I113=8, 12, IF(I113=9, 11.5, 0))))))))</f>
        <v>11.5</v>
      </c>
      <c r="D113" s="35">
        <f t="shared" ref="D113:G113" si="97">IF(J113=2, 15, IF(J113=3, 14.5, IF(J113=4, 14, IF(J113=5, 13.5, IF(J113=6, 13, IF(J113=7, 12.5, IF(J113=8, 12, IF(J113=9, 11.5, 0))))))))</f>
        <v>12.5</v>
      </c>
      <c r="E113" s="35">
        <f t="shared" si="97"/>
        <v>13</v>
      </c>
      <c r="F113" s="35">
        <f t="shared" si="97"/>
        <v>12</v>
      </c>
      <c r="G113" s="35">
        <f t="shared" si="97"/>
        <v>12</v>
      </c>
      <c r="H113" s="36">
        <f t="shared" si="57"/>
        <v>12.2</v>
      </c>
      <c r="I113" s="39">
        <v>9</v>
      </c>
      <c r="J113" s="39">
        <v>7</v>
      </c>
      <c r="K113" s="39">
        <v>6</v>
      </c>
      <c r="L113" s="39">
        <v>8</v>
      </c>
      <c r="M113" s="39">
        <v>8</v>
      </c>
    </row>
    <row r="114" spans="1:13">
      <c r="A114" s="37" t="s">
        <v>138</v>
      </c>
      <c r="B114" s="38">
        <v>0.15</v>
      </c>
      <c r="C114" s="35">
        <f>15*(I114/10)</f>
        <v>12.450000000000001</v>
      </c>
      <c r="D114" s="35">
        <f t="shared" ref="D114:G114" si="98">15*(J114/10)</f>
        <v>13.200000000000001</v>
      </c>
      <c r="E114" s="35">
        <f t="shared" si="98"/>
        <v>13.649999999999999</v>
      </c>
      <c r="F114" s="35">
        <f t="shared" si="98"/>
        <v>13.35</v>
      </c>
      <c r="G114" s="35">
        <f t="shared" si="98"/>
        <v>13.5</v>
      </c>
      <c r="H114" s="36">
        <f t="shared" si="57"/>
        <v>13.23</v>
      </c>
      <c r="I114" s="39">
        <v>8.3000000000000007</v>
      </c>
      <c r="J114" s="39">
        <v>8.8000000000000007</v>
      </c>
      <c r="K114" s="39">
        <v>9.1</v>
      </c>
      <c r="L114" s="39">
        <v>8.9</v>
      </c>
      <c r="M114" s="39">
        <v>9</v>
      </c>
    </row>
    <row r="115" spans="1:13">
      <c r="A115" s="6" t="s">
        <v>43</v>
      </c>
      <c r="B115" s="11">
        <f>B111+B112+B113+B114</f>
        <v>1</v>
      </c>
      <c r="C115" s="35">
        <f>C111+C112+C113+C114</f>
        <v>74.683333333333323</v>
      </c>
      <c r="D115" s="35">
        <f t="shared" ref="D115" si="99">D111+D112+D113+D114</f>
        <v>81.2</v>
      </c>
      <c r="E115" s="35">
        <f t="shared" ref="E115" si="100">E111+E112+E113+E114</f>
        <v>95.050000000000011</v>
      </c>
      <c r="F115" s="35">
        <f t="shared" ref="F115" si="101">F111+F112+F113+F114</f>
        <v>93.35</v>
      </c>
      <c r="G115" s="35">
        <f t="shared" ref="G115" si="102">G111+G112+G113+G114</f>
        <v>92.5</v>
      </c>
      <c r="H115" s="36">
        <f t="shared" si="57"/>
        <v>87.356666666666655</v>
      </c>
      <c r="I115" s="39"/>
      <c r="J115" s="39"/>
      <c r="K115" s="39"/>
      <c r="L115" s="39"/>
      <c r="M115" s="39"/>
    </row>
    <row r="116" spans="1:13">
      <c r="H116" s="36"/>
      <c r="I116" s="39"/>
      <c r="J116" s="39"/>
      <c r="K116" s="39"/>
      <c r="L116" s="39"/>
      <c r="M116" s="39"/>
    </row>
    <row r="117" spans="1:13">
      <c r="A117" s="9" t="s">
        <v>47</v>
      </c>
      <c r="B117" s="35">
        <f>AVERAGE(C123:G123)</f>
        <v>92.399999999999991</v>
      </c>
      <c r="H117" s="36"/>
      <c r="I117" s="39"/>
      <c r="J117" s="39"/>
      <c r="K117" s="39"/>
      <c r="L117" s="39"/>
      <c r="M117" s="39"/>
    </row>
    <row r="118" spans="1:13">
      <c r="A118" s="5" t="s">
        <v>4</v>
      </c>
      <c r="B118" s="5"/>
      <c r="C118" s="34">
        <v>4.0999999999999996</v>
      </c>
      <c r="D118" s="34">
        <v>4.2</v>
      </c>
      <c r="E118" s="34">
        <v>4.3</v>
      </c>
      <c r="F118" s="34">
        <v>4.4000000000000004</v>
      </c>
      <c r="G118" s="34">
        <v>4.5</v>
      </c>
      <c r="H118" s="36"/>
      <c r="I118" s="1">
        <v>4.0999999999999996</v>
      </c>
      <c r="J118" s="1">
        <v>4.2</v>
      </c>
      <c r="K118" s="1">
        <v>4.3</v>
      </c>
      <c r="L118" s="1">
        <v>4.4000000000000004</v>
      </c>
      <c r="M118" s="1">
        <v>4.5</v>
      </c>
    </row>
    <row r="119" spans="1:13">
      <c r="A119" s="37" t="s">
        <v>132</v>
      </c>
      <c r="B119" s="38">
        <v>0.5</v>
      </c>
      <c r="C119" s="35">
        <f>50*I119</f>
        <v>50</v>
      </c>
      <c r="D119" s="35">
        <f t="shared" ref="D119:G119" si="103">50*J119</f>
        <v>50</v>
      </c>
      <c r="E119" s="35">
        <f t="shared" si="103"/>
        <v>50</v>
      </c>
      <c r="F119" s="35">
        <f t="shared" si="103"/>
        <v>50</v>
      </c>
      <c r="G119" s="35">
        <f t="shared" si="103"/>
        <v>50</v>
      </c>
      <c r="H119" s="36">
        <f t="shared" si="57"/>
        <v>50</v>
      </c>
      <c r="I119" s="39">
        <v>1</v>
      </c>
      <c r="J119" s="39">
        <v>1</v>
      </c>
      <c r="K119" s="39">
        <v>1</v>
      </c>
      <c r="L119" s="39">
        <v>1</v>
      </c>
      <c r="M119" s="39">
        <v>1</v>
      </c>
    </row>
    <row r="120" spans="1:13">
      <c r="A120" s="37" t="s">
        <v>134</v>
      </c>
      <c r="B120" s="38">
        <v>0.2</v>
      </c>
      <c r="C120" s="35">
        <f>20*(I120/10)</f>
        <v>16.399999999999999</v>
      </c>
      <c r="D120" s="35">
        <f t="shared" ref="D120:G120" si="104">20*(J120/10)</f>
        <v>17</v>
      </c>
      <c r="E120" s="35">
        <f t="shared" si="104"/>
        <v>15.600000000000001</v>
      </c>
      <c r="F120" s="35">
        <f t="shared" si="104"/>
        <v>16.399999999999999</v>
      </c>
      <c r="G120" s="35">
        <f t="shared" si="104"/>
        <v>16.600000000000001</v>
      </c>
      <c r="H120" s="36">
        <f t="shared" si="57"/>
        <v>16.399999999999999</v>
      </c>
      <c r="I120" s="39">
        <v>8.1999999999999993</v>
      </c>
      <c r="J120" s="39">
        <v>8.5</v>
      </c>
      <c r="K120" s="39">
        <v>7.8</v>
      </c>
      <c r="L120" s="39">
        <v>8.1999999999999993</v>
      </c>
      <c r="M120" s="39">
        <v>8.3000000000000007</v>
      </c>
    </row>
    <row r="121" spans="1:13">
      <c r="A121" s="37" t="s">
        <v>136</v>
      </c>
      <c r="B121" s="38">
        <v>0.15</v>
      </c>
      <c r="C121" s="35">
        <f>IF(I121=2, 15, IF(I121=3, 14.5, IF(I121=4, 14, IF(I121=5, 13.5, IF(I121=6, 13, IF(I121=7, 12.5, IF(I121=8, 12, IF(I121=9, 11.5, 0))))))))</f>
        <v>12</v>
      </c>
      <c r="D121" s="35">
        <f t="shared" ref="D121:G121" si="105">IF(J121=2, 15, IF(J121=3, 14.5, IF(J121=4, 14, IF(J121=5, 13.5, IF(J121=6, 13, IF(J121=7, 12.5, IF(J121=8, 12, IF(J121=9, 11.5, 0))))))))</f>
        <v>12</v>
      </c>
      <c r="E121" s="35">
        <f t="shared" si="105"/>
        <v>13</v>
      </c>
      <c r="F121" s="35">
        <f t="shared" si="105"/>
        <v>12.5</v>
      </c>
      <c r="G121" s="35">
        <f t="shared" si="105"/>
        <v>13</v>
      </c>
      <c r="H121" s="36">
        <f t="shared" si="57"/>
        <v>12.5</v>
      </c>
      <c r="I121" s="39">
        <v>8</v>
      </c>
      <c r="J121" s="39">
        <v>8</v>
      </c>
      <c r="K121" s="39">
        <v>6</v>
      </c>
      <c r="L121" s="39">
        <v>7</v>
      </c>
      <c r="M121" s="39">
        <v>6</v>
      </c>
    </row>
    <row r="122" spans="1:13">
      <c r="A122" s="37" t="s">
        <v>138</v>
      </c>
      <c r="B122" s="38">
        <v>0.15</v>
      </c>
      <c r="C122" s="35">
        <f>15*(I122/10)</f>
        <v>13.649999999999999</v>
      </c>
      <c r="D122" s="35">
        <f t="shared" ref="D122:G122" si="106">15*(J122/10)</f>
        <v>13.5</v>
      </c>
      <c r="E122" s="35">
        <f t="shared" si="106"/>
        <v>13.5</v>
      </c>
      <c r="F122" s="35">
        <f t="shared" si="106"/>
        <v>13.049999999999999</v>
      </c>
      <c r="G122" s="35">
        <f t="shared" si="106"/>
        <v>13.799999999999999</v>
      </c>
      <c r="H122" s="36">
        <f t="shared" si="57"/>
        <v>13.5</v>
      </c>
      <c r="I122" s="39">
        <v>9.1</v>
      </c>
      <c r="J122" s="39">
        <v>9</v>
      </c>
      <c r="K122" s="39">
        <v>9</v>
      </c>
      <c r="L122" s="39">
        <v>8.6999999999999993</v>
      </c>
      <c r="M122" s="39">
        <v>9.1999999999999993</v>
      </c>
    </row>
    <row r="123" spans="1:13">
      <c r="A123" s="6" t="s">
        <v>43</v>
      </c>
      <c r="B123" s="11">
        <f>B119+B120+B121+B122</f>
        <v>1</v>
      </c>
      <c r="C123" s="35">
        <f>C119+C120+C121+C122</f>
        <v>92.050000000000011</v>
      </c>
      <c r="D123" s="35">
        <f t="shared" ref="D123" si="107">D119+D120+D121+D122</f>
        <v>92.5</v>
      </c>
      <c r="E123" s="35">
        <f t="shared" ref="E123" si="108">E119+E120+E121+E122</f>
        <v>92.1</v>
      </c>
      <c r="F123" s="35">
        <f t="shared" ref="F123" si="109">F119+F120+F121+F122</f>
        <v>91.95</v>
      </c>
      <c r="G123" s="35">
        <f t="shared" ref="G123" si="110">G119+G120+G121+G122</f>
        <v>93.399999999999991</v>
      </c>
      <c r="H123" s="36">
        <f t="shared" si="57"/>
        <v>92.399999999999991</v>
      </c>
      <c r="I123" s="39"/>
      <c r="J123" s="39"/>
      <c r="K123" s="39"/>
      <c r="L123" s="39"/>
      <c r="M123" s="39"/>
    </row>
    <row r="124" spans="1:13">
      <c r="I124" s="39"/>
      <c r="J124" s="39"/>
      <c r="K124" s="39"/>
      <c r="L124" s="39"/>
      <c r="M124" s="39"/>
    </row>
    <row r="125" spans="1:13">
      <c r="I125" s="39"/>
      <c r="J125" s="39"/>
      <c r="K125" s="39"/>
      <c r="L125" s="39"/>
      <c r="M125" s="39"/>
    </row>
  </sheetData>
  <sortState xmlns:xlrd2="http://schemas.microsoft.com/office/spreadsheetml/2017/richdata2" ref="P94:Q106">
    <sortCondition descending="1" ref="Q94:Q106"/>
  </sortState>
  <mergeCells count="7">
    <mergeCell ref="O72:T86"/>
    <mergeCell ref="O53:R58"/>
    <mergeCell ref="O7:R7"/>
    <mergeCell ref="O15:R15"/>
    <mergeCell ref="O24:R24"/>
    <mergeCell ref="O33:R33"/>
    <mergeCell ref="O42:R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894D-8FDE-BC48-874F-98B241163C57}">
  <dimension ref="A1:G18"/>
  <sheetViews>
    <sheetView zoomScale="125" workbookViewId="0">
      <selection sqref="A1:G18"/>
    </sheetView>
  </sheetViews>
  <sheetFormatPr baseColWidth="10" defaultRowHeight="16"/>
  <cols>
    <col min="1" max="1" width="7.33203125" bestFit="1" customWidth="1"/>
    <col min="2" max="2" width="18" bestFit="1" customWidth="1"/>
    <col min="3" max="3" width="23.33203125" bestFit="1" customWidth="1"/>
    <col min="4" max="4" width="17.5" bestFit="1" customWidth="1"/>
    <col min="5" max="5" width="11.6640625" bestFit="1" customWidth="1"/>
    <col min="6" max="6" width="16.33203125" bestFit="1" customWidth="1"/>
    <col min="7" max="7" width="16" bestFit="1" customWidth="1"/>
  </cols>
  <sheetData>
    <row r="1" spans="1:7">
      <c r="A1" s="3" t="s">
        <v>191</v>
      </c>
      <c r="B1" s="33" t="s">
        <v>151</v>
      </c>
      <c r="C1" s="33" t="s">
        <v>132</v>
      </c>
      <c r="D1" s="33" t="s">
        <v>134</v>
      </c>
      <c r="E1" s="33" t="s">
        <v>136</v>
      </c>
      <c r="F1" s="33" t="s">
        <v>138</v>
      </c>
      <c r="G1" s="33" t="s">
        <v>43</v>
      </c>
    </row>
    <row r="2" spans="1:7">
      <c r="A2" s="3">
        <v>1</v>
      </c>
      <c r="B2" s="9" t="s">
        <v>42</v>
      </c>
      <c r="C2" s="67">
        <v>46.67</v>
      </c>
      <c r="D2" s="67">
        <v>18</v>
      </c>
      <c r="E2" s="67">
        <v>13.7</v>
      </c>
      <c r="F2" s="67">
        <v>13.44</v>
      </c>
      <c r="G2" s="67">
        <v>91.81</v>
      </c>
    </row>
    <row r="3" spans="1:7">
      <c r="A3" s="3">
        <v>2</v>
      </c>
      <c r="B3" s="9" t="s">
        <v>55</v>
      </c>
      <c r="C3" s="69">
        <v>13.33</v>
      </c>
      <c r="D3" s="67">
        <v>18.2</v>
      </c>
      <c r="E3" s="68">
        <v>14.3</v>
      </c>
      <c r="F3" s="68">
        <v>13.92</v>
      </c>
      <c r="G3" s="69">
        <v>59.75</v>
      </c>
    </row>
    <row r="4" spans="1:7">
      <c r="A4" s="3">
        <v>3</v>
      </c>
      <c r="B4" s="9" t="s">
        <v>54</v>
      </c>
      <c r="C4" s="67">
        <v>30</v>
      </c>
      <c r="D4" s="67">
        <v>18.100000000000001</v>
      </c>
      <c r="E4" s="67">
        <v>14</v>
      </c>
      <c r="F4" s="67">
        <v>13.68</v>
      </c>
      <c r="G4" s="67">
        <v>75.78</v>
      </c>
    </row>
    <row r="5" spans="1:7">
      <c r="A5" s="3">
        <v>4</v>
      </c>
      <c r="B5" s="9" t="s">
        <v>56</v>
      </c>
      <c r="C5" s="68">
        <v>50</v>
      </c>
      <c r="D5" s="67">
        <v>16.559999999999999</v>
      </c>
      <c r="E5" s="67">
        <v>12.7</v>
      </c>
      <c r="F5" s="67">
        <v>13.56</v>
      </c>
      <c r="G5" s="67">
        <v>92.82</v>
      </c>
    </row>
    <row r="6" spans="1:7">
      <c r="A6" s="3">
        <v>5</v>
      </c>
      <c r="B6" s="9" t="s">
        <v>87</v>
      </c>
      <c r="C6" s="67">
        <v>35</v>
      </c>
      <c r="D6" s="67">
        <v>17.72</v>
      </c>
      <c r="E6" s="67">
        <v>13.68</v>
      </c>
      <c r="F6" s="67">
        <v>13.65</v>
      </c>
      <c r="G6" s="67">
        <v>80.040000000000006</v>
      </c>
    </row>
    <row r="7" spans="1:7">
      <c r="A7" s="3">
        <v>6</v>
      </c>
      <c r="B7" s="9" t="s">
        <v>49</v>
      </c>
      <c r="C7" s="67">
        <v>44.17</v>
      </c>
      <c r="D7" s="68">
        <v>18.68</v>
      </c>
      <c r="E7" s="67">
        <v>12.7</v>
      </c>
      <c r="F7" s="67">
        <v>13.5</v>
      </c>
      <c r="G7" s="67">
        <v>89.05</v>
      </c>
    </row>
    <row r="8" spans="1:7">
      <c r="A8" s="3">
        <v>7</v>
      </c>
      <c r="B8" s="9" t="s">
        <v>79</v>
      </c>
      <c r="C8" s="67">
        <v>41.67</v>
      </c>
      <c r="D8" s="67">
        <v>17.2</v>
      </c>
      <c r="E8" s="67">
        <v>13.8</v>
      </c>
      <c r="F8" s="67">
        <v>13.89</v>
      </c>
      <c r="G8" s="67">
        <v>86.56</v>
      </c>
    </row>
    <row r="9" spans="1:7">
      <c r="A9" s="3">
        <v>8</v>
      </c>
      <c r="B9" s="9" t="s">
        <v>50</v>
      </c>
      <c r="C9" s="67">
        <v>47.5</v>
      </c>
      <c r="D9" s="67">
        <v>18.68</v>
      </c>
      <c r="E9" s="67">
        <v>13.3</v>
      </c>
      <c r="F9" s="67">
        <v>13.74</v>
      </c>
      <c r="G9" s="68">
        <v>93.22</v>
      </c>
    </row>
    <row r="10" spans="1:7">
      <c r="A10" s="3">
        <v>9</v>
      </c>
      <c r="B10" s="9" t="s">
        <v>89</v>
      </c>
      <c r="C10" s="67">
        <v>41.67</v>
      </c>
      <c r="D10" s="67">
        <v>18.36</v>
      </c>
      <c r="E10" s="67">
        <v>13.3</v>
      </c>
      <c r="F10" s="67">
        <v>13.59</v>
      </c>
      <c r="G10" s="67">
        <v>86.92</v>
      </c>
    </row>
    <row r="11" spans="1:7">
      <c r="A11" s="3">
        <v>10</v>
      </c>
      <c r="B11" s="9" t="s">
        <v>52</v>
      </c>
      <c r="C11" s="67">
        <v>46.67</v>
      </c>
      <c r="D11" s="67">
        <v>17.52</v>
      </c>
      <c r="E11" s="67">
        <v>14.2</v>
      </c>
      <c r="F11" s="67">
        <v>13.89</v>
      </c>
      <c r="G11" s="67">
        <v>92.28</v>
      </c>
    </row>
    <row r="12" spans="1:7">
      <c r="A12" s="3">
        <v>11</v>
      </c>
      <c r="B12" s="9" t="s">
        <v>45</v>
      </c>
      <c r="C12" s="67">
        <v>50</v>
      </c>
      <c r="D12" s="69">
        <v>15.68</v>
      </c>
      <c r="E12" s="67">
        <v>13.2</v>
      </c>
      <c r="F12" s="67">
        <v>13.59</v>
      </c>
      <c r="G12" s="67">
        <v>92.47</v>
      </c>
    </row>
    <row r="13" spans="1:7">
      <c r="A13" s="3">
        <v>12</v>
      </c>
      <c r="B13" s="9" t="s">
        <v>46</v>
      </c>
      <c r="C13" s="67">
        <v>33.33</v>
      </c>
      <c r="D13" s="67">
        <v>18.52</v>
      </c>
      <c r="E13" s="67">
        <v>12.7</v>
      </c>
      <c r="F13" s="67">
        <v>13.29</v>
      </c>
      <c r="G13" s="67">
        <v>77.84</v>
      </c>
    </row>
    <row r="14" spans="1:7">
      <c r="A14" s="3">
        <v>13</v>
      </c>
      <c r="B14" s="9" t="s">
        <v>48</v>
      </c>
      <c r="C14" s="67">
        <v>44.17</v>
      </c>
      <c r="D14" s="67">
        <v>17.760000000000002</v>
      </c>
      <c r="E14" s="69">
        <v>12.2</v>
      </c>
      <c r="F14" s="69">
        <v>13.23</v>
      </c>
      <c r="G14" s="67">
        <v>87.36</v>
      </c>
    </row>
    <row r="15" spans="1:7">
      <c r="A15" s="3">
        <v>14</v>
      </c>
      <c r="B15" s="9" t="s">
        <v>47</v>
      </c>
      <c r="C15" s="67">
        <v>50</v>
      </c>
      <c r="D15" s="67">
        <v>16.399999999999999</v>
      </c>
      <c r="E15" s="67">
        <v>12.5</v>
      </c>
      <c r="F15" s="67">
        <v>13.5</v>
      </c>
      <c r="G15" s="67">
        <v>92.4</v>
      </c>
    </row>
    <row r="17" spans="2:7">
      <c r="B17" s="33" t="s">
        <v>182</v>
      </c>
      <c r="C17" s="54" t="str">
        <f>INDEX($B$2:$B$15, MATCH(MAX(C2:C15), C2:C15, 0))</f>
        <v>Command-R+</v>
      </c>
      <c r="D17" s="54" t="str">
        <f t="shared" ref="D17:G17" si="0">INDEX($B$2:$B$15, MATCH(MAX(D2:D15), D2:D15, 0))</f>
        <v>Microsoft Copilot</v>
      </c>
      <c r="E17" s="54" t="str">
        <f t="shared" si="0"/>
        <v>Gemini 1.5</v>
      </c>
      <c r="F17" s="54" t="str">
        <f t="shared" si="0"/>
        <v>Gemini 1.5</v>
      </c>
      <c r="G17" s="54" t="str">
        <f t="shared" si="0"/>
        <v>LLaMA3.1-405B</v>
      </c>
    </row>
    <row r="18" spans="2:7">
      <c r="B18" s="33" t="s">
        <v>184</v>
      </c>
      <c r="C18" s="54" t="str">
        <f>INDEX($B$2:$B$15, MATCH(MIN(C2:C15), C2:C15, 0))</f>
        <v>Gemini 1.5</v>
      </c>
      <c r="D18" s="54" t="str">
        <f t="shared" ref="D18:G18" si="1">INDEX($B$2:$B$15, MATCH(MIN(D2:D15), D2:D15, 0))</f>
        <v>GPT-4o</v>
      </c>
      <c r="E18" s="54" t="str">
        <f t="shared" si="1"/>
        <v>Gemini</v>
      </c>
      <c r="F18" s="54" t="str">
        <f t="shared" si="1"/>
        <v>Gemini</v>
      </c>
      <c r="G18" s="54" t="str">
        <f t="shared" si="1"/>
        <v>Gemini 1.5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623A-1C6D-524C-82FB-1F9506987F19}">
  <dimension ref="A1:H18"/>
  <sheetViews>
    <sheetView zoomScale="125" workbookViewId="0">
      <selection sqref="A1:H18"/>
    </sheetView>
  </sheetViews>
  <sheetFormatPr baseColWidth="10" defaultRowHeight="16"/>
  <cols>
    <col min="1" max="1" width="7.5" bestFit="1" customWidth="1"/>
    <col min="2" max="2" width="18" bestFit="1" customWidth="1"/>
    <col min="3" max="3" width="13" bestFit="1" customWidth="1"/>
    <col min="4" max="4" width="17" bestFit="1" customWidth="1"/>
    <col min="5" max="5" width="20.33203125" bestFit="1" customWidth="1"/>
    <col min="6" max="6" width="25.5" bestFit="1" customWidth="1"/>
    <col min="7" max="7" width="18.83203125" bestFit="1" customWidth="1"/>
    <col min="8" max="8" width="8.5" bestFit="1" customWidth="1"/>
  </cols>
  <sheetData>
    <row r="1" spans="1:8">
      <c r="A1" s="33" t="s">
        <v>177</v>
      </c>
      <c r="B1" s="33" t="s">
        <v>179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161</v>
      </c>
    </row>
    <row r="2" spans="1:8">
      <c r="A2" s="33">
        <v>1</v>
      </c>
      <c r="B2" s="9" t="s">
        <v>42</v>
      </c>
      <c r="C2" s="60">
        <v>3.1040000000000001</v>
      </c>
      <c r="D2" s="62">
        <v>25.92</v>
      </c>
      <c r="E2" s="60">
        <v>24.462</v>
      </c>
      <c r="F2" s="62">
        <v>19.2</v>
      </c>
      <c r="G2" s="60">
        <v>11.2</v>
      </c>
      <c r="H2" s="61">
        <v>83.885999999999996</v>
      </c>
    </row>
    <row r="3" spans="1:8">
      <c r="A3" s="33">
        <v>2</v>
      </c>
      <c r="B3" s="9" t="s">
        <v>55</v>
      </c>
      <c r="C3" s="60">
        <v>3.8260000000000001</v>
      </c>
      <c r="D3" s="60">
        <v>25.38</v>
      </c>
      <c r="E3" s="60">
        <v>24.408000000000001</v>
      </c>
      <c r="F3" s="60">
        <v>16</v>
      </c>
      <c r="G3" s="60">
        <v>12</v>
      </c>
      <c r="H3" s="60">
        <v>81.614000000000004</v>
      </c>
    </row>
    <row r="4" spans="1:8">
      <c r="A4" s="33">
        <v>3</v>
      </c>
      <c r="B4" s="9" t="s">
        <v>54</v>
      </c>
      <c r="C4" s="60">
        <v>2.2519999999999998</v>
      </c>
      <c r="D4" s="60">
        <v>25.056000000000001</v>
      </c>
      <c r="E4" s="60">
        <v>24.893999999999998</v>
      </c>
      <c r="F4" s="60">
        <v>16</v>
      </c>
      <c r="G4" s="60">
        <v>12.8</v>
      </c>
      <c r="H4" s="60">
        <v>81.001999999999995</v>
      </c>
    </row>
    <row r="5" spans="1:8">
      <c r="A5" s="33">
        <v>4</v>
      </c>
      <c r="B5" s="9" t="s">
        <v>56</v>
      </c>
      <c r="C5" s="60">
        <v>3</v>
      </c>
      <c r="D5" s="60">
        <v>25.326000000000001</v>
      </c>
      <c r="E5" s="60">
        <v>23.867999999999999</v>
      </c>
      <c r="F5" s="60">
        <v>16</v>
      </c>
      <c r="G5" s="60">
        <v>12.8</v>
      </c>
      <c r="H5" s="60">
        <v>80.994</v>
      </c>
    </row>
    <row r="6" spans="1:8">
      <c r="A6" s="33">
        <v>5</v>
      </c>
      <c r="B6" s="9" t="s">
        <v>87</v>
      </c>
      <c r="C6" s="62">
        <v>4.8609999999999998</v>
      </c>
      <c r="D6" s="60">
        <v>18.36</v>
      </c>
      <c r="E6" s="60">
        <v>24.786000000000001</v>
      </c>
      <c r="F6" s="60">
        <v>16.8</v>
      </c>
      <c r="G6" s="60">
        <v>15.2</v>
      </c>
      <c r="H6" s="60">
        <v>80.007000000000005</v>
      </c>
    </row>
    <row r="7" spans="1:8">
      <c r="A7" s="33">
        <v>6</v>
      </c>
      <c r="B7" s="9" t="s">
        <v>49</v>
      </c>
      <c r="C7" s="60">
        <v>3.1760000000000002</v>
      </c>
      <c r="D7" s="60">
        <v>24.948</v>
      </c>
      <c r="E7" s="60">
        <v>24.462</v>
      </c>
      <c r="F7" s="60">
        <v>16</v>
      </c>
      <c r="G7" s="60">
        <v>11.2</v>
      </c>
      <c r="H7" s="60">
        <v>79.786000000000001</v>
      </c>
    </row>
    <row r="8" spans="1:8">
      <c r="A8" s="33">
        <v>7</v>
      </c>
      <c r="B8" s="9" t="s">
        <v>79</v>
      </c>
      <c r="C8" s="60">
        <v>4.5910000000000002</v>
      </c>
      <c r="D8" s="60">
        <v>25.218</v>
      </c>
      <c r="E8" s="60">
        <v>24.3</v>
      </c>
      <c r="F8" s="60">
        <v>16</v>
      </c>
      <c r="G8" s="60">
        <v>9.6</v>
      </c>
      <c r="H8" s="60">
        <v>79.709000000000003</v>
      </c>
    </row>
    <row r="9" spans="1:8">
      <c r="A9" s="33">
        <v>8</v>
      </c>
      <c r="B9" s="9" t="s">
        <v>50</v>
      </c>
      <c r="C9" s="60">
        <v>3.63</v>
      </c>
      <c r="D9" s="60">
        <v>17.712</v>
      </c>
      <c r="E9" s="60">
        <v>24.678000000000001</v>
      </c>
      <c r="F9" s="60">
        <v>16</v>
      </c>
      <c r="G9" s="62">
        <v>16</v>
      </c>
      <c r="H9" s="60">
        <v>78.02</v>
      </c>
    </row>
    <row r="10" spans="1:8">
      <c r="A10" s="33">
        <v>9</v>
      </c>
      <c r="B10" s="9" t="s">
        <v>89</v>
      </c>
      <c r="C10" s="60">
        <v>3.3610000000000002</v>
      </c>
      <c r="D10" s="60">
        <v>18.251999999999999</v>
      </c>
      <c r="E10" s="60">
        <v>24.515999999999998</v>
      </c>
      <c r="F10" s="60">
        <v>16</v>
      </c>
      <c r="G10" s="60">
        <v>14.4</v>
      </c>
      <c r="H10" s="60">
        <v>76.528999999999996</v>
      </c>
    </row>
    <row r="11" spans="1:8">
      <c r="A11" s="33">
        <v>10</v>
      </c>
      <c r="B11" s="9" t="s">
        <v>52</v>
      </c>
      <c r="C11" s="60">
        <v>1.829</v>
      </c>
      <c r="D11" s="60">
        <v>24.623999999999999</v>
      </c>
      <c r="E11" s="63">
        <v>23.597999999999999</v>
      </c>
      <c r="F11" s="60">
        <v>16</v>
      </c>
      <c r="G11" s="60">
        <v>10.4</v>
      </c>
      <c r="H11" s="60">
        <v>76.450999999999993</v>
      </c>
    </row>
    <row r="12" spans="1:8">
      <c r="A12" s="33">
        <v>11</v>
      </c>
      <c r="B12" s="9" t="s">
        <v>45</v>
      </c>
      <c r="C12" s="60">
        <v>2.3420000000000001</v>
      </c>
      <c r="D12" s="60">
        <v>20.033999999999999</v>
      </c>
      <c r="E12" s="60">
        <v>23.814</v>
      </c>
      <c r="F12" s="60">
        <v>16</v>
      </c>
      <c r="G12" s="60">
        <v>12.8</v>
      </c>
      <c r="H12" s="60">
        <v>74.989999999999995</v>
      </c>
    </row>
    <row r="13" spans="1:8">
      <c r="A13" s="33">
        <v>12</v>
      </c>
      <c r="B13" s="9" t="s">
        <v>46</v>
      </c>
      <c r="C13" s="60">
        <v>4.41</v>
      </c>
      <c r="D13" s="63">
        <v>16.632000000000001</v>
      </c>
      <c r="E13" s="60">
        <v>23.975999999999999</v>
      </c>
      <c r="F13" s="60">
        <v>17.600000000000001</v>
      </c>
      <c r="G13" s="60">
        <v>12</v>
      </c>
      <c r="H13" s="60">
        <v>74.617999999999995</v>
      </c>
    </row>
    <row r="14" spans="1:8">
      <c r="A14" s="33">
        <v>13</v>
      </c>
      <c r="B14" s="9" t="s">
        <v>48</v>
      </c>
      <c r="C14" s="63">
        <v>1.008</v>
      </c>
      <c r="D14" s="60">
        <v>18.09</v>
      </c>
      <c r="E14" s="60">
        <v>24.245999999999999</v>
      </c>
      <c r="F14" s="60">
        <v>16.8</v>
      </c>
      <c r="G14" s="60">
        <v>10.4</v>
      </c>
      <c r="H14" s="60">
        <v>70.543999999999997</v>
      </c>
    </row>
    <row r="15" spans="1:8">
      <c r="A15" s="33">
        <v>14</v>
      </c>
      <c r="B15" s="9" t="s">
        <v>47</v>
      </c>
      <c r="C15" s="60">
        <v>2.048</v>
      </c>
      <c r="D15" s="60">
        <v>18.36</v>
      </c>
      <c r="E15" s="62">
        <v>25.218</v>
      </c>
      <c r="F15" s="60">
        <v>17.600000000000001</v>
      </c>
      <c r="G15" s="63">
        <v>7.2</v>
      </c>
      <c r="H15" s="63">
        <v>70.426000000000002</v>
      </c>
    </row>
    <row r="16" spans="1:8">
      <c r="C16" s="54"/>
      <c r="D16" s="54"/>
      <c r="E16" s="54"/>
      <c r="F16" s="54"/>
      <c r="G16" s="54"/>
      <c r="H16" s="54"/>
    </row>
    <row r="17" spans="2:8">
      <c r="B17" s="33" t="s">
        <v>182</v>
      </c>
      <c r="C17" s="54" t="str">
        <f>INDEX(B2:B15, MATCH(MAX(C2:C15), C2:C15, 0))</f>
        <v>Llama 3.1 70B</v>
      </c>
      <c r="D17" s="54" t="str">
        <f>INDEX(B2:B15, MATCH(MAX(D2:D15), D2:D15, 0))</f>
        <v>GPT-4o mini</v>
      </c>
      <c r="E17" s="54" t="str">
        <f>INDEX($B$2:$B$15, MATCH(MAX(E2:E15), E2:E15, 0))</f>
        <v>Gemini Advanced</v>
      </c>
      <c r="F17" s="54" t="str">
        <f t="shared" ref="F17:G17" si="0">INDEX($B$2:$B$15, MATCH(MAX(F2:F15), F2:F15, 0))</f>
        <v>GPT-4o mini</v>
      </c>
      <c r="G17" s="54" t="str">
        <f t="shared" si="0"/>
        <v>LLaMA3.1-405B</v>
      </c>
      <c r="H17" s="54"/>
    </row>
    <row r="18" spans="2:8">
      <c r="B18" s="33" t="s">
        <v>184</v>
      </c>
      <c r="C18" s="54" t="str">
        <f t="shared" ref="C18:D18" si="1">INDEX($B$2:$B$15, MATCH(MIN(C2:C15), C2:C15, 0))</f>
        <v>Gemini</v>
      </c>
      <c r="D18" s="54" t="str">
        <f t="shared" si="1"/>
        <v>GPT-4</v>
      </c>
      <c r="E18" s="54" t="str">
        <f>INDEX($B$2:$B$15, MATCH(MIN(E2:E15), E2:E15, 0))</f>
        <v>Claude3-5 sonnet</v>
      </c>
      <c r="F18" s="54"/>
      <c r="G18" s="54" t="str">
        <f t="shared" ref="G18" si="2">INDEX($B$2:$B$15, MATCH(MIN(G2:G15), G2:G15, 0))</f>
        <v>Gemini Advanced</v>
      </c>
      <c r="H18" s="5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Evaluation Criteri</vt:lpstr>
      <vt:lpstr>time</vt:lpstr>
      <vt:lpstr>Rank</vt:lpstr>
      <vt:lpstr>1</vt:lpstr>
      <vt:lpstr>2</vt:lpstr>
      <vt:lpstr>3</vt:lpstr>
      <vt:lpstr>4</vt:lpstr>
      <vt:lpstr>Rank4</vt:lpstr>
      <vt:lpstr>Rank1</vt:lpstr>
      <vt:lpstr>Rank2</vt:lpstr>
      <vt:lpstr>Rank3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Li</dc:creator>
  <cp:lastModifiedBy>Dan Li</cp:lastModifiedBy>
  <dcterms:created xsi:type="dcterms:W3CDTF">2024-08-07T20:23:52Z</dcterms:created>
  <dcterms:modified xsi:type="dcterms:W3CDTF">2024-10-08T00:55:10Z</dcterms:modified>
</cp:coreProperties>
</file>