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ripalbentandel/Library/Mobile Documents/com~apple~CloudDocs/ALL****2025*******/Portfolio Projects /Variance Analysis/New shortcut.lnk/"/>
    </mc:Choice>
  </mc:AlternateContent>
  <xr:revisionPtr revIDLastSave="0" documentId="13_ncr:1_{6F8C01F9-8EB0-7846-978B-17B6220BB715}" xr6:coauthVersionLast="47" xr6:coauthVersionMax="47" xr10:uidLastSave="{00000000-0000-0000-0000-000000000000}"/>
  <bookViews>
    <workbookView xWindow="0" yWindow="760" windowWidth="34200" windowHeight="21380" activeTab="3" xr2:uid="{F8DDD7F2-2BD6-4575-BDB6-2D65BE1ECFD6}"/>
  </bookViews>
  <sheets>
    <sheet name="Budget vs Actuals" sheetId="2" r:id="rId1"/>
    <sheet name="Rolling" sheetId="3" r:id="rId2"/>
    <sheet name="Budget" sheetId="4" r:id="rId3"/>
    <sheet name="Combined" sheetId="7" r:id="rId4"/>
    <sheet name="Lists" sheetId="6" state="hidden" r:id="rId5"/>
  </sheets>
  <definedNames>
    <definedName name="_Order1" hidden="1">255</definedName>
    <definedName name="Actual">Rolling!$B$4:$O$53</definedName>
    <definedName name="Budget">Budget!$B$4:$O$53</definedName>
    <definedName name="End_Date" localSheetId="0">'Budget vs Actuals'!$D$3</definedName>
    <definedName name="ExternalData_1" localSheetId="3" hidden="1">'Combined'!$A$1:$E$745</definedName>
    <definedName name="fafa" hidden="1">{"razones",#N/A,TRUE,"Razones";"balance",#N/A,TRUE,"Balance";"resultados",#N/A,TRUE,"Resultados";"flujo",#N/A,TRUE,"Flujo";"ingresos",#N/A,TRUE,"Ingresos";"costo",#N/A,TRUE,"Costo";"gastos",#N/A,TRUE,"Gastos";"datos",#N/A,TRUE,"Datos";"financieros",#N/A,TRUE,"Financieros"}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s" hidden="1">{"razones",#N/A,TRUE,"Razones";"balance",#N/A,TRUE,"Balance";"resultados",#N/A,TRUE,"Resultados";"flujo",#N/A,TRUE,"Flujo";"ingresos",#N/A,TRUE,"Ingresos";"costo",#N/A,TRUE,"Costo";"gastos",#N/A,TRUE,"Gastos";"datos",#N/A,TRUE,"Datos";"financieros",#N/A,TRUE,"Financieros"}</definedName>
    <definedName name="Start_Date" localSheetId="0">'Budget vs Actuals'!$D$2</definedName>
    <definedName name="wrn.reporte." hidden="1">{"razones",#N/A,TRUE,"Razones";"balance",#N/A,TRUE,"Balance";"resultados",#N/A,TRUE,"Resultados";"flujo",#N/A,TRUE,"Flujo";"ingresos",#N/A,TRUE,"Ingresos";"costo",#N/A,TRUE,"Costo";"gastos",#N/A,TRUE,"Gastos";"datos",#N/A,TRUE,"Datos";"financieros",#N/A,TRUE,"Financieros"}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2" l="1"/>
  <c r="D21" i="2"/>
  <c r="D19" i="2"/>
  <c r="E19" i="2"/>
  <c r="D20" i="2"/>
  <c r="E20" i="2"/>
  <c r="D22" i="2"/>
  <c r="E22" i="2"/>
  <c r="D23" i="2"/>
  <c r="E23" i="2"/>
  <c r="D24" i="2"/>
  <c r="E24" i="2"/>
  <c r="D25" i="2"/>
  <c r="E25" i="2"/>
  <c r="F21" i="2" l="1"/>
  <c r="G21" i="2" s="1"/>
  <c r="F25" i="2"/>
  <c r="G25" i="2" s="1"/>
  <c r="F24" i="2"/>
  <c r="G24" i="2" s="1"/>
  <c r="F19" i="2"/>
  <c r="G19" i="2" s="1"/>
  <c r="F22" i="2"/>
  <c r="G22" i="2" s="1"/>
  <c r="F20" i="2"/>
  <c r="G20" i="2" s="1"/>
  <c r="F23" i="2"/>
  <c r="G23" i="2" s="1"/>
  <c r="E25" i="4"/>
  <c r="E29" i="3"/>
  <c r="E31" i="2" l="1"/>
  <c r="E30" i="2"/>
  <c r="E15" i="2"/>
  <c r="E14" i="2"/>
  <c r="D31" i="2"/>
  <c r="D30" i="2"/>
  <c r="D15" i="2"/>
  <c r="D14" i="2"/>
  <c r="C3" i="6"/>
  <c r="B4" i="6"/>
  <c r="C4" i="6" s="1"/>
  <c r="O51" i="4"/>
  <c r="N51" i="4"/>
  <c r="M51" i="4"/>
  <c r="L51" i="4"/>
  <c r="K51" i="4"/>
  <c r="J51" i="4"/>
  <c r="I51" i="4"/>
  <c r="H51" i="4"/>
  <c r="G51" i="4"/>
  <c r="F51" i="4"/>
  <c r="E51" i="4"/>
  <c r="E52" i="4" s="1"/>
  <c r="D51" i="4"/>
  <c r="D52" i="4" s="1"/>
  <c r="O47" i="4"/>
  <c r="N47" i="4"/>
  <c r="M47" i="4"/>
  <c r="L47" i="4"/>
  <c r="K47" i="4"/>
  <c r="J47" i="4"/>
  <c r="I47" i="4"/>
  <c r="H47" i="4"/>
  <c r="G47" i="4"/>
  <c r="F47" i="4"/>
  <c r="E47" i="4"/>
  <c r="D47" i="4"/>
  <c r="N43" i="4"/>
  <c r="I43" i="4"/>
  <c r="O36" i="4"/>
  <c r="N36" i="4"/>
  <c r="M36" i="4"/>
  <c r="L36" i="4"/>
  <c r="K36" i="4"/>
  <c r="J36" i="4"/>
  <c r="I36" i="4"/>
  <c r="H36" i="4"/>
  <c r="G36" i="4"/>
  <c r="F36" i="4"/>
  <c r="E36" i="4"/>
  <c r="M31" i="4"/>
  <c r="M43" i="4" s="1"/>
  <c r="D36" i="4"/>
  <c r="O29" i="4"/>
  <c r="N29" i="4"/>
  <c r="M29" i="4"/>
  <c r="K29" i="4"/>
  <c r="J29" i="4"/>
  <c r="I29" i="4"/>
  <c r="H29" i="4"/>
  <c r="F29" i="4"/>
  <c r="D29" i="4"/>
  <c r="G28" i="4"/>
  <c r="G29" i="4" s="1"/>
  <c r="L25" i="4"/>
  <c r="L29" i="4" s="1"/>
  <c r="E29" i="4"/>
  <c r="N23" i="4"/>
  <c r="M23" i="4"/>
  <c r="L23" i="4"/>
  <c r="J23" i="4"/>
  <c r="I23" i="4"/>
  <c r="G23" i="4"/>
  <c r="F23" i="4"/>
  <c r="E23" i="4"/>
  <c r="O21" i="4"/>
  <c r="K21" i="4"/>
  <c r="K23" i="4" s="1"/>
  <c r="H21" i="4"/>
  <c r="H23" i="4" s="1"/>
  <c r="D23" i="4"/>
  <c r="J17" i="4"/>
  <c r="J43" i="4" s="1"/>
  <c r="G17" i="4"/>
  <c r="O16" i="4"/>
  <c r="K16" i="4"/>
  <c r="F16" i="4"/>
  <c r="F43" i="4" s="1"/>
  <c r="O11" i="4"/>
  <c r="N11" i="4"/>
  <c r="M11" i="4"/>
  <c r="L11" i="4"/>
  <c r="K11" i="4"/>
  <c r="J11" i="4"/>
  <c r="I11" i="4"/>
  <c r="H11" i="4"/>
  <c r="G11" i="4"/>
  <c r="F11" i="4"/>
  <c r="E11" i="4"/>
  <c r="D11" i="4"/>
  <c r="O7" i="4"/>
  <c r="M7" i="4"/>
  <c r="L7" i="4"/>
  <c r="K7" i="4"/>
  <c r="I7" i="4"/>
  <c r="H7" i="4"/>
  <c r="F7" i="4"/>
  <c r="E7" i="4"/>
  <c r="D7" i="4"/>
  <c r="N6" i="4"/>
  <c r="N7" i="4" s="1"/>
  <c r="J6" i="4"/>
  <c r="J7" i="4" s="1"/>
  <c r="G6" i="4"/>
  <c r="G7" i="4" s="1"/>
  <c r="O51" i="3"/>
  <c r="N51" i="3"/>
  <c r="M51" i="3"/>
  <c r="L51" i="3"/>
  <c r="K51" i="3"/>
  <c r="J51" i="3"/>
  <c r="I51" i="3"/>
  <c r="H51" i="3"/>
  <c r="G51" i="3"/>
  <c r="F51" i="3"/>
  <c r="E51" i="3"/>
  <c r="D51" i="3"/>
  <c r="O47" i="3"/>
  <c r="N47" i="3"/>
  <c r="M47" i="3"/>
  <c r="L47" i="3"/>
  <c r="L52" i="3" s="1"/>
  <c r="K47" i="3"/>
  <c r="K52" i="3" s="1"/>
  <c r="J47" i="3"/>
  <c r="I47" i="3"/>
  <c r="H47" i="3"/>
  <c r="G47" i="3"/>
  <c r="F47" i="3"/>
  <c r="E47" i="3"/>
  <c r="D47" i="3"/>
  <c r="L43" i="3"/>
  <c r="D43" i="3"/>
  <c r="M41" i="3"/>
  <c r="I41" i="3"/>
  <c r="G41" i="3"/>
  <c r="E41" i="3"/>
  <c r="M40" i="3"/>
  <c r="I40" i="3"/>
  <c r="G40" i="3"/>
  <c r="E40" i="3"/>
  <c r="M39" i="3"/>
  <c r="I39" i="3"/>
  <c r="G39" i="3"/>
  <c r="E39" i="3"/>
  <c r="M38" i="3"/>
  <c r="I38" i="3"/>
  <c r="G38" i="3"/>
  <c r="E38" i="3"/>
  <c r="M37" i="3"/>
  <c r="I37" i="3"/>
  <c r="G37" i="3"/>
  <c r="E37" i="3"/>
  <c r="O36" i="3"/>
  <c r="N36" i="3"/>
  <c r="L36" i="3"/>
  <c r="H36" i="3"/>
  <c r="F36" i="3"/>
  <c r="D36" i="3"/>
  <c r="M35" i="3"/>
  <c r="I35" i="3"/>
  <c r="G35" i="3"/>
  <c r="E35" i="3"/>
  <c r="M34" i="3"/>
  <c r="I34" i="3"/>
  <c r="G34" i="3"/>
  <c r="E34" i="3"/>
  <c r="M33" i="3"/>
  <c r="I33" i="3"/>
  <c r="G33" i="3"/>
  <c r="E33" i="3"/>
  <c r="M32" i="3"/>
  <c r="I32" i="3"/>
  <c r="G32" i="3"/>
  <c r="E32" i="3"/>
  <c r="M31" i="3"/>
  <c r="I31" i="3"/>
  <c r="G31" i="3"/>
  <c r="E31" i="3"/>
  <c r="M30" i="3"/>
  <c r="I30" i="3"/>
  <c r="G30" i="3"/>
  <c r="E30" i="3"/>
  <c r="O29" i="3"/>
  <c r="N29" i="3"/>
  <c r="L29" i="3"/>
  <c r="K29" i="3"/>
  <c r="J29" i="3"/>
  <c r="H29" i="3"/>
  <c r="F29" i="3"/>
  <c r="D29" i="3"/>
  <c r="M28" i="3"/>
  <c r="I28" i="3"/>
  <c r="G28" i="3"/>
  <c r="E28" i="3"/>
  <c r="M27" i="3"/>
  <c r="I27" i="3"/>
  <c r="G27" i="3"/>
  <c r="E27" i="3"/>
  <c r="M26" i="3"/>
  <c r="I26" i="3"/>
  <c r="G26" i="3"/>
  <c r="E26" i="3"/>
  <c r="M25" i="3"/>
  <c r="I25" i="3"/>
  <c r="G25" i="3"/>
  <c r="E25" i="3"/>
  <c r="M24" i="3"/>
  <c r="I24" i="3"/>
  <c r="G24" i="3"/>
  <c r="E24" i="3"/>
  <c r="L23" i="3"/>
  <c r="K23" i="3"/>
  <c r="J23" i="3"/>
  <c r="D23" i="3"/>
  <c r="M22" i="3"/>
  <c r="I22" i="3"/>
  <c r="G22" i="3"/>
  <c r="E22" i="3"/>
  <c r="M21" i="3"/>
  <c r="N21" i="3" s="1"/>
  <c r="E21" i="3"/>
  <c r="F21" i="3" s="1"/>
  <c r="M20" i="3"/>
  <c r="I20" i="3"/>
  <c r="G20" i="3"/>
  <c r="E20" i="3"/>
  <c r="M19" i="3"/>
  <c r="I19" i="3"/>
  <c r="G19" i="3"/>
  <c r="E19" i="3"/>
  <c r="M18" i="3"/>
  <c r="I18" i="3"/>
  <c r="G18" i="3"/>
  <c r="E18" i="3"/>
  <c r="M17" i="3"/>
  <c r="I17" i="3"/>
  <c r="G17" i="3"/>
  <c r="E17" i="3"/>
  <c r="M15" i="3"/>
  <c r="I15" i="3"/>
  <c r="G15" i="3"/>
  <c r="E15" i="3"/>
  <c r="O11" i="3"/>
  <c r="N11" i="3"/>
  <c r="M11" i="3"/>
  <c r="L11" i="3"/>
  <c r="K11" i="3"/>
  <c r="J11" i="3"/>
  <c r="J12" i="3" s="1"/>
  <c r="I11" i="3"/>
  <c r="H11" i="3"/>
  <c r="G11" i="3"/>
  <c r="F11" i="3"/>
  <c r="E11" i="3"/>
  <c r="D11" i="3"/>
  <c r="N7" i="3"/>
  <c r="M7" i="3"/>
  <c r="L7" i="3"/>
  <c r="J7" i="3"/>
  <c r="I7" i="3"/>
  <c r="G7" i="3"/>
  <c r="F7" i="3"/>
  <c r="F12" i="3" s="1"/>
  <c r="E7" i="3"/>
  <c r="O6" i="3"/>
  <c r="O7" i="3" s="1"/>
  <c r="K6" i="3"/>
  <c r="K7" i="3" s="1"/>
  <c r="H6" i="3"/>
  <c r="H7" i="3" s="1"/>
  <c r="D7" i="3"/>
  <c r="D12" i="3" s="1"/>
  <c r="D16" i="2" l="1"/>
  <c r="E16" i="2"/>
  <c r="O52" i="4"/>
  <c r="E12" i="4"/>
  <c r="N12" i="4"/>
  <c r="N44" i="4" s="1"/>
  <c r="D44" i="3"/>
  <c r="F15" i="2"/>
  <c r="G15" i="2" s="1"/>
  <c r="F30" i="2"/>
  <c r="G30" i="2" s="1"/>
  <c r="F31" i="2"/>
  <c r="G31" i="2" s="1"/>
  <c r="D26" i="2"/>
  <c r="F14" i="2"/>
  <c r="E26" i="2"/>
  <c r="E32" i="2"/>
  <c r="D32" i="2"/>
  <c r="H12" i="3"/>
  <c r="I12" i="4"/>
  <c r="I44" i="4" s="1"/>
  <c r="G12" i="3"/>
  <c r="J52" i="3"/>
  <c r="F52" i="3"/>
  <c r="L12" i="4"/>
  <c r="K52" i="4"/>
  <c r="E52" i="3"/>
  <c r="D43" i="4"/>
  <c r="D52" i="3"/>
  <c r="M12" i="4"/>
  <c r="M44" i="4" s="1"/>
  <c r="M36" i="3"/>
  <c r="G52" i="3"/>
  <c r="O43" i="4"/>
  <c r="O12" i="3"/>
  <c r="F52" i="4"/>
  <c r="G52" i="4"/>
  <c r="D12" i="4"/>
  <c r="E12" i="3"/>
  <c r="F12" i="4"/>
  <c r="F44" i="4" s="1"/>
  <c r="N52" i="4"/>
  <c r="J52" i="4"/>
  <c r="H12" i="4"/>
  <c r="M52" i="3"/>
  <c r="G12" i="4"/>
  <c r="H52" i="3"/>
  <c r="M12" i="3"/>
  <c r="N12" i="3"/>
  <c r="O23" i="4"/>
  <c r="F43" i="3"/>
  <c r="F44" i="3" s="1"/>
  <c r="F53" i="3" s="1"/>
  <c r="F23" i="3"/>
  <c r="G21" i="3"/>
  <c r="G43" i="3" s="1"/>
  <c r="I52" i="3"/>
  <c r="N52" i="3"/>
  <c r="M43" i="3"/>
  <c r="I12" i="3"/>
  <c r="O52" i="3"/>
  <c r="E23" i="3"/>
  <c r="L12" i="3"/>
  <c r="L44" i="3" s="1"/>
  <c r="L53" i="3" s="1"/>
  <c r="G16" i="4"/>
  <c r="G43" i="4" s="1"/>
  <c r="E36" i="3"/>
  <c r="J12" i="4"/>
  <c r="J44" i="4" s="1"/>
  <c r="O12" i="4"/>
  <c r="K12" i="4"/>
  <c r="E43" i="3"/>
  <c r="K12" i="3"/>
  <c r="M23" i="3"/>
  <c r="I29" i="3"/>
  <c r="I36" i="3"/>
  <c r="K43" i="4"/>
  <c r="J31" i="3"/>
  <c r="J36" i="3" s="1"/>
  <c r="G36" i="3"/>
  <c r="M29" i="3"/>
  <c r="L52" i="4"/>
  <c r="H52" i="4"/>
  <c r="G29" i="3"/>
  <c r="M52" i="4"/>
  <c r="I52" i="4"/>
  <c r="B5" i="6"/>
  <c r="N43" i="3"/>
  <c r="N44" i="3" s="1"/>
  <c r="N53" i="3" s="1"/>
  <c r="O21" i="3"/>
  <c r="N23" i="3"/>
  <c r="E43" i="4"/>
  <c r="H43" i="4"/>
  <c r="L43" i="4"/>
  <c r="N53" i="4" l="1"/>
  <c r="E44" i="4"/>
  <c r="E53" i="4" s="1"/>
  <c r="F16" i="2"/>
  <c r="G16" i="2" s="1"/>
  <c r="E49" i="2" s="1"/>
  <c r="E28" i="2"/>
  <c r="E17" i="2"/>
  <c r="D28" i="2"/>
  <c r="D34" i="2" s="1"/>
  <c r="D17" i="2"/>
  <c r="G44" i="4"/>
  <c r="G53" i="4" s="1"/>
  <c r="D53" i="3"/>
  <c r="G44" i="3"/>
  <c r="E48" i="2"/>
  <c r="F32" i="2"/>
  <c r="G32" i="2" s="1"/>
  <c r="G14" i="2"/>
  <c r="D49" i="2" s="1"/>
  <c r="D48" i="2"/>
  <c r="F26" i="2"/>
  <c r="F53" i="4"/>
  <c r="O44" i="4"/>
  <c r="O53" i="4" s="1"/>
  <c r="L44" i="4"/>
  <c r="L53" i="4" s="1"/>
  <c r="G53" i="3"/>
  <c r="M44" i="3"/>
  <c r="M53" i="3" s="1"/>
  <c r="H44" i="4"/>
  <c r="H53" i="4" s="1"/>
  <c r="E44" i="3"/>
  <c r="E53" i="3" s="1"/>
  <c r="J53" i="4"/>
  <c r="K31" i="3"/>
  <c r="K36" i="3" s="1"/>
  <c r="I53" i="4"/>
  <c r="J43" i="3"/>
  <c r="J44" i="3" s="1"/>
  <c r="J53" i="3" s="1"/>
  <c r="D44" i="4"/>
  <c r="D53" i="4" s="1"/>
  <c r="K44" i="4"/>
  <c r="K53" i="4" s="1"/>
  <c r="H21" i="3"/>
  <c r="G23" i="3"/>
  <c r="M53" i="4"/>
  <c r="C5" i="6"/>
  <c r="B6" i="6"/>
  <c r="O43" i="3"/>
  <c r="O44" i="3" s="1"/>
  <c r="O53" i="3" s="1"/>
  <c r="O23" i="3"/>
  <c r="F17" i="2" l="1"/>
  <c r="G17" i="2" s="1"/>
  <c r="F28" i="2"/>
  <c r="G28" i="2" s="1"/>
  <c r="E34" i="2"/>
  <c r="F34" i="2" s="1"/>
  <c r="E44" i="2"/>
  <c r="E47" i="2"/>
  <c r="E46" i="2"/>
  <c r="E45" i="2"/>
  <c r="G26" i="2"/>
  <c r="F49" i="2" s="1"/>
  <c r="F48" i="2"/>
  <c r="D45" i="2"/>
  <c r="D44" i="2"/>
  <c r="D47" i="2"/>
  <c r="D46" i="2"/>
  <c r="K43" i="3"/>
  <c r="K44" i="3" s="1"/>
  <c r="K53" i="3" s="1"/>
  <c r="I21" i="3"/>
  <c r="H23" i="3"/>
  <c r="H43" i="3"/>
  <c r="H44" i="3" s="1"/>
  <c r="H53" i="3" s="1"/>
  <c r="B7" i="6"/>
  <c r="C6" i="6"/>
  <c r="G34" i="2" l="1"/>
  <c r="G48" i="2"/>
  <c r="F44" i="2"/>
  <c r="F46" i="2"/>
  <c r="F47" i="2"/>
  <c r="F45" i="2"/>
  <c r="I43" i="3"/>
  <c r="I44" i="3" s="1"/>
  <c r="I53" i="3" s="1"/>
  <c r="I23" i="3"/>
  <c r="B8" i="6"/>
  <c r="C7" i="6"/>
  <c r="E9" i="2"/>
  <c r="G49" i="2" l="1"/>
  <c r="G46" i="2"/>
  <c r="G47" i="2"/>
  <c r="G45" i="2"/>
  <c r="G44" i="2"/>
  <c r="B9" i="6"/>
  <c r="C8" i="6"/>
  <c r="B10" i="6" l="1"/>
  <c r="C9" i="6"/>
  <c r="B11" i="6" l="1"/>
  <c r="C10" i="6"/>
  <c r="B12" i="6" l="1"/>
  <c r="C11" i="6"/>
  <c r="B13" i="6" l="1"/>
  <c r="C12" i="6"/>
  <c r="B14" i="6" l="1"/>
  <c r="C13" i="6"/>
  <c r="B15" i="6" l="1"/>
  <c r="C14" i="6"/>
  <c r="B16" i="6" l="1"/>
  <c r="C15" i="6"/>
  <c r="B17" i="6" l="1"/>
  <c r="C16" i="6"/>
  <c r="B18" i="6" l="1"/>
  <c r="C17" i="6"/>
  <c r="B19" i="6" l="1"/>
  <c r="C18" i="6"/>
  <c r="B20" i="6" l="1"/>
  <c r="C19" i="6"/>
  <c r="B21" i="6" l="1"/>
  <c r="C20" i="6"/>
  <c r="B22" i="6" l="1"/>
  <c r="C21" i="6"/>
  <c r="B23" i="6" l="1"/>
  <c r="C22" i="6"/>
  <c r="B24" i="6" l="1"/>
  <c r="C23" i="6"/>
  <c r="B25" i="6" l="1"/>
  <c r="C24" i="6"/>
  <c r="B26" i="6" l="1"/>
  <c r="C25" i="6"/>
  <c r="B27" i="6" l="1"/>
  <c r="C26" i="6"/>
  <c r="B28" i="6" l="1"/>
  <c r="C27" i="6"/>
  <c r="B29" i="6" l="1"/>
  <c r="C28" i="6"/>
  <c r="B30" i="6" l="1"/>
  <c r="C29" i="6"/>
  <c r="B31" i="6" l="1"/>
  <c r="C30" i="6"/>
  <c r="B32" i="6" l="1"/>
  <c r="C31" i="6"/>
  <c r="B33" i="6" l="1"/>
  <c r="C32" i="6"/>
  <c r="B34" i="6" l="1"/>
  <c r="C33" i="6"/>
  <c r="B35" i="6" l="1"/>
  <c r="C34" i="6"/>
  <c r="B36" i="6" l="1"/>
  <c r="C35" i="6"/>
  <c r="B37" i="6" l="1"/>
  <c r="C36" i="6"/>
  <c r="C37" i="6" l="1"/>
  <c r="B38" i="6"/>
  <c r="C38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A07E33-FE6C-40A5-A936-627D14CC9DA2}" keepAlive="1" name="Query - Actual" description="Connection to the 'Actual' query in the workbook." type="5" refreshedVersion="0" background="1">
    <dbPr connection="Provider=Microsoft.Mashup.OleDb.1;Data Source=$Workbook$;Location=Actual;Extended Properties=&quot;&quot;" command="SELECT * FROM [Actual]"/>
  </connection>
  <connection id="2" xr16:uid="{6351730F-0999-4520-8346-984FD891DE3A}" keepAlive="1" name="Query - Budget" description="Connection to the 'Budget' query in the workbook." type="5" refreshedVersion="0" background="1">
    <dbPr connection="Provider=Microsoft.Mashup.OleDb.1;Data Source=$Workbook$;Location=Budget;Extended Properties=&quot;&quot;" command="SELECT * FROM [Budget]"/>
  </connection>
  <connection id="3" xr16:uid="{0AEE6203-8611-489A-808E-174F67562562}" keepAlive="1" name="Query - Combined" description="Connection to the 'Combined' query in the workbook." type="5" refreshedVersion="8" background="1" saveData="1">
    <dbPr connection="Provider=Microsoft.Mashup.OleDb.1;Data Source=$Workbook$;Location=Combined;Extended Properties=&quot;&quot;" command="SELECT * FROM [Combined]"/>
  </connection>
</connections>
</file>

<file path=xl/sharedStrings.xml><?xml version="1.0" encoding="utf-8"?>
<sst xmlns="http://schemas.openxmlformats.org/spreadsheetml/2006/main" count="2608" uniqueCount="98">
  <si>
    <t>Start Date</t>
  </si>
  <si>
    <t>End Date</t>
  </si>
  <si>
    <t>Budget Vs Actuals</t>
  </si>
  <si>
    <t>BUDGET</t>
  </si>
  <si>
    <t>ACTUAL</t>
  </si>
  <si>
    <t>▲</t>
  </si>
  <si>
    <t>%</t>
  </si>
  <si>
    <t>Revenue</t>
  </si>
  <si>
    <t>COGS</t>
  </si>
  <si>
    <t>Gross Profit</t>
  </si>
  <si>
    <t>Gross Margin</t>
  </si>
  <si>
    <t>Advertising &amp; Marketing</t>
  </si>
  <si>
    <t>Software &amp; Tech</t>
  </si>
  <si>
    <t>Professional Fees</t>
  </si>
  <si>
    <t>Headcount</t>
  </si>
  <si>
    <t>Travel, Meals &amp; Entertainment</t>
  </si>
  <si>
    <t>Total Opex</t>
  </si>
  <si>
    <t>Net Operating Income</t>
  </si>
  <si>
    <t>Other Income</t>
  </si>
  <si>
    <t>Other Expense</t>
  </si>
  <si>
    <t>Net Other Income</t>
  </si>
  <si>
    <t>Net Income</t>
  </si>
  <si>
    <t>Positive Variance (A)</t>
  </si>
  <si>
    <t>Positive Variance (B)</t>
  </si>
  <si>
    <t>Negative Variance (A)</t>
  </si>
  <si>
    <t>Negative Variance (B)</t>
  </si>
  <si>
    <t>Income Statement</t>
  </si>
  <si>
    <t>Actual</t>
  </si>
  <si>
    <t>Summary Grouping</t>
  </si>
  <si>
    <t>Sales</t>
  </si>
  <si>
    <t>Total Revenue</t>
  </si>
  <si>
    <t>Cost of Goods Sold</t>
  </si>
  <si>
    <t>Web Domain &amp; Hosting Fees</t>
  </si>
  <si>
    <t>Merchant Account Fees</t>
  </si>
  <si>
    <t>Total Cost of Goods Sold</t>
  </si>
  <si>
    <t>Expenses</t>
  </si>
  <si>
    <t>Bank Charges &amp; Fees</t>
  </si>
  <si>
    <t>Conferences &amp; Events</t>
  </si>
  <si>
    <t>Software &amp; Apps</t>
  </si>
  <si>
    <t>Insurance</t>
  </si>
  <si>
    <t>Office Expenses</t>
  </si>
  <si>
    <t>Office Supplies</t>
  </si>
  <si>
    <t>Rent &amp; Lease</t>
  </si>
  <si>
    <t>Utilities</t>
  </si>
  <si>
    <t>Total Office Expenses</t>
  </si>
  <si>
    <t>Professional Services</t>
  </si>
  <si>
    <t>Accounting Fees</t>
  </si>
  <si>
    <t>Consulting Fees</t>
  </si>
  <si>
    <t>Legal Fees</t>
  </si>
  <si>
    <t>Recruiting Fees</t>
  </si>
  <si>
    <t>Total Professional Services</t>
  </si>
  <si>
    <t>Payroll Expenses</t>
  </si>
  <si>
    <t>Salary &amp; Wages</t>
  </si>
  <si>
    <t>Payroll Taxes</t>
  </si>
  <si>
    <t>Health Insurance</t>
  </si>
  <si>
    <t>Payroll Processing Fees</t>
  </si>
  <si>
    <t>Commissions Expense</t>
  </si>
  <si>
    <t>Total Payroll Expenses</t>
  </si>
  <si>
    <t>Taxes &amp; Licenses</t>
  </si>
  <si>
    <t>Lodging</t>
  </si>
  <si>
    <t>Meals &amp; Entertainment</t>
  </si>
  <si>
    <t>Travel</t>
  </si>
  <si>
    <t>Total Travel, Meals &amp; Entertainment</t>
  </si>
  <si>
    <t>Total Expenses</t>
  </si>
  <si>
    <t>Interest Income</t>
  </si>
  <si>
    <t>Other income</t>
  </si>
  <si>
    <t>Total Other Income</t>
  </si>
  <si>
    <t>Other Expenses</t>
  </si>
  <si>
    <t>Depreciation Expense</t>
  </si>
  <si>
    <t>Interest Expense</t>
  </si>
  <si>
    <t>Total Other Expenses</t>
  </si>
  <si>
    <t>Value Row</t>
  </si>
  <si>
    <t>Summation Row</t>
  </si>
  <si>
    <t>Budget</t>
  </si>
  <si>
    <t>Account</t>
  </si>
  <si>
    <t>Date</t>
  </si>
  <si>
    <t>Value</t>
  </si>
  <si>
    <t>Type</t>
  </si>
  <si>
    <t>$▲</t>
  </si>
  <si>
    <t>Sales &amp; Marketing</t>
  </si>
  <si>
    <t>G&amp;A Expense</t>
  </si>
  <si>
    <t>Facilities and Rent</t>
  </si>
  <si>
    <t>Travel &amp; Entertainment</t>
  </si>
  <si>
    <t>Total Travel &amp; Entertainment</t>
  </si>
  <si>
    <t>Forecast</t>
  </si>
  <si>
    <t>Variance Commentary</t>
  </si>
  <si>
    <t>Shortfall from shipment delays &amp; churn; review pricing &amp; retention</t>
  </si>
  <si>
    <t>Savings on raw materials; opportunity to renegotiate terms</t>
  </si>
  <si>
    <t>Campaign delays drove underspend; may slow pipeline.</t>
  </si>
  <si>
    <t>Lower admin costs; timing-driven, adjust forecast.</t>
  </si>
  <si>
    <t>Overspend on cloud; tighten monitoring.</t>
  </si>
  <si>
    <t>Higher consulting spend; recheck scope.</t>
  </si>
  <si>
    <t>Hiring delays; risk of capacity gaps.</t>
  </si>
  <si>
    <t>Lower travel; likely to rise in Q2.</t>
  </si>
  <si>
    <t>Unfavorable due to higher maintenance costs; monitor spend.</t>
  </si>
  <si>
    <t>Budget 2025</t>
  </si>
  <si>
    <t>Rolling 2025</t>
  </si>
  <si>
    <t>Higher insurance premiums; modest impact, monitor renewal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</si>
</sst>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$-409]* #,##0_);_([$$-409]* \(#,##0\);_([$$-409]* &quot;-&quot;??_);_(@_)"/>
    <numFmt numFmtId="165" formatCode="_(* #,##0_);_(* \(#,##0\);_(* &quot;-&quot;??_);_(@_)"/>
    <numFmt numFmtId="166" formatCode="_(&quot;$&quot;* #,##0_);_(&quot;$&quot;* \(#,##0\);_(&quot;$&quot;* &quot;-&quot;??_);_(@_)"/>
    <numFmt numFmtId="167" formatCode="0%&quot;favorable&quot;;\-0%\ &quot;unfavorable&quot;;\ &quot;No variance&quot;"/>
    <numFmt numFmtId="168" formatCode="0%\ &quot;favorable&quot;;\-0%\ &quot;unfavorable&quot;;\ &quot;No variance&quot;"/>
    <numFmt numFmtId="169" formatCode="0%&quot;favorable&quot;;\ \-0%\ &quot;unfavorable&quot;;\ &quot;No variance&quot;"/>
  </numFmts>
  <fonts count="2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38434D"/>
      <name val="Aptos Narrow"/>
      <family val="2"/>
      <scheme val="minor"/>
    </font>
    <font>
      <b/>
      <sz val="11"/>
      <color rgb="FF38434D"/>
      <name val="SF Pro Text"/>
    </font>
    <font>
      <sz val="11"/>
      <color rgb="FF718184"/>
      <name val="Aptos Narrow"/>
      <family val="2"/>
      <scheme val="minor"/>
    </font>
    <font>
      <sz val="11"/>
      <color rgb="FF718184"/>
      <name val="SF Pro Text"/>
    </font>
    <font>
      <sz val="11"/>
      <color theme="1"/>
      <name val="SF Pro Text"/>
    </font>
    <font>
      <sz val="16"/>
      <color theme="1"/>
      <name val="Poppins"/>
    </font>
    <font>
      <b/>
      <sz val="22"/>
      <color theme="1"/>
      <name val="Poppins"/>
    </font>
    <font>
      <sz val="11"/>
      <color rgb="FF0070C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1"/>
      <color rgb="FF0070C0"/>
      <name val="Aptos Narrow"/>
      <family val="2"/>
      <charset val="238"/>
      <scheme val="minor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rgb="FF718184"/>
      <name val="Aptos Narrow"/>
      <family val="2"/>
      <scheme val="minor"/>
    </font>
    <font>
      <b/>
      <sz val="14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6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0" xfId="0" applyFont="1"/>
    <xf numFmtId="0" fontId="6" fillId="0" borderId="0" xfId="0" applyFont="1"/>
    <xf numFmtId="9" fontId="5" fillId="0" borderId="14" xfId="3" applyFont="1" applyBorder="1"/>
    <xf numFmtId="165" fontId="5" fillId="0" borderId="6" xfId="1" applyNumberFormat="1" applyFont="1" applyBorder="1"/>
    <xf numFmtId="0" fontId="6" fillId="0" borderId="6" xfId="0" applyFont="1" applyBorder="1"/>
    <xf numFmtId="9" fontId="0" fillId="0" borderId="0" xfId="3" applyFont="1"/>
    <xf numFmtId="9" fontId="5" fillId="0" borderId="10" xfId="3" applyFont="1" applyBorder="1"/>
    <xf numFmtId="165" fontId="5" fillId="0" borderId="11" xfId="1" applyNumberFormat="1" applyFont="1" applyBorder="1"/>
    <xf numFmtId="0" fontId="6" fillId="0" borderId="11" xfId="0" applyFont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7" fillId="0" borderId="13" xfId="0" applyFont="1" applyBorder="1"/>
    <xf numFmtId="0" fontId="0" fillId="2" borderId="7" xfId="0" applyFill="1" applyBorder="1"/>
    <xf numFmtId="0" fontId="0" fillId="2" borderId="0" xfId="0" applyFill="1"/>
    <xf numFmtId="0" fontId="0" fillId="2" borderId="6" xfId="0" applyFill="1" applyBorder="1"/>
    <xf numFmtId="0" fontId="0" fillId="0" borderId="15" xfId="0" applyBorder="1"/>
    <xf numFmtId="0" fontId="0" fillId="0" borderId="16" xfId="0" applyBorder="1"/>
    <xf numFmtId="0" fontId="0" fillId="0" borderId="11" xfId="0" applyBorder="1"/>
    <xf numFmtId="14" fontId="10" fillId="0" borderId="0" xfId="0" applyNumberFormat="1" applyFont="1"/>
    <xf numFmtId="0" fontId="11" fillId="0" borderId="0" xfId="0" applyFont="1"/>
    <xf numFmtId="0" fontId="12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166" fontId="11" fillId="0" borderId="0" xfId="0" applyNumberFormat="1" applyFont="1"/>
    <xf numFmtId="166" fontId="12" fillId="0" borderId="0" xfId="0" applyNumberFormat="1" applyFont="1"/>
    <xf numFmtId="166" fontId="11" fillId="0" borderId="0" xfId="2" quotePrefix="1" applyNumberFormat="1" applyFont="1" applyFill="1" applyBorder="1" applyProtection="1"/>
    <xf numFmtId="0" fontId="12" fillId="0" borderId="0" xfId="0" applyFont="1" applyAlignment="1">
      <alignment horizontal="left" indent="1"/>
    </xf>
    <xf numFmtId="165" fontId="12" fillId="0" borderId="0" xfId="1" quotePrefix="1" applyNumberFormat="1" applyFont="1" applyFill="1" applyBorder="1" applyProtection="1"/>
    <xf numFmtId="0" fontId="11" fillId="0" borderId="0" xfId="0" applyFont="1" applyAlignment="1">
      <alignment horizontal="left"/>
    </xf>
    <xf numFmtId="166" fontId="12" fillId="0" borderId="0" xfId="2" quotePrefix="1" applyNumberFormat="1" applyFont="1" applyFill="1" applyBorder="1" applyProtection="1"/>
    <xf numFmtId="166" fontId="11" fillId="0" borderId="17" xfId="2" quotePrefix="1" applyNumberFormat="1" applyFont="1" applyFill="1" applyBorder="1" applyProtection="1"/>
    <xf numFmtId="0" fontId="11" fillId="0" borderId="0" xfId="0" applyFont="1" applyAlignment="1">
      <alignment horizontal="left" indent="1"/>
    </xf>
    <xf numFmtId="0" fontId="12" fillId="0" borderId="0" xfId="0" applyFont="1" applyAlignment="1">
      <alignment horizontal="left" indent="2"/>
    </xf>
    <xf numFmtId="165" fontId="11" fillId="0" borderId="0" xfId="1" quotePrefix="1" applyNumberFormat="1" applyFont="1" applyFill="1" applyBorder="1" applyProtection="1"/>
    <xf numFmtId="42" fontId="12" fillId="0" borderId="0" xfId="2" applyNumberFormat="1" applyFont="1" applyFill="1" applyProtection="1"/>
    <xf numFmtId="1" fontId="12" fillId="0" borderId="0" xfId="2" applyNumberFormat="1" applyFont="1" applyFill="1" applyProtection="1"/>
    <xf numFmtId="166" fontId="12" fillId="0" borderId="0" xfId="2" applyNumberFormat="1" applyFont="1" applyFill="1" applyProtection="1"/>
    <xf numFmtId="0" fontId="0" fillId="0" borderId="0" xfId="0" applyAlignment="1">
      <alignment horizontal="left"/>
    </xf>
    <xf numFmtId="0" fontId="14" fillId="0" borderId="0" xfId="0" applyFont="1"/>
    <xf numFmtId="166" fontId="2" fillId="0" borderId="0" xfId="0" applyNumberFormat="1" applyFont="1"/>
    <xf numFmtId="0" fontId="15" fillId="0" borderId="0" xfId="0" applyFont="1"/>
    <xf numFmtId="166" fontId="0" fillId="0" borderId="0" xfId="0" applyNumberFormat="1"/>
    <xf numFmtId="166" fontId="2" fillId="0" borderId="0" xfId="2" quotePrefix="1" applyNumberFormat="1" applyFont="1" applyFill="1" applyBorder="1" applyProtection="1"/>
    <xf numFmtId="0" fontId="16" fillId="0" borderId="0" xfId="0" applyFont="1" applyAlignment="1">
      <alignment horizontal="left" indent="1"/>
    </xf>
    <xf numFmtId="165" fontId="17" fillId="0" borderId="0" xfId="1" quotePrefix="1" applyNumberFormat="1" applyFont="1" applyFill="1" applyBorder="1" applyProtection="1"/>
    <xf numFmtId="0" fontId="15" fillId="0" borderId="0" xfId="0" applyFont="1" applyAlignment="1">
      <alignment horizontal="left"/>
    </xf>
    <xf numFmtId="166" fontId="15" fillId="0" borderId="0" xfId="2" quotePrefix="1" applyNumberFormat="1" applyFont="1" applyFill="1" applyBorder="1" applyProtection="1"/>
    <xf numFmtId="166" fontId="1" fillId="0" borderId="0" xfId="2" quotePrefix="1" applyNumberFormat="1" applyFont="1" applyFill="1" applyBorder="1" applyProtection="1"/>
    <xf numFmtId="166" fontId="15" fillId="0" borderId="0" xfId="0" applyNumberFormat="1" applyFont="1"/>
    <xf numFmtId="166" fontId="15" fillId="0" borderId="17" xfId="2" quotePrefix="1" applyNumberFormat="1" applyFont="1" applyFill="1" applyBorder="1" applyProtection="1"/>
    <xf numFmtId="0" fontId="15" fillId="0" borderId="0" xfId="0" applyFont="1" applyAlignment="1">
      <alignment horizontal="left" indent="1"/>
    </xf>
    <xf numFmtId="0" fontId="16" fillId="0" borderId="0" xfId="0" applyFont="1" applyAlignment="1">
      <alignment horizontal="left" indent="2"/>
    </xf>
    <xf numFmtId="166" fontId="0" fillId="0" borderId="0" xfId="2" applyNumberFormat="1" applyFont="1" applyFill="1" applyProtection="1"/>
    <xf numFmtId="1" fontId="0" fillId="0" borderId="0" xfId="2" applyNumberFormat="1" applyFont="1" applyFill="1" applyProtection="1"/>
    <xf numFmtId="42" fontId="0" fillId="0" borderId="0" xfId="2" applyNumberFormat="1" applyFont="1" applyFill="1" applyProtection="1"/>
    <xf numFmtId="14" fontId="0" fillId="0" borderId="0" xfId="0" applyNumberFormat="1"/>
    <xf numFmtId="9" fontId="0" fillId="0" borderId="12" xfId="3" applyFont="1" applyBorder="1"/>
    <xf numFmtId="165" fontId="0" fillId="0" borderId="12" xfId="1" applyNumberFormat="1" applyFont="1" applyBorder="1"/>
    <xf numFmtId="0" fontId="4" fillId="3" borderId="6" xfId="0" applyFont="1" applyFill="1" applyBorder="1"/>
    <xf numFmtId="164" fontId="3" fillId="3" borderId="6" xfId="0" applyNumberFormat="1" applyFont="1" applyFill="1" applyBorder="1"/>
    <xf numFmtId="9" fontId="3" fillId="3" borderId="14" xfId="3" applyFont="1" applyFill="1" applyBorder="1"/>
    <xf numFmtId="0" fontId="4" fillId="3" borderId="9" xfId="0" applyFont="1" applyFill="1" applyBorder="1"/>
    <xf numFmtId="9" fontId="3" fillId="3" borderId="9" xfId="3" applyFont="1" applyFill="1" applyBorder="1"/>
    <xf numFmtId="9" fontId="3" fillId="3" borderId="8" xfId="3" applyFont="1" applyFill="1" applyBorder="1"/>
    <xf numFmtId="0" fontId="4" fillId="3" borderId="13" xfId="0" applyFont="1" applyFill="1" applyBorder="1"/>
    <xf numFmtId="9" fontId="0" fillId="0" borderId="8" xfId="3" applyFont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8" fillId="4" borderId="0" xfId="0" applyFont="1" applyFill="1" applyAlignment="1">
      <alignment horizontal="center"/>
    </xf>
    <xf numFmtId="0" fontId="18" fillId="4" borderId="0" xfId="0" applyFont="1" applyFill="1"/>
    <xf numFmtId="14" fontId="13" fillId="4" borderId="0" xfId="0" applyNumberFormat="1" applyFont="1" applyFill="1" applyAlignment="1">
      <alignment horizontal="center"/>
    </xf>
    <xf numFmtId="0" fontId="19" fillId="4" borderId="0" xfId="0" applyFont="1" applyFill="1"/>
    <xf numFmtId="0" fontId="11" fillId="0" borderId="19" xfId="0" applyFont="1" applyBorder="1" applyAlignment="1">
      <alignment horizontal="left"/>
    </xf>
    <xf numFmtId="166" fontId="12" fillId="0" borderId="19" xfId="0" applyNumberFormat="1" applyFont="1" applyBorder="1"/>
    <xf numFmtId="166" fontId="11" fillId="0" borderId="19" xfId="2" quotePrefix="1" applyNumberFormat="1" applyFont="1" applyFill="1" applyBorder="1" applyProtection="1"/>
    <xf numFmtId="9" fontId="20" fillId="0" borderId="14" xfId="3" applyFont="1" applyBorder="1"/>
    <xf numFmtId="0" fontId="21" fillId="0" borderId="0" xfId="0" applyFont="1"/>
    <xf numFmtId="0" fontId="22" fillId="0" borderId="0" xfId="0" applyFont="1" applyAlignment="1">
      <alignment horizontal="left"/>
    </xf>
    <xf numFmtId="167" fontId="0" fillId="0" borderId="12" xfId="3" applyNumberFormat="1" applyFont="1" applyBorder="1"/>
    <xf numFmtId="168" fontId="0" fillId="0" borderId="12" xfId="3" applyNumberFormat="1" applyFont="1" applyBorder="1"/>
    <xf numFmtId="169" fontId="0" fillId="0" borderId="12" xfId="3" applyNumberFormat="1" applyFont="1" applyBorder="1"/>
    <xf numFmtId="0" fontId="9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8">
    <dxf>
      <font>
        <color theme="0"/>
      </font>
      <fill>
        <patternFill>
          <bgColor theme="4"/>
        </patternFill>
      </fill>
    </dxf>
    <dxf>
      <fill>
        <patternFill>
          <bgColor theme="5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5"/>
        </patternFill>
      </fill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99CCFF"/>
      <color rgb="FF718184"/>
      <color rgb="FFEAE9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'Budget vs Actuals'!$D$43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</c:spPr>
          <c:dPt>
            <c:idx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958-47B6-8CDC-88A35403D3FD}"/>
              </c:ext>
            </c:extLst>
          </c:dPt>
          <c:dPt>
            <c:idx val="1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958-47B6-8CDC-88A35403D3FD}"/>
              </c:ext>
            </c:extLst>
          </c:dPt>
          <c:dPt>
            <c:idx val="2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958-47B6-8CDC-88A35403D3FD}"/>
              </c:ext>
            </c:extLst>
          </c:dPt>
          <c:dPt>
            <c:idx val="3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958-47B6-8CDC-88A35403D3FD}"/>
              </c:ext>
            </c:extLst>
          </c:dPt>
          <c:cat>
            <c:strRef>
              <c:f>'Budget vs Actuals'!$C$44:$C$47</c:f>
              <c:strCache>
                <c:ptCount val="4"/>
                <c:pt idx="0">
                  <c:v>Positive Variance (A)</c:v>
                </c:pt>
                <c:pt idx="1">
                  <c:v>Positive Variance (B)</c:v>
                </c:pt>
                <c:pt idx="2">
                  <c:v>Negative Variance (A)</c:v>
                </c:pt>
                <c:pt idx="3">
                  <c:v>Negative Variance (B)</c:v>
                </c:pt>
              </c:strCache>
            </c:strRef>
          </c:cat>
          <c:val>
            <c:numRef>
              <c:f>'Budget vs Actuals'!$D$44:$D$47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0.14048060743265592</c:v>
                </c:pt>
                <c:pt idx="3">
                  <c:v>0.85951939256734411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58-47B6-8CDC-88A35403D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9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'Budget vs Actuals'!$E$43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rgbClr val="156082">
                <a:lumMod val="20000"/>
                <a:lumOff val="80000"/>
              </a:srgbClr>
            </a:solidFill>
          </c:spPr>
          <c:dPt>
            <c:idx val="0"/>
            <c:bubble3D val="0"/>
            <c:spPr>
              <a:solidFill>
                <a:srgbClr val="156082">
                  <a:lumMod val="20000"/>
                  <a:lumOff val="8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958-47B6-8CDC-88A35403D3FD}"/>
              </c:ext>
            </c:extLst>
          </c:dPt>
          <c:dPt>
            <c:idx val="1"/>
            <c:bubble3D val="0"/>
            <c:spPr>
              <a:solidFill>
                <a:srgbClr val="156082">
                  <a:lumMod val="20000"/>
                  <a:lumOff val="80000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958-47B6-8CDC-88A35403D3FD}"/>
              </c:ext>
            </c:extLst>
          </c:dPt>
          <c:dPt>
            <c:idx val="2"/>
            <c:bubble3D val="0"/>
            <c:spPr>
              <a:solidFill>
                <a:srgbClr val="0F9ED5">
                  <a:lumMod val="75000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958-47B6-8CDC-88A35403D3FD}"/>
              </c:ext>
            </c:extLst>
          </c:dPt>
          <c:dPt>
            <c:idx val="3"/>
            <c:bubble3D val="0"/>
            <c:spPr>
              <a:solidFill>
                <a:srgbClr val="156082">
                  <a:lumMod val="20000"/>
                  <a:lumOff val="80000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958-47B6-8CDC-88A35403D3FD}"/>
              </c:ext>
            </c:extLst>
          </c:dPt>
          <c:cat>
            <c:strRef>
              <c:f>'Budget vs Actuals'!$C$44:$C$47</c:f>
              <c:strCache>
                <c:ptCount val="4"/>
                <c:pt idx="0">
                  <c:v>Positive Variance (A)</c:v>
                </c:pt>
                <c:pt idx="1">
                  <c:v>Positive Variance (B)</c:v>
                </c:pt>
                <c:pt idx="2">
                  <c:v>Negative Variance (A)</c:v>
                </c:pt>
                <c:pt idx="3">
                  <c:v>Negative Variance (B)</c:v>
                </c:pt>
              </c:strCache>
            </c:strRef>
          </c:cat>
          <c:val>
            <c:numRef>
              <c:f>'Budget vs Actuals'!$E$44:$E$47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0.12899761115458092</c:v>
                </c:pt>
                <c:pt idx="3">
                  <c:v>0.87100238884541903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58-47B6-8CDC-88A35403D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90"/>
      </c:doughnutChart>
      <c:spPr>
        <a:noFill/>
        <a:ln w="25400"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Opex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'Budget vs Actuals'!$F$43</c:f>
              <c:strCache>
                <c:ptCount val="1"/>
                <c:pt idx="0">
                  <c:v>Total Opex</c:v>
                </c:pt>
              </c:strCache>
            </c:strRef>
          </c:tx>
          <c:dPt>
            <c:idx val="0"/>
            <c:bubble3D val="0"/>
            <c:spPr>
              <a:solidFill>
                <a:srgbClr val="0F9ED5">
                  <a:lumMod val="75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958-47B6-8CDC-88A35403D3FD}"/>
              </c:ext>
            </c:extLst>
          </c:dPt>
          <c:dPt>
            <c:idx val="1"/>
            <c:bubble3D val="0"/>
            <c:spPr>
              <a:solidFill>
                <a:srgbClr val="156082">
                  <a:lumMod val="20000"/>
                  <a:lumOff val="80000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958-47B6-8CDC-88A35403D3FD}"/>
              </c:ext>
            </c:extLst>
          </c:dPt>
          <c:dPt>
            <c:idx val="2"/>
            <c:bubble3D val="0"/>
            <c:spPr>
              <a:solidFill>
                <a:srgbClr val="EAE9CB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958-47B6-8CDC-88A35403D3FD}"/>
              </c:ext>
            </c:extLst>
          </c:dPt>
          <c:dPt>
            <c:idx val="3"/>
            <c:bubble3D val="0"/>
            <c:spPr>
              <a:solidFill>
                <a:schemeClr val="bg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958-47B6-8CDC-88A35403D3FD}"/>
              </c:ext>
            </c:extLst>
          </c:dPt>
          <c:cat>
            <c:strRef>
              <c:f>'Budget vs Actuals'!$C$44:$C$47</c:f>
              <c:strCache>
                <c:ptCount val="4"/>
                <c:pt idx="0">
                  <c:v>Positive Variance (A)</c:v>
                </c:pt>
                <c:pt idx="1">
                  <c:v>Positive Variance (B)</c:v>
                </c:pt>
                <c:pt idx="2">
                  <c:v>Negative Variance (A)</c:v>
                </c:pt>
                <c:pt idx="3">
                  <c:v>Negative Variance (B)</c:v>
                </c:pt>
              </c:strCache>
            </c:strRef>
          </c:cat>
          <c:val>
            <c:numRef>
              <c:f>'Budget vs Actuals'!$F$44:$F$47</c:f>
              <c:numCache>
                <c:formatCode>0%</c:formatCode>
                <c:ptCount val="4"/>
                <c:pt idx="0">
                  <c:v>9.9823958134437105E-2</c:v>
                </c:pt>
                <c:pt idx="1">
                  <c:v>0.90017604186556288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58-47B6-8CDC-88A35403D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9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08689283468412"/>
          <c:y val="0.18568791024172515"/>
          <c:w val="0.61049259734042682"/>
          <c:h val="0.74551919055216409"/>
        </c:manualLayout>
      </c:layout>
      <c:doughnutChart>
        <c:varyColors val="1"/>
        <c:ser>
          <c:idx val="0"/>
          <c:order val="0"/>
          <c:tx>
            <c:strRef>
              <c:f>'Budget vs Actuals'!$G$43</c:f>
              <c:strCache>
                <c:ptCount val="1"/>
                <c:pt idx="0">
                  <c:v>Net Income</c:v>
                </c:pt>
              </c:strCache>
            </c:strRef>
          </c:tx>
          <c:dPt>
            <c:idx val="0"/>
            <c:bubble3D val="0"/>
            <c:spPr>
              <a:solidFill>
                <a:srgbClr val="71818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958-47B6-8CDC-88A35403D3FD}"/>
              </c:ext>
            </c:extLst>
          </c:dPt>
          <c:dPt>
            <c:idx val="1"/>
            <c:bubble3D val="0"/>
            <c:spPr>
              <a:solidFill>
                <a:schemeClr val="bg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958-47B6-8CDC-88A35403D3FD}"/>
              </c:ext>
            </c:extLst>
          </c:dPt>
          <c:dPt>
            <c:idx val="2"/>
            <c:bubble3D val="0"/>
            <c:spPr>
              <a:solidFill>
                <a:srgbClr val="156082">
                  <a:lumMod val="20000"/>
                  <a:lumOff val="80000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958-47B6-8CDC-88A35403D3FD}"/>
              </c:ext>
            </c:extLst>
          </c:dPt>
          <c:dPt>
            <c:idx val="3"/>
            <c:bubble3D val="0"/>
            <c:spPr>
              <a:solidFill>
                <a:srgbClr val="0F9ED5">
                  <a:lumMod val="75000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958-47B6-8CDC-88A35403D3FD}"/>
              </c:ext>
            </c:extLst>
          </c:dPt>
          <c:cat>
            <c:strRef>
              <c:f>'Budget vs Actuals'!$C$44:$C$47</c:f>
              <c:strCache>
                <c:ptCount val="4"/>
                <c:pt idx="0">
                  <c:v>Positive Variance (A)</c:v>
                </c:pt>
                <c:pt idx="1">
                  <c:v>Positive Variance (B)</c:v>
                </c:pt>
                <c:pt idx="2">
                  <c:v>Negative Variance (A)</c:v>
                </c:pt>
                <c:pt idx="3">
                  <c:v>Negative Variance (B)</c:v>
                </c:pt>
              </c:strCache>
            </c:strRef>
          </c:cat>
          <c:val>
            <c:numRef>
              <c:f>'Budget vs Actuals'!$G$44:$G$47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0.25666950933016031</c:v>
                </c:pt>
                <c:pt idx="3">
                  <c:v>0.74333049066983969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58-47B6-8CDC-88A35403D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9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5</xdr:row>
      <xdr:rowOff>38100</xdr:rowOff>
    </xdr:from>
    <xdr:to>
      <xdr:col>14</xdr:col>
      <xdr:colOff>0</xdr:colOff>
      <xdr:row>7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4CF49EE-9064-4EA7-A7CC-BDF8CF3BA78C}"/>
            </a:ext>
          </a:extLst>
        </xdr:cNvPr>
        <xdr:cNvSpPr/>
      </xdr:nvSpPr>
      <xdr:spPr>
        <a:xfrm>
          <a:off x="125793" y="977185"/>
          <a:ext cx="14380827" cy="508983"/>
        </a:xfrm>
        <a:prstGeom prst="rect">
          <a:avLst/>
        </a:prstGeom>
        <a:solidFill>
          <a:sysClr val="window" lastClr="FFFFFF"/>
        </a:solidFill>
        <a:ln>
          <a:noFill/>
        </a:ln>
        <a:effectLst>
          <a:outerShdw blurRad="50800" dist="38100" dir="5400000" algn="ctr" rotWithShape="0">
            <a:srgbClr val="38434D">
              <a:alpha val="6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2979167</xdr:colOff>
      <xdr:row>11</xdr:row>
      <xdr:rowOff>90190</xdr:rowOff>
    </xdr:from>
    <xdr:to>
      <xdr:col>10</xdr:col>
      <xdr:colOff>958794</xdr:colOff>
      <xdr:row>25</xdr:row>
      <xdr:rowOff>44220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D1B4AA-5EAE-1CA3-0B70-7BACE21286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697606</xdr:colOff>
      <xdr:row>11</xdr:row>
      <xdr:rowOff>89435</xdr:rowOff>
    </xdr:from>
    <xdr:to>
      <xdr:col>13</xdr:col>
      <xdr:colOff>430190</xdr:colOff>
      <xdr:row>25</xdr:row>
      <xdr:rowOff>43465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ED0CF01-DB8F-4951-9C73-83855B42DF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2548944</xdr:colOff>
      <xdr:row>26</xdr:row>
      <xdr:rowOff>135977</xdr:rowOff>
    </xdr:from>
    <xdr:to>
      <xdr:col>11</xdr:col>
      <xdr:colOff>9838</xdr:colOff>
      <xdr:row>39</xdr:row>
      <xdr:rowOff>90008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F98E882-44EA-411A-B129-EA22135146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825964</xdr:colOff>
      <xdr:row>26</xdr:row>
      <xdr:rowOff>130345</xdr:rowOff>
    </xdr:from>
    <xdr:to>
      <xdr:col>13</xdr:col>
      <xdr:colOff>558216</xdr:colOff>
      <xdr:row>39</xdr:row>
      <xdr:rowOff>84376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C421F81-C84A-45AF-A739-F59900920E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76338</xdr:colOff>
      <xdr:row>16</xdr:row>
      <xdr:rowOff>36162</xdr:rowOff>
    </xdr:from>
    <xdr:to>
      <xdr:col>9</xdr:col>
      <xdr:colOff>1069086</xdr:colOff>
      <xdr:row>17</xdr:row>
      <xdr:rowOff>152761</xdr:rowOff>
    </xdr:to>
    <xdr:sp macro="" textlink="$D$48">
      <xdr:nvSpPr>
        <xdr:cNvPr id="11" name="TextBox 10">
          <a:extLst>
            <a:ext uri="{FF2B5EF4-FFF2-40B4-BE49-F238E27FC236}">
              <a16:creationId xmlns:a16="http://schemas.microsoft.com/office/drawing/2014/main" id="{CFA100C3-F9C6-D8A0-7811-41EF4B8770A7}"/>
            </a:ext>
          </a:extLst>
        </xdr:cNvPr>
        <xdr:cNvSpPr txBox="1"/>
      </xdr:nvSpPr>
      <xdr:spPr>
        <a:xfrm>
          <a:off x="10360473" y="3063154"/>
          <a:ext cx="992748" cy="3075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FFEF2189-92C8-49DD-BDDB-49DC1CA546C2}" type="TxLink">
            <a:rPr lang="en-US" sz="1600" b="1" i="0" u="none" strike="noStrike">
              <a:solidFill>
                <a:schemeClr val="bg1">
                  <a:lumMod val="50000"/>
                </a:schemeClr>
              </a:solidFill>
              <a:latin typeface="Aptos Narrow"/>
            </a:rPr>
            <a:pPr algn="ctr"/>
            <a:t> (38,735)</a:t>
          </a:fld>
          <a:endParaRPr lang="en-US" sz="16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11</xdr:col>
      <xdr:colOff>315346</xdr:colOff>
      <xdr:row>15</xdr:row>
      <xdr:rowOff>145913</xdr:rowOff>
    </xdr:from>
    <xdr:to>
      <xdr:col>12</xdr:col>
      <xdr:colOff>118586</xdr:colOff>
      <xdr:row>17</xdr:row>
      <xdr:rowOff>74364</xdr:rowOff>
    </xdr:to>
    <xdr:sp macro="" textlink="$E$48">
      <xdr:nvSpPr>
        <xdr:cNvPr id="12" name="TextBox 11">
          <a:extLst>
            <a:ext uri="{FF2B5EF4-FFF2-40B4-BE49-F238E27FC236}">
              <a16:creationId xmlns:a16="http://schemas.microsoft.com/office/drawing/2014/main" id="{EECF1E62-1E46-AEA3-5D9C-028BE2467C61}"/>
            </a:ext>
          </a:extLst>
        </xdr:cNvPr>
        <xdr:cNvSpPr txBox="1"/>
      </xdr:nvSpPr>
      <xdr:spPr>
        <a:xfrm>
          <a:off x="12180439" y="2968135"/>
          <a:ext cx="1096758" cy="3047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D6BBAC6B-9065-4807-8ECF-C8BFA336D03A}" type="TxLink">
            <a:rPr lang="en-US" sz="1600" b="1" i="0" u="none" strike="noStrike">
              <a:solidFill>
                <a:schemeClr val="bg1">
                  <a:lumMod val="50000"/>
                </a:schemeClr>
              </a:solidFill>
              <a:latin typeface="Aptos Narrow"/>
            </a:rPr>
            <a:pPr algn="ctr"/>
            <a:t> (28,259)</a:t>
          </a:fld>
          <a:endParaRPr lang="en-US" sz="16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643978</xdr:colOff>
      <xdr:row>31</xdr:row>
      <xdr:rowOff>100298</xdr:rowOff>
    </xdr:from>
    <xdr:to>
      <xdr:col>9</xdr:col>
      <xdr:colOff>1215415</xdr:colOff>
      <xdr:row>33</xdr:row>
      <xdr:rowOff>109240</xdr:rowOff>
    </xdr:to>
    <xdr:sp macro="" textlink="$F$48">
      <xdr:nvSpPr>
        <xdr:cNvPr id="15" name="TextBox 14">
          <a:extLst>
            <a:ext uri="{FF2B5EF4-FFF2-40B4-BE49-F238E27FC236}">
              <a16:creationId xmlns:a16="http://schemas.microsoft.com/office/drawing/2014/main" id="{66538410-3728-FB0C-A0A5-1A35EED9AF1A}"/>
            </a:ext>
          </a:extLst>
        </xdr:cNvPr>
        <xdr:cNvSpPr txBox="1"/>
      </xdr:nvSpPr>
      <xdr:spPr>
        <a:xfrm>
          <a:off x="10259692" y="5800975"/>
          <a:ext cx="1239858" cy="3908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76A92C0-0998-4DF4-B08D-D40904308923}" type="TxLink">
            <a:rPr lang="en-US" sz="1600" b="1" i="0" u="none" strike="noStrike">
              <a:solidFill>
                <a:schemeClr val="bg1">
                  <a:lumMod val="50000"/>
                </a:schemeClr>
              </a:solidFill>
              <a:latin typeface="Aptos Narrow"/>
            </a:rPr>
            <a:pPr algn="ctr"/>
            <a:t> 8,473 </a:t>
          </a:fld>
          <a:endParaRPr lang="en-US" sz="16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11</xdr:col>
      <xdr:colOff>203685</xdr:colOff>
      <xdr:row>31</xdr:row>
      <xdr:rowOff>78890</xdr:rowOff>
    </xdr:from>
    <xdr:to>
      <xdr:col>12</xdr:col>
      <xdr:colOff>58268</xdr:colOff>
      <xdr:row>33</xdr:row>
      <xdr:rowOff>123606</xdr:rowOff>
    </xdr:to>
    <xdr:sp macro="" textlink="$G$48">
      <xdr:nvSpPr>
        <xdr:cNvPr id="16" name="TextBox 15">
          <a:extLst>
            <a:ext uri="{FF2B5EF4-FFF2-40B4-BE49-F238E27FC236}">
              <a16:creationId xmlns:a16="http://schemas.microsoft.com/office/drawing/2014/main" id="{8F09B819-E6B8-4A85-A73D-FEBF920DEF41}"/>
            </a:ext>
          </a:extLst>
        </xdr:cNvPr>
        <xdr:cNvSpPr txBox="1"/>
      </xdr:nvSpPr>
      <xdr:spPr>
        <a:xfrm>
          <a:off x="13314287" y="5779567"/>
          <a:ext cx="1267816" cy="4266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AB417042-EC89-401D-9E04-BC65177BDE5C}" type="TxLink">
            <a:rPr lang="en-US" sz="1600" b="1" i="0" u="none" strike="noStrike">
              <a:solidFill>
                <a:schemeClr val="bg1">
                  <a:lumMod val="50000"/>
                </a:schemeClr>
              </a:solidFill>
              <a:latin typeface="Aptos Narrow"/>
            </a:rPr>
            <a:pPr algn="ctr"/>
            <a:t> (21,151)</a:t>
          </a:fld>
          <a:endParaRPr lang="en-US" sz="16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665103</xdr:colOff>
      <xdr:row>18</xdr:row>
      <xdr:rowOff>163835</xdr:rowOff>
    </xdr:from>
    <xdr:to>
      <xdr:col>9</xdr:col>
      <xdr:colOff>987291</xdr:colOff>
      <xdr:row>21</xdr:row>
      <xdr:rowOff>87394</xdr:rowOff>
    </xdr:to>
    <xdr:sp macro="" textlink="$D$49">
      <xdr:nvSpPr>
        <xdr:cNvPr id="17" name="TextBox 16">
          <a:extLst>
            <a:ext uri="{FF2B5EF4-FFF2-40B4-BE49-F238E27FC236}">
              <a16:creationId xmlns:a16="http://schemas.microsoft.com/office/drawing/2014/main" id="{CF333E32-991C-7360-1201-7BD77D89C447}"/>
            </a:ext>
          </a:extLst>
        </xdr:cNvPr>
        <xdr:cNvSpPr txBox="1"/>
      </xdr:nvSpPr>
      <xdr:spPr>
        <a:xfrm>
          <a:off x="10560943" y="3608075"/>
          <a:ext cx="992748" cy="5026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fld id="{D252E81E-590A-D349-9B1A-FDA48A0E113E}" type="TxLink">
            <a:rPr lang="en-US" sz="1100" b="0" i="0" u="none" strike="noStrike">
              <a:solidFill>
                <a:srgbClr val="000000"/>
              </a:solidFill>
              <a:latin typeface="Aptos Narrow"/>
              <a:ea typeface="+mn-ea"/>
              <a:cs typeface="+mn-cs"/>
            </a:rPr>
            <a:pPr marL="0" indent="0" algn="ctr"/>
            <a:t> -14% unfavorable</a:t>
          </a:fld>
          <a:endParaRPr lang="en-US" sz="1100" b="0" i="0" u="none" strike="noStrike">
            <a:solidFill>
              <a:srgbClr val="000000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306899</xdr:colOff>
      <xdr:row>19</xdr:row>
      <xdr:rowOff>29646</xdr:rowOff>
    </xdr:from>
    <xdr:to>
      <xdr:col>12</xdr:col>
      <xdr:colOff>110139</xdr:colOff>
      <xdr:row>21</xdr:row>
      <xdr:rowOff>145914</xdr:rowOff>
    </xdr:to>
    <xdr:sp macro="" textlink="$E$49">
      <xdr:nvSpPr>
        <xdr:cNvPr id="18" name="TextBox 17">
          <a:extLst>
            <a:ext uri="{FF2B5EF4-FFF2-40B4-BE49-F238E27FC236}">
              <a16:creationId xmlns:a16="http://schemas.microsoft.com/office/drawing/2014/main" id="{298476B3-7071-D6F8-D26D-EEA4677B11F4}"/>
            </a:ext>
          </a:extLst>
        </xdr:cNvPr>
        <xdr:cNvSpPr txBox="1"/>
      </xdr:nvSpPr>
      <xdr:spPr>
        <a:xfrm>
          <a:off x="12171992" y="3604461"/>
          <a:ext cx="1096758" cy="304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69CA6EC5-3399-194A-BDDE-A5788F24C5D5}" type="TxLink">
            <a:rPr lang="en-US" sz="1100" b="0" i="0" u="none" strike="noStrike">
              <a:solidFill>
                <a:srgbClr val="000000"/>
              </a:solidFill>
              <a:latin typeface="Aptos Narrow"/>
            </a:rPr>
            <a:pPr algn="ctr"/>
            <a:t>-13% unfavorable</a:t>
          </a:fld>
          <a:endParaRPr lang="en-US" sz="16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605680</xdr:colOff>
      <xdr:row>34</xdr:row>
      <xdr:rowOff>110737</xdr:rowOff>
    </xdr:from>
    <xdr:to>
      <xdr:col>9</xdr:col>
      <xdr:colOff>1296832</xdr:colOff>
      <xdr:row>36</xdr:row>
      <xdr:rowOff>119681</xdr:rowOff>
    </xdr:to>
    <xdr:sp macro="" textlink="$F$49">
      <xdr:nvSpPr>
        <xdr:cNvPr id="19" name="TextBox 18">
          <a:extLst>
            <a:ext uri="{FF2B5EF4-FFF2-40B4-BE49-F238E27FC236}">
              <a16:creationId xmlns:a16="http://schemas.microsoft.com/office/drawing/2014/main" id="{8CB7D0B3-5A0F-69CC-4CB6-0B6CE82583EE}"/>
            </a:ext>
          </a:extLst>
        </xdr:cNvPr>
        <xdr:cNvSpPr txBox="1"/>
      </xdr:nvSpPr>
      <xdr:spPr>
        <a:xfrm>
          <a:off x="10221394" y="6384346"/>
          <a:ext cx="1359573" cy="390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44A6A8A5-2A45-4947-BD2E-5E0A3774938E}" type="TxLink">
            <a:rPr lang="en-US" sz="1100" b="0" i="0" u="none" strike="noStrike">
              <a:solidFill>
                <a:srgbClr val="000000"/>
              </a:solidFill>
              <a:latin typeface="Aptos Narrow"/>
            </a:rPr>
            <a:pPr algn="ctr"/>
            <a:t>10% favorable</a:t>
          </a:fld>
          <a:endParaRPr lang="en-US" sz="16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11</xdr:col>
      <xdr:colOff>248407</xdr:colOff>
      <xdr:row>34</xdr:row>
      <xdr:rowOff>99775</xdr:rowOff>
    </xdr:from>
    <xdr:to>
      <xdr:col>12</xdr:col>
      <xdr:colOff>102990</xdr:colOff>
      <xdr:row>36</xdr:row>
      <xdr:rowOff>140972</xdr:rowOff>
    </xdr:to>
    <xdr:sp macro="" textlink="$G$49">
      <xdr:nvSpPr>
        <xdr:cNvPr id="20" name="TextBox 19">
          <a:extLst>
            <a:ext uri="{FF2B5EF4-FFF2-40B4-BE49-F238E27FC236}">
              <a16:creationId xmlns:a16="http://schemas.microsoft.com/office/drawing/2014/main" id="{59950191-1CF9-C3E0-73B0-866EDA31C04D}"/>
            </a:ext>
          </a:extLst>
        </xdr:cNvPr>
        <xdr:cNvSpPr txBox="1"/>
      </xdr:nvSpPr>
      <xdr:spPr>
        <a:xfrm>
          <a:off x="13359009" y="6373384"/>
          <a:ext cx="1267816" cy="423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71987D11-C985-1E41-A80B-65F23A6AE7B4}" type="TxLink">
            <a:rPr lang="en-US" sz="1100" b="0" i="0" u="none" strike="noStrike">
              <a:solidFill>
                <a:srgbClr val="000000"/>
              </a:solidFill>
              <a:latin typeface="Aptos Narrow"/>
            </a:rPr>
            <a:pPr algn="ctr"/>
            <a:t>-26% unfavorable</a:t>
          </a:fld>
          <a:endParaRPr lang="en-US" sz="16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0.30389</cdr:x>
      <cdr:y>0.38027</cdr:y>
    </cdr:from>
    <cdr:to>
      <cdr:x>0.66268</cdr:x>
      <cdr:y>0.50347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E2753E1-0090-10C3-15B8-0990FAD1FE96}"/>
            </a:ext>
          </a:extLst>
        </cdr:cNvPr>
        <cdr:cNvSpPr txBox="1"/>
      </cdr:nvSpPr>
      <cdr:spPr>
        <a:xfrm xmlns:a="http://schemas.openxmlformats.org/drawingml/2006/main">
          <a:off x="886317" y="911002"/>
          <a:ext cx="1046409" cy="2951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0.32843</cdr:x>
      <cdr:y>0.41014</cdr:y>
    </cdr:from>
    <cdr:to>
      <cdr:x>0.67188</cdr:x>
      <cdr:y>0.62667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25F8461-01E5-C41A-991D-F0979DBFC95E}"/>
            </a:ext>
          </a:extLst>
        </cdr:cNvPr>
        <cdr:cNvSpPr txBox="1"/>
      </cdr:nvSpPr>
      <cdr:spPr>
        <a:xfrm xmlns:a="http://schemas.openxmlformats.org/drawingml/2006/main">
          <a:off x="957867" y="982552"/>
          <a:ext cx="1001690" cy="5187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ECEB9B0-A29A-4BFF-9DAC-6803B74488D4}" autoFormatId="16" applyNumberFormats="0" applyBorderFormats="0" applyFontFormats="0" applyPatternFormats="0" applyAlignmentFormats="0" applyWidthHeightFormats="0">
  <queryTableRefresh nextId="6">
    <queryTableFields count="5">
      <queryTableField id="1" name="Account" tableColumnId="1"/>
      <queryTableField id="2" name="Summary Grouping" tableColumnId="2"/>
      <queryTableField id="3" name="Date" tableColumnId="3"/>
      <queryTableField id="4" name="Value" tableColumnId="4"/>
      <queryTableField id="5" name="Typ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F9C56-7CD3-411B-A7F7-22C9D1244D38}" name="Combined" displayName="Combined" ref="A1:E745" tableType="queryTable" totalsRowShown="0">
  <autoFilter ref="A1:E745" xr:uid="{389F9C56-7CD3-411B-A7F7-22C9D1244D38}"/>
  <tableColumns count="5">
    <tableColumn id="1" xr3:uid="{E92817BE-F054-4189-BB6B-99870CD88A58}" uniqueName="1" name="Account" queryTableFieldId="1" dataDxfId="7"/>
    <tableColumn id="2" xr3:uid="{E5E831B5-2B88-4F51-A9E4-99462AF22EBF}" uniqueName="2" name="Summary Grouping" queryTableFieldId="2" dataDxfId="6"/>
    <tableColumn id="3" xr3:uid="{1DC7C78A-6492-4D20-B01C-0B394390CF39}" uniqueName="3" name="Date" queryTableFieldId="3" dataDxfId="5"/>
    <tableColumn id="4" xr3:uid="{14C70156-917A-4737-B16F-2474413599C4}" uniqueName="4" name="Value" queryTableFieldId="4" dataDxfId="4"/>
    <tableColumn id="5" xr3:uid="{B8C07574-F4D4-4790-92B7-E7A0B55555BE}" uniqueName="5" name="Typ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26BF546-A416-4272-BD22-3DF6EBFFAEC4}">
  <we:reference id="wa200006775" version="1.0.0.4" store="en-US" storeType="OMEX"/>
  <we:alternateReferences>
    <we:reference id="wa200006775" version="1.0.0.4" store="wa200006775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7FBF-5899-43EB-8E13-90419CDA6DE5}">
  <dimension ref="B1:AB49"/>
  <sheetViews>
    <sheetView showGridLines="0" zoomScale="125" zoomScaleNormal="133" workbookViewId="0">
      <selection activeCell="H37" sqref="H37"/>
    </sheetView>
  </sheetViews>
  <sheetFormatPr baseColWidth="10" defaultColWidth="8.83203125" defaultRowHeight="15" outlineLevelRow="1"/>
  <cols>
    <col min="1" max="1" width="1.6640625" customWidth="1"/>
    <col min="2" max="2" width="2.33203125" customWidth="1"/>
    <col min="3" max="3" width="21.83203125" customWidth="1"/>
    <col min="4" max="5" width="14.1640625" customWidth="1"/>
    <col min="6" max="6" width="12.5" bestFit="1" customWidth="1"/>
    <col min="7" max="7" width="14.6640625" customWidth="1"/>
    <col min="8" max="8" width="46.83203125" customWidth="1"/>
    <col min="10" max="12" width="18.5" customWidth="1"/>
    <col min="15" max="22" width="16.1640625" customWidth="1"/>
    <col min="24" max="24" width="11.5" bestFit="1" customWidth="1"/>
  </cols>
  <sheetData>
    <row r="1" spans="2:28" outlineLevel="1"/>
    <row r="2" spans="2:28" outlineLevel="1">
      <c r="C2" t="s">
        <v>0</v>
      </c>
      <c r="D2" s="26">
        <v>45658</v>
      </c>
    </row>
    <row r="3" spans="2:28" outlineLevel="1">
      <c r="C3" t="s">
        <v>1</v>
      </c>
      <c r="D3" s="26">
        <v>45716</v>
      </c>
    </row>
    <row r="4" spans="2:28" outlineLevel="1"/>
    <row r="6" spans="2:28">
      <c r="B6" s="25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3"/>
    </row>
    <row r="7" spans="2:28">
      <c r="B7" s="6"/>
      <c r="N7" s="7"/>
    </row>
    <row r="8" spans="2:28">
      <c r="B8" s="6"/>
      <c r="N8" s="7"/>
    </row>
    <row r="9" spans="2:28" ht="14.5" customHeight="1">
      <c r="B9" s="22"/>
      <c r="C9" s="90" t="s">
        <v>2</v>
      </c>
      <c r="D9" s="90"/>
      <c r="E9" s="91" t="str">
        <f>TEXT(D2,"MMMM YYYY")&amp;IF(EOMONTH(D2,0)=$D$3,""," - "&amp;TEXT($D$3,"MMMM YYYY"))</f>
        <v>January 2025 - February 2025</v>
      </c>
      <c r="F9" s="91"/>
      <c r="G9" s="91"/>
      <c r="H9" s="91"/>
      <c r="I9" s="91"/>
      <c r="J9" s="91"/>
      <c r="K9" s="91"/>
      <c r="L9" s="91"/>
      <c r="M9" s="21"/>
      <c r="N9" s="20"/>
    </row>
    <row r="10" spans="2:28" ht="14.5" customHeight="1">
      <c r="B10" s="22"/>
      <c r="C10" s="90"/>
      <c r="D10" s="90"/>
      <c r="E10" s="91"/>
      <c r="F10" s="91"/>
      <c r="G10" s="91"/>
      <c r="H10" s="91"/>
      <c r="I10" s="91"/>
      <c r="J10" s="91"/>
      <c r="K10" s="91"/>
      <c r="L10" s="91"/>
      <c r="M10" s="21"/>
      <c r="N10" s="20"/>
    </row>
    <row r="11" spans="2:28" ht="14.5" customHeight="1">
      <c r="B11" s="22"/>
      <c r="C11" s="90"/>
      <c r="D11" s="90"/>
      <c r="E11" s="91"/>
      <c r="F11" s="91"/>
      <c r="G11" s="91"/>
      <c r="H11" s="91"/>
      <c r="I11" s="91"/>
      <c r="J11" s="91"/>
      <c r="K11" s="91"/>
      <c r="L11" s="91"/>
      <c r="M11" s="21"/>
      <c r="N11" s="20"/>
    </row>
    <row r="12" spans="2:28">
      <c r="B12" s="6"/>
      <c r="N12" s="7"/>
    </row>
    <row r="13" spans="2:28">
      <c r="B13" s="6"/>
      <c r="C13" s="19"/>
      <c r="D13" s="18" t="s">
        <v>3</v>
      </c>
      <c r="E13" s="18" t="s">
        <v>4</v>
      </c>
      <c r="F13" s="18" t="s">
        <v>78</v>
      </c>
      <c r="G13" s="17" t="s">
        <v>6</v>
      </c>
      <c r="H13" s="17" t="s">
        <v>85</v>
      </c>
      <c r="N13" s="7"/>
    </row>
    <row r="14" spans="2:28">
      <c r="B14" s="6"/>
      <c r="C14" s="12" t="s">
        <v>7</v>
      </c>
      <c r="D14" s="11">
        <f>SUMIFS(Combined[Value],Combined[Type],'Budget vs Actuals'!$D$13,Combined[Summary Grouping],'Budget vs Actuals'!$C14,Combined[Date],"&gt;="&amp;'Budget vs Actuals'!Start_Date,Combined[Date],"&lt;="&amp;'Budget vs Actuals'!End_Date)</f>
        <v>275729.40128167986</v>
      </c>
      <c r="E14" s="11">
        <f>SUMIFS(Combined[Value],Combined[Type],'Budget vs Actuals'!$E$13,Combined[Summary Grouping],'Budget vs Actuals'!$C14,Combined[Date],"&gt;="&amp;'Budget vs Actuals'!Start_Date,Combined[Date],"&lt;="&amp;'Budget vs Actuals'!End_Date)</f>
        <v>236994.76750258694</v>
      </c>
      <c r="F14" s="11">
        <f>E14-D14</f>
        <v>-38734.633779092925</v>
      </c>
      <c r="G14" s="10">
        <f>IFERROR(F14/ABS(D14),0)</f>
        <v>-0.14048060743265592</v>
      </c>
      <c r="H14" s="84" t="s">
        <v>86</v>
      </c>
      <c r="N14" s="7"/>
    </row>
    <row r="15" spans="2:28">
      <c r="B15" s="6"/>
      <c r="C15" s="12" t="s">
        <v>8</v>
      </c>
      <c r="D15" s="11">
        <f>SUMIFS(Combined[Value],Combined[Type],'Budget vs Actuals'!$D$13,Combined[Summary Grouping],'Budget vs Actuals'!$C15,Combined[Date],"&gt;="&amp;'Budget vs Actuals'!Start_Date,Combined[Date],"&lt;="&amp;'Budget vs Actuals'!End_Date)</f>
        <v>56663</v>
      </c>
      <c r="E15" s="11">
        <f>SUMIFS(Combined[Value],Combined[Type],'Budget vs Actuals'!$E$13,Combined[Summary Grouping],'Budget vs Actuals'!$C15,Combined[Date],"&gt;="&amp;'Budget vs Actuals'!Start_Date,Combined[Date],"&lt;="&amp;'Budget vs Actuals'!End_Date)</f>
        <v>46187.408670474608</v>
      </c>
      <c r="F15" s="11">
        <f>D15-E15</f>
        <v>10475.591329525392</v>
      </c>
      <c r="G15" s="10">
        <f t="shared" ref="G15:G17" si="0">IFERROR(F15/ABS(D15),0)</f>
        <v>0.18487533892531974</v>
      </c>
      <c r="H15" s="84" t="s">
        <v>87</v>
      </c>
      <c r="J15" s="13"/>
      <c r="K15" s="13"/>
      <c r="N15" s="7"/>
    </row>
    <row r="16" spans="2:28">
      <c r="B16" s="6"/>
      <c r="C16" s="66" t="s">
        <v>9</v>
      </c>
      <c r="D16" s="67">
        <f>D14-D15</f>
        <v>219066.40128167986</v>
      </c>
      <c r="E16" s="67">
        <f t="shared" ref="E16" si="1">E14-E15</f>
        <v>190807.35883211234</v>
      </c>
      <c r="F16" s="67">
        <f t="shared" ref="F16:F17" si="2">E16-D16</f>
        <v>-28259.042449567525</v>
      </c>
      <c r="G16" s="68">
        <f t="shared" si="0"/>
        <v>-0.12899761115458092</v>
      </c>
      <c r="H16" s="68"/>
      <c r="N16" s="7"/>
      <c r="X16" s="13"/>
      <c r="Y16" s="13"/>
      <c r="Z16" s="13"/>
      <c r="AA16" s="13"/>
      <c r="AB16" s="13"/>
    </row>
    <row r="17" spans="2:28">
      <c r="B17" s="6"/>
      <c r="C17" s="69" t="s">
        <v>10</v>
      </c>
      <c r="D17" s="70">
        <f>IFERROR(D16/D14,0)</f>
        <v>0.79449779480674909</v>
      </c>
      <c r="E17" s="70">
        <f t="shared" ref="E17" si="3">IFERROR(E16/E14,0)</f>
        <v>0.80511211636784163</v>
      </c>
      <c r="F17" s="70">
        <f t="shared" si="2"/>
        <v>1.0614321561092543E-2</v>
      </c>
      <c r="G17" s="71">
        <f t="shared" si="0"/>
        <v>1.3359787315299389E-2</v>
      </c>
      <c r="H17" s="68"/>
      <c r="N17" s="7"/>
      <c r="X17" s="13"/>
      <c r="Y17" s="13"/>
      <c r="Z17" s="13"/>
      <c r="AA17" s="13"/>
      <c r="AB17" s="13"/>
    </row>
    <row r="18" spans="2:28">
      <c r="B18" s="6"/>
      <c r="C18" s="9"/>
      <c r="D18" s="8"/>
      <c r="E18" s="8"/>
      <c r="F18" s="8"/>
      <c r="G18" s="8"/>
      <c r="H18" s="8"/>
      <c r="N18" s="7"/>
      <c r="X18" s="13"/>
      <c r="Y18" s="13"/>
      <c r="Z18" s="13"/>
      <c r="AA18" s="13"/>
      <c r="AB18" s="13"/>
    </row>
    <row r="19" spans="2:28">
      <c r="B19" s="6"/>
      <c r="C19" s="16" t="s">
        <v>79</v>
      </c>
      <c r="D19" s="15">
        <f>SUMIFS(Combined[Value],Combined[Type],'Budget vs Actuals'!$D$13,Combined[Summary Grouping],'Budget vs Actuals'!$C19,Combined[Date],"&gt;="&amp;'Budget vs Actuals'!Start_Date,Combined[Date],"&lt;="&amp;'Budget vs Actuals'!End_Date)</f>
        <v>12375.109021367021</v>
      </c>
      <c r="E19" s="15">
        <f>SUMIFS(Combined[Value],Combined[Type],'Budget vs Actuals'!$E$13,Combined[Summary Grouping],'Budget vs Actuals'!$C19,Combined[Date],"&gt;="&amp;'Budget vs Actuals'!Start_Date,Combined[Date],"&lt;="&amp;'Budget vs Actuals'!End_Date)</f>
        <v>10457</v>
      </c>
      <c r="F19" s="15">
        <f>D19-E19</f>
        <v>1918.1090213670213</v>
      </c>
      <c r="G19" s="14">
        <f t="shared" ref="G19:G26" si="4">IFERROR(F19/ABS(D19),0)</f>
        <v>0.15499734330058748</v>
      </c>
      <c r="H19" s="14" t="s">
        <v>88</v>
      </c>
      <c r="N19" s="7"/>
      <c r="X19" s="13"/>
      <c r="Y19" s="13"/>
      <c r="Z19" s="13"/>
      <c r="AA19" s="13"/>
      <c r="AB19" s="13"/>
    </row>
    <row r="20" spans="2:28">
      <c r="B20" s="6"/>
      <c r="C20" s="12" t="s">
        <v>80</v>
      </c>
      <c r="D20" s="11">
        <f>SUMIFS(Combined[Value],Combined[Type],'Budget vs Actuals'!$D$13,Combined[Summary Grouping],'Budget vs Actuals'!$C20,Combined[Date],"&gt;="&amp;'Budget vs Actuals'!Start_Date,Combined[Date],"&lt;="&amp;'Budget vs Actuals'!End_Date)</f>
        <v>6521.0899674363463</v>
      </c>
      <c r="E20" s="11">
        <f>SUMIFS(Combined[Value],Combined[Type],'Budget vs Actuals'!$E$13,Combined[Summary Grouping],'Budget vs Actuals'!$C20,Combined[Date],"&gt;="&amp;'Budget vs Actuals'!Start_Date,Combined[Date],"&lt;="&amp;'Budget vs Actuals'!End_Date)</f>
        <v>4453.0030733166641</v>
      </c>
      <c r="F20" s="11">
        <f>D20-E20</f>
        <v>2068.0868941196823</v>
      </c>
      <c r="G20" s="10">
        <f t="shared" si="4"/>
        <v>0.31713822450646467</v>
      </c>
      <c r="H20" s="84" t="s">
        <v>89</v>
      </c>
      <c r="N20" s="7"/>
    </row>
    <row r="21" spans="2:28">
      <c r="B21" s="6"/>
      <c r="C21" s="12" t="s">
        <v>81</v>
      </c>
      <c r="D21" s="11">
        <f>SUMIFS(Combined[Value],Combined[Type],'Budget vs Actuals'!$D$13,Combined[Summary Grouping],'Budget vs Actuals'!$C21,Combined[Date],"&gt;="&amp;'Budget vs Actuals'!Start_Date,Combined[Date],"&lt;="&amp;'Budget vs Actuals'!End_Date)</f>
        <v>10697.739619205391</v>
      </c>
      <c r="E21" s="11">
        <f>SUMIFS(Combined[Value],Combined[Type],'Budget vs Actuals'!$E$13,Combined[Summary Grouping],'Budget vs Actuals'!$C21,Combined[Date],"&gt;="&amp;'Budget vs Actuals'!Start_Date,Combined[Date],"&lt;="&amp;'Budget vs Actuals'!End_Date)</f>
        <v>11530.689509489037</v>
      </c>
      <c r="F21" s="11">
        <f>D21-E21</f>
        <v>-832.9498902836458</v>
      </c>
      <c r="G21" s="10">
        <f t="shared" si="4"/>
        <v>-7.7862232577456933E-2</v>
      </c>
      <c r="H21" s="84" t="s">
        <v>94</v>
      </c>
      <c r="N21" s="7"/>
    </row>
    <row r="22" spans="2:28">
      <c r="B22" s="6"/>
      <c r="C22" s="12" t="s">
        <v>12</v>
      </c>
      <c r="D22" s="11">
        <f>SUMIFS(Combined[Value],Combined[Type],'Budget vs Actuals'!$D$13,Combined[Summary Grouping],'Budget vs Actuals'!$C22,Combined[Date],"&gt;="&amp;'Budget vs Actuals'!Start_Date,Combined[Date],"&lt;="&amp;'Budget vs Actuals'!End_Date)</f>
        <v>14263.017828378826</v>
      </c>
      <c r="E22" s="11">
        <f>SUMIFS(Combined[Value],Combined[Type],'Budget vs Actuals'!$E$13,Combined[Summary Grouping],'Budget vs Actuals'!$C22,Combined[Date],"&gt;="&amp;'Budget vs Actuals'!Start_Date,Combined[Date],"&lt;="&amp;'Budget vs Actuals'!End_Date)</f>
        <v>15758.896224869995</v>
      </c>
      <c r="F22" s="11">
        <f t="shared" ref="F22:F25" si="5">D22-E22</f>
        <v>-1495.878396491169</v>
      </c>
      <c r="G22" s="10">
        <f t="shared" si="4"/>
        <v>-0.10487811306768834</v>
      </c>
      <c r="H22" s="84" t="s">
        <v>90</v>
      </c>
      <c r="N22" s="7"/>
    </row>
    <row r="23" spans="2:28">
      <c r="B23" s="6"/>
      <c r="C23" s="12" t="s">
        <v>13</v>
      </c>
      <c r="D23" s="11">
        <f>SUMIFS(Combined[Value],Combined[Type],'Budget vs Actuals'!$D$13,Combined[Summary Grouping],'Budget vs Actuals'!$C23,Combined[Date],"&gt;="&amp;'Budget vs Actuals'!Start_Date,Combined[Date],"&lt;="&amp;'Budget vs Actuals'!End_Date)</f>
        <v>15409.375076955816</v>
      </c>
      <c r="E23" s="11">
        <f>SUMIFS(Combined[Value],Combined[Type],'Budget vs Actuals'!$E$13,Combined[Summary Grouping],'Budget vs Actuals'!$C23,Combined[Date],"&gt;="&amp;'Budget vs Actuals'!Start_Date,Combined[Date],"&lt;="&amp;'Budget vs Actuals'!End_Date)</f>
        <v>19453.224228687857</v>
      </c>
      <c r="F23" s="11">
        <f t="shared" si="5"/>
        <v>-4043.8491517320417</v>
      </c>
      <c r="G23" s="10">
        <f t="shared" si="4"/>
        <v>-0.26242784873083386</v>
      </c>
      <c r="H23" s="84" t="s">
        <v>91</v>
      </c>
      <c r="N23" s="7"/>
    </row>
    <row r="24" spans="2:28">
      <c r="B24" s="6"/>
      <c r="C24" s="12" t="s">
        <v>14</v>
      </c>
      <c r="D24" s="11">
        <f>SUMIFS(Combined[Value],Combined[Type],'Budget vs Actuals'!$D$13,Combined[Summary Grouping],'Budget vs Actuals'!$C24,Combined[Date],"&gt;="&amp;'Budget vs Actuals'!Start_Date,Combined[Date],"&lt;="&amp;'Budget vs Actuals'!End_Date)</f>
        <v>18406.82845488633</v>
      </c>
      <c r="E24" s="11">
        <f>SUMIFS(Combined[Value],Combined[Type],'Budget vs Actuals'!$E$13,Combined[Summary Grouping],'Budget vs Actuals'!$C24,Combined[Date],"&gt;="&amp;'Budget vs Actuals'!Start_Date,Combined[Date],"&lt;="&amp;'Budget vs Actuals'!End_Date)</f>
        <v>9484.5150963430042</v>
      </c>
      <c r="F24" s="11">
        <f t="shared" si="5"/>
        <v>8922.3133585433261</v>
      </c>
      <c r="G24" s="10">
        <f t="shared" si="4"/>
        <v>0.48472844631606171</v>
      </c>
      <c r="H24" s="84" t="s">
        <v>92</v>
      </c>
      <c r="N24" s="7"/>
    </row>
    <row r="25" spans="2:28">
      <c r="B25" s="6"/>
      <c r="C25" s="12" t="s">
        <v>82</v>
      </c>
      <c r="D25" s="11">
        <f>SUMIFS(Combined[Value],Combined[Type],'Budget vs Actuals'!$D$13,Combined[Summary Grouping],'Budget vs Actuals'!$C25,Combined[Date],"&gt;="&amp;'Budget vs Actuals'!Start_Date,Combined[Date],"&lt;="&amp;'Budget vs Actuals'!End_Date)</f>
        <v>7206.4561792712639</v>
      </c>
      <c r="E25" s="11">
        <f>SUMIFS(Combined[Value],Combined[Type],'Budget vs Actuals'!$E$13,Combined[Summary Grouping],'Budget vs Actuals'!$C25,Combined[Date],"&gt;="&amp;'Budget vs Actuals'!Start_Date,Combined[Date],"&lt;="&amp;'Budget vs Actuals'!End_Date)</f>
        <v>5269.2687660192041</v>
      </c>
      <c r="F25" s="11">
        <f t="shared" si="5"/>
        <v>1937.1874132520597</v>
      </c>
      <c r="G25" s="10">
        <f t="shared" si="4"/>
        <v>0.26881276525682746</v>
      </c>
      <c r="H25" s="84" t="s">
        <v>93</v>
      </c>
      <c r="N25" s="7"/>
    </row>
    <row r="26" spans="2:28">
      <c r="B26" s="6"/>
      <c r="C26" s="69" t="s">
        <v>16</v>
      </c>
      <c r="D26" s="67">
        <f>SUM(D19:D25)</f>
        <v>84879.616147501001</v>
      </c>
      <c r="E26" s="67">
        <f>SUM(E19:E25)</f>
        <v>76406.596898725766</v>
      </c>
      <c r="F26" s="67">
        <f>SUM(F19:F25)</f>
        <v>8473.019248775232</v>
      </c>
      <c r="G26" s="68">
        <f t="shared" si="4"/>
        <v>9.9823958134437105E-2</v>
      </c>
      <c r="H26" s="68"/>
      <c r="N26" s="7"/>
    </row>
    <row r="27" spans="2:28">
      <c r="B27" s="6"/>
      <c r="C27" s="9"/>
      <c r="D27" s="8"/>
      <c r="E27" s="8"/>
      <c r="F27" s="8"/>
      <c r="G27" s="8"/>
      <c r="H27" s="8"/>
      <c r="N27" s="7"/>
    </row>
    <row r="28" spans="2:28">
      <c r="B28" s="6"/>
      <c r="C28" s="72" t="s">
        <v>17</v>
      </c>
      <c r="D28" s="67">
        <f>D16-D26</f>
        <v>134186.78513417888</v>
      </c>
      <c r="E28" s="67">
        <f>E16-E26</f>
        <v>114400.76193338657</v>
      </c>
      <c r="F28" s="67">
        <f>E28-D28</f>
        <v>-19786.023200792304</v>
      </c>
      <c r="G28" s="68">
        <f>IFERROR(F28/ABS(D28),0)</f>
        <v>-0.14745135432678744</v>
      </c>
      <c r="H28" s="68"/>
      <c r="N28" s="7"/>
    </row>
    <row r="29" spans="2:28">
      <c r="B29" s="6"/>
      <c r="C29" s="9"/>
      <c r="D29" s="8"/>
      <c r="E29" s="8"/>
      <c r="F29" s="8"/>
      <c r="G29" s="8"/>
      <c r="H29" s="8"/>
      <c r="N29" s="7"/>
    </row>
    <row r="30" spans="2:28">
      <c r="B30" s="6"/>
      <c r="C30" s="16" t="s">
        <v>18</v>
      </c>
      <c r="D30" s="15">
        <f>SUMIFS(Combined[Value],Combined[Type],'Budget vs Actuals'!$D$13,Combined[Summary Grouping],'Budget vs Actuals'!$C30,Combined[Date],"&gt;="&amp;'Budget vs Actuals'!Start_Date,Combined[Date],"&lt;="&amp;'Budget vs Actuals'!End_Date)</f>
        <v>0</v>
      </c>
      <c r="E30" s="15">
        <f>SUMIFS(Combined[Value],Combined[Type],'Budget vs Actuals'!$E$13,Combined[Summary Grouping],'Budget vs Actuals'!$C30,Combined[Date],"&gt;="&amp;'Budget vs Actuals'!Start_Date,Combined[Date],"&lt;="&amp;'Budget vs Actuals'!End_Date)</f>
        <v>0</v>
      </c>
      <c r="F30" s="15">
        <f>D30-E30</f>
        <v>0</v>
      </c>
      <c r="G30" s="14">
        <f>IFERROR(F30/ABS(D30),0)</f>
        <v>0</v>
      </c>
      <c r="H30" s="14"/>
      <c r="N30" s="7"/>
    </row>
    <row r="31" spans="2:28">
      <c r="B31" s="6"/>
      <c r="C31" s="12" t="s">
        <v>19</v>
      </c>
      <c r="D31" s="11">
        <f>SUMIFS(Combined[Value],Combined[Type],'Budget vs Actuals'!$D$13,Combined[Summary Grouping],'Budget vs Actuals'!$C31,Combined[Date],"&gt;="&amp;'Budget vs Actuals'!Start_Date,Combined[Date],"&lt;="&amp;'Budget vs Actuals'!End_Date)</f>
        <v>51783</v>
      </c>
      <c r="E31" s="11">
        <f>SUMIFS(Combined[Value],Combined[Type],'Budget vs Actuals'!$E$13,Combined[Summary Grouping],'Budget vs Actuals'!$C31,Combined[Date],"&gt;="&amp;'Budget vs Actuals'!Start_Date,Combined[Date],"&lt;="&amp;'Budget vs Actuals'!End_Date)</f>
        <v>53147.515896545345</v>
      </c>
      <c r="F31" s="11">
        <f>D31-E31</f>
        <v>-1364.5158965453447</v>
      </c>
      <c r="G31" s="10">
        <f>IFERROR(F31/ABS(D31),0)</f>
        <v>-2.6350653622720675E-2</v>
      </c>
      <c r="H31" s="84" t="s">
        <v>97</v>
      </c>
      <c r="N31" s="7"/>
    </row>
    <row r="32" spans="2:28">
      <c r="B32" s="6"/>
      <c r="C32" s="72" t="s">
        <v>20</v>
      </c>
      <c r="D32" s="67">
        <f>D30-D31</f>
        <v>-51783</v>
      </c>
      <c r="E32" s="67">
        <f>E30-E31</f>
        <v>-53147.515896545345</v>
      </c>
      <c r="F32" s="67">
        <f>E32-D32</f>
        <v>-1364.5158965453447</v>
      </c>
      <c r="G32" s="68">
        <f>IFERROR(F32/ABS(D32),0)</f>
        <v>-2.6350653622720675E-2</v>
      </c>
      <c r="H32" s="68"/>
      <c r="N32" s="7"/>
    </row>
    <row r="33" spans="2:14">
      <c r="B33" s="6"/>
      <c r="N33" s="7"/>
    </row>
    <row r="34" spans="2:14">
      <c r="B34" s="6"/>
      <c r="C34" s="72" t="s">
        <v>21</v>
      </c>
      <c r="D34" s="67">
        <f>D28+D32</f>
        <v>82403.785134178877</v>
      </c>
      <c r="E34" s="67">
        <f>E28+E32</f>
        <v>61253.246036841228</v>
      </c>
      <c r="F34" s="67">
        <f>E34-D34</f>
        <v>-21150.539097337649</v>
      </c>
      <c r="G34" s="68">
        <f>IFERROR(F34/ABS(D34),0)</f>
        <v>-0.25666950933016031</v>
      </c>
      <c r="H34" s="68"/>
      <c r="N34" s="7"/>
    </row>
    <row r="35" spans="2:14">
      <c r="B35" s="6"/>
      <c r="N35" s="7"/>
    </row>
    <row r="36" spans="2:14">
      <c r="B36" s="6"/>
      <c r="C36" s="9"/>
      <c r="D36" s="8"/>
      <c r="E36" s="8"/>
      <c r="F36" s="8"/>
      <c r="G36" s="8"/>
      <c r="H36" s="8"/>
      <c r="N36" s="4"/>
    </row>
    <row r="37" spans="2:14">
      <c r="B37" s="5"/>
      <c r="N37" s="4"/>
    </row>
    <row r="38" spans="2:14">
      <c r="B38" s="5"/>
      <c r="N38" s="4"/>
    </row>
    <row r="39" spans="2:14">
      <c r="B39" s="5"/>
      <c r="N39" s="4"/>
    </row>
    <row r="40" spans="2:14"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</row>
    <row r="43" spans="2:14">
      <c r="D43" s="74" t="s">
        <v>7</v>
      </c>
      <c r="E43" s="75" t="s">
        <v>9</v>
      </c>
      <c r="F43" s="75" t="s">
        <v>16</v>
      </c>
      <c r="G43" s="76" t="s">
        <v>21</v>
      </c>
    </row>
    <row r="44" spans="2:14">
      <c r="C44" t="s">
        <v>22</v>
      </c>
      <c r="D44" s="73" t="str">
        <f>IF(_xlfn.XLOOKUP(D43,$C$14:$C$34,$G$14:$G$34)&gt;0,_xlfn.XLOOKUP(D43,$C$14:$C$34,$G$14:$G$34),"")</f>
        <v/>
      </c>
      <c r="E44" s="73" t="str">
        <f>IF(_xlfn.XLOOKUP(E43,$C$14:$C$34,$G$14:$G$34)&gt;0,_xlfn.XLOOKUP(E43,$C$14:$C$34,$G$14:$G$34),"")</f>
        <v/>
      </c>
      <c r="F44" s="73">
        <f>IF(_xlfn.XLOOKUP(F43,$C$14:$C$34,$G$14:$G$34)&gt;0,_xlfn.XLOOKUP(F43,$C$14:$C$34,$G$14:$G$34),"")</f>
        <v>9.9823958134437105E-2</v>
      </c>
      <c r="G44" s="73" t="str">
        <f>IF(_xlfn.XLOOKUP(G43,$C$14:$C$34,$G$14:$G$34)&gt;0,_xlfn.XLOOKUP(G43,$C$14:$C$34,$G$14:$G$34),"")</f>
        <v/>
      </c>
    </row>
    <row r="45" spans="2:14">
      <c r="C45" t="s">
        <v>23</v>
      </c>
      <c r="D45" s="64" t="str">
        <f>IF(_xlfn.XLOOKUP(D43,$C$14:$C$34,$G$14:$G$34)&gt;0,1-_xlfn.XLOOKUP(D43,$C$14:$C$34,$G$14:$G$34),"")</f>
        <v/>
      </c>
      <c r="E45" s="64" t="str">
        <f>IF(_xlfn.XLOOKUP(E43,$C$14:$C$34,$G$14:$G$34)&gt;0,1-_xlfn.XLOOKUP(E43,$C$14:$C$34,$G$14:$G$34),"")</f>
        <v/>
      </c>
      <c r="F45" s="64">
        <f>IF(_xlfn.XLOOKUP(F43,$C$14:$C$34,$G$14:$G$34)&gt;0,1-_xlfn.XLOOKUP(F43,$C$14:$C$34,$G$14:$G$34),"")</f>
        <v>0.90017604186556288</v>
      </c>
      <c r="G45" s="64" t="str">
        <f>IF(_xlfn.XLOOKUP(G43,$C$14:$C$34,$G$14:$G$34)&gt;0,1-_xlfn.XLOOKUP(G43,$C$14:$C$34,$G$14:$G$34),"")</f>
        <v/>
      </c>
    </row>
    <row r="46" spans="2:14">
      <c r="C46" t="s">
        <v>24</v>
      </c>
      <c r="D46" s="64">
        <f>IF(_xlfn.XLOOKUP(D43,$C$14:$C$34,$G$14:$G$34)&lt;0,ABS(_xlfn.XLOOKUP(D43,$C$14:$C$34,$G$14:$G$34)),"")</f>
        <v>0.14048060743265592</v>
      </c>
      <c r="E46" s="64">
        <f>IF(_xlfn.XLOOKUP(E43,$C$14:$C$34,$G$14:$G$34)&lt;0,ABS(_xlfn.XLOOKUP(E43,$C$14:$C$34,$G$14:$G$34)),"")</f>
        <v>0.12899761115458092</v>
      </c>
      <c r="F46" s="64" t="str">
        <f>IF(_xlfn.XLOOKUP(F43,$C$14:$C$34,$G$14:$G$34)&lt;0,ABS(_xlfn.XLOOKUP(F43,$C$14:$C$34,$G$14:$G$34)),"")</f>
        <v/>
      </c>
      <c r="G46" s="64">
        <f>IF(_xlfn.XLOOKUP(G43,$C$14:$C$34,$G$14:$G$34)&lt;0,ABS(_xlfn.XLOOKUP(G43,$C$14:$C$34,$G$14:$G$34)),"")</f>
        <v>0.25666950933016031</v>
      </c>
    </row>
    <row r="47" spans="2:14">
      <c r="C47" t="s">
        <v>25</v>
      </c>
      <c r="D47" s="64">
        <f>IF(_xlfn.XLOOKUP(D43,$C$14:$C$34,$G$14:$G$34)&lt;0,1-ABS(_xlfn.XLOOKUP(D43,$C$14:$C$34,$G$14:$G$34)),"")</f>
        <v>0.85951939256734411</v>
      </c>
      <c r="E47" s="64">
        <f>IF(_xlfn.XLOOKUP(E43,$C$14:$C$34,$G$14:$G$34)&lt;0,1-ABS(_xlfn.XLOOKUP(E43,$C$14:$C$34,$G$14:$G$34)),"")</f>
        <v>0.87100238884541903</v>
      </c>
      <c r="F47" s="64" t="str">
        <f>IF(_xlfn.XLOOKUP(F43,$C$14:$C$34,$G$14:$G$34)&lt;0,1-ABS(_xlfn.XLOOKUP(F43,$C$14:$C$34,$G$14:$G$34)),"")</f>
        <v/>
      </c>
      <c r="G47" s="64">
        <f>IF(_xlfn.XLOOKUP(G43,$C$14:$C$34,$G$14:$G$34)&lt;0,1-ABS(_xlfn.XLOOKUP(G43,$C$14:$C$34,$G$14:$G$34)),"")</f>
        <v>0.74333049066983969</v>
      </c>
    </row>
    <row r="48" spans="2:14">
      <c r="C48" t="s">
        <v>5</v>
      </c>
      <c r="D48" s="65">
        <f>_xlfn.XLOOKUP(D43,$C$14:$C$34,$F$14:$F$34)</f>
        <v>-38734.633779092925</v>
      </c>
      <c r="E48" s="65">
        <f>_xlfn.XLOOKUP(E43,$C$14:$C$34,$F$14:$F$34)</f>
        <v>-28259.042449567525</v>
      </c>
      <c r="F48" s="65">
        <f>_xlfn.XLOOKUP(F43,$C$14:$C$34,$F$14:$F$34)</f>
        <v>8473.019248775232</v>
      </c>
      <c r="G48" s="65">
        <f>_xlfn.XLOOKUP(G43,$C$14:$C$34,$F$14:$F$34)</f>
        <v>-21150.539097337649</v>
      </c>
    </row>
    <row r="49" spans="3:7">
      <c r="C49" t="s">
        <v>6</v>
      </c>
      <c r="D49" s="89">
        <f>_xlfn.XLOOKUP(D43,$C$14:$C$34,$G$14:$G$34)</f>
        <v>-0.14048060743265592</v>
      </c>
      <c r="E49" s="87">
        <f t="shared" ref="E49:G49" si="6">_xlfn.XLOOKUP(E43,$C$14:$C$34,$G$14:$G$34)</f>
        <v>-0.12899761115458092</v>
      </c>
      <c r="F49" s="88">
        <f t="shared" si="6"/>
        <v>9.9823958134437105E-2</v>
      </c>
      <c r="G49" s="87">
        <f t="shared" si="6"/>
        <v>-0.25666950933016031</v>
      </c>
    </row>
  </sheetData>
  <mergeCells count="2">
    <mergeCell ref="C9:D11"/>
    <mergeCell ref="E9:L11"/>
  </mergeCells>
  <pageMargins left="0.7" right="0.7" top="0.75" bottom="0.75" header="0.3" footer="0.3"/>
  <pageSetup orientation="portrait" r:id="rId1"/>
  <headerFooter>
    <oddFooter>&amp;C_x000D_&amp;1#&amp;"Calibri"&amp;10&amp;K000000 Non-Amgen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0482D7D-1FC7-4535-9458-FD7AF13CB4F9}">
          <x14:formula1>
            <xm:f>Lists!$B$3:$B$38</xm:f>
          </x14:formula1>
          <xm:sqref>D2</xm:sqref>
        </x14:dataValidation>
        <x14:dataValidation type="list" allowBlank="1" showInputMessage="1" showErrorMessage="1" xr:uid="{F2AD307E-AAED-4345-8222-E9090F35C71C}">
          <x14:formula1>
            <xm:f>Lists!$C$3:$C$38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671E-39FC-4DD2-A50E-6C2FFA947243}">
  <sheetPr>
    <outlinePr summaryBelow="0" summaryRight="0"/>
  </sheetPr>
  <dimension ref="A1:NSR304"/>
  <sheetViews>
    <sheetView showGridLines="0" zoomScale="75" zoomScaleNormal="76" workbookViewId="0">
      <pane xSplit="3" ySplit="4" topLeftCell="D6" activePane="bottomRight" state="frozen"/>
      <selection pane="topRight" activeCell="C21" sqref="C21"/>
      <selection pane="bottomLeft" activeCell="C21" sqref="C21"/>
      <selection pane="bottomRight" activeCell="Q10" sqref="Q10"/>
    </sheetView>
  </sheetViews>
  <sheetFormatPr baseColWidth="10" defaultColWidth="9.1640625" defaultRowHeight="15"/>
  <cols>
    <col min="1" max="1" width="2.5" style="29" customWidth="1"/>
    <col min="2" max="2" width="36.1640625" style="28" customWidth="1"/>
    <col min="3" max="3" width="19" style="29" bestFit="1" customWidth="1"/>
    <col min="4" max="15" width="13.33203125" style="42" customWidth="1"/>
    <col min="16" max="9973" width="9.1640625" style="42"/>
    <col min="9974" max="9974" width="9.1640625" style="43"/>
    <col min="9975" max="16384" width="9.1640625" style="42"/>
  </cols>
  <sheetData>
    <row r="1" spans="1:15" s="29" customFormat="1" ht="21" customHeight="1">
      <c r="A1" s="85" t="s">
        <v>26</v>
      </c>
      <c r="B1" s="28"/>
    </row>
    <row r="2" spans="1:15" s="29" customFormat="1" ht="21" customHeight="1">
      <c r="B2" s="28"/>
    </row>
    <row r="3" spans="1:15" s="29" customFormat="1">
      <c r="B3" s="80" t="s">
        <v>96</v>
      </c>
      <c r="C3" s="78"/>
      <c r="D3" s="77" t="s">
        <v>27</v>
      </c>
      <c r="E3" s="77" t="s">
        <v>27</v>
      </c>
      <c r="F3" s="77" t="s">
        <v>27</v>
      </c>
      <c r="G3" s="77" t="s">
        <v>84</v>
      </c>
      <c r="H3" s="77" t="s">
        <v>84</v>
      </c>
      <c r="I3" s="77" t="s">
        <v>84</v>
      </c>
      <c r="J3" s="77" t="s">
        <v>84</v>
      </c>
      <c r="K3" s="77" t="s">
        <v>84</v>
      </c>
      <c r="L3" s="77" t="s">
        <v>84</v>
      </c>
      <c r="M3" s="77" t="s">
        <v>84</v>
      </c>
      <c r="N3" s="77" t="s">
        <v>84</v>
      </c>
      <c r="O3" s="77" t="s">
        <v>84</v>
      </c>
    </row>
    <row r="4" spans="1:15" s="30" customFormat="1" ht="16">
      <c r="B4" s="78"/>
      <c r="C4" s="78" t="s">
        <v>28</v>
      </c>
      <c r="D4" s="79">
        <v>45688</v>
      </c>
      <c r="E4" s="79">
        <v>45716</v>
      </c>
      <c r="F4" s="79">
        <v>45747</v>
      </c>
      <c r="G4" s="79">
        <v>45777</v>
      </c>
      <c r="H4" s="79">
        <v>45808</v>
      </c>
      <c r="I4" s="79">
        <v>45838</v>
      </c>
      <c r="J4" s="79">
        <v>45869</v>
      </c>
      <c r="K4" s="79">
        <v>45900</v>
      </c>
      <c r="L4" s="79">
        <v>45930</v>
      </c>
      <c r="M4" s="79">
        <v>45961</v>
      </c>
      <c r="N4" s="79">
        <v>45991</v>
      </c>
      <c r="O4" s="79">
        <v>46022</v>
      </c>
    </row>
    <row r="5" spans="1:15" s="32" customFormat="1" ht="21" customHeight="1">
      <c r="A5" s="31"/>
      <c r="B5" s="27" t="s">
        <v>7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</row>
    <row r="6" spans="1:15" s="32" customFormat="1" ht="21" customHeight="1">
      <c r="A6" s="31"/>
      <c r="B6" s="34" t="s">
        <v>29</v>
      </c>
      <c r="C6" s="32" t="s">
        <v>7</v>
      </c>
      <c r="D6" s="35">
        <v>115000</v>
      </c>
      <c r="E6" s="35">
        <v>121994.76750258695</v>
      </c>
      <c r="F6" s="35">
        <v>125654.61052766457</v>
      </c>
      <c r="G6" s="35">
        <v>129424.24884349451</v>
      </c>
      <c r="H6" s="35">
        <f>G6*(0.97)</f>
        <v>125541.52137818967</v>
      </c>
      <c r="I6" s="35">
        <v>129307.76701953537</v>
      </c>
      <c r="J6" s="35">
        <v>133187.00003012145</v>
      </c>
      <c r="K6" s="35">
        <f>J6*(0.97)</f>
        <v>129191.3900292178</v>
      </c>
      <c r="L6" s="35">
        <v>133067.13173009435</v>
      </c>
      <c r="M6" s="35">
        <v>137059.14568199718</v>
      </c>
      <c r="N6" s="35">
        <v>141170.92005245711</v>
      </c>
      <c r="O6" s="35">
        <f>N6*(0.97)</f>
        <v>136935.7924508834</v>
      </c>
    </row>
    <row r="7" spans="1:15" s="32" customFormat="1" ht="21" customHeight="1">
      <c r="A7" s="31"/>
      <c r="B7" s="81" t="s">
        <v>30</v>
      </c>
      <c r="C7" s="82"/>
      <c r="D7" s="83">
        <f t="shared" ref="D7:O7" si="0">SUM(D6 + D5)</f>
        <v>115000</v>
      </c>
      <c r="E7" s="83">
        <f t="shared" si="0"/>
        <v>121994.76750258695</v>
      </c>
      <c r="F7" s="83">
        <f t="shared" si="0"/>
        <v>125654.61052766457</v>
      </c>
      <c r="G7" s="83">
        <f t="shared" si="0"/>
        <v>129424.24884349451</v>
      </c>
      <c r="H7" s="83">
        <f t="shared" si="0"/>
        <v>125541.52137818967</v>
      </c>
      <c r="I7" s="83">
        <f t="shared" si="0"/>
        <v>129307.76701953537</v>
      </c>
      <c r="J7" s="83">
        <f t="shared" si="0"/>
        <v>133187.00003012145</v>
      </c>
      <c r="K7" s="83">
        <f t="shared" si="0"/>
        <v>129191.3900292178</v>
      </c>
      <c r="L7" s="83">
        <f t="shared" si="0"/>
        <v>133067.13173009435</v>
      </c>
      <c r="M7" s="83">
        <f t="shared" si="0"/>
        <v>137059.14568199718</v>
      </c>
      <c r="N7" s="83">
        <f t="shared" si="0"/>
        <v>141170.92005245711</v>
      </c>
      <c r="O7" s="83">
        <f t="shared" si="0"/>
        <v>136935.7924508834</v>
      </c>
    </row>
    <row r="8" spans="1:15" s="32" customFormat="1" ht="21" customHeight="1">
      <c r="A8" s="31"/>
      <c r="B8" s="36" t="s">
        <v>31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</row>
    <row r="9" spans="1:15" s="32" customFormat="1" ht="21" customHeight="1">
      <c r="A9" s="31"/>
      <c r="B9" s="34" t="s">
        <v>32</v>
      </c>
      <c r="C9" s="32" t="s">
        <v>8</v>
      </c>
      <c r="D9" s="35">
        <v>15397.397840132333</v>
      </c>
      <c r="E9" s="35">
        <v>25618.901175543262</v>
      </c>
      <c r="F9" s="35">
        <v>23874.376000256267</v>
      </c>
      <c r="G9" s="35">
        <v>38827.274653048349</v>
      </c>
      <c r="H9" s="35">
        <v>37662.456413456901</v>
      </c>
      <c r="I9" s="35">
        <v>28447.708744297783</v>
      </c>
      <c r="J9" s="35">
        <v>38624.23000873522</v>
      </c>
      <c r="K9" s="35">
        <v>25838.27800584356</v>
      </c>
      <c r="L9" s="35">
        <v>25282.755028717929</v>
      </c>
      <c r="M9" s="35">
        <v>34264.786420499295</v>
      </c>
      <c r="N9" s="35">
        <v>22587.347208393137</v>
      </c>
      <c r="O9" s="35">
        <v>15062.937169597175</v>
      </c>
    </row>
    <row r="10" spans="1:15" s="32" customFormat="1" ht="21" customHeight="1">
      <c r="A10" s="31"/>
      <c r="B10" s="34" t="s">
        <v>33</v>
      </c>
      <c r="C10" s="32" t="s">
        <v>8</v>
      </c>
      <c r="D10" s="35">
        <v>2462.4331689519063</v>
      </c>
      <c r="E10" s="35">
        <v>2708.676485847097</v>
      </c>
      <c r="F10" s="35">
        <v>2979.5441344318069</v>
      </c>
      <c r="G10" s="35">
        <v>3277.4985478749877</v>
      </c>
      <c r="H10" s="35">
        <v>3605.2484026624866</v>
      </c>
      <c r="I10" s="35">
        <v>3965.7732429287357</v>
      </c>
      <c r="J10" s="35">
        <v>4362.3505672216097</v>
      </c>
      <c r="K10" s="35">
        <v>4798.5856239437708</v>
      </c>
      <c r="L10" s="35">
        <v>5278.444186338148</v>
      </c>
      <c r="M10" s="35">
        <v>5806.2886049719637</v>
      </c>
      <c r="N10" s="35">
        <v>6386.9174654691606</v>
      </c>
      <c r="O10" s="35">
        <v>7025.6092120160774</v>
      </c>
    </row>
    <row r="11" spans="1:15" s="32" customFormat="1" ht="21" customHeight="1">
      <c r="A11" s="31"/>
      <c r="B11" s="36" t="s">
        <v>34</v>
      </c>
      <c r="D11" s="33">
        <f t="shared" ref="D11:O11" si="1">SUM(D10, D9 + D8)</f>
        <v>17859.831009084239</v>
      </c>
      <c r="E11" s="33">
        <f t="shared" si="1"/>
        <v>28327.577661390358</v>
      </c>
      <c r="F11" s="33">
        <f t="shared" si="1"/>
        <v>26853.920134688073</v>
      </c>
      <c r="G11" s="33">
        <f t="shared" si="1"/>
        <v>42104.773200923337</v>
      </c>
      <c r="H11" s="33">
        <f t="shared" si="1"/>
        <v>41267.704816119389</v>
      </c>
      <c r="I11" s="33">
        <f t="shared" si="1"/>
        <v>32413.481987226518</v>
      </c>
      <c r="J11" s="33">
        <f t="shared" si="1"/>
        <v>42986.580575956832</v>
      </c>
      <c r="K11" s="33">
        <f t="shared" si="1"/>
        <v>30636.863629787331</v>
      </c>
      <c r="L11" s="33">
        <f t="shared" si="1"/>
        <v>30561.199215056076</v>
      </c>
      <c r="M11" s="33">
        <f t="shared" si="1"/>
        <v>40071.075025471262</v>
      </c>
      <c r="N11" s="33">
        <f t="shared" si="1"/>
        <v>28974.264673862297</v>
      </c>
      <c r="O11" s="33">
        <f t="shared" si="1"/>
        <v>22088.546381613254</v>
      </c>
    </row>
    <row r="12" spans="1:15" s="31" customFormat="1" ht="21" customHeight="1">
      <c r="B12" s="81" t="s">
        <v>9</v>
      </c>
      <c r="C12" s="82"/>
      <c r="D12" s="83">
        <f t="shared" ref="D12:O12" si="2">D7-D11</f>
        <v>97140.168990915758</v>
      </c>
      <c r="E12" s="83">
        <f t="shared" si="2"/>
        <v>93667.189841196596</v>
      </c>
      <c r="F12" s="83">
        <f t="shared" si="2"/>
        <v>98800.690392976496</v>
      </c>
      <c r="G12" s="83">
        <f t="shared" si="2"/>
        <v>87319.475642571168</v>
      </c>
      <c r="H12" s="83">
        <f t="shared" si="2"/>
        <v>84273.816562070278</v>
      </c>
      <c r="I12" s="83">
        <f t="shared" si="2"/>
        <v>96894.28503230885</v>
      </c>
      <c r="J12" s="83">
        <f t="shared" si="2"/>
        <v>90200.419454164614</v>
      </c>
      <c r="K12" s="83">
        <f t="shared" si="2"/>
        <v>98554.52639943047</v>
      </c>
      <c r="L12" s="83">
        <f t="shared" si="2"/>
        <v>102505.93251503826</v>
      </c>
      <c r="M12" s="83">
        <f t="shared" si="2"/>
        <v>96988.070656525917</v>
      </c>
      <c r="N12" s="83">
        <f t="shared" si="2"/>
        <v>112196.65537859481</v>
      </c>
      <c r="O12" s="83">
        <f t="shared" si="2"/>
        <v>114847.24606927014</v>
      </c>
    </row>
    <row r="13" spans="1:15" s="32" customFormat="1" ht="21" customHeight="1">
      <c r="A13" s="31"/>
      <c r="B13" s="36" t="s">
        <v>35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</row>
    <row r="14" spans="1:15" s="32" customFormat="1" ht="21" customHeight="1">
      <c r="B14" s="34" t="s">
        <v>11</v>
      </c>
      <c r="C14" s="32" t="s">
        <v>79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</row>
    <row r="15" spans="1:15" s="32" customFormat="1" ht="21" customHeight="1">
      <c r="B15" s="34" t="s">
        <v>36</v>
      </c>
      <c r="C15" s="32" t="s">
        <v>81</v>
      </c>
      <c r="D15" s="35">
        <v>502.20773124952245</v>
      </c>
      <c r="E15" s="35">
        <f>D15*(0.98)</f>
        <v>492.16357662453197</v>
      </c>
      <c r="F15" s="35">
        <v>506.92848392326795</v>
      </c>
      <c r="G15" s="35">
        <f>F15*(0.98)</f>
        <v>496.78991424480256</v>
      </c>
      <c r="H15" s="35">
        <v>511.69361167214663</v>
      </c>
      <c r="I15" s="35">
        <f>H15*(0.98)</f>
        <v>501.45973943870371</v>
      </c>
      <c r="J15" s="35">
        <v>516.50353162186479</v>
      </c>
      <c r="K15" s="35">
        <v>531.99863757052071</v>
      </c>
      <c r="L15" s="35">
        <v>547.95859669763638</v>
      </c>
      <c r="M15" s="35">
        <f>L15*(0.98)</f>
        <v>536.99942476368369</v>
      </c>
      <c r="N15" s="35">
        <v>553.10940750659427</v>
      </c>
      <c r="O15" s="35">
        <v>569.70268973179213</v>
      </c>
    </row>
    <row r="16" spans="1:15" s="32" customFormat="1" ht="21" customHeight="1">
      <c r="B16" s="34" t="s">
        <v>37</v>
      </c>
      <c r="C16" s="32" t="s">
        <v>79</v>
      </c>
      <c r="D16" s="35">
        <v>4202</v>
      </c>
      <c r="E16" s="35">
        <v>6255</v>
      </c>
      <c r="F16" s="35">
        <v>5913</v>
      </c>
      <c r="G16" s="35">
        <v>5644</v>
      </c>
      <c r="H16" s="35">
        <v>5991</v>
      </c>
      <c r="I16" s="35">
        <v>6287</v>
      </c>
      <c r="J16" s="35">
        <v>6576</v>
      </c>
      <c r="K16" s="35">
        <v>6250</v>
      </c>
      <c r="L16" s="35">
        <v>6553</v>
      </c>
      <c r="M16" s="35">
        <v>6848</v>
      </c>
      <c r="N16" s="35">
        <v>7239</v>
      </c>
      <c r="O16" s="35">
        <v>6871</v>
      </c>
    </row>
    <row r="17" spans="2:15" s="32" customFormat="1" ht="21" customHeight="1">
      <c r="B17" s="34" t="s">
        <v>38</v>
      </c>
      <c r="C17" s="32" t="s">
        <v>12</v>
      </c>
      <c r="D17" s="35">
        <v>7959.0384974090884</v>
      </c>
      <c r="E17" s="35">
        <f t="shared" ref="E17:E22" si="3">D17*(0.98)</f>
        <v>7799.857727460907</v>
      </c>
      <c r="F17" s="35">
        <v>8189.8506138339526</v>
      </c>
      <c r="G17" s="35">
        <f t="shared" ref="G17:G22" si="4">F17*(0.98)</f>
        <v>8026.0536015572734</v>
      </c>
      <c r="H17" s="35">
        <v>8427.3562816351368</v>
      </c>
      <c r="I17" s="35">
        <f t="shared" ref="I17:I22" si="5">H17*(0.98)</f>
        <v>8258.8091560024332</v>
      </c>
      <c r="J17" s="35">
        <v>8671.7496138025544</v>
      </c>
      <c r="K17" s="35">
        <v>9105.3370944926828</v>
      </c>
      <c r="L17" s="35">
        <v>9560.6039492173168</v>
      </c>
      <c r="M17" s="35">
        <f t="shared" ref="M17:M22" si="6">L17*(0.98)</f>
        <v>9369.3918702329702</v>
      </c>
      <c r="N17" s="35">
        <v>9837.861463744619</v>
      </c>
      <c r="O17" s="35">
        <v>10329.75453693185</v>
      </c>
    </row>
    <row r="18" spans="2:15" s="32" customFormat="1" ht="21" customHeight="1">
      <c r="B18" s="34" t="s">
        <v>39</v>
      </c>
      <c r="C18" s="32" t="s">
        <v>80</v>
      </c>
      <c r="D18" s="35">
        <v>358.71980803537332</v>
      </c>
      <c r="E18" s="35">
        <f t="shared" si="3"/>
        <v>351.54541187466583</v>
      </c>
      <c r="F18" s="35">
        <v>362.0917742309058</v>
      </c>
      <c r="G18" s="35">
        <f t="shared" si="4"/>
        <v>354.84993874628765</v>
      </c>
      <c r="H18" s="35">
        <v>365.49543690867631</v>
      </c>
      <c r="I18" s="35">
        <f t="shared" si="5"/>
        <v>358.18552817050278</v>
      </c>
      <c r="J18" s="35">
        <v>368.93109401561787</v>
      </c>
      <c r="K18" s="35">
        <v>379.99902683608644</v>
      </c>
      <c r="L18" s="35">
        <v>391.39899764116905</v>
      </c>
      <c r="M18" s="35">
        <f t="shared" si="6"/>
        <v>383.57101768834565</v>
      </c>
      <c r="N18" s="35">
        <v>395.07814821899603</v>
      </c>
      <c r="O18" s="35">
        <v>406.93049266556591</v>
      </c>
    </row>
    <row r="19" spans="2:15" s="31" customFormat="1" ht="21" customHeight="1">
      <c r="B19" s="39" t="s">
        <v>40</v>
      </c>
      <c r="C19" s="32" t="s">
        <v>80</v>
      </c>
      <c r="D19" s="35">
        <v>0</v>
      </c>
      <c r="E19" s="35">
        <f t="shared" si="3"/>
        <v>0</v>
      </c>
      <c r="F19" s="35">
        <v>0</v>
      </c>
      <c r="G19" s="35">
        <f t="shared" si="4"/>
        <v>0</v>
      </c>
      <c r="H19" s="35">
        <v>0</v>
      </c>
      <c r="I19" s="35">
        <f t="shared" si="5"/>
        <v>0</v>
      </c>
      <c r="J19" s="35">
        <v>0</v>
      </c>
      <c r="K19" s="35">
        <v>0</v>
      </c>
      <c r="L19" s="35">
        <v>0</v>
      </c>
      <c r="M19" s="35">
        <f t="shared" si="6"/>
        <v>0</v>
      </c>
      <c r="N19" s="35">
        <v>0</v>
      </c>
      <c r="O19" s="35">
        <v>0</v>
      </c>
    </row>
    <row r="20" spans="2:15" s="32" customFormat="1" ht="21" customHeight="1">
      <c r="B20" s="40" t="s">
        <v>41</v>
      </c>
      <c r="C20" s="32" t="s">
        <v>80</v>
      </c>
      <c r="D20" s="35">
        <v>1591.8076994818182</v>
      </c>
      <c r="E20" s="35">
        <f t="shared" si="3"/>
        <v>1559.9715454921818</v>
      </c>
      <c r="F20" s="35">
        <v>1637.9701227667911</v>
      </c>
      <c r="G20" s="35">
        <f t="shared" si="4"/>
        <v>1605.2107203114551</v>
      </c>
      <c r="H20" s="35">
        <v>1685.471256327028</v>
      </c>
      <c r="I20" s="35">
        <f t="shared" si="5"/>
        <v>1651.7618312004874</v>
      </c>
      <c r="J20" s="35">
        <v>1734.3499227605118</v>
      </c>
      <c r="K20" s="35">
        <v>1821.0674188985374</v>
      </c>
      <c r="L20" s="35">
        <v>1912.1207898434643</v>
      </c>
      <c r="M20" s="35">
        <f t="shared" si="6"/>
        <v>1873.8783740465949</v>
      </c>
      <c r="N20" s="35">
        <v>1967.5722927489248</v>
      </c>
      <c r="O20" s="35">
        <v>2065.950907386371</v>
      </c>
    </row>
    <row r="21" spans="2:15" s="32" customFormat="1" ht="21" customHeight="1">
      <c r="B21" s="40" t="s">
        <v>42</v>
      </c>
      <c r="C21" s="32" t="s">
        <v>81</v>
      </c>
      <c r="D21" s="35">
        <v>5022.0773124952248</v>
      </c>
      <c r="E21" s="35">
        <f t="shared" ref="E21:H21" si="7">D21*(0.9)</f>
        <v>4519.8695812457026</v>
      </c>
      <c r="F21" s="35">
        <f t="shared" si="7"/>
        <v>4067.8826231211324</v>
      </c>
      <c r="G21" s="35">
        <f t="shared" si="7"/>
        <v>3661.0943608090192</v>
      </c>
      <c r="H21" s="35">
        <f t="shared" si="7"/>
        <v>3294.9849247281172</v>
      </c>
      <c r="I21" s="35">
        <f t="shared" si="5"/>
        <v>3229.0852262335547</v>
      </c>
      <c r="J21" s="35">
        <v>3325.9577830205617</v>
      </c>
      <c r="K21" s="35">
        <v>3425.7365165111787</v>
      </c>
      <c r="L21" s="35">
        <v>3528.5086120065143</v>
      </c>
      <c r="M21" s="35">
        <f t="shared" ref="M21:O21" si="8">L21*(0.9)</f>
        <v>3175.6577508058631</v>
      </c>
      <c r="N21" s="35">
        <f t="shared" si="8"/>
        <v>2858.0919757252768</v>
      </c>
      <c r="O21" s="35">
        <f t="shared" si="8"/>
        <v>2572.2827781527494</v>
      </c>
    </row>
    <row r="22" spans="2:15" s="32" customFormat="1" ht="21" customHeight="1">
      <c r="B22" s="40" t="s">
        <v>43</v>
      </c>
      <c r="C22" s="32" t="s">
        <v>81</v>
      </c>
      <c r="D22" s="35">
        <v>502.20773124952245</v>
      </c>
      <c r="E22" s="35">
        <f t="shared" si="3"/>
        <v>492.16357662453197</v>
      </c>
      <c r="F22" s="35">
        <v>506.92848392326795</v>
      </c>
      <c r="G22" s="35">
        <f t="shared" si="4"/>
        <v>496.78991424480256</v>
      </c>
      <c r="H22" s="35">
        <v>511.69361167214663</v>
      </c>
      <c r="I22" s="35">
        <f t="shared" si="5"/>
        <v>501.45973943870371</v>
      </c>
      <c r="J22" s="35">
        <v>516.50353162186479</v>
      </c>
      <c r="K22" s="35">
        <v>531.99863757052071</v>
      </c>
      <c r="L22" s="35">
        <v>547.95859669763638</v>
      </c>
      <c r="M22" s="35">
        <f t="shared" si="6"/>
        <v>536.99942476368369</v>
      </c>
      <c r="N22" s="35">
        <v>553.10940750659427</v>
      </c>
      <c r="O22" s="35">
        <v>569.70268973179213</v>
      </c>
    </row>
    <row r="23" spans="2:15" s="32" customFormat="1" ht="21" customHeight="1">
      <c r="B23" s="39" t="s">
        <v>44</v>
      </c>
      <c r="D23" s="33">
        <f t="shared" ref="D23:O23" si="9">SUM(D22, D21, D20 + D19)</f>
        <v>7116.0927432265653</v>
      </c>
      <c r="E23" s="33">
        <f t="shared" si="9"/>
        <v>6572.004703362416</v>
      </c>
      <c r="F23" s="33">
        <f t="shared" si="9"/>
        <v>6212.7812298111912</v>
      </c>
      <c r="G23" s="33">
        <f t="shared" si="9"/>
        <v>5763.0949953652762</v>
      </c>
      <c r="H23" s="33">
        <f t="shared" si="9"/>
        <v>5492.1497927272922</v>
      </c>
      <c r="I23" s="33">
        <f t="shared" si="9"/>
        <v>5382.3067968727464</v>
      </c>
      <c r="J23" s="33">
        <f t="shared" si="9"/>
        <v>5576.8112374029379</v>
      </c>
      <c r="K23" s="33">
        <f t="shared" si="9"/>
        <v>5778.8025729802366</v>
      </c>
      <c r="L23" s="33">
        <f t="shared" si="9"/>
        <v>5988.5879985476149</v>
      </c>
      <c r="M23" s="33">
        <f t="shared" si="9"/>
        <v>5586.5355496161419</v>
      </c>
      <c r="N23" s="33">
        <f t="shared" si="9"/>
        <v>5378.7736759807958</v>
      </c>
      <c r="O23" s="33">
        <f t="shared" si="9"/>
        <v>5207.9363752709123</v>
      </c>
    </row>
    <row r="24" spans="2:15" s="31" customFormat="1" ht="21" customHeight="1">
      <c r="B24" s="39" t="s">
        <v>45</v>
      </c>
      <c r="C24" s="32" t="s">
        <v>13</v>
      </c>
      <c r="D24" s="35">
        <v>0</v>
      </c>
      <c r="E24" s="35">
        <f t="shared" ref="E24:E28" si="10">D24*(0.98)</f>
        <v>0</v>
      </c>
      <c r="F24" s="35">
        <v>0</v>
      </c>
      <c r="G24" s="35">
        <f t="shared" ref="G24:G28" si="11">F24*(0.98)</f>
        <v>0</v>
      </c>
      <c r="H24" s="35">
        <v>0</v>
      </c>
      <c r="I24" s="35">
        <f t="shared" ref="I24:I28" si="12">H24*(0.98)</f>
        <v>0</v>
      </c>
      <c r="J24" s="35">
        <v>0</v>
      </c>
      <c r="K24" s="35">
        <v>0</v>
      </c>
      <c r="L24" s="35">
        <v>0</v>
      </c>
      <c r="M24" s="35">
        <f t="shared" ref="M24:M28" si="13">L24*(0.98)</f>
        <v>0</v>
      </c>
      <c r="N24" s="35">
        <v>0</v>
      </c>
      <c r="O24" s="35">
        <v>0</v>
      </c>
    </row>
    <row r="25" spans="2:15" s="32" customFormat="1" ht="21" customHeight="1">
      <c r="B25" s="40" t="s">
        <v>46</v>
      </c>
      <c r="C25" s="32" t="s">
        <v>13</v>
      </c>
      <c r="D25" s="35">
        <v>1215.5853287105679</v>
      </c>
      <c r="E25" s="35">
        <f t="shared" si="10"/>
        <v>1191.2736221363564</v>
      </c>
      <c r="F25" s="35">
        <v>1215.0990945790836</v>
      </c>
      <c r="G25" s="35">
        <f t="shared" si="11"/>
        <v>1190.797112687502</v>
      </c>
      <c r="H25" s="35">
        <v>1214.6130549412521</v>
      </c>
      <c r="I25" s="35">
        <f t="shared" si="12"/>
        <v>1190.3207938424271</v>
      </c>
      <c r="J25" s="35">
        <v>1214.1272097192757</v>
      </c>
      <c r="K25" s="35">
        <v>1238.4097539136612</v>
      </c>
      <c r="L25" s="35">
        <v>1263.1779489919345</v>
      </c>
      <c r="M25" s="35">
        <f t="shared" si="13"/>
        <v>1237.9143900120957</v>
      </c>
      <c r="N25" s="35">
        <v>1262.6726778123377</v>
      </c>
      <c r="O25" s="35">
        <v>1287.9261313685845</v>
      </c>
    </row>
    <row r="26" spans="2:15" s="32" customFormat="1" ht="21" customHeight="1">
      <c r="B26" s="40" t="s">
        <v>47</v>
      </c>
      <c r="C26" s="32" t="s">
        <v>13</v>
      </c>
      <c r="D26" s="35">
        <v>3587.1980803537322</v>
      </c>
      <c r="E26" s="35">
        <f t="shared" si="10"/>
        <v>3515.4541187466575</v>
      </c>
      <c r="F26" s="35">
        <v>3620.9177423090573</v>
      </c>
      <c r="G26" s="35">
        <f t="shared" si="11"/>
        <v>3548.4993874628763</v>
      </c>
      <c r="H26" s="35">
        <v>3654.9543690867627</v>
      </c>
      <c r="I26" s="35">
        <f t="shared" si="12"/>
        <v>3581.8552817050272</v>
      </c>
      <c r="J26" s="35">
        <v>3689.3109401561783</v>
      </c>
      <c r="K26" s="35">
        <v>3799.9902683608639</v>
      </c>
      <c r="L26" s="35">
        <v>3913.9899764116899</v>
      </c>
      <c r="M26" s="35">
        <f t="shared" si="13"/>
        <v>3835.7101768834559</v>
      </c>
      <c r="N26" s="35">
        <v>3950.7814821899597</v>
      </c>
      <c r="O26" s="35">
        <v>4069.3049266556586</v>
      </c>
    </row>
    <row r="27" spans="2:15" s="32" customFormat="1" ht="21" customHeight="1">
      <c r="B27" s="40" t="s">
        <v>48</v>
      </c>
      <c r="C27" s="32" t="s">
        <v>13</v>
      </c>
      <c r="D27" s="35">
        <v>2152.3188482122387</v>
      </c>
      <c r="E27" s="35">
        <f t="shared" si="10"/>
        <v>2109.272471247994</v>
      </c>
      <c r="F27" s="35">
        <v>2172.5506453854337</v>
      </c>
      <c r="G27" s="35">
        <f t="shared" si="11"/>
        <v>2129.0996324777248</v>
      </c>
      <c r="H27" s="35">
        <v>2192.9726214520565</v>
      </c>
      <c r="I27" s="35">
        <f t="shared" si="12"/>
        <v>2149.1131690230154</v>
      </c>
      <c r="J27" s="35">
        <v>2213.5865640937059</v>
      </c>
      <c r="K27" s="35">
        <v>2279.994161016517</v>
      </c>
      <c r="L27" s="35">
        <v>2348.3939858470126</v>
      </c>
      <c r="M27" s="35">
        <f t="shared" si="13"/>
        <v>2301.4261061300722</v>
      </c>
      <c r="N27" s="35">
        <v>2370.4688893139746</v>
      </c>
      <c r="O27" s="35">
        <v>2441.5829559933941</v>
      </c>
    </row>
    <row r="28" spans="2:15" s="32" customFormat="1" ht="21" customHeight="1">
      <c r="B28" s="40" t="s">
        <v>49</v>
      </c>
      <c r="C28" s="32" t="s">
        <v>13</v>
      </c>
      <c r="D28" s="35">
        <v>2869.7584642829866</v>
      </c>
      <c r="E28" s="35">
        <f t="shared" si="10"/>
        <v>2812.3632949973266</v>
      </c>
      <c r="F28" s="35">
        <v>2896.7341938472464</v>
      </c>
      <c r="G28" s="35">
        <f t="shared" si="11"/>
        <v>2838.7995099703012</v>
      </c>
      <c r="H28" s="35">
        <v>2923.9634952694105</v>
      </c>
      <c r="I28" s="35">
        <f t="shared" si="12"/>
        <v>2865.4842253640222</v>
      </c>
      <c r="J28" s="35">
        <v>2951.448752124943</v>
      </c>
      <c r="K28" s="35">
        <v>3039.9922146886915</v>
      </c>
      <c r="L28" s="35">
        <v>3131.1919811293524</v>
      </c>
      <c r="M28" s="35">
        <f t="shared" si="13"/>
        <v>3068.5681415067652</v>
      </c>
      <c r="N28" s="35">
        <v>3160.6251857519683</v>
      </c>
      <c r="O28" s="35">
        <v>3255.4439413245273</v>
      </c>
    </row>
    <row r="29" spans="2:15" s="32" customFormat="1" ht="21" customHeight="1">
      <c r="B29" s="39" t="s">
        <v>50</v>
      </c>
      <c r="D29" s="33">
        <f t="shared" ref="D29:O29" si="14">SUM(D28, D27, D26, D25 + D24)</f>
        <v>9824.8607215595239</v>
      </c>
      <c r="E29" s="33">
        <f>SUM(E28, E27, E26, E25 + E24)</f>
        <v>9628.3635071283352</v>
      </c>
      <c r="F29" s="33">
        <f t="shared" si="14"/>
        <v>9905.30167612082</v>
      </c>
      <c r="G29" s="33">
        <f t="shared" si="14"/>
        <v>9707.1956425984044</v>
      </c>
      <c r="H29" s="33">
        <f t="shared" si="14"/>
        <v>9986.5035407494815</v>
      </c>
      <c r="I29" s="33">
        <f t="shared" si="14"/>
        <v>9786.7734699344928</v>
      </c>
      <c r="J29" s="33">
        <f t="shared" si="14"/>
        <v>10068.473466094103</v>
      </c>
      <c r="K29" s="33">
        <f t="shared" si="14"/>
        <v>10358.386397979733</v>
      </c>
      <c r="L29" s="33">
        <f t="shared" si="14"/>
        <v>10656.753892379991</v>
      </c>
      <c r="M29" s="33">
        <f t="shared" si="14"/>
        <v>10443.61881453239</v>
      </c>
      <c r="N29" s="33">
        <f t="shared" si="14"/>
        <v>10744.54823506824</v>
      </c>
      <c r="O29" s="33">
        <f t="shared" si="14"/>
        <v>11054.257955342164</v>
      </c>
    </row>
    <row r="30" spans="2:15" s="31" customFormat="1" ht="21" customHeight="1">
      <c r="B30" s="39" t="s">
        <v>51</v>
      </c>
      <c r="C30" s="32" t="s">
        <v>14</v>
      </c>
      <c r="D30" s="35">
        <v>0</v>
      </c>
      <c r="E30" s="35">
        <f t="shared" ref="E30:E35" si="15">D30*(0.98)</f>
        <v>0</v>
      </c>
      <c r="F30" s="35">
        <v>0</v>
      </c>
      <c r="G30" s="35">
        <f t="shared" ref="G30:G35" si="16">F30*(0.98)</f>
        <v>0</v>
      </c>
      <c r="H30" s="35">
        <v>0</v>
      </c>
      <c r="I30" s="35">
        <f t="shared" ref="I30:I35" si="17">H30*(0.98)</f>
        <v>0</v>
      </c>
      <c r="J30" s="35">
        <v>0</v>
      </c>
      <c r="K30" s="35">
        <v>0</v>
      </c>
      <c r="L30" s="35">
        <v>0</v>
      </c>
      <c r="M30" s="35">
        <f t="shared" ref="M30:M35" si="18">L30*(0.98)</f>
        <v>0</v>
      </c>
      <c r="N30" s="35">
        <v>0</v>
      </c>
      <c r="O30" s="35">
        <v>0</v>
      </c>
    </row>
    <row r="31" spans="2:15" s="32" customFormat="1" ht="21" customHeight="1">
      <c r="B31" s="40" t="s">
        <v>52</v>
      </c>
      <c r="C31" s="32" t="s">
        <v>14</v>
      </c>
      <c r="D31" s="35">
        <v>3327.5358878151428</v>
      </c>
      <c r="E31" s="35">
        <f t="shared" si="15"/>
        <v>3260.9851700588397</v>
      </c>
      <c r="F31" s="35">
        <v>3424.0344285617816</v>
      </c>
      <c r="G31" s="35">
        <f t="shared" si="16"/>
        <v>3355.5537399905461</v>
      </c>
      <c r="H31" s="35">
        <v>3523.3314269900734</v>
      </c>
      <c r="I31" s="35">
        <f t="shared" ref="I31:K31" si="19">H31*(0.9)</f>
        <v>3170.9982842910663</v>
      </c>
      <c r="J31" s="35">
        <f t="shared" si="19"/>
        <v>2853.8984558619595</v>
      </c>
      <c r="K31" s="35">
        <f t="shared" si="19"/>
        <v>2568.5086102757637</v>
      </c>
      <c r="L31" s="35">
        <v>2696.934040789552</v>
      </c>
      <c r="M31" s="35">
        <f t="shared" si="18"/>
        <v>2642.995359973761</v>
      </c>
      <c r="N31" s="35">
        <v>2775.1451279724492</v>
      </c>
      <c r="O31" s="35">
        <v>2913.902384371072</v>
      </c>
    </row>
    <row r="32" spans="2:15" s="32" customFormat="1" ht="21" customHeight="1">
      <c r="B32" s="40" t="s">
        <v>53</v>
      </c>
      <c r="C32" s="32" t="s">
        <v>14</v>
      </c>
      <c r="D32" s="35">
        <v>717.43961607074664</v>
      </c>
      <c r="E32" s="35">
        <f t="shared" si="15"/>
        <v>703.09082374933166</v>
      </c>
      <c r="F32" s="35">
        <v>724.1835484618116</v>
      </c>
      <c r="G32" s="35">
        <f t="shared" si="16"/>
        <v>709.6998774925753</v>
      </c>
      <c r="H32" s="35">
        <v>730.99087381735262</v>
      </c>
      <c r="I32" s="35">
        <f t="shared" si="17"/>
        <v>716.37105634100556</v>
      </c>
      <c r="J32" s="35">
        <v>737.86218803123575</v>
      </c>
      <c r="K32" s="35">
        <v>759.99805367217289</v>
      </c>
      <c r="L32" s="35">
        <v>782.79799528233809</v>
      </c>
      <c r="M32" s="35">
        <f t="shared" si="18"/>
        <v>767.1420353766913</v>
      </c>
      <c r="N32" s="35">
        <v>790.15629643799207</v>
      </c>
      <c r="O32" s="35">
        <v>813.86098533113181</v>
      </c>
    </row>
    <row r="33" spans="2:15" s="32" customFormat="1" ht="21" customHeight="1">
      <c r="B33" s="40" t="s">
        <v>54</v>
      </c>
      <c r="C33" s="32" t="s">
        <v>14</v>
      </c>
      <c r="D33" s="35">
        <v>645.69565446367187</v>
      </c>
      <c r="E33" s="35">
        <f t="shared" si="15"/>
        <v>632.78174137439839</v>
      </c>
      <c r="F33" s="35">
        <v>651.76519361563032</v>
      </c>
      <c r="G33" s="35">
        <f t="shared" si="16"/>
        <v>638.7298897433177</v>
      </c>
      <c r="H33" s="35">
        <v>657.89178643561729</v>
      </c>
      <c r="I33" s="35">
        <f t="shared" si="17"/>
        <v>644.73395070690492</v>
      </c>
      <c r="J33" s="35">
        <v>664.07596922811206</v>
      </c>
      <c r="K33" s="35">
        <v>683.99824830495538</v>
      </c>
      <c r="L33" s="35">
        <v>704.51819575410411</v>
      </c>
      <c r="M33" s="35">
        <f t="shared" si="18"/>
        <v>690.42783183902202</v>
      </c>
      <c r="N33" s="35">
        <v>711.14066679419273</v>
      </c>
      <c r="O33" s="35">
        <v>732.47488679801847</v>
      </c>
    </row>
    <row r="34" spans="2:15" s="32" customFormat="1" ht="21" customHeight="1">
      <c r="B34" s="40" t="s">
        <v>55</v>
      </c>
      <c r="C34" s="32" t="s">
        <v>14</v>
      </c>
      <c r="D34" s="35">
        <v>99.487981217613637</v>
      </c>
      <c r="E34" s="35">
        <f t="shared" si="15"/>
        <v>97.498221593261363</v>
      </c>
      <c r="F34" s="35">
        <v>102.37313267292444</v>
      </c>
      <c r="G34" s="35">
        <f t="shared" si="16"/>
        <v>100.32567001946595</v>
      </c>
      <c r="H34" s="35">
        <v>105.34195352043925</v>
      </c>
      <c r="I34" s="35">
        <f t="shared" si="17"/>
        <v>103.23511445003047</v>
      </c>
      <c r="J34" s="35">
        <v>108.39687017253199</v>
      </c>
      <c r="K34" s="35">
        <v>113.81671368115859</v>
      </c>
      <c r="L34" s="35">
        <v>119.50754936521652</v>
      </c>
      <c r="M34" s="35">
        <f t="shared" si="18"/>
        <v>117.11739837791218</v>
      </c>
      <c r="N34" s="35">
        <v>122.9732682968078</v>
      </c>
      <c r="O34" s="35">
        <v>129.12193171164819</v>
      </c>
    </row>
    <row r="35" spans="2:15" s="32" customFormat="1" ht="21" customHeight="1">
      <c r="B35" s="40" t="s">
        <v>56</v>
      </c>
      <c r="C35" s="32" t="s">
        <v>14</v>
      </c>
      <c r="D35" s="35">
        <v>0</v>
      </c>
      <c r="E35" s="35">
        <f t="shared" si="15"/>
        <v>0</v>
      </c>
      <c r="F35" s="35">
        <v>0</v>
      </c>
      <c r="G35" s="35">
        <f t="shared" si="16"/>
        <v>0</v>
      </c>
      <c r="H35" s="35">
        <v>0</v>
      </c>
      <c r="I35" s="35">
        <f t="shared" si="17"/>
        <v>0</v>
      </c>
      <c r="J35" s="35">
        <v>0</v>
      </c>
      <c r="K35" s="35">
        <v>0</v>
      </c>
      <c r="L35" s="35">
        <v>0</v>
      </c>
      <c r="M35" s="35">
        <f t="shared" si="18"/>
        <v>0</v>
      </c>
      <c r="N35" s="35">
        <v>0</v>
      </c>
      <c r="O35" s="35">
        <v>0</v>
      </c>
    </row>
    <row r="36" spans="2:15" s="32" customFormat="1" ht="21" customHeight="1">
      <c r="B36" s="39" t="s">
        <v>57</v>
      </c>
      <c r="D36" s="33">
        <f t="shared" ref="D36:O36" si="20">SUM(D35, D34, D33, D32, D31 + D30)</f>
        <v>4790.1591395671749</v>
      </c>
      <c r="E36" s="33">
        <f t="shared" si="20"/>
        <v>4694.3559567758311</v>
      </c>
      <c r="F36" s="33">
        <f t="shared" si="20"/>
        <v>4902.3563033121482</v>
      </c>
      <c r="G36" s="33">
        <f t="shared" si="20"/>
        <v>4804.3091772459047</v>
      </c>
      <c r="H36" s="33">
        <f t="shared" si="20"/>
        <v>5017.5560407634821</v>
      </c>
      <c r="I36" s="33">
        <f t="shared" si="20"/>
        <v>4635.3384057890071</v>
      </c>
      <c r="J36" s="33">
        <f t="shared" si="20"/>
        <v>4364.2334832938395</v>
      </c>
      <c r="K36" s="33">
        <f t="shared" si="20"/>
        <v>4126.3216259340506</v>
      </c>
      <c r="L36" s="33">
        <f t="shared" si="20"/>
        <v>4303.7577811912106</v>
      </c>
      <c r="M36" s="33">
        <f t="shared" si="20"/>
        <v>4217.6826255673859</v>
      </c>
      <c r="N36" s="33">
        <f t="shared" si="20"/>
        <v>4399.4153595014413</v>
      </c>
      <c r="O36" s="33">
        <f t="shared" si="20"/>
        <v>4589.360188211871</v>
      </c>
    </row>
    <row r="37" spans="2:15" s="32" customFormat="1" ht="21" customHeight="1">
      <c r="B37" s="40" t="s">
        <v>58</v>
      </c>
      <c r="C37" s="32" t="s">
        <v>80</v>
      </c>
      <c r="D37" s="35">
        <v>298.46394365284084</v>
      </c>
      <c r="E37" s="35">
        <f t="shared" ref="E37:E41" si="21">D37*(0.98)</f>
        <v>292.49466477978405</v>
      </c>
      <c r="F37" s="35">
        <v>307.11939801877327</v>
      </c>
      <c r="G37" s="35">
        <f t="shared" ref="G37:G41" si="22">F37*(0.98)</f>
        <v>300.97701005839781</v>
      </c>
      <c r="H37" s="35">
        <v>316.0258605613177</v>
      </c>
      <c r="I37" s="35">
        <f t="shared" ref="I37:I41" si="23">H37*(0.98)</f>
        <v>309.70534335009137</v>
      </c>
      <c r="J37" s="35">
        <v>325.19061051759593</v>
      </c>
      <c r="K37" s="35">
        <v>341.45014104347575</v>
      </c>
      <c r="L37" s="35">
        <v>358.52264809564957</v>
      </c>
      <c r="M37" s="35">
        <f t="shared" ref="M37:M41" si="24">L37*(0.98)</f>
        <v>351.35219513373659</v>
      </c>
      <c r="N37" s="35">
        <v>368.91980489042345</v>
      </c>
      <c r="O37" s="35">
        <v>387.36579513494462</v>
      </c>
    </row>
    <row r="38" spans="2:15" s="31" customFormat="1" ht="21" customHeight="1">
      <c r="B38" s="39" t="s">
        <v>15</v>
      </c>
      <c r="C38" s="32" t="s">
        <v>82</v>
      </c>
      <c r="D38" s="35">
        <v>0</v>
      </c>
      <c r="E38" s="35">
        <f t="shared" si="21"/>
        <v>0</v>
      </c>
      <c r="F38" s="35">
        <v>0</v>
      </c>
      <c r="G38" s="35">
        <f t="shared" si="22"/>
        <v>0</v>
      </c>
      <c r="H38" s="35">
        <v>0</v>
      </c>
      <c r="I38" s="35">
        <f t="shared" si="23"/>
        <v>0</v>
      </c>
      <c r="J38" s="35">
        <v>0</v>
      </c>
      <c r="K38" s="35">
        <v>0</v>
      </c>
      <c r="L38" s="35">
        <v>0</v>
      </c>
      <c r="M38" s="35">
        <f t="shared" si="24"/>
        <v>0</v>
      </c>
      <c r="N38" s="35">
        <v>0</v>
      </c>
      <c r="O38" s="35">
        <v>0</v>
      </c>
    </row>
    <row r="39" spans="2:15" s="32" customFormat="1" ht="21" customHeight="1">
      <c r="B39" s="40" t="s">
        <v>59</v>
      </c>
      <c r="C39" s="32" t="s">
        <v>82</v>
      </c>
      <c r="D39" s="35">
        <v>1434.8792321414933</v>
      </c>
      <c r="E39" s="35">
        <f t="shared" si="21"/>
        <v>1406.1816474986633</v>
      </c>
      <c r="F39" s="35">
        <v>1448.3670969236232</v>
      </c>
      <c r="G39" s="35">
        <f t="shared" si="22"/>
        <v>1419.3997549851506</v>
      </c>
      <c r="H39" s="35">
        <v>1461.9817476347052</v>
      </c>
      <c r="I39" s="35">
        <f t="shared" si="23"/>
        <v>1432.7421126820111</v>
      </c>
      <c r="J39" s="35">
        <v>1475.7243760624715</v>
      </c>
      <c r="K39" s="35">
        <v>1519.9961073443458</v>
      </c>
      <c r="L39" s="35">
        <v>1565.5959905646762</v>
      </c>
      <c r="M39" s="35">
        <f t="shared" si="24"/>
        <v>1534.2840707533826</v>
      </c>
      <c r="N39" s="35">
        <v>1580.3125928759841</v>
      </c>
      <c r="O39" s="35">
        <v>1627.7219706622636</v>
      </c>
    </row>
    <row r="40" spans="2:15" s="32" customFormat="1" ht="21" customHeight="1">
      <c r="B40" s="40" t="s">
        <v>60</v>
      </c>
      <c r="C40" s="32" t="s">
        <v>82</v>
      </c>
      <c r="D40" s="35">
        <v>795.9038497409091</v>
      </c>
      <c r="E40" s="35">
        <f t="shared" si="21"/>
        <v>779.9857727460909</v>
      </c>
      <c r="F40" s="35">
        <v>818.98506138339553</v>
      </c>
      <c r="G40" s="35">
        <f t="shared" si="22"/>
        <v>802.60536015572757</v>
      </c>
      <c r="H40" s="35">
        <v>842.73562816351398</v>
      </c>
      <c r="I40" s="35">
        <f t="shared" si="23"/>
        <v>825.88091560024372</v>
      </c>
      <c r="J40" s="35">
        <v>867.17496138025592</v>
      </c>
      <c r="K40" s="35">
        <v>910.53370944926871</v>
      </c>
      <c r="L40" s="35">
        <v>956.06039492173215</v>
      </c>
      <c r="M40" s="35">
        <f t="shared" si="24"/>
        <v>936.93918702329745</v>
      </c>
      <c r="N40" s="35">
        <v>983.78614637446242</v>
      </c>
      <c r="O40" s="35">
        <v>1032.9754536931855</v>
      </c>
    </row>
    <row r="41" spans="2:15" s="32" customFormat="1" ht="21" customHeight="1">
      <c r="B41" s="40" t="s">
        <v>61</v>
      </c>
      <c r="C41" s="32" t="s">
        <v>82</v>
      </c>
      <c r="D41" s="35">
        <v>430.46376964244786</v>
      </c>
      <c r="E41" s="35">
        <f t="shared" si="21"/>
        <v>421.85449424959887</v>
      </c>
      <c r="F41" s="35">
        <v>434.51012907708684</v>
      </c>
      <c r="G41" s="35">
        <f t="shared" si="22"/>
        <v>425.81992649554508</v>
      </c>
      <c r="H41" s="35">
        <v>438.59452429041141</v>
      </c>
      <c r="I41" s="35">
        <f t="shared" si="23"/>
        <v>429.82263380460319</v>
      </c>
      <c r="J41" s="35">
        <v>442.71731281874128</v>
      </c>
      <c r="K41" s="35">
        <v>455.99883220330355</v>
      </c>
      <c r="L41" s="35">
        <v>469.67879716940269</v>
      </c>
      <c r="M41" s="35">
        <f t="shared" si="24"/>
        <v>460.28522122601464</v>
      </c>
      <c r="N41" s="35">
        <v>474.09377786279509</v>
      </c>
      <c r="O41" s="35">
        <v>488.31659119867896</v>
      </c>
    </row>
    <row r="42" spans="2:15" s="31" customFormat="1" ht="21" customHeight="1">
      <c r="B42" s="39" t="s">
        <v>62</v>
      </c>
      <c r="C42" s="32"/>
      <c r="D42" s="41">
        <v>1700</v>
      </c>
      <c r="E42" s="41">
        <v>1700</v>
      </c>
      <c r="F42" s="41">
        <v>1700</v>
      </c>
      <c r="G42" s="41">
        <v>1700</v>
      </c>
      <c r="H42" s="41">
        <v>1700</v>
      </c>
      <c r="I42" s="41">
        <v>1700</v>
      </c>
      <c r="J42" s="41">
        <v>1700</v>
      </c>
      <c r="K42" s="41">
        <v>1700</v>
      </c>
      <c r="L42" s="41">
        <v>1700</v>
      </c>
      <c r="M42" s="41">
        <v>1700</v>
      </c>
      <c r="N42" s="41">
        <v>1700</v>
      </c>
      <c r="O42" s="41">
        <v>1700</v>
      </c>
    </row>
    <row r="43" spans="2:15" s="32" customFormat="1" ht="21" customHeight="1">
      <c r="B43" s="81" t="s">
        <v>63</v>
      </c>
      <c r="C43" s="82"/>
      <c r="D43" s="83">
        <f t="shared" ref="D43:O43" si="25">SUM(D41, D40, D39, D38, D37, D35, D34, D33, D32, D31, D30, D28, D27, D26, D25, D24, D22, D21, D20, D19, D18, D17, D16, D15, D14 + D13)</f>
        <v>37712.78943622495</v>
      </c>
      <c r="E43" s="83">
        <f t="shared" si="25"/>
        <v>38693.807462500823</v>
      </c>
      <c r="F43" s="83">
        <f t="shared" si="25"/>
        <v>39001.291766635164</v>
      </c>
      <c r="G43" s="83">
        <f t="shared" si="25"/>
        <v>37745.095321452769</v>
      </c>
      <c r="H43" s="83">
        <f t="shared" si="25"/>
        <v>38851.092465106165</v>
      </c>
      <c r="I43" s="83">
        <f t="shared" si="25"/>
        <v>38208.024101644834</v>
      </c>
      <c r="J43" s="83">
        <f t="shared" si="25"/>
        <v>39253.509687009981</v>
      </c>
      <c r="K43" s="83">
        <f t="shared" si="25"/>
        <v>39758.8241458337</v>
      </c>
      <c r="L43" s="83">
        <f t="shared" si="25"/>
        <v>41351.919046426403</v>
      </c>
      <c r="M43" s="83">
        <f t="shared" si="25"/>
        <v>40668.659976537347</v>
      </c>
      <c r="N43" s="83">
        <f t="shared" si="25"/>
        <v>41954.89861202435</v>
      </c>
      <c r="O43" s="83">
        <f t="shared" si="25"/>
        <v>42565.32204884322</v>
      </c>
    </row>
    <row r="44" spans="2:15" s="31" customFormat="1" ht="21" customHeight="1">
      <c r="B44" s="81" t="s">
        <v>17</v>
      </c>
      <c r="C44" s="82"/>
      <c r="D44" s="83">
        <f t="shared" ref="D44:O44" si="26">D12-D43</f>
        <v>59427.379554690808</v>
      </c>
      <c r="E44" s="83">
        <f t="shared" si="26"/>
        <v>54973.382378695773</v>
      </c>
      <c r="F44" s="83">
        <f t="shared" si="26"/>
        <v>59799.398626341332</v>
      </c>
      <c r="G44" s="83">
        <f t="shared" si="26"/>
        <v>49574.380321118399</v>
      </c>
      <c r="H44" s="83">
        <f t="shared" si="26"/>
        <v>45422.724096964113</v>
      </c>
      <c r="I44" s="83">
        <f t="shared" si="26"/>
        <v>58686.260930664015</v>
      </c>
      <c r="J44" s="83">
        <f t="shared" si="26"/>
        <v>50946.909767154633</v>
      </c>
      <c r="K44" s="83">
        <f t="shared" si="26"/>
        <v>58795.70225359677</v>
      </c>
      <c r="L44" s="83">
        <f t="shared" si="26"/>
        <v>61154.013468611862</v>
      </c>
      <c r="M44" s="83">
        <f t="shared" si="26"/>
        <v>56319.41067998857</v>
      </c>
      <c r="N44" s="83">
        <f t="shared" si="26"/>
        <v>70241.756766570456</v>
      </c>
      <c r="O44" s="83">
        <f t="shared" si="26"/>
        <v>72281.92402042693</v>
      </c>
    </row>
    <row r="45" spans="2:15" s="32" customFormat="1" ht="21" customHeight="1">
      <c r="B45" s="36" t="s">
        <v>18</v>
      </c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</row>
    <row r="46" spans="2:15" s="32" customFormat="1" ht="21" customHeight="1">
      <c r="B46" s="34" t="s">
        <v>64</v>
      </c>
      <c r="C46" s="32" t="s">
        <v>65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</row>
    <row r="47" spans="2:15" s="32" customFormat="1" ht="21" customHeight="1">
      <c r="B47" s="36" t="s">
        <v>66</v>
      </c>
      <c r="D47" s="33">
        <f t="shared" ref="D47:O47" si="27">SUM(D46 + D45)</f>
        <v>0</v>
      </c>
      <c r="E47" s="33">
        <f t="shared" si="27"/>
        <v>0</v>
      </c>
      <c r="F47" s="33">
        <f t="shared" si="27"/>
        <v>0</v>
      </c>
      <c r="G47" s="33">
        <f t="shared" si="27"/>
        <v>0</v>
      </c>
      <c r="H47" s="33">
        <f t="shared" si="27"/>
        <v>0</v>
      </c>
      <c r="I47" s="33">
        <f t="shared" si="27"/>
        <v>0</v>
      </c>
      <c r="J47" s="33">
        <f t="shared" si="27"/>
        <v>0</v>
      </c>
      <c r="K47" s="33">
        <f t="shared" si="27"/>
        <v>0</v>
      </c>
      <c r="L47" s="33">
        <f t="shared" si="27"/>
        <v>0</v>
      </c>
      <c r="M47" s="33">
        <f t="shared" si="27"/>
        <v>0</v>
      </c>
      <c r="N47" s="33">
        <f t="shared" si="27"/>
        <v>0</v>
      </c>
      <c r="O47" s="33">
        <f t="shared" si="27"/>
        <v>0</v>
      </c>
    </row>
    <row r="48" spans="2:15" s="32" customFormat="1" ht="21" customHeight="1">
      <c r="B48" s="36" t="s">
        <v>67</v>
      </c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</row>
    <row r="49" spans="2:15" s="32" customFormat="1" ht="21" customHeight="1">
      <c r="B49" s="34" t="s">
        <v>68</v>
      </c>
      <c r="C49" s="32" t="s">
        <v>19</v>
      </c>
      <c r="D49" s="35">
        <v>684.00921359775214</v>
      </c>
      <c r="E49" s="35">
        <v>752.41013495752736</v>
      </c>
      <c r="F49" s="35">
        <v>827.65114845328014</v>
      </c>
      <c r="G49" s="35">
        <v>910.41626329860821</v>
      </c>
      <c r="H49" s="35">
        <v>1001.4578896284692</v>
      </c>
      <c r="I49" s="35">
        <v>1101.6036785913161</v>
      </c>
      <c r="J49" s="35">
        <v>1211.7640464504477</v>
      </c>
      <c r="K49" s="35">
        <v>1332.9404510954926</v>
      </c>
      <c r="L49" s="35">
        <v>1466.234496205042</v>
      </c>
      <c r="M49" s="35">
        <v>1612.8579458255463</v>
      </c>
      <c r="N49" s="35">
        <v>1774.1437404081009</v>
      </c>
      <c r="O49" s="35">
        <v>1951.5581144489113</v>
      </c>
    </row>
    <row r="50" spans="2:15" s="32" customFormat="1" ht="21" customHeight="1">
      <c r="B50" s="34" t="s">
        <v>69</v>
      </c>
      <c r="C50" s="32" t="s">
        <v>19</v>
      </c>
      <c r="D50" s="35">
        <v>24624.33168951908</v>
      </c>
      <c r="E50" s="35">
        <v>27086.76485847099</v>
      </c>
      <c r="F50" s="35">
        <v>29795.441344318089</v>
      </c>
      <c r="G50" s="35">
        <v>32774.985478749899</v>
      </c>
      <c r="H50" s="35">
        <v>36052.484026624894</v>
      </c>
      <c r="I50" s="35">
        <v>39657.732429287389</v>
      </c>
      <c r="J50" s="35">
        <v>43623.505672216132</v>
      </c>
      <c r="K50" s="35">
        <v>47985.856239437751</v>
      </c>
      <c r="L50" s="35">
        <v>52784.441863381529</v>
      </c>
      <c r="M50" s="35">
        <v>58062.886049719687</v>
      </c>
      <c r="N50" s="35">
        <v>63869.174654691662</v>
      </c>
      <c r="O50" s="35">
        <v>70256.092120160829</v>
      </c>
    </row>
    <row r="51" spans="2:15" s="32" customFormat="1" ht="21" customHeight="1">
      <c r="B51" s="36" t="s">
        <v>70</v>
      </c>
      <c r="D51" s="33">
        <f t="shared" ref="D51:O51" si="28">SUM(D50, D49 + D48)</f>
        <v>25308.340903116834</v>
      </c>
      <c r="E51" s="33">
        <f t="shared" si="28"/>
        <v>27839.174993428518</v>
      </c>
      <c r="F51" s="33">
        <f t="shared" si="28"/>
        <v>30623.092492771368</v>
      </c>
      <c r="G51" s="33">
        <f t="shared" si="28"/>
        <v>33685.401742048511</v>
      </c>
      <c r="H51" s="33">
        <f t="shared" si="28"/>
        <v>37053.94191625336</v>
      </c>
      <c r="I51" s="33">
        <f t="shared" si="28"/>
        <v>40759.336107878706</v>
      </c>
      <c r="J51" s="33">
        <f t="shared" si="28"/>
        <v>44835.269718666583</v>
      </c>
      <c r="K51" s="33">
        <f t="shared" si="28"/>
        <v>49318.796690533243</v>
      </c>
      <c r="L51" s="33">
        <f t="shared" si="28"/>
        <v>54250.67635958657</v>
      </c>
      <c r="M51" s="33">
        <f t="shared" si="28"/>
        <v>59675.743995545236</v>
      </c>
      <c r="N51" s="33">
        <f t="shared" si="28"/>
        <v>65643.318395099763</v>
      </c>
      <c r="O51" s="33">
        <f t="shared" si="28"/>
        <v>72207.65023460974</v>
      </c>
    </row>
    <row r="52" spans="2:15" s="31" customFormat="1" ht="21" customHeight="1">
      <c r="B52" s="81" t="s">
        <v>20</v>
      </c>
      <c r="C52" s="82"/>
      <c r="D52" s="38">
        <f t="shared" ref="D52:O52" si="29">D47-D51</f>
        <v>-25308.340903116834</v>
      </c>
      <c r="E52" s="38">
        <f t="shared" si="29"/>
        <v>-27839.174993428518</v>
      </c>
      <c r="F52" s="38">
        <f t="shared" si="29"/>
        <v>-30623.092492771368</v>
      </c>
      <c r="G52" s="38">
        <f t="shared" si="29"/>
        <v>-33685.401742048511</v>
      </c>
      <c r="H52" s="38">
        <f t="shared" si="29"/>
        <v>-37053.94191625336</v>
      </c>
      <c r="I52" s="38">
        <f t="shared" si="29"/>
        <v>-40759.336107878706</v>
      </c>
      <c r="J52" s="38">
        <f t="shared" si="29"/>
        <v>-44835.269718666583</v>
      </c>
      <c r="K52" s="38">
        <f t="shared" si="29"/>
        <v>-49318.796690533243</v>
      </c>
      <c r="L52" s="38">
        <f t="shared" si="29"/>
        <v>-54250.67635958657</v>
      </c>
      <c r="M52" s="38">
        <f t="shared" si="29"/>
        <v>-59675.743995545236</v>
      </c>
      <c r="N52" s="38">
        <f t="shared" si="29"/>
        <v>-65643.318395099763</v>
      </c>
      <c r="O52" s="38">
        <f t="shared" si="29"/>
        <v>-72207.65023460974</v>
      </c>
    </row>
    <row r="53" spans="2:15" s="31" customFormat="1" ht="21" customHeight="1">
      <c r="B53" s="36" t="s">
        <v>21</v>
      </c>
      <c r="C53" s="32"/>
      <c r="D53" s="38">
        <f t="shared" ref="D53:O53" si="30">D44+D52</f>
        <v>34119.038651573974</v>
      </c>
      <c r="E53" s="38">
        <f t="shared" si="30"/>
        <v>27134.207385267255</v>
      </c>
      <c r="F53" s="38">
        <f t="shared" si="30"/>
        <v>29176.306133569964</v>
      </c>
      <c r="G53" s="38">
        <f t="shared" si="30"/>
        <v>15888.978579069888</v>
      </c>
      <c r="H53" s="38">
        <f t="shared" si="30"/>
        <v>8368.7821807107539</v>
      </c>
      <c r="I53" s="38">
        <f t="shared" si="30"/>
        <v>17926.92482278531</v>
      </c>
      <c r="J53" s="38">
        <f t="shared" si="30"/>
        <v>6111.6400484880505</v>
      </c>
      <c r="K53" s="38">
        <f t="shared" si="30"/>
        <v>9476.9055630635266</v>
      </c>
      <c r="L53" s="38">
        <f t="shared" si="30"/>
        <v>6903.3371090252913</v>
      </c>
      <c r="M53" s="38">
        <f t="shared" si="30"/>
        <v>-3356.3333155566652</v>
      </c>
      <c r="N53" s="38">
        <f t="shared" si="30"/>
        <v>4598.4383714706928</v>
      </c>
      <c r="O53" s="38">
        <f t="shared" si="30"/>
        <v>74.273785817189491</v>
      </c>
    </row>
    <row r="267" spans="9921:9976" s="44" customFormat="1" ht="21" customHeight="1">
      <c r="NRD267" s="44">
        <v>74</v>
      </c>
    </row>
    <row r="268" spans="9921:9976" s="44" customFormat="1" ht="21" customHeight="1">
      <c r="NRD268" s="44">
        <v>75</v>
      </c>
    </row>
    <row r="269" spans="9921:9976" s="44" customFormat="1" ht="18" customHeight="1">
      <c r="NRD269" s="44">
        <v>76</v>
      </c>
      <c r="NSP269" s="43"/>
    </row>
    <row r="270" spans="9921:9976" s="44" customFormat="1" ht="21" customHeight="1">
      <c r="NRD270" s="44">
        <v>77</v>
      </c>
      <c r="NSP270" s="43"/>
    </row>
    <row r="271" spans="9921:9976" s="44" customFormat="1" ht="21" customHeight="1">
      <c r="NRD271" s="44">
        <v>78</v>
      </c>
      <c r="NSP271" s="43"/>
    </row>
    <row r="272" spans="9921:9976" s="44" customFormat="1" ht="21" customHeight="1">
      <c r="NQO272" s="44" t="s">
        <v>71</v>
      </c>
      <c r="NRD272" s="44">
        <v>79</v>
      </c>
      <c r="NRF272" s="44" t="s">
        <v>71</v>
      </c>
      <c r="NSP272" s="43"/>
      <c r="NSR272" s="44" t="s">
        <v>71</v>
      </c>
    </row>
    <row r="273" spans="9921:9976" s="44" customFormat="1" ht="21" customHeight="1">
      <c r="NQO273" s="44" t="s">
        <v>71</v>
      </c>
      <c r="NRD273" s="44">
        <v>80</v>
      </c>
      <c r="NRF273" s="44" t="s">
        <v>71</v>
      </c>
      <c r="NSP273" s="43"/>
      <c r="NSR273" s="44" t="s">
        <v>71</v>
      </c>
    </row>
    <row r="274" spans="9921:9976" s="44" customFormat="1" ht="21" customHeight="1">
      <c r="NQO274" s="44" t="s">
        <v>71</v>
      </c>
      <c r="NRD274" s="44">
        <v>81</v>
      </c>
      <c r="NRF274" s="44" t="s">
        <v>71</v>
      </c>
      <c r="NSP274" s="43"/>
      <c r="NSR274" s="44" t="s">
        <v>71</v>
      </c>
    </row>
    <row r="275" spans="9921:9976" s="44" customFormat="1" ht="21" customHeight="1">
      <c r="NQO275" s="44" t="s">
        <v>71</v>
      </c>
      <c r="NRD275" s="44">
        <v>82</v>
      </c>
      <c r="NRF275" s="44" t="s">
        <v>71</v>
      </c>
      <c r="NSP275" s="43"/>
      <c r="NSR275" s="44" t="s">
        <v>71</v>
      </c>
    </row>
    <row r="276" spans="9921:9976" s="44" customFormat="1" ht="21" customHeight="1">
      <c r="NQO276" s="44" t="s">
        <v>71</v>
      </c>
      <c r="NRD276" s="44">
        <v>83</v>
      </c>
      <c r="NRF276" s="44" t="s">
        <v>71</v>
      </c>
      <c r="NSP276" s="43">
        <v>74</v>
      </c>
      <c r="NSR276" s="44" t="s">
        <v>71</v>
      </c>
    </row>
    <row r="277" spans="9921:9976" s="44" customFormat="1" ht="21" customHeight="1">
      <c r="NQO277" s="44" t="s">
        <v>71</v>
      </c>
      <c r="NRD277" s="44">
        <v>84</v>
      </c>
      <c r="NRF277" s="44" t="s">
        <v>71</v>
      </c>
      <c r="NSP277" s="43">
        <v>75</v>
      </c>
      <c r="NSR277" s="44" t="s">
        <v>71</v>
      </c>
    </row>
    <row r="278" spans="9921:9976" s="44" customFormat="1" ht="21" customHeight="1">
      <c r="NRD278" s="44">
        <v>85</v>
      </c>
      <c r="NSP278" s="43">
        <v>76</v>
      </c>
    </row>
    <row r="279" spans="9921:9976" s="44" customFormat="1" ht="21" customHeight="1">
      <c r="NQO279" s="44" t="s">
        <v>71</v>
      </c>
      <c r="NRD279" s="44">
        <v>86</v>
      </c>
      <c r="NRF279" s="44" t="s">
        <v>71</v>
      </c>
      <c r="NSP279" s="43">
        <v>77</v>
      </c>
      <c r="NSR279" s="44" t="s">
        <v>71</v>
      </c>
    </row>
    <row r="280" spans="9921:9976" ht="21" customHeight="1">
      <c r="NQO280" s="42" t="s">
        <v>71</v>
      </c>
      <c r="NRD280" s="42">
        <v>87</v>
      </c>
      <c r="NRF280" s="42" t="s">
        <v>71</v>
      </c>
      <c r="NSP280" s="43">
        <v>78</v>
      </c>
      <c r="NSR280" s="42" t="s">
        <v>71</v>
      </c>
    </row>
    <row r="281" spans="9921:9976" ht="21" customHeight="1">
      <c r="NQO281" s="42" t="s">
        <v>71</v>
      </c>
      <c r="NRD281" s="42">
        <v>88</v>
      </c>
      <c r="NRF281" s="42" t="s">
        <v>71</v>
      </c>
      <c r="NSP281" s="43">
        <v>79</v>
      </c>
      <c r="NSR281" s="42" t="s">
        <v>71</v>
      </c>
    </row>
    <row r="282" spans="9921:9976" ht="21" customHeight="1">
      <c r="NQO282" s="42" t="s">
        <v>71</v>
      </c>
      <c r="NRD282" s="42">
        <v>89</v>
      </c>
      <c r="NRF282" s="42" t="s">
        <v>71</v>
      </c>
      <c r="NSP282" s="43">
        <v>80</v>
      </c>
      <c r="NSR282" s="42" t="s">
        <v>71</v>
      </c>
    </row>
    <row r="283" spans="9921:9976" ht="21" customHeight="1">
      <c r="NQO283" s="42" t="s">
        <v>71</v>
      </c>
      <c r="NRD283" s="42">
        <v>90</v>
      </c>
      <c r="NRF283" s="42" t="s">
        <v>71</v>
      </c>
      <c r="NSP283" s="43">
        <v>81</v>
      </c>
      <c r="NSR283" s="42" t="s">
        <v>71</v>
      </c>
    </row>
    <row r="284" spans="9921:9976" ht="21" customHeight="1">
      <c r="NQO284" s="42" t="s">
        <v>72</v>
      </c>
      <c r="NRD284" s="42">
        <v>91</v>
      </c>
      <c r="NRF284" s="42" t="s">
        <v>72</v>
      </c>
      <c r="NSP284" s="43">
        <v>82</v>
      </c>
      <c r="NSR284" s="42" t="s">
        <v>72</v>
      </c>
    </row>
    <row r="285" spans="9921:9976" ht="21" customHeight="1">
      <c r="NRD285" s="42">
        <v>92</v>
      </c>
      <c r="NSP285" s="43">
        <v>83</v>
      </c>
    </row>
    <row r="286" spans="9921:9976" ht="21" customHeight="1">
      <c r="NQO286" s="42" t="s">
        <v>71</v>
      </c>
      <c r="NRD286" s="42">
        <v>93</v>
      </c>
      <c r="NRF286" s="42" t="s">
        <v>71</v>
      </c>
      <c r="NSP286" s="43">
        <v>84</v>
      </c>
      <c r="NSR286" s="42" t="s">
        <v>71</v>
      </c>
    </row>
    <row r="287" spans="9921:9976" ht="21" customHeight="1">
      <c r="NQO287" s="42" t="s">
        <v>71</v>
      </c>
      <c r="NRD287" s="42">
        <v>94</v>
      </c>
      <c r="NRF287" s="42" t="s">
        <v>71</v>
      </c>
      <c r="NSP287" s="43">
        <v>85</v>
      </c>
      <c r="NSR287" s="42" t="s">
        <v>71</v>
      </c>
    </row>
    <row r="288" spans="9921:9976" ht="21" customHeight="1">
      <c r="NQO288" s="42" t="s">
        <v>71</v>
      </c>
      <c r="NRF288" s="42" t="s">
        <v>71</v>
      </c>
      <c r="NSP288" s="43">
        <v>86</v>
      </c>
      <c r="NSR288" s="42" t="s">
        <v>71</v>
      </c>
    </row>
    <row r="289" spans="9921:9976" ht="21" customHeight="1">
      <c r="NQO289" s="42" t="s">
        <v>71</v>
      </c>
      <c r="NRF289" s="42" t="s">
        <v>71</v>
      </c>
      <c r="NSP289" s="43">
        <v>87</v>
      </c>
      <c r="NSR289" s="42" t="s">
        <v>71</v>
      </c>
    </row>
    <row r="290" spans="9921:9976" ht="21" customHeight="1">
      <c r="NQO290" s="42" t="s">
        <v>72</v>
      </c>
      <c r="NRF290" s="42" t="s">
        <v>72</v>
      </c>
      <c r="NSP290" s="43">
        <v>88</v>
      </c>
      <c r="NSR290" s="42" t="s">
        <v>72</v>
      </c>
    </row>
    <row r="291" spans="9921:9976" ht="21" customHeight="1">
      <c r="NQO291" s="42" t="s">
        <v>71</v>
      </c>
      <c r="NRF291" s="42" t="s">
        <v>71</v>
      </c>
      <c r="NSP291" s="43">
        <v>89</v>
      </c>
      <c r="NSR291" s="42" t="s">
        <v>71</v>
      </c>
    </row>
    <row r="292" spans="9921:9976" ht="21" customHeight="1">
      <c r="NQO292" s="42" t="s">
        <v>71</v>
      </c>
      <c r="NRF292" s="42" t="s">
        <v>71</v>
      </c>
      <c r="NSP292" s="43">
        <v>90</v>
      </c>
      <c r="NSR292" s="42" t="s">
        <v>71</v>
      </c>
    </row>
    <row r="293" spans="9921:9976" ht="21" customHeight="1">
      <c r="NQO293" s="42" t="s">
        <v>71</v>
      </c>
      <c r="NRF293" s="42" t="s">
        <v>71</v>
      </c>
      <c r="NSP293" s="43">
        <v>91</v>
      </c>
      <c r="NSR293" s="42" t="s">
        <v>71</v>
      </c>
    </row>
    <row r="294" spans="9921:9976" ht="21" customHeight="1">
      <c r="NSP294" s="43">
        <v>92</v>
      </c>
    </row>
    <row r="295" spans="9921:9976" ht="21" customHeight="1">
      <c r="NQO295" s="42" t="s">
        <v>71</v>
      </c>
      <c r="NRF295" s="42" t="s">
        <v>71</v>
      </c>
      <c r="NSP295" s="43">
        <v>93</v>
      </c>
      <c r="NSR295" s="42" t="s">
        <v>71</v>
      </c>
    </row>
    <row r="296" spans="9921:9976" ht="21" customHeight="1">
      <c r="NRF296" s="42" t="s">
        <v>71</v>
      </c>
      <c r="NSP296" s="43">
        <v>94</v>
      </c>
      <c r="NSR296" s="42" t="s">
        <v>71</v>
      </c>
    </row>
    <row r="297" spans="9921:9976" ht="21" customHeight="1">
      <c r="NRF297" s="42" t="s">
        <v>72</v>
      </c>
      <c r="NSP297" s="43">
        <v>95</v>
      </c>
      <c r="NSR297" s="42" t="s">
        <v>72</v>
      </c>
    </row>
    <row r="298" spans="9921:9976" ht="21" customHeight="1">
      <c r="NSP298" s="43">
        <v>96</v>
      </c>
    </row>
    <row r="299" spans="9921:9976" ht="21" customHeight="1">
      <c r="NSP299" s="43">
        <v>97</v>
      </c>
    </row>
    <row r="300" spans="9921:9976" ht="21" customHeight="1">
      <c r="NSP300" s="43">
        <v>98</v>
      </c>
    </row>
    <row r="301" spans="9921:9976" ht="21" customHeight="1">
      <c r="NSP301" s="43">
        <v>99</v>
      </c>
    </row>
    <row r="302" spans="9921:9976" ht="21" customHeight="1">
      <c r="NSP302" s="43">
        <v>100</v>
      </c>
    </row>
    <row r="303" spans="9921:9976" ht="21" customHeight="1">
      <c r="NSP303" s="43">
        <v>101</v>
      </c>
    </row>
    <row r="304" spans="9921:9976" ht="21" customHeight="1">
      <c r="NSP304" s="43">
        <v>102</v>
      </c>
    </row>
  </sheetData>
  <dataConsolidate/>
  <conditionalFormatting sqref="D3:O3">
    <cfRule type="cellIs" dxfId="3" priority="1" operator="equal">
      <formula>"forecast"</formula>
    </cfRule>
    <cfRule type="cellIs" dxfId="2" priority="2" operator="equal">
      <formula>"actual"</formula>
    </cfRule>
  </conditionalFormatting>
  <pageMargins left="0.7" right="0.7" top="0.75" bottom="0.75" header="0.3" footer="0.3"/>
  <pageSetup orientation="portrait" r:id="rId1"/>
  <headerFooter>
    <oddFooter>&amp;C_x000D_&amp;1#&amp;"Calibri"&amp;10&amp;K000000 Non-Amgen</oddFooter>
  </headerFooter>
  <ignoredErrors>
    <ignoredError sqref="E23 G21:G23 I23 M21 M23 E29:O29 E21 E36:M36 I3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CA06-1103-4092-84E4-C973870E4A01}">
  <sheetPr>
    <outlinePr summaryBelow="0" summaryRight="0"/>
  </sheetPr>
  <dimension ref="A1:NSR304"/>
  <sheetViews>
    <sheetView showGridLines="0" zoomScale="60" zoomScaleNormal="60" workbookViewId="0">
      <pane xSplit="3" ySplit="4" topLeftCell="D5" activePane="bottomRight" state="frozen"/>
      <selection pane="topRight" activeCell="C21" sqref="C21"/>
      <selection pane="bottomLeft" activeCell="C21" sqref="C21"/>
      <selection pane="bottomRight" activeCell="F26" sqref="F26"/>
    </sheetView>
  </sheetViews>
  <sheetFormatPr baseColWidth="10" defaultColWidth="9.1640625" defaultRowHeight="15"/>
  <cols>
    <col min="1" max="1" width="2.5" customWidth="1"/>
    <col min="2" max="2" width="42.33203125" style="45" customWidth="1"/>
    <col min="3" max="3" width="19" bestFit="1" customWidth="1"/>
    <col min="4" max="15" width="13.33203125" style="62" customWidth="1"/>
    <col min="16" max="9973" width="9.1640625" style="62"/>
    <col min="9974" max="9974" width="9.1640625" style="61"/>
    <col min="9975" max="16384" width="9.1640625" style="62"/>
  </cols>
  <sheetData>
    <row r="1" spans="1:15" customFormat="1" ht="21" customHeight="1">
      <c r="A1" s="85" t="s">
        <v>26</v>
      </c>
      <c r="B1" s="86"/>
    </row>
    <row r="2" spans="1:15" customFormat="1" ht="21" customHeight="1">
      <c r="A2" s="29"/>
      <c r="B2" s="45"/>
    </row>
    <row r="3" spans="1:15" customFormat="1">
      <c r="B3" s="80" t="s">
        <v>95</v>
      </c>
      <c r="C3" s="78"/>
      <c r="D3" s="77" t="s">
        <v>84</v>
      </c>
      <c r="E3" s="77" t="s">
        <v>84</v>
      </c>
      <c r="F3" s="77" t="s">
        <v>84</v>
      </c>
      <c r="G3" s="77" t="s">
        <v>84</v>
      </c>
      <c r="H3" s="77" t="s">
        <v>84</v>
      </c>
      <c r="I3" s="77" t="s">
        <v>84</v>
      </c>
      <c r="J3" s="77" t="s">
        <v>84</v>
      </c>
      <c r="K3" s="77" t="s">
        <v>84</v>
      </c>
      <c r="L3" s="77" t="s">
        <v>84</v>
      </c>
      <c r="M3" s="77" t="s">
        <v>84</v>
      </c>
      <c r="N3" s="77" t="s">
        <v>84</v>
      </c>
      <c r="O3" s="77" t="s">
        <v>84</v>
      </c>
    </row>
    <row r="4" spans="1:15" s="46" customFormat="1" ht="16">
      <c r="B4" s="78"/>
      <c r="C4" s="78" t="s">
        <v>28</v>
      </c>
      <c r="D4" s="79">
        <v>45688</v>
      </c>
      <c r="E4" s="79">
        <v>45716</v>
      </c>
      <c r="F4" s="79">
        <v>45747</v>
      </c>
      <c r="G4" s="79">
        <v>45777</v>
      </c>
      <c r="H4" s="79">
        <v>45808</v>
      </c>
      <c r="I4" s="79">
        <v>45838</v>
      </c>
      <c r="J4" s="79">
        <v>45869</v>
      </c>
      <c r="K4" s="79">
        <v>45900</v>
      </c>
      <c r="L4" s="79">
        <v>45930</v>
      </c>
      <c r="M4" s="79">
        <v>45961</v>
      </c>
      <c r="N4" s="79">
        <v>45991</v>
      </c>
      <c r="O4" s="79">
        <v>46022</v>
      </c>
    </row>
    <row r="5" spans="1:15" s="49" customFormat="1" ht="21" customHeight="1">
      <c r="A5" s="47"/>
      <c r="B5" s="48" t="s">
        <v>7</v>
      </c>
      <c r="C5" s="32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</row>
    <row r="6" spans="1:15" s="49" customFormat="1" ht="21" customHeight="1">
      <c r="A6" s="47"/>
      <c r="B6" s="51" t="s">
        <v>29</v>
      </c>
      <c r="C6" s="32" t="s">
        <v>7</v>
      </c>
      <c r="D6" s="52">
        <v>135827.29127176348</v>
      </c>
      <c r="E6" s="52">
        <v>139902.11000991639</v>
      </c>
      <c r="F6" s="52">
        <v>144099.1733102139</v>
      </c>
      <c r="G6" s="52">
        <f>F6*(0.96)</f>
        <v>138335.20637780533</v>
      </c>
      <c r="H6" s="52">
        <v>142485.26256913948</v>
      </c>
      <c r="I6" s="52">
        <v>146759.82044621368</v>
      </c>
      <c r="J6" s="52">
        <f>I6*(0.96)</f>
        <v>140889.42762836511</v>
      </c>
      <c r="K6" s="52">
        <v>145116.11045721607</v>
      </c>
      <c r="L6" s="52">
        <v>149469.59377093255</v>
      </c>
      <c r="M6" s="52">
        <v>153953.68158406054</v>
      </c>
      <c r="N6" s="52">
        <f>M6*(0.96)</f>
        <v>147795.53432069812</v>
      </c>
      <c r="O6" s="52">
        <v>152229.40035031908</v>
      </c>
    </row>
    <row r="7" spans="1:15" s="49" customFormat="1" ht="21" customHeight="1">
      <c r="A7" s="47"/>
      <c r="B7" s="81" t="s">
        <v>30</v>
      </c>
      <c r="C7" s="82"/>
      <c r="D7" s="83">
        <f t="shared" ref="D7:O7" si="0">SUM(D6 + D5)</f>
        <v>135827.29127176348</v>
      </c>
      <c r="E7" s="83">
        <f t="shared" si="0"/>
        <v>139902.11000991639</v>
      </c>
      <c r="F7" s="83">
        <f t="shared" si="0"/>
        <v>144099.1733102139</v>
      </c>
      <c r="G7" s="83">
        <f t="shared" si="0"/>
        <v>138335.20637780533</v>
      </c>
      <c r="H7" s="83">
        <f t="shared" si="0"/>
        <v>142485.26256913948</v>
      </c>
      <c r="I7" s="83">
        <f t="shared" si="0"/>
        <v>146759.82044621368</v>
      </c>
      <c r="J7" s="83">
        <f t="shared" si="0"/>
        <v>140889.42762836511</v>
      </c>
      <c r="K7" s="83">
        <f t="shared" si="0"/>
        <v>145116.11045721607</v>
      </c>
      <c r="L7" s="83">
        <f t="shared" si="0"/>
        <v>149469.59377093255</v>
      </c>
      <c r="M7" s="83">
        <f t="shared" si="0"/>
        <v>153953.68158406054</v>
      </c>
      <c r="N7" s="83">
        <f t="shared" si="0"/>
        <v>147795.53432069812</v>
      </c>
      <c r="O7" s="83">
        <f t="shared" si="0"/>
        <v>152229.40035031908</v>
      </c>
    </row>
    <row r="8" spans="1:15" s="49" customFormat="1" ht="21" customHeight="1">
      <c r="A8" s="47"/>
      <c r="B8" s="53" t="s">
        <v>31</v>
      </c>
      <c r="C8" s="32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</row>
    <row r="9" spans="1:15" s="49" customFormat="1" ht="21" customHeight="1">
      <c r="A9" s="47"/>
      <c r="B9" s="51" t="s">
        <v>32</v>
      </c>
      <c r="C9" s="32" t="s">
        <v>8</v>
      </c>
      <c r="D9" s="52">
        <v>18685</v>
      </c>
      <c r="E9" s="52">
        <v>31788</v>
      </c>
      <c r="F9" s="52">
        <v>28954</v>
      </c>
      <c r="G9" s="52">
        <v>47799</v>
      </c>
      <c r="H9" s="52">
        <v>45676</v>
      </c>
      <c r="I9" s="52">
        <v>34109</v>
      </c>
      <c r="J9" s="52">
        <v>47490</v>
      </c>
      <c r="K9" s="52">
        <v>31032</v>
      </c>
      <c r="L9" s="52">
        <v>31153</v>
      </c>
      <c r="M9" s="52">
        <v>41954</v>
      </c>
      <c r="N9" s="52">
        <v>26691</v>
      </c>
      <c r="O9" s="52">
        <v>18409</v>
      </c>
    </row>
    <row r="10" spans="1:15" s="49" customFormat="1" ht="21" customHeight="1">
      <c r="A10" s="47"/>
      <c r="B10" s="51" t="s">
        <v>33</v>
      </c>
      <c r="C10" s="32" t="s">
        <v>8</v>
      </c>
      <c r="D10" s="52">
        <v>2975</v>
      </c>
      <c r="E10" s="52">
        <v>3215</v>
      </c>
      <c r="F10" s="52">
        <v>3645</v>
      </c>
      <c r="G10" s="52">
        <v>3960</v>
      </c>
      <c r="H10" s="52">
        <v>4243</v>
      </c>
      <c r="I10" s="52">
        <v>4837</v>
      </c>
      <c r="J10" s="52">
        <v>5424</v>
      </c>
      <c r="K10" s="52">
        <v>5830</v>
      </c>
      <c r="L10" s="52">
        <v>6252</v>
      </c>
      <c r="M10" s="52">
        <v>7055</v>
      </c>
      <c r="N10" s="52">
        <v>7557</v>
      </c>
      <c r="O10" s="52">
        <v>8647</v>
      </c>
    </row>
    <row r="11" spans="1:15" s="49" customFormat="1" ht="21" customHeight="1">
      <c r="A11" s="47"/>
      <c r="B11" s="81" t="s">
        <v>34</v>
      </c>
      <c r="C11" s="82"/>
      <c r="D11" s="83">
        <f t="shared" ref="D11:O11" si="1">SUM(D10, D9 + D8)</f>
        <v>21660</v>
      </c>
      <c r="E11" s="83">
        <f t="shared" si="1"/>
        <v>35003</v>
      </c>
      <c r="F11" s="83">
        <f t="shared" si="1"/>
        <v>32599</v>
      </c>
      <c r="G11" s="83">
        <f t="shared" si="1"/>
        <v>51759</v>
      </c>
      <c r="H11" s="83">
        <f t="shared" si="1"/>
        <v>49919</v>
      </c>
      <c r="I11" s="83">
        <f t="shared" si="1"/>
        <v>38946</v>
      </c>
      <c r="J11" s="83">
        <f t="shared" si="1"/>
        <v>52914</v>
      </c>
      <c r="K11" s="83">
        <f t="shared" si="1"/>
        <v>36862</v>
      </c>
      <c r="L11" s="83">
        <f t="shared" si="1"/>
        <v>37405</v>
      </c>
      <c r="M11" s="83">
        <f t="shared" si="1"/>
        <v>49009</v>
      </c>
      <c r="N11" s="83">
        <f t="shared" si="1"/>
        <v>34248</v>
      </c>
      <c r="O11" s="83">
        <f t="shared" si="1"/>
        <v>27056</v>
      </c>
    </row>
    <row r="12" spans="1:15" s="56" customFormat="1" ht="21" customHeight="1">
      <c r="B12" s="53" t="s">
        <v>9</v>
      </c>
      <c r="C12" s="32"/>
      <c r="D12" s="57">
        <f t="shared" ref="D12:O12" si="2">D7-D11</f>
        <v>114167.29127176348</v>
      </c>
      <c r="E12" s="57">
        <f t="shared" si="2"/>
        <v>104899.11000991639</v>
      </c>
      <c r="F12" s="57">
        <f t="shared" si="2"/>
        <v>111500.1733102139</v>
      </c>
      <c r="G12" s="57">
        <f t="shared" si="2"/>
        <v>86576.206377805327</v>
      </c>
      <c r="H12" s="57">
        <f t="shared" si="2"/>
        <v>92566.262569139479</v>
      </c>
      <c r="I12" s="57">
        <f t="shared" si="2"/>
        <v>107813.82044621368</v>
      </c>
      <c r="J12" s="57">
        <f t="shared" si="2"/>
        <v>87975.427628365112</v>
      </c>
      <c r="K12" s="57">
        <f t="shared" si="2"/>
        <v>108254.11045721607</v>
      </c>
      <c r="L12" s="57">
        <f t="shared" si="2"/>
        <v>112064.59377093255</v>
      </c>
      <c r="M12" s="57">
        <f t="shared" si="2"/>
        <v>104944.68158406054</v>
      </c>
      <c r="N12" s="57">
        <f t="shared" si="2"/>
        <v>113547.53432069812</v>
      </c>
      <c r="O12" s="57">
        <f t="shared" si="2"/>
        <v>125173.40035031908</v>
      </c>
    </row>
    <row r="13" spans="1:15" s="49" customFormat="1" ht="21" customHeight="1">
      <c r="A13" s="47"/>
      <c r="B13" s="53" t="s">
        <v>35</v>
      </c>
      <c r="C13" s="32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</row>
    <row r="14" spans="1:15" s="49" customFormat="1" ht="21" customHeight="1">
      <c r="B14" s="51" t="s">
        <v>11</v>
      </c>
      <c r="C14" s="32" t="s">
        <v>79</v>
      </c>
      <c r="D14" s="52">
        <v>0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</row>
    <row r="15" spans="1:15" s="49" customFormat="1" ht="21" customHeight="1">
      <c r="B15" s="51" t="s">
        <v>36</v>
      </c>
      <c r="C15" s="32" t="s">
        <v>80</v>
      </c>
      <c r="D15" s="52">
        <v>897.15645771211325</v>
      </c>
      <c r="E15" s="52">
        <v>933.04271602059782</v>
      </c>
      <c r="F15" s="52">
        <v>970.36442466142182</v>
      </c>
      <c r="G15" s="52">
        <v>1009.1790016478787</v>
      </c>
      <c r="H15" s="52">
        <v>1049.5461617137939</v>
      </c>
      <c r="I15" s="52">
        <v>1091.5280081823457</v>
      </c>
      <c r="J15" s="52">
        <v>1135.1891285096397</v>
      </c>
      <c r="K15" s="52">
        <v>1180.5966936500254</v>
      </c>
      <c r="L15" s="52">
        <v>1227.8205613960265</v>
      </c>
      <c r="M15" s="52">
        <v>1276.9333838518676</v>
      </c>
      <c r="N15" s="52">
        <v>1328.0107192059422</v>
      </c>
      <c r="O15" s="52">
        <v>1381.1311479741801</v>
      </c>
    </row>
    <row r="16" spans="1:15" s="49" customFormat="1" ht="21" customHeight="1">
      <c r="B16" s="51" t="s">
        <v>37</v>
      </c>
      <c r="C16" s="32" t="s">
        <v>79</v>
      </c>
      <c r="D16" s="52">
        <v>5000</v>
      </c>
      <c r="E16" s="52">
        <v>7375.1090213670223</v>
      </c>
      <c r="F16" s="52">
        <f t="shared" ref="F16:G16" si="3">E16*(0.95)</f>
        <v>7006.353570298671</v>
      </c>
      <c r="G16" s="52">
        <f t="shared" si="3"/>
        <v>6656.0358917837375</v>
      </c>
      <c r="H16" s="52">
        <v>6988.8376863729245</v>
      </c>
      <c r="I16" s="52">
        <v>7338.2795706915713</v>
      </c>
      <c r="J16" s="52">
        <v>7705.19354922615</v>
      </c>
      <c r="K16" s="52">
        <f>J16*(0.95)</f>
        <v>7319.9338717648425</v>
      </c>
      <c r="L16" s="52">
        <v>7685.9305653530846</v>
      </c>
      <c r="M16" s="52">
        <v>8070.2270936207387</v>
      </c>
      <c r="N16" s="52">
        <v>8473.7384483017759</v>
      </c>
      <c r="O16" s="52">
        <f>N16*(0.95)</f>
        <v>8050.0515258866862</v>
      </c>
    </row>
    <row r="17" spans="2:15" s="49" customFormat="1" ht="21" customHeight="1">
      <c r="B17" s="51" t="s">
        <v>38</v>
      </c>
      <c r="C17" s="32" t="s">
        <v>12</v>
      </c>
      <c r="D17" s="52">
        <v>6500</v>
      </c>
      <c r="E17" s="52">
        <v>7763.0178283788273</v>
      </c>
      <c r="F17" s="52">
        <v>8073.5385415139808</v>
      </c>
      <c r="G17" s="52">
        <f>F17*(0.9)</f>
        <v>7266.1846873625827</v>
      </c>
      <c r="H17" s="52">
        <v>7556.8320748570859</v>
      </c>
      <c r="I17" s="52">
        <v>7859.1053578513693</v>
      </c>
      <c r="J17" s="52">
        <f>I17*(0.9)</f>
        <v>7073.1948220662325</v>
      </c>
      <c r="K17" s="52">
        <v>7356.1226149488821</v>
      </c>
      <c r="L17" s="52">
        <v>7650.3675195468377</v>
      </c>
      <c r="M17" s="52">
        <v>7956.3822203287118</v>
      </c>
      <c r="N17" s="52">
        <v>8274.6375091418613</v>
      </c>
      <c r="O17" s="52">
        <v>8605.6230095075352</v>
      </c>
    </row>
    <row r="18" spans="2:15" s="49" customFormat="1" ht="21" customHeight="1">
      <c r="B18" s="51" t="s">
        <v>39</v>
      </c>
      <c r="C18" s="32" t="s">
        <v>80</v>
      </c>
      <c r="D18" s="52">
        <v>640.8260412229381</v>
      </c>
      <c r="E18" s="52">
        <v>666.45908287185568</v>
      </c>
      <c r="F18" s="52">
        <v>693.11744618672992</v>
      </c>
      <c r="G18" s="52">
        <v>720.84214403419912</v>
      </c>
      <c r="H18" s="52">
        <v>749.6758297955671</v>
      </c>
      <c r="I18" s="52">
        <v>779.66286298738976</v>
      </c>
      <c r="J18" s="52">
        <v>810.84937750688539</v>
      </c>
      <c r="K18" s="52">
        <v>843.28335260716085</v>
      </c>
      <c r="L18" s="52">
        <v>877.01468671144733</v>
      </c>
      <c r="M18" s="52">
        <v>912.09527417990523</v>
      </c>
      <c r="N18" s="52">
        <v>948.57908514710152</v>
      </c>
      <c r="O18" s="52">
        <v>986.52224855298562</v>
      </c>
    </row>
    <row r="19" spans="2:15" s="56" customFormat="1" ht="21" customHeight="1">
      <c r="B19" s="58" t="s">
        <v>40</v>
      </c>
      <c r="C19" s="32" t="s">
        <v>80</v>
      </c>
      <c r="D19" s="52">
        <v>0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</row>
    <row r="20" spans="2:15" s="49" customFormat="1" ht="21" customHeight="1">
      <c r="B20" s="59" t="s">
        <v>41</v>
      </c>
      <c r="C20" s="32" t="s">
        <v>80</v>
      </c>
      <c r="D20" s="52">
        <v>1286.7497995801809</v>
      </c>
      <c r="E20" s="52">
        <v>1312.4847955717846</v>
      </c>
      <c r="F20" s="52">
        <v>1338.7344914832204</v>
      </c>
      <c r="G20" s="52">
        <v>1365.5091813128847</v>
      </c>
      <c r="H20" s="52">
        <v>1392.8193649391424</v>
      </c>
      <c r="I20" s="52">
        <v>1420.6757522379253</v>
      </c>
      <c r="J20" s="52">
        <v>1449.0892672826837</v>
      </c>
      <c r="K20" s="52">
        <v>1478.0710526283374</v>
      </c>
      <c r="L20" s="52">
        <v>1507.6324736809042</v>
      </c>
      <c r="M20" s="52">
        <v>1537.7851231545224</v>
      </c>
      <c r="N20" s="52">
        <v>1568.5408256176129</v>
      </c>
      <c r="O20" s="52">
        <v>1599.9116421299652</v>
      </c>
    </row>
    <row r="21" spans="2:15" s="49" customFormat="1" ht="21" customHeight="1">
      <c r="B21" s="59" t="s">
        <v>42</v>
      </c>
      <c r="C21" s="32" t="s">
        <v>81</v>
      </c>
      <c r="D21" s="52">
        <v>8000</v>
      </c>
      <c r="E21" s="52">
        <v>867.5404454726787</v>
      </c>
      <c r="F21" s="52">
        <v>902.24206329158585</v>
      </c>
      <c r="G21" s="52">
        <v>938.33174582324932</v>
      </c>
      <c r="H21" s="52">
        <f>G21*(0.7)</f>
        <v>656.83222207627443</v>
      </c>
      <c r="I21" s="52">
        <v>683.10551095932544</v>
      </c>
      <c r="J21" s="52">
        <v>710.42973139769845</v>
      </c>
      <c r="K21" s="52">
        <f>J21*(0.7)</f>
        <v>497.30081197838888</v>
      </c>
      <c r="L21" s="52">
        <v>517.19284445752442</v>
      </c>
      <c r="M21" s="52">
        <v>537.88055823582545</v>
      </c>
      <c r="N21" s="52">
        <v>559.39578056525852</v>
      </c>
      <c r="O21" s="52">
        <f>N21*(0.7)</f>
        <v>391.57704639568095</v>
      </c>
    </row>
    <row r="22" spans="2:15" s="49" customFormat="1" ht="21" customHeight="1">
      <c r="B22" s="59" t="s">
        <v>43</v>
      </c>
      <c r="C22" s="32" t="s">
        <v>81</v>
      </c>
      <c r="D22" s="52">
        <v>897.15645771211325</v>
      </c>
      <c r="E22" s="52">
        <v>933.04271602059782</v>
      </c>
      <c r="F22" s="52">
        <v>970.36442466142182</v>
      </c>
      <c r="G22" s="52">
        <v>1009.1790016478787</v>
      </c>
      <c r="H22" s="52">
        <v>1049.5461617137939</v>
      </c>
      <c r="I22" s="52">
        <v>1091.5280081823457</v>
      </c>
      <c r="J22" s="52">
        <v>1135.1891285096397</v>
      </c>
      <c r="K22" s="52">
        <v>1180.5966936500254</v>
      </c>
      <c r="L22" s="52">
        <v>1227.8205613960265</v>
      </c>
      <c r="M22" s="52">
        <v>1276.9333838518676</v>
      </c>
      <c r="N22" s="52">
        <v>1328.0107192059422</v>
      </c>
      <c r="O22" s="52">
        <v>1381.1311479741801</v>
      </c>
    </row>
    <row r="23" spans="2:15" s="49" customFormat="1" ht="21" customHeight="1">
      <c r="B23" s="58" t="s">
        <v>44</v>
      </c>
      <c r="C23" s="32"/>
      <c r="D23" s="54">
        <f t="shared" ref="D23:O23" si="4">SUM(D22, D21, D20 + D19)</f>
        <v>10183.906257292294</v>
      </c>
      <c r="E23" s="54">
        <f t="shared" si="4"/>
        <v>3113.0679570650609</v>
      </c>
      <c r="F23" s="54">
        <f t="shared" si="4"/>
        <v>3211.3409794362278</v>
      </c>
      <c r="G23" s="54">
        <f t="shared" si="4"/>
        <v>3313.0199287840128</v>
      </c>
      <c r="H23" s="54">
        <f t="shared" si="4"/>
        <v>3099.1977487292106</v>
      </c>
      <c r="I23" s="54">
        <f t="shared" si="4"/>
        <v>3195.3092713795963</v>
      </c>
      <c r="J23" s="54">
        <f t="shared" si="4"/>
        <v>3294.7081271900215</v>
      </c>
      <c r="K23" s="54">
        <f t="shared" si="4"/>
        <v>3155.9685582567517</v>
      </c>
      <c r="L23" s="54">
        <f t="shared" si="4"/>
        <v>3252.6458795344552</v>
      </c>
      <c r="M23" s="54">
        <f t="shared" si="4"/>
        <v>3352.5990652422151</v>
      </c>
      <c r="N23" s="54">
        <f t="shared" si="4"/>
        <v>3455.9473253888136</v>
      </c>
      <c r="O23" s="54">
        <f t="shared" si="4"/>
        <v>3372.6198364998263</v>
      </c>
    </row>
    <row r="24" spans="2:15" s="56" customFormat="1" ht="21" customHeight="1">
      <c r="B24" s="58" t="s">
        <v>45</v>
      </c>
      <c r="C24" s="32" t="s">
        <v>13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</row>
    <row r="25" spans="2:15" s="49" customFormat="1" ht="21" customHeight="1">
      <c r="B25" s="59" t="s">
        <v>46</v>
      </c>
      <c r="C25" s="32" t="s">
        <v>13</v>
      </c>
      <c r="D25" s="52">
        <v>1161.2602078374248</v>
      </c>
      <c r="E25" s="52">
        <f>D25*(0.7)</f>
        <v>812.88214548619726</v>
      </c>
      <c r="F25" s="52">
        <v>845.39743130564523</v>
      </c>
      <c r="G25" s="52">
        <v>879.21332855787102</v>
      </c>
      <c r="H25" s="52">
        <v>914.38186170018594</v>
      </c>
      <c r="I25" s="52">
        <v>950.95713616819341</v>
      </c>
      <c r="J25" s="52">
        <v>988.99542161492116</v>
      </c>
      <c r="K25" s="52">
        <v>1028.555238479518</v>
      </c>
      <c r="L25" s="52">
        <f>K25*(0.7)</f>
        <v>719.98866693566254</v>
      </c>
      <c r="M25" s="52">
        <v>748.78821361308906</v>
      </c>
      <c r="N25" s="52">
        <v>778.73974215761268</v>
      </c>
      <c r="O25" s="52">
        <v>809.88933184391726</v>
      </c>
    </row>
    <row r="26" spans="2:15" s="49" customFormat="1" ht="21" customHeight="1">
      <c r="B26" s="59" t="s">
        <v>47</v>
      </c>
      <c r="C26" s="32" t="s">
        <v>13</v>
      </c>
      <c r="D26" s="52">
        <v>3681</v>
      </c>
      <c r="E26" s="52">
        <v>3485</v>
      </c>
      <c r="F26" s="52">
        <v>3691</v>
      </c>
      <c r="G26" s="52">
        <v>3648</v>
      </c>
      <c r="H26" s="52">
        <v>3671</v>
      </c>
      <c r="I26" s="52">
        <v>3597</v>
      </c>
      <c r="J26" s="52">
        <v>3614</v>
      </c>
      <c r="K26" s="52">
        <v>3802</v>
      </c>
      <c r="L26" s="52">
        <v>3878</v>
      </c>
      <c r="M26" s="52">
        <v>3747</v>
      </c>
      <c r="N26" s="52">
        <v>3939</v>
      </c>
      <c r="O26" s="52">
        <v>4015</v>
      </c>
    </row>
    <row r="27" spans="2:15" s="49" customFormat="1" ht="21" customHeight="1">
      <c r="B27" s="59" t="s">
        <v>48</v>
      </c>
      <c r="C27" s="32" t="s">
        <v>13</v>
      </c>
      <c r="D27" s="52">
        <v>2152</v>
      </c>
      <c r="E27" s="52">
        <v>2109</v>
      </c>
      <c r="F27" s="52">
        <v>2173</v>
      </c>
      <c r="G27" s="52">
        <v>2129</v>
      </c>
      <c r="H27" s="52">
        <v>2193</v>
      </c>
      <c r="I27" s="52">
        <v>2149</v>
      </c>
      <c r="J27" s="52">
        <v>2214</v>
      </c>
      <c r="K27" s="52">
        <v>2280</v>
      </c>
      <c r="L27" s="52">
        <v>2348</v>
      </c>
      <c r="M27" s="52">
        <v>2301</v>
      </c>
      <c r="N27" s="52">
        <v>2370</v>
      </c>
      <c r="O27" s="52">
        <v>2442</v>
      </c>
    </row>
    <row r="28" spans="2:15" s="49" customFormat="1" ht="21" customHeight="1">
      <c r="B28" s="59" t="s">
        <v>49</v>
      </c>
      <c r="C28" s="32" t="s">
        <v>13</v>
      </c>
      <c r="D28" s="52">
        <v>984.42780570205514</v>
      </c>
      <c r="E28" s="52">
        <v>1023.8049179301374</v>
      </c>
      <c r="F28" s="52">
        <v>1064.7571146473429</v>
      </c>
      <c r="G28" s="52">
        <f>F28*(0.6)</f>
        <v>638.85426878840565</v>
      </c>
      <c r="H28" s="52">
        <v>664.40843953994192</v>
      </c>
      <c r="I28" s="52">
        <v>690.98477712153965</v>
      </c>
      <c r="J28" s="52">
        <v>718.62416820640124</v>
      </c>
      <c r="K28" s="52">
        <v>747.36913493465727</v>
      </c>
      <c r="L28" s="52">
        <v>777.26390033204359</v>
      </c>
      <c r="M28" s="52">
        <v>808.35445634532539</v>
      </c>
      <c r="N28" s="52">
        <v>840.68863459913848</v>
      </c>
      <c r="O28" s="52">
        <v>874.31617998310401</v>
      </c>
    </row>
    <row r="29" spans="2:15" s="49" customFormat="1" ht="21" customHeight="1">
      <c r="B29" s="58" t="s">
        <v>50</v>
      </c>
      <c r="C29" s="32"/>
      <c r="D29" s="54">
        <f t="shared" ref="D29:O29" si="5">SUM(D28, D27, D26, D25 + D24)</f>
        <v>7978.6880135394795</v>
      </c>
      <c r="E29" s="54">
        <f t="shared" si="5"/>
        <v>7430.6870634163351</v>
      </c>
      <c r="F29" s="54">
        <f t="shared" si="5"/>
        <v>7774.154545952988</v>
      </c>
      <c r="G29" s="54">
        <f t="shared" si="5"/>
        <v>7295.0675973462767</v>
      </c>
      <c r="H29" s="54">
        <f t="shared" si="5"/>
        <v>7442.7903012401284</v>
      </c>
      <c r="I29" s="54">
        <f t="shared" si="5"/>
        <v>7387.9419132897328</v>
      </c>
      <c r="J29" s="54">
        <f t="shared" si="5"/>
        <v>7535.6195898213218</v>
      </c>
      <c r="K29" s="54">
        <f t="shared" si="5"/>
        <v>7857.9243734141755</v>
      </c>
      <c r="L29" s="54">
        <f t="shared" si="5"/>
        <v>7723.2525672677066</v>
      </c>
      <c r="M29" s="54">
        <f t="shared" si="5"/>
        <v>7605.1426699584144</v>
      </c>
      <c r="N29" s="54">
        <f t="shared" si="5"/>
        <v>7928.4283767567513</v>
      </c>
      <c r="O29" s="54">
        <f t="shared" si="5"/>
        <v>8141.2055118270218</v>
      </c>
    </row>
    <row r="30" spans="2:15" s="56" customFormat="1" ht="21" customHeight="1">
      <c r="B30" s="58" t="s">
        <v>51</v>
      </c>
      <c r="C30" s="32" t="s">
        <v>14</v>
      </c>
      <c r="D30" s="52">
        <v>0</v>
      </c>
      <c r="E30" s="52">
        <v>0</v>
      </c>
      <c r="F30" s="52">
        <v>0</v>
      </c>
      <c r="G30" s="52">
        <v>0</v>
      </c>
      <c r="H30" s="52">
        <v>0</v>
      </c>
      <c r="I30" s="52">
        <v>0</v>
      </c>
      <c r="J30" s="52">
        <v>0</v>
      </c>
      <c r="K30" s="52">
        <v>0</v>
      </c>
      <c r="L30" s="52">
        <v>0</v>
      </c>
      <c r="M30" s="52">
        <v>0</v>
      </c>
      <c r="N30" s="52">
        <v>0</v>
      </c>
      <c r="O30" s="52">
        <v>0</v>
      </c>
    </row>
    <row r="31" spans="2:15" s="49" customFormat="1" ht="21" customHeight="1">
      <c r="B31" s="59" t="s">
        <v>52</v>
      </c>
      <c r="C31" s="32" t="s">
        <v>14</v>
      </c>
      <c r="D31" s="52">
        <v>5000</v>
      </c>
      <c r="E31" s="52">
        <v>6463.7864735042731</v>
      </c>
      <c r="F31" s="52">
        <v>6593.062202974359</v>
      </c>
      <c r="G31" s="52">
        <v>6724.9234470338461</v>
      </c>
      <c r="H31" s="52">
        <v>6859.4219159745235</v>
      </c>
      <c r="I31" s="52">
        <v>6996.6103542940136</v>
      </c>
      <c r="J31" s="52">
        <v>7136.5425613798943</v>
      </c>
      <c r="K31" s="52">
        <v>7279.273412607492</v>
      </c>
      <c r="L31" s="52">
        <v>7424.8588808596423</v>
      </c>
      <c r="M31" s="52">
        <f>L31*(0.9)</f>
        <v>6682.3729927736786</v>
      </c>
      <c r="N31" s="52">
        <v>6816.0204526291518</v>
      </c>
      <c r="O31" s="52">
        <v>6952.3408616817351</v>
      </c>
    </row>
    <row r="32" spans="2:15" s="49" customFormat="1" ht="21" customHeight="1">
      <c r="B32" s="59" t="s">
        <v>53</v>
      </c>
      <c r="C32" s="32" t="s">
        <v>14</v>
      </c>
      <c r="D32" s="52">
        <v>1476.5453950182573</v>
      </c>
      <c r="E32" s="52">
        <v>1506.0763029186226</v>
      </c>
      <c r="F32" s="52">
        <v>1536.197828976995</v>
      </c>
      <c r="G32" s="52">
        <v>1566.9217855565348</v>
      </c>
      <c r="H32" s="52">
        <v>1598.2602212676654</v>
      </c>
      <c r="I32" s="52">
        <v>1630.2254256930187</v>
      </c>
      <c r="J32" s="52">
        <v>1662.829934206879</v>
      </c>
      <c r="K32" s="52">
        <v>1696.0865328910165</v>
      </c>
      <c r="L32" s="52">
        <v>1730.0082635488368</v>
      </c>
      <c r="M32" s="52">
        <v>1764.6084288198135</v>
      </c>
      <c r="N32" s="52">
        <v>1799.9005973962098</v>
      </c>
      <c r="O32" s="52">
        <v>1835.898609344134</v>
      </c>
    </row>
    <row r="33" spans="2:15" s="49" customFormat="1" ht="21" customHeight="1">
      <c r="B33" s="59" t="s">
        <v>54</v>
      </c>
      <c r="C33" s="32" t="s">
        <v>14</v>
      </c>
      <c r="D33" s="52">
        <v>1794.3129154242265</v>
      </c>
      <c r="E33" s="52">
        <v>1866.0854320411956</v>
      </c>
      <c r="F33" s="52">
        <v>1940.7288493228436</v>
      </c>
      <c r="G33" s="52">
        <v>2018.3580032957575</v>
      </c>
      <c r="H33" s="52">
        <v>2099.0923234275879</v>
      </c>
      <c r="I33" s="52">
        <v>2183.0560163646915</v>
      </c>
      <c r="J33" s="52">
        <v>2270.3782570192793</v>
      </c>
      <c r="K33" s="52">
        <v>2361.1933873000507</v>
      </c>
      <c r="L33" s="52">
        <v>2455.641122792053</v>
      </c>
      <c r="M33" s="52">
        <v>2553.8667677037351</v>
      </c>
      <c r="N33" s="52">
        <v>2656.0214384118844</v>
      </c>
      <c r="O33" s="52">
        <v>2762.2622959483601</v>
      </c>
    </row>
    <row r="34" spans="2:15" s="49" customFormat="1" ht="21" customHeight="1">
      <c r="B34" s="59" t="s">
        <v>55</v>
      </c>
      <c r="C34" s="32" t="s">
        <v>14</v>
      </c>
      <c r="D34" s="52">
        <v>147.06957646066431</v>
      </c>
      <c r="E34" s="52">
        <v>152.95235951909089</v>
      </c>
      <c r="F34" s="52">
        <v>159.07045389985453</v>
      </c>
      <c r="G34" s="52">
        <v>165.4332720558487</v>
      </c>
      <c r="H34" s="52">
        <v>172.05060293808265</v>
      </c>
      <c r="I34" s="52">
        <v>178.93262705560596</v>
      </c>
      <c r="J34" s="52">
        <v>186.0899321378302</v>
      </c>
      <c r="K34" s="52">
        <v>193.53352942334342</v>
      </c>
      <c r="L34" s="52">
        <v>201.27487060027715</v>
      </c>
      <c r="M34" s="52">
        <v>209.32586542428825</v>
      </c>
      <c r="N34" s="52">
        <v>217.6989000412598</v>
      </c>
      <c r="O34" s="52">
        <v>226.40685604291019</v>
      </c>
    </row>
    <row r="35" spans="2:15" s="49" customFormat="1" ht="21" customHeight="1">
      <c r="B35" s="59" t="s">
        <v>56</v>
      </c>
      <c r="C35" s="32" t="s">
        <v>14</v>
      </c>
      <c r="D35" s="52">
        <v>0</v>
      </c>
      <c r="E35" s="52">
        <v>0</v>
      </c>
      <c r="F35" s="52">
        <v>0</v>
      </c>
      <c r="G35" s="52">
        <v>0</v>
      </c>
      <c r="H35" s="52">
        <v>0</v>
      </c>
      <c r="I35" s="52">
        <v>0</v>
      </c>
      <c r="J35" s="52">
        <v>0</v>
      </c>
      <c r="K35" s="52">
        <v>0</v>
      </c>
      <c r="L35" s="52">
        <v>0</v>
      </c>
      <c r="M35" s="52">
        <v>0</v>
      </c>
      <c r="N35" s="52">
        <v>0</v>
      </c>
      <c r="O35" s="52">
        <v>0</v>
      </c>
    </row>
    <row r="36" spans="2:15" s="49" customFormat="1" ht="21" customHeight="1">
      <c r="B36" s="58" t="s">
        <v>57</v>
      </c>
      <c r="C36" s="32"/>
      <c r="D36" s="54">
        <f t="shared" ref="D36:O36" si="6">SUM(D35, D34, D33, D32, D31 + D30)</f>
        <v>8417.9278869031477</v>
      </c>
      <c r="E36" s="54">
        <f t="shared" si="6"/>
        <v>9988.9005679831826</v>
      </c>
      <c r="F36" s="54">
        <f t="shared" si="6"/>
        <v>10229.059335174052</v>
      </c>
      <c r="G36" s="54">
        <f t="shared" si="6"/>
        <v>10475.636507941987</v>
      </c>
      <c r="H36" s="54">
        <f t="shared" si="6"/>
        <v>10728.825063607859</v>
      </c>
      <c r="I36" s="54">
        <f t="shared" si="6"/>
        <v>10988.82442340733</v>
      </c>
      <c r="J36" s="54">
        <f t="shared" si="6"/>
        <v>11255.840684743882</v>
      </c>
      <c r="K36" s="54">
        <f t="shared" si="6"/>
        <v>11530.086862221902</v>
      </c>
      <c r="L36" s="54">
        <f t="shared" si="6"/>
        <v>11811.783137800809</v>
      </c>
      <c r="M36" s="54">
        <f t="shared" si="6"/>
        <v>11210.174054721516</v>
      </c>
      <c r="N36" s="54">
        <f t="shared" si="6"/>
        <v>11489.641388478507</v>
      </c>
      <c r="O36" s="54">
        <f t="shared" si="6"/>
        <v>11776.908623017138</v>
      </c>
    </row>
    <row r="37" spans="2:15" s="49" customFormat="1" ht="21" customHeight="1">
      <c r="B37" s="59" t="s">
        <v>58</v>
      </c>
      <c r="C37" s="32" t="s">
        <v>80</v>
      </c>
      <c r="D37" s="52">
        <v>384.4956247337629</v>
      </c>
      <c r="E37" s="52">
        <v>399.87544972311343</v>
      </c>
      <c r="F37" s="52">
        <v>415.87046771203796</v>
      </c>
      <c r="G37" s="52">
        <v>432.5052864205195</v>
      </c>
      <c r="H37" s="52">
        <v>449.80549787734031</v>
      </c>
      <c r="I37" s="52">
        <v>467.79771779243396</v>
      </c>
      <c r="J37" s="52">
        <v>486.50962650413135</v>
      </c>
      <c r="K37" s="52">
        <v>505.97001156429661</v>
      </c>
      <c r="L37" s="52">
        <v>526.20881202686849</v>
      </c>
      <c r="M37" s="52">
        <v>547.25716450794323</v>
      </c>
      <c r="N37" s="52">
        <v>569.14745108826094</v>
      </c>
      <c r="O37" s="52">
        <v>591.91334913179139</v>
      </c>
    </row>
    <row r="38" spans="2:15" s="56" customFormat="1" ht="21" customHeight="1">
      <c r="B38" s="58" t="s">
        <v>15</v>
      </c>
      <c r="C38" s="32" t="s">
        <v>82</v>
      </c>
      <c r="D38" s="52">
        <v>0</v>
      </c>
      <c r="E38" s="52">
        <v>0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</row>
    <row r="39" spans="2:15" s="49" customFormat="1" ht="21" customHeight="1">
      <c r="B39" s="59" t="s">
        <v>59</v>
      </c>
      <c r="C39" s="32" t="s">
        <v>82</v>
      </c>
      <c r="D39" s="52">
        <v>2178.8085401579901</v>
      </c>
      <c r="E39" s="52">
        <v>2265.9608817643098</v>
      </c>
      <c r="F39" s="52">
        <v>2356.599317034882</v>
      </c>
      <c r="G39" s="52">
        <v>2450.8632897162774</v>
      </c>
      <c r="H39" s="52">
        <v>2548.8978213049286</v>
      </c>
      <c r="I39" s="52">
        <v>2650.8537341571259</v>
      </c>
      <c r="J39" s="52">
        <v>2756.8878835234109</v>
      </c>
      <c r="K39" s="52">
        <v>2867.1633988643475</v>
      </c>
      <c r="L39" s="52">
        <v>2981.8499348189216</v>
      </c>
      <c r="M39" s="52">
        <v>3101.1239322116785</v>
      </c>
      <c r="N39" s="52">
        <v>3225.1688895001457</v>
      </c>
      <c r="O39" s="52">
        <v>3354.1756450801518</v>
      </c>
    </row>
    <row r="40" spans="2:15" s="49" customFormat="1" ht="21" customHeight="1">
      <c r="B40" s="59" t="s">
        <v>60</v>
      </c>
      <c r="C40" s="32" t="s">
        <v>82</v>
      </c>
      <c r="D40" s="52">
        <v>965.06234968513581</v>
      </c>
      <c r="E40" s="52">
        <v>984.36359667883858</v>
      </c>
      <c r="F40" s="52">
        <v>1004.0508686124153</v>
      </c>
      <c r="G40" s="52">
        <v>1024.1318859846638</v>
      </c>
      <c r="H40" s="52">
        <v>1044.614523704357</v>
      </c>
      <c r="I40" s="52">
        <v>1065.5068141784441</v>
      </c>
      <c r="J40" s="52">
        <v>1086.816950462013</v>
      </c>
      <c r="K40" s="52">
        <v>1108.5532894712533</v>
      </c>
      <c r="L40" s="52">
        <v>1130.7243552606783</v>
      </c>
      <c r="M40" s="52">
        <v>1153.3388423658919</v>
      </c>
      <c r="N40" s="52">
        <v>1176.4056192132098</v>
      </c>
      <c r="O40" s="52">
        <v>1199.933731597474</v>
      </c>
    </row>
    <row r="41" spans="2:15" s="49" customFormat="1" ht="21" customHeight="1">
      <c r="B41" s="59" t="s">
        <v>61</v>
      </c>
      <c r="C41" s="32" t="s">
        <v>82</v>
      </c>
      <c r="D41" s="52">
        <v>402.10931236880657</v>
      </c>
      <c r="E41" s="52">
        <v>410.15149861618272</v>
      </c>
      <c r="F41" s="52">
        <v>418.35452858850635</v>
      </c>
      <c r="G41" s="52">
        <v>426.72161916027648</v>
      </c>
      <c r="H41" s="52">
        <v>435.25605154348199</v>
      </c>
      <c r="I41" s="52">
        <v>443.96117257435162</v>
      </c>
      <c r="J41" s="52">
        <v>452.84039602583869</v>
      </c>
      <c r="K41" s="52">
        <v>461.89720394635549</v>
      </c>
      <c r="L41" s="52">
        <v>471.1351480252826</v>
      </c>
      <c r="M41" s="52">
        <v>480.55785098578826</v>
      </c>
      <c r="N41" s="52">
        <v>490.16900800550405</v>
      </c>
      <c r="O41" s="52">
        <v>499.97238816561412</v>
      </c>
    </row>
    <row r="42" spans="2:15" s="32" customFormat="1" ht="21" customHeight="1">
      <c r="B42" s="39" t="s">
        <v>83</v>
      </c>
      <c r="D42" s="35">
        <v>1700</v>
      </c>
      <c r="E42" s="35">
        <v>1700</v>
      </c>
      <c r="F42" s="35">
        <v>1700</v>
      </c>
      <c r="G42" s="35">
        <v>1700</v>
      </c>
      <c r="H42" s="35">
        <v>1700</v>
      </c>
      <c r="I42" s="35">
        <v>1700</v>
      </c>
      <c r="J42" s="35">
        <v>1700</v>
      </c>
      <c r="K42" s="35">
        <v>1700</v>
      </c>
      <c r="L42" s="35">
        <v>1700</v>
      </c>
      <c r="M42" s="35">
        <v>1700</v>
      </c>
      <c r="N42" s="35">
        <v>1700</v>
      </c>
      <c r="O42" s="35">
        <v>1700</v>
      </c>
    </row>
    <row r="43" spans="2:15" s="49" customFormat="1" ht="21" customHeight="1">
      <c r="B43" s="81" t="s">
        <v>63</v>
      </c>
      <c r="C43" s="82"/>
      <c r="D43" s="83">
        <f t="shared" ref="D43:O43" si="7">SUM(D41, D40, D39, D38, D37, D35, D34, D33, D32, D31, D30, D28, D27, D26, D25, D24, D22, D21, D20, D19, D18, D17, D16, D15, D14 + D13)</f>
        <v>43548.980483615669</v>
      </c>
      <c r="E43" s="83">
        <f t="shared" si="7"/>
        <v>41330.635663885325</v>
      </c>
      <c r="F43" s="83">
        <f t="shared" si="7"/>
        <v>42152.804025171907</v>
      </c>
      <c r="G43" s="83">
        <f t="shared" si="7"/>
        <v>41070.187840182407</v>
      </c>
      <c r="H43" s="83">
        <f t="shared" si="7"/>
        <v>42094.278760746674</v>
      </c>
      <c r="I43" s="83">
        <f t="shared" si="7"/>
        <v>43268.770846491687</v>
      </c>
      <c r="J43" s="83">
        <f t="shared" si="7"/>
        <v>43593.650135579526</v>
      </c>
      <c r="K43" s="83">
        <f t="shared" si="7"/>
        <v>44187.500230709993</v>
      </c>
      <c r="L43" s="83">
        <f t="shared" si="7"/>
        <v>45338.733167742117</v>
      </c>
      <c r="M43" s="83">
        <f t="shared" si="7"/>
        <v>45665.831551974668</v>
      </c>
      <c r="N43" s="83">
        <f t="shared" si="7"/>
        <v>47359.873820227869</v>
      </c>
      <c r="O43" s="83">
        <f t="shared" si="7"/>
        <v>47960.057017240404</v>
      </c>
    </row>
    <row r="44" spans="2:15" s="56" customFormat="1" ht="21" customHeight="1">
      <c r="B44" s="81" t="s">
        <v>17</v>
      </c>
      <c r="C44" s="82"/>
      <c r="D44" s="83">
        <f t="shared" ref="D44:O44" si="8">D12-D43</f>
        <v>70618.310788147806</v>
      </c>
      <c r="E44" s="83">
        <f t="shared" si="8"/>
        <v>63568.474346031064</v>
      </c>
      <c r="F44" s="83">
        <f t="shared" si="8"/>
        <v>69347.36928504199</v>
      </c>
      <c r="G44" s="83">
        <f t="shared" si="8"/>
        <v>45506.01853762292</v>
      </c>
      <c r="H44" s="83">
        <f t="shared" si="8"/>
        <v>50471.983808392804</v>
      </c>
      <c r="I44" s="83">
        <f t="shared" si="8"/>
        <v>64545.049599721991</v>
      </c>
      <c r="J44" s="83">
        <f t="shared" si="8"/>
        <v>44381.777492785586</v>
      </c>
      <c r="K44" s="83">
        <f t="shared" si="8"/>
        <v>64066.610226506076</v>
      </c>
      <c r="L44" s="83">
        <f t="shared" si="8"/>
        <v>66725.860603190435</v>
      </c>
      <c r="M44" s="83">
        <f t="shared" si="8"/>
        <v>59278.850032085873</v>
      </c>
      <c r="N44" s="83">
        <f t="shared" si="8"/>
        <v>66187.660500470258</v>
      </c>
      <c r="O44" s="83">
        <f t="shared" si="8"/>
        <v>77213.343333078665</v>
      </c>
    </row>
    <row r="45" spans="2:15" s="49" customFormat="1" ht="21" customHeight="1">
      <c r="B45" s="53" t="s">
        <v>18</v>
      </c>
      <c r="C45" s="32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</row>
    <row r="46" spans="2:15" s="49" customFormat="1" ht="21" customHeight="1">
      <c r="B46" s="51" t="s">
        <v>64</v>
      </c>
      <c r="C46" s="32" t="s">
        <v>65</v>
      </c>
      <c r="D46" s="52">
        <v>0</v>
      </c>
      <c r="E46" s="52">
        <v>0</v>
      </c>
      <c r="F46" s="52">
        <v>0</v>
      </c>
      <c r="G46" s="52">
        <v>0</v>
      </c>
      <c r="H46" s="52">
        <v>0</v>
      </c>
      <c r="I46" s="52">
        <v>0</v>
      </c>
      <c r="J46" s="52">
        <v>0</v>
      </c>
      <c r="K46" s="52">
        <v>0</v>
      </c>
      <c r="L46" s="52">
        <v>0</v>
      </c>
      <c r="M46" s="52">
        <v>0</v>
      </c>
      <c r="N46" s="52">
        <v>0</v>
      </c>
      <c r="O46" s="52">
        <v>0</v>
      </c>
    </row>
    <row r="47" spans="2:15" s="49" customFormat="1" ht="21" customHeight="1">
      <c r="B47" s="53" t="s">
        <v>66</v>
      </c>
      <c r="C47" s="32"/>
      <c r="D47" s="54">
        <f t="shared" ref="D47:O47" si="9">SUM(D46 + D45)</f>
        <v>0</v>
      </c>
      <c r="E47" s="54">
        <f t="shared" si="9"/>
        <v>0</v>
      </c>
      <c r="F47" s="54">
        <f t="shared" si="9"/>
        <v>0</v>
      </c>
      <c r="G47" s="54">
        <f t="shared" si="9"/>
        <v>0</v>
      </c>
      <c r="H47" s="54">
        <f t="shared" si="9"/>
        <v>0</v>
      </c>
      <c r="I47" s="54">
        <f t="shared" si="9"/>
        <v>0</v>
      </c>
      <c r="J47" s="54">
        <f t="shared" si="9"/>
        <v>0</v>
      </c>
      <c r="K47" s="54">
        <f t="shared" si="9"/>
        <v>0</v>
      </c>
      <c r="L47" s="54">
        <f t="shared" si="9"/>
        <v>0</v>
      </c>
      <c r="M47" s="54">
        <f t="shared" si="9"/>
        <v>0</v>
      </c>
      <c r="N47" s="54">
        <f t="shared" si="9"/>
        <v>0</v>
      </c>
      <c r="O47" s="54">
        <f t="shared" si="9"/>
        <v>0</v>
      </c>
    </row>
    <row r="48" spans="2:15" s="49" customFormat="1" ht="21" customHeight="1">
      <c r="B48" s="53" t="s">
        <v>67</v>
      </c>
      <c r="C48" s="32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</row>
    <row r="49" spans="2:15" s="49" customFormat="1" ht="21" customHeight="1">
      <c r="B49" s="51" t="s">
        <v>68</v>
      </c>
      <c r="C49" s="32" t="s">
        <v>19</v>
      </c>
      <c r="D49" s="52">
        <v>668</v>
      </c>
      <c r="E49" s="52">
        <v>736</v>
      </c>
      <c r="F49" s="52">
        <v>807</v>
      </c>
      <c r="G49" s="52">
        <v>883</v>
      </c>
      <c r="H49" s="52">
        <v>971</v>
      </c>
      <c r="I49" s="52">
        <v>1078</v>
      </c>
      <c r="J49" s="52">
        <v>1181</v>
      </c>
      <c r="K49" s="52">
        <v>1299</v>
      </c>
      <c r="L49" s="52">
        <v>1432</v>
      </c>
      <c r="M49" s="52">
        <v>1573</v>
      </c>
      <c r="N49" s="52">
        <v>1729</v>
      </c>
      <c r="O49" s="52">
        <v>1913</v>
      </c>
    </row>
    <row r="50" spans="2:15" s="49" customFormat="1" ht="21" customHeight="1">
      <c r="B50" s="51" t="s">
        <v>69</v>
      </c>
      <c r="C50" s="32" t="s">
        <v>19</v>
      </c>
      <c r="D50" s="52">
        <v>23934</v>
      </c>
      <c r="E50" s="52">
        <v>26445</v>
      </c>
      <c r="F50" s="52">
        <v>29059</v>
      </c>
      <c r="G50" s="52">
        <v>31878</v>
      </c>
      <c r="H50" s="52">
        <v>34910</v>
      </c>
      <c r="I50" s="52">
        <v>38082</v>
      </c>
      <c r="J50" s="52">
        <v>41838</v>
      </c>
      <c r="K50" s="52">
        <v>46126</v>
      </c>
      <c r="L50" s="52">
        <v>51198</v>
      </c>
      <c r="M50" s="52">
        <v>56821</v>
      </c>
      <c r="N50" s="52">
        <v>62625</v>
      </c>
      <c r="O50" s="52">
        <v>68750</v>
      </c>
    </row>
    <row r="51" spans="2:15" s="49" customFormat="1" ht="21" customHeight="1">
      <c r="B51" s="36" t="s">
        <v>70</v>
      </c>
      <c r="C51" s="32"/>
      <c r="D51" s="33">
        <f t="shared" ref="D51:O51" si="10">SUM(D50, D49 + D48)</f>
        <v>24602</v>
      </c>
      <c r="E51" s="33">
        <f t="shared" si="10"/>
        <v>27181</v>
      </c>
      <c r="F51" s="33">
        <f t="shared" si="10"/>
        <v>29866</v>
      </c>
      <c r="G51" s="33">
        <f t="shared" si="10"/>
        <v>32761</v>
      </c>
      <c r="H51" s="33">
        <f t="shared" si="10"/>
        <v>35881</v>
      </c>
      <c r="I51" s="33">
        <f t="shared" si="10"/>
        <v>39160</v>
      </c>
      <c r="J51" s="33">
        <f t="shared" si="10"/>
        <v>43019</v>
      </c>
      <c r="K51" s="33">
        <f t="shared" si="10"/>
        <v>47425</v>
      </c>
      <c r="L51" s="33">
        <f t="shared" si="10"/>
        <v>52630</v>
      </c>
      <c r="M51" s="33">
        <f t="shared" si="10"/>
        <v>58394</v>
      </c>
      <c r="N51" s="33">
        <f t="shared" si="10"/>
        <v>64354</v>
      </c>
      <c r="O51" s="33">
        <f t="shared" si="10"/>
        <v>70663</v>
      </c>
    </row>
    <row r="52" spans="2:15" s="56" customFormat="1" ht="21" customHeight="1">
      <c r="B52" s="81" t="s">
        <v>20</v>
      </c>
      <c r="C52" s="82"/>
      <c r="D52" s="38">
        <f t="shared" ref="D52:O52" si="11">D47-D51</f>
        <v>-24602</v>
      </c>
      <c r="E52" s="38">
        <f t="shared" si="11"/>
        <v>-27181</v>
      </c>
      <c r="F52" s="38">
        <f t="shared" si="11"/>
        <v>-29866</v>
      </c>
      <c r="G52" s="38">
        <f t="shared" si="11"/>
        <v>-32761</v>
      </c>
      <c r="H52" s="38">
        <f t="shared" si="11"/>
        <v>-35881</v>
      </c>
      <c r="I52" s="38">
        <f t="shared" si="11"/>
        <v>-39160</v>
      </c>
      <c r="J52" s="38">
        <f t="shared" si="11"/>
        <v>-43019</v>
      </c>
      <c r="K52" s="38">
        <f t="shared" si="11"/>
        <v>-47425</v>
      </c>
      <c r="L52" s="38">
        <f t="shared" si="11"/>
        <v>-52630</v>
      </c>
      <c r="M52" s="38">
        <f t="shared" si="11"/>
        <v>-58394</v>
      </c>
      <c r="N52" s="38">
        <f t="shared" si="11"/>
        <v>-64354</v>
      </c>
      <c r="O52" s="38">
        <f t="shared" si="11"/>
        <v>-70663</v>
      </c>
    </row>
    <row r="53" spans="2:15" s="56" customFormat="1" ht="21" customHeight="1">
      <c r="B53" s="53" t="s">
        <v>21</v>
      </c>
      <c r="D53" s="57">
        <f t="shared" ref="D53:O53" si="12">D44+D52</f>
        <v>46016.310788147806</v>
      </c>
      <c r="E53" s="57">
        <f t="shared" si="12"/>
        <v>36387.474346031064</v>
      </c>
      <c r="F53" s="57">
        <f t="shared" si="12"/>
        <v>39481.36928504199</v>
      </c>
      <c r="G53" s="57">
        <f t="shared" si="12"/>
        <v>12745.01853762292</v>
      </c>
      <c r="H53" s="57">
        <f t="shared" si="12"/>
        <v>14590.983808392804</v>
      </c>
      <c r="I53" s="57">
        <f t="shared" si="12"/>
        <v>25385.049599721991</v>
      </c>
      <c r="J53" s="57">
        <f t="shared" si="12"/>
        <v>1362.7774927855862</v>
      </c>
      <c r="K53" s="57">
        <f t="shared" si="12"/>
        <v>16641.610226506076</v>
      </c>
      <c r="L53" s="57">
        <f t="shared" si="12"/>
        <v>14095.860603190435</v>
      </c>
      <c r="M53" s="57">
        <f t="shared" si="12"/>
        <v>884.85003208587295</v>
      </c>
      <c r="N53" s="57">
        <f t="shared" si="12"/>
        <v>1833.6605004702578</v>
      </c>
      <c r="O53" s="57">
        <f t="shared" si="12"/>
        <v>6550.3433330786647</v>
      </c>
    </row>
    <row r="61" spans="2:15">
      <c r="D61"/>
    </row>
    <row r="267" spans="9921:9976" s="60" customFormat="1" ht="21" customHeight="1">
      <c r="NRD267" s="60">
        <v>74</v>
      </c>
    </row>
    <row r="268" spans="9921:9976" s="60" customFormat="1" ht="21" customHeight="1">
      <c r="NRD268" s="60">
        <v>75</v>
      </c>
    </row>
    <row r="269" spans="9921:9976" s="60" customFormat="1" ht="18" customHeight="1">
      <c r="NRD269" s="60">
        <v>76</v>
      </c>
      <c r="NSP269" s="61"/>
    </row>
    <row r="270" spans="9921:9976" s="60" customFormat="1" ht="21" customHeight="1">
      <c r="NRD270" s="60">
        <v>77</v>
      </c>
      <c r="NSP270" s="61"/>
    </row>
    <row r="271" spans="9921:9976" s="60" customFormat="1" ht="21" customHeight="1">
      <c r="NRD271" s="60">
        <v>78</v>
      </c>
      <c r="NSP271" s="61"/>
    </row>
    <row r="272" spans="9921:9976" s="60" customFormat="1" ht="21" customHeight="1">
      <c r="NQO272" s="60" t="s">
        <v>71</v>
      </c>
      <c r="NRD272" s="60">
        <v>79</v>
      </c>
      <c r="NRF272" s="60" t="s">
        <v>71</v>
      </c>
      <c r="NSP272" s="61"/>
      <c r="NSR272" s="60" t="s">
        <v>71</v>
      </c>
    </row>
    <row r="273" spans="9921:9976" s="60" customFormat="1" ht="21" customHeight="1">
      <c r="NQO273" s="60" t="s">
        <v>71</v>
      </c>
      <c r="NRD273" s="60">
        <v>80</v>
      </c>
      <c r="NRF273" s="60" t="s">
        <v>71</v>
      </c>
      <c r="NSP273" s="61"/>
      <c r="NSR273" s="60" t="s">
        <v>71</v>
      </c>
    </row>
    <row r="274" spans="9921:9976" s="60" customFormat="1" ht="21" customHeight="1">
      <c r="NQO274" s="60" t="s">
        <v>71</v>
      </c>
      <c r="NRD274" s="60">
        <v>81</v>
      </c>
      <c r="NRF274" s="60" t="s">
        <v>71</v>
      </c>
      <c r="NSP274" s="61"/>
      <c r="NSR274" s="60" t="s">
        <v>71</v>
      </c>
    </row>
    <row r="275" spans="9921:9976" s="60" customFormat="1" ht="21" customHeight="1">
      <c r="NQO275" s="60" t="s">
        <v>71</v>
      </c>
      <c r="NRD275" s="60">
        <v>82</v>
      </c>
      <c r="NRF275" s="60" t="s">
        <v>71</v>
      </c>
      <c r="NSP275" s="61"/>
      <c r="NSR275" s="60" t="s">
        <v>71</v>
      </c>
    </row>
    <row r="276" spans="9921:9976" s="60" customFormat="1" ht="21" customHeight="1">
      <c r="NQO276" s="60" t="s">
        <v>71</v>
      </c>
      <c r="NRD276" s="60">
        <v>83</v>
      </c>
      <c r="NRF276" s="60" t="s">
        <v>71</v>
      </c>
      <c r="NSP276" s="61">
        <v>74</v>
      </c>
      <c r="NSR276" s="60" t="s">
        <v>71</v>
      </c>
    </row>
    <row r="277" spans="9921:9976" s="60" customFormat="1" ht="21" customHeight="1">
      <c r="NQO277" s="60" t="s">
        <v>71</v>
      </c>
      <c r="NRD277" s="60">
        <v>84</v>
      </c>
      <c r="NRF277" s="60" t="s">
        <v>71</v>
      </c>
      <c r="NSP277" s="61">
        <v>75</v>
      </c>
      <c r="NSR277" s="60" t="s">
        <v>71</v>
      </c>
    </row>
    <row r="278" spans="9921:9976" s="60" customFormat="1" ht="21" customHeight="1">
      <c r="NRD278" s="60">
        <v>85</v>
      </c>
      <c r="NSP278" s="61">
        <v>76</v>
      </c>
    </row>
    <row r="279" spans="9921:9976" s="60" customFormat="1" ht="21" customHeight="1">
      <c r="NQO279" s="60" t="s">
        <v>71</v>
      </c>
      <c r="NRD279" s="60">
        <v>86</v>
      </c>
      <c r="NRF279" s="60" t="s">
        <v>71</v>
      </c>
      <c r="NSP279" s="61">
        <v>77</v>
      </c>
      <c r="NSR279" s="60" t="s">
        <v>71</v>
      </c>
    </row>
    <row r="280" spans="9921:9976" ht="21" customHeight="1">
      <c r="NQO280" s="62" t="s">
        <v>71</v>
      </c>
      <c r="NRD280" s="62">
        <v>87</v>
      </c>
      <c r="NRF280" s="62" t="s">
        <v>71</v>
      </c>
      <c r="NSP280" s="61">
        <v>78</v>
      </c>
      <c r="NSR280" s="62" t="s">
        <v>71</v>
      </c>
    </row>
    <row r="281" spans="9921:9976" ht="21" customHeight="1">
      <c r="NQO281" s="62" t="s">
        <v>71</v>
      </c>
      <c r="NRD281" s="62">
        <v>88</v>
      </c>
      <c r="NRF281" s="62" t="s">
        <v>71</v>
      </c>
      <c r="NSP281" s="61">
        <v>79</v>
      </c>
      <c r="NSR281" s="62" t="s">
        <v>71</v>
      </c>
    </row>
    <row r="282" spans="9921:9976" ht="21" customHeight="1">
      <c r="NQO282" s="62" t="s">
        <v>71</v>
      </c>
      <c r="NRD282" s="62">
        <v>89</v>
      </c>
      <c r="NRF282" s="62" t="s">
        <v>71</v>
      </c>
      <c r="NSP282" s="61">
        <v>80</v>
      </c>
      <c r="NSR282" s="62" t="s">
        <v>71</v>
      </c>
    </row>
    <row r="283" spans="9921:9976" ht="21" customHeight="1">
      <c r="NQO283" s="62" t="s">
        <v>71</v>
      </c>
      <c r="NRD283" s="62">
        <v>90</v>
      </c>
      <c r="NRF283" s="62" t="s">
        <v>71</v>
      </c>
      <c r="NSP283" s="61">
        <v>81</v>
      </c>
      <c r="NSR283" s="62" t="s">
        <v>71</v>
      </c>
    </row>
    <row r="284" spans="9921:9976" ht="21" customHeight="1">
      <c r="NQO284" s="62" t="s">
        <v>72</v>
      </c>
      <c r="NRD284" s="62">
        <v>91</v>
      </c>
      <c r="NRF284" s="62" t="s">
        <v>72</v>
      </c>
      <c r="NSP284" s="61">
        <v>82</v>
      </c>
      <c r="NSR284" s="62" t="s">
        <v>72</v>
      </c>
    </row>
    <row r="285" spans="9921:9976" ht="21" customHeight="1">
      <c r="NRD285" s="62">
        <v>92</v>
      </c>
      <c r="NSP285" s="61">
        <v>83</v>
      </c>
    </row>
    <row r="286" spans="9921:9976" ht="21" customHeight="1">
      <c r="NQO286" s="62" t="s">
        <v>71</v>
      </c>
      <c r="NRD286" s="62">
        <v>93</v>
      </c>
      <c r="NRF286" s="62" t="s">
        <v>71</v>
      </c>
      <c r="NSP286" s="61">
        <v>84</v>
      </c>
      <c r="NSR286" s="62" t="s">
        <v>71</v>
      </c>
    </row>
    <row r="287" spans="9921:9976" ht="21" customHeight="1">
      <c r="NQO287" s="62" t="s">
        <v>71</v>
      </c>
      <c r="NRD287" s="62">
        <v>94</v>
      </c>
      <c r="NRF287" s="62" t="s">
        <v>71</v>
      </c>
      <c r="NSP287" s="61">
        <v>85</v>
      </c>
      <c r="NSR287" s="62" t="s">
        <v>71</v>
      </c>
    </row>
    <row r="288" spans="9921:9976" ht="21" customHeight="1">
      <c r="NQO288" s="62" t="s">
        <v>71</v>
      </c>
      <c r="NRF288" s="62" t="s">
        <v>71</v>
      </c>
      <c r="NSP288" s="61">
        <v>86</v>
      </c>
      <c r="NSR288" s="62" t="s">
        <v>71</v>
      </c>
    </row>
    <row r="289" spans="9921:9976" ht="21" customHeight="1">
      <c r="NQO289" s="62" t="s">
        <v>71</v>
      </c>
      <c r="NRF289" s="62" t="s">
        <v>71</v>
      </c>
      <c r="NSP289" s="61">
        <v>87</v>
      </c>
      <c r="NSR289" s="62" t="s">
        <v>71</v>
      </c>
    </row>
    <row r="290" spans="9921:9976" ht="21" customHeight="1">
      <c r="NQO290" s="62" t="s">
        <v>72</v>
      </c>
      <c r="NRF290" s="62" t="s">
        <v>72</v>
      </c>
      <c r="NSP290" s="61">
        <v>88</v>
      </c>
      <c r="NSR290" s="62" t="s">
        <v>72</v>
      </c>
    </row>
    <row r="291" spans="9921:9976" ht="21" customHeight="1">
      <c r="NQO291" s="62" t="s">
        <v>71</v>
      </c>
      <c r="NRF291" s="62" t="s">
        <v>71</v>
      </c>
      <c r="NSP291" s="61">
        <v>89</v>
      </c>
      <c r="NSR291" s="62" t="s">
        <v>71</v>
      </c>
    </row>
    <row r="292" spans="9921:9976" ht="21" customHeight="1">
      <c r="NQO292" s="62" t="s">
        <v>71</v>
      </c>
      <c r="NRF292" s="62" t="s">
        <v>71</v>
      </c>
      <c r="NSP292" s="61">
        <v>90</v>
      </c>
      <c r="NSR292" s="62" t="s">
        <v>71</v>
      </c>
    </row>
    <row r="293" spans="9921:9976" ht="21" customHeight="1">
      <c r="NQO293" s="62" t="s">
        <v>71</v>
      </c>
      <c r="NRF293" s="62" t="s">
        <v>71</v>
      </c>
      <c r="NSP293" s="61">
        <v>91</v>
      </c>
      <c r="NSR293" s="62" t="s">
        <v>71</v>
      </c>
    </row>
    <row r="294" spans="9921:9976" ht="21" customHeight="1">
      <c r="NSP294" s="61">
        <v>92</v>
      </c>
    </row>
    <row r="295" spans="9921:9976" ht="21" customHeight="1">
      <c r="NQO295" s="62" t="s">
        <v>71</v>
      </c>
      <c r="NRF295" s="62" t="s">
        <v>71</v>
      </c>
      <c r="NSP295" s="61">
        <v>93</v>
      </c>
      <c r="NSR295" s="62" t="s">
        <v>71</v>
      </c>
    </row>
    <row r="296" spans="9921:9976" ht="21" customHeight="1">
      <c r="NRF296" s="62" t="s">
        <v>71</v>
      </c>
      <c r="NSP296" s="61">
        <v>94</v>
      </c>
      <c r="NSR296" s="62" t="s">
        <v>71</v>
      </c>
    </row>
    <row r="297" spans="9921:9976" ht="21" customHeight="1">
      <c r="NRF297" s="62" t="s">
        <v>72</v>
      </c>
      <c r="NSP297" s="61">
        <v>95</v>
      </c>
      <c r="NSR297" s="62" t="s">
        <v>72</v>
      </c>
    </row>
    <row r="298" spans="9921:9976" ht="21" customHeight="1">
      <c r="NSP298" s="61">
        <v>96</v>
      </c>
    </row>
    <row r="299" spans="9921:9976" ht="21" customHeight="1">
      <c r="NSP299" s="61">
        <v>97</v>
      </c>
    </row>
    <row r="300" spans="9921:9976" ht="21" customHeight="1">
      <c r="NSP300" s="61">
        <v>98</v>
      </c>
    </row>
    <row r="301" spans="9921:9976" ht="21" customHeight="1">
      <c r="NSP301" s="61">
        <v>99</v>
      </c>
    </row>
    <row r="302" spans="9921:9976" ht="21" customHeight="1">
      <c r="NSP302" s="61">
        <v>100</v>
      </c>
    </row>
    <row r="303" spans="9921:9976" ht="21" customHeight="1">
      <c r="NSP303" s="61">
        <v>101</v>
      </c>
    </row>
    <row r="304" spans="9921:9976" ht="21" customHeight="1">
      <c r="NSP304" s="61">
        <v>102</v>
      </c>
    </row>
  </sheetData>
  <dataConsolidate/>
  <conditionalFormatting sqref="D3:O3">
    <cfRule type="cellIs" dxfId="1" priority="1" operator="equal">
      <formula>"forecast"</formula>
    </cfRule>
    <cfRule type="cellIs" dxfId="0" priority="2" operator="equal">
      <formula>"actual"</formula>
    </cfRule>
  </conditionalFormatting>
  <pageMargins left="0.7" right="0.7" top="0.75" bottom="0.75" header="0.3" footer="0.3"/>
  <pageSetup orientation="portrait" r:id="rId1"/>
  <headerFooter>
    <oddFooter>&amp;C_x000D_&amp;1#&amp;"Calibri"&amp;10&amp;K000000 Non-Amgen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A215-D9E4-4484-9A5C-C17FF1B50002}">
  <dimension ref="A1:E745"/>
  <sheetViews>
    <sheetView tabSelected="1" workbookViewId="0">
      <selection activeCell="K8" sqref="K8"/>
    </sheetView>
  </sheetViews>
  <sheetFormatPr baseColWidth="10" defaultColWidth="8.83203125" defaultRowHeight="15"/>
  <cols>
    <col min="1" max="1" width="23" bestFit="1" customWidth="1"/>
    <col min="2" max="2" width="18.5" bestFit="1" customWidth="1"/>
    <col min="3" max="3" width="8.1640625" bestFit="1" customWidth="1"/>
    <col min="4" max="4" width="12.1640625" bestFit="1" customWidth="1"/>
    <col min="5" max="5" width="7.33203125" bestFit="1" customWidth="1"/>
  </cols>
  <sheetData>
    <row r="1" spans="1:5">
      <c r="A1" t="s">
        <v>74</v>
      </c>
      <c r="B1" t="s">
        <v>28</v>
      </c>
      <c r="C1" t="s">
        <v>75</v>
      </c>
      <c r="D1" t="s">
        <v>76</v>
      </c>
      <c r="E1" t="s">
        <v>77</v>
      </c>
    </row>
    <row r="2" spans="1:5">
      <c r="A2" t="s">
        <v>29</v>
      </c>
      <c r="B2" t="s">
        <v>7</v>
      </c>
      <c r="C2" s="63">
        <v>45688</v>
      </c>
      <c r="D2">
        <v>135827.29127176348</v>
      </c>
      <c r="E2" t="s">
        <v>73</v>
      </c>
    </row>
    <row r="3" spans="1:5">
      <c r="A3" t="s">
        <v>29</v>
      </c>
      <c r="B3" t="s">
        <v>7</v>
      </c>
      <c r="C3" s="63">
        <v>45716</v>
      </c>
      <c r="D3">
        <v>139902.11000991639</v>
      </c>
      <c r="E3" t="s">
        <v>73</v>
      </c>
    </row>
    <row r="4" spans="1:5">
      <c r="A4" t="s">
        <v>29</v>
      </c>
      <c r="B4" t="s">
        <v>7</v>
      </c>
      <c r="C4" s="63">
        <v>45747</v>
      </c>
      <c r="D4">
        <v>144099.1733102139</v>
      </c>
      <c r="E4" t="s">
        <v>73</v>
      </c>
    </row>
    <row r="5" spans="1:5">
      <c r="A5" t="s">
        <v>29</v>
      </c>
      <c r="B5" t="s">
        <v>7</v>
      </c>
      <c r="C5" s="63">
        <v>45777</v>
      </c>
      <c r="D5">
        <v>138335.20637780533</v>
      </c>
      <c r="E5" t="s">
        <v>73</v>
      </c>
    </row>
    <row r="6" spans="1:5">
      <c r="A6" t="s">
        <v>29</v>
      </c>
      <c r="B6" t="s">
        <v>7</v>
      </c>
      <c r="C6" s="63">
        <v>45808</v>
      </c>
      <c r="D6">
        <v>142485.26256913948</v>
      </c>
      <c r="E6" t="s">
        <v>73</v>
      </c>
    </row>
    <row r="7" spans="1:5">
      <c r="A7" t="s">
        <v>29</v>
      </c>
      <c r="B7" t="s">
        <v>7</v>
      </c>
      <c r="C7" s="63">
        <v>45838</v>
      </c>
      <c r="D7">
        <v>146759.82044621368</v>
      </c>
      <c r="E7" t="s">
        <v>73</v>
      </c>
    </row>
    <row r="8" spans="1:5">
      <c r="A8" t="s">
        <v>29</v>
      </c>
      <c r="B8" t="s">
        <v>7</v>
      </c>
      <c r="C8" s="63">
        <v>45869</v>
      </c>
      <c r="D8">
        <v>140889.42762836511</v>
      </c>
      <c r="E8" t="s">
        <v>73</v>
      </c>
    </row>
    <row r="9" spans="1:5">
      <c r="A9" t="s">
        <v>29</v>
      </c>
      <c r="B9" t="s">
        <v>7</v>
      </c>
      <c r="C9" s="63">
        <v>45900</v>
      </c>
      <c r="D9">
        <v>145116.11045721607</v>
      </c>
      <c r="E9" t="s">
        <v>73</v>
      </c>
    </row>
    <row r="10" spans="1:5">
      <c r="A10" t="s">
        <v>29</v>
      </c>
      <c r="B10" t="s">
        <v>7</v>
      </c>
      <c r="C10" s="63">
        <v>45930</v>
      </c>
      <c r="D10">
        <v>149469.59377093255</v>
      </c>
      <c r="E10" t="s">
        <v>73</v>
      </c>
    </row>
    <row r="11" spans="1:5">
      <c r="A11" t="s">
        <v>29</v>
      </c>
      <c r="B11" t="s">
        <v>7</v>
      </c>
      <c r="C11" s="63">
        <v>45961</v>
      </c>
      <c r="D11">
        <v>153953.68158406054</v>
      </c>
      <c r="E11" t="s">
        <v>73</v>
      </c>
    </row>
    <row r="12" spans="1:5">
      <c r="A12" t="s">
        <v>29</v>
      </c>
      <c r="B12" t="s">
        <v>7</v>
      </c>
      <c r="C12" s="63">
        <v>45991</v>
      </c>
      <c r="D12">
        <v>147795.53432069812</v>
      </c>
      <c r="E12" t="s">
        <v>73</v>
      </c>
    </row>
    <row r="13" spans="1:5">
      <c r="A13" t="s">
        <v>29</v>
      </c>
      <c r="B13" t="s">
        <v>7</v>
      </c>
      <c r="C13" s="63">
        <v>46022</v>
      </c>
      <c r="D13">
        <v>152229.40035031908</v>
      </c>
      <c r="E13" t="s">
        <v>73</v>
      </c>
    </row>
    <row r="14" spans="1:5">
      <c r="A14" t="s">
        <v>32</v>
      </c>
      <c r="B14" t="s">
        <v>8</v>
      </c>
      <c r="C14" s="63">
        <v>45688</v>
      </c>
      <c r="D14">
        <v>18685</v>
      </c>
      <c r="E14" t="s">
        <v>73</v>
      </c>
    </row>
    <row r="15" spans="1:5">
      <c r="A15" t="s">
        <v>32</v>
      </c>
      <c r="B15" t="s">
        <v>8</v>
      </c>
      <c r="C15" s="63">
        <v>45716</v>
      </c>
      <c r="D15">
        <v>31788</v>
      </c>
      <c r="E15" t="s">
        <v>73</v>
      </c>
    </row>
    <row r="16" spans="1:5">
      <c r="A16" t="s">
        <v>32</v>
      </c>
      <c r="B16" t="s">
        <v>8</v>
      </c>
      <c r="C16" s="63">
        <v>45747</v>
      </c>
      <c r="D16">
        <v>28954</v>
      </c>
      <c r="E16" t="s">
        <v>73</v>
      </c>
    </row>
    <row r="17" spans="1:5">
      <c r="A17" t="s">
        <v>32</v>
      </c>
      <c r="B17" t="s">
        <v>8</v>
      </c>
      <c r="C17" s="63">
        <v>45777</v>
      </c>
      <c r="D17">
        <v>47799</v>
      </c>
      <c r="E17" t="s">
        <v>73</v>
      </c>
    </row>
    <row r="18" spans="1:5">
      <c r="A18" t="s">
        <v>32</v>
      </c>
      <c r="B18" t="s">
        <v>8</v>
      </c>
      <c r="C18" s="63">
        <v>45808</v>
      </c>
      <c r="D18">
        <v>45676</v>
      </c>
      <c r="E18" t="s">
        <v>73</v>
      </c>
    </row>
    <row r="19" spans="1:5">
      <c r="A19" t="s">
        <v>32</v>
      </c>
      <c r="B19" t="s">
        <v>8</v>
      </c>
      <c r="C19" s="63">
        <v>45838</v>
      </c>
      <c r="D19">
        <v>34109</v>
      </c>
      <c r="E19" t="s">
        <v>73</v>
      </c>
    </row>
    <row r="20" spans="1:5">
      <c r="A20" t="s">
        <v>32</v>
      </c>
      <c r="B20" t="s">
        <v>8</v>
      </c>
      <c r="C20" s="63">
        <v>45869</v>
      </c>
      <c r="D20">
        <v>47490</v>
      </c>
      <c r="E20" t="s">
        <v>73</v>
      </c>
    </row>
    <row r="21" spans="1:5">
      <c r="A21" t="s">
        <v>32</v>
      </c>
      <c r="B21" t="s">
        <v>8</v>
      </c>
      <c r="C21" s="63">
        <v>45900</v>
      </c>
      <c r="D21">
        <v>31032</v>
      </c>
      <c r="E21" t="s">
        <v>73</v>
      </c>
    </row>
    <row r="22" spans="1:5">
      <c r="A22" t="s">
        <v>32</v>
      </c>
      <c r="B22" t="s">
        <v>8</v>
      </c>
      <c r="C22" s="63">
        <v>45930</v>
      </c>
      <c r="D22">
        <v>31153</v>
      </c>
      <c r="E22" t="s">
        <v>73</v>
      </c>
    </row>
    <row r="23" spans="1:5">
      <c r="A23" t="s">
        <v>32</v>
      </c>
      <c r="B23" t="s">
        <v>8</v>
      </c>
      <c r="C23" s="63">
        <v>45961</v>
      </c>
      <c r="D23">
        <v>41954</v>
      </c>
      <c r="E23" t="s">
        <v>73</v>
      </c>
    </row>
    <row r="24" spans="1:5">
      <c r="A24" t="s">
        <v>32</v>
      </c>
      <c r="B24" t="s">
        <v>8</v>
      </c>
      <c r="C24" s="63">
        <v>45991</v>
      </c>
      <c r="D24">
        <v>26691</v>
      </c>
      <c r="E24" t="s">
        <v>73</v>
      </c>
    </row>
    <row r="25" spans="1:5">
      <c r="A25" t="s">
        <v>32</v>
      </c>
      <c r="B25" t="s">
        <v>8</v>
      </c>
      <c r="C25" s="63">
        <v>46022</v>
      </c>
      <c r="D25">
        <v>18409</v>
      </c>
      <c r="E25" t="s">
        <v>73</v>
      </c>
    </row>
    <row r="26" spans="1:5">
      <c r="A26" t="s">
        <v>33</v>
      </c>
      <c r="B26" t="s">
        <v>8</v>
      </c>
      <c r="C26" s="63">
        <v>45688</v>
      </c>
      <c r="D26">
        <v>2975</v>
      </c>
      <c r="E26" t="s">
        <v>73</v>
      </c>
    </row>
    <row r="27" spans="1:5">
      <c r="A27" t="s">
        <v>33</v>
      </c>
      <c r="B27" t="s">
        <v>8</v>
      </c>
      <c r="C27" s="63">
        <v>45716</v>
      </c>
      <c r="D27">
        <v>3215</v>
      </c>
      <c r="E27" t="s">
        <v>73</v>
      </c>
    </row>
    <row r="28" spans="1:5">
      <c r="A28" t="s">
        <v>33</v>
      </c>
      <c r="B28" t="s">
        <v>8</v>
      </c>
      <c r="C28" s="63">
        <v>45747</v>
      </c>
      <c r="D28">
        <v>3645</v>
      </c>
      <c r="E28" t="s">
        <v>73</v>
      </c>
    </row>
    <row r="29" spans="1:5">
      <c r="A29" t="s">
        <v>33</v>
      </c>
      <c r="B29" t="s">
        <v>8</v>
      </c>
      <c r="C29" s="63">
        <v>45777</v>
      </c>
      <c r="D29">
        <v>3960</v>
      </c>
      <c r="E29" t="s">
        <v>73</v>
      </c>
    </row>
    <row r="30" spans="1:5">
      <c r="A30" t="s">
        <v>33</v>
      </c>
      <c r="B30" t="s">
        <v>8</v>
      </c>
      <c r="C30" s="63">
        <v>45808</v>
      </c>
      <c r="D30">
        <v>4243</v>
      </c>
      <c r="E30" t="s">
        <v>73</v>
      </c>
    </row>
    <row r="31" spans="1:5">
      <c r="A31" t="s">
        <v>33</v>
      </c>
      <c r="B31" t="s">
        <v>8</v>
      </c>
      <c r="C31" s="63">
        <v>45838</v>
      </c>
      <c r="D31">
        <v>4837</v>
      </c>
      <c r="E31" t="s">
        <v>73</v>
      </c>
    </row>
    <row r="32" spans="1:5">
      <c r="A32" t="s">
        <v>33</v>
      </c>
      <c r="B32" t="s">
        <v>8</v>
      </c>
      <c r="C32" s="63">
        <v>45869</v>
      </c>
      <c r="D32">
        <v>5424</v>
      </c>
      <c r="E32" t="s">
        <v>73</v>
      </c>
    </row>
    <row r="33" spans="1:5">
      <c r="A33" t="s">
        <v>33</v>
      </c>
      <c r="B33" t="s">
        <v>8</v>
      </c>
      <c r="C33" s="63">
        <v>45900</v>
      </c>
      <c r="D33">
        <v>5830</v>
      </c>
      <c r="E33" t="s">
        <v>73</v>
      </c>
    </row>
    <row r="34" spans="1:5">
      <c r="A34" t="s">
        <v>33</v>
      </c>
      <c r="B34" t="s">
        <v>8</v>
      </c>
      <c r="C34" s="63">
        <v>45930</v>
      </c>
      <c r="D34">
        <v>6252</v>
      </c>
      <c r="E34" t="s">
        <v>73</v>
      </c>
    </row>
    <row r="35" spans="1:5">
      <c r="A35" t="s">
        <v>33</v>
      </c>
      <c r="B35" t="s">
        <v>8</v>
      </c>
      <c r="C35" s="63">
        <v>45961</v>
      </c>
      <c r="D35">
        <v>7055</v>
      </c>
      <c r="E35" t="s">
        <v>73</v>
      </c>
    </row>
    <row r="36" spans="1:5">
      <c r="A36" t="s">
        <v>33</v>
      </c>
      <c r="B36" t="s">
        <v>8</v>
      </c>
      <c r="C36" s="63">
        <v>45991</v>
      </c>
      <c r="D36">
        <v>7557</v>
      </c>
      <c r="E36" t="s">
        <v>73</v>
      </c>
    </row>
    <row r="37" spans="1:5">
      <c r="A37" t="s">
        <v>33</v>
      </c>
      <c r="B37" t="s">
        <v>8</v>
      </c>
      <c r="C37" s="63">
        <v>46022</v>
      </c>
      <c r="D37">
        <v>8647</v>
      </c>
      <c r="E37" t="s">
        <v>73</v>
      </c>
    </row>
    <row r="38" spans="1:5">
      <c r="A38" t="s">
        <v>11</v>
      </c>
      <c r="B38" t="s">
        <v>79</v>
      </c>
      <c r="C38" s="63">
        <v>45688</v>
      </c>
      <c r="D38">
        <v>0</v>
      </c>
      <c r="E38" t="s">
        <v>73</v>
      </c>
    </row>
    <row r="39" spans="1:5">
      <c r="A39" t="s">
        <v>11</v>
      </c>
      <c r="B39" t="s">
        <v>79</v>
      </c>
      <c r="C39" s="63">
        <v>45716</v>
      </c>
      <c r="D39">
        <v>0</v>
      </c>
      <c r="E39" t="s">
        <v>73</v>
      </c>
    </row>
    <row r="40" spans="1:5">
      <c r="A40" t="s">
        <v>11</v>
      </c>
      <c r="B40" t="s">
        <v>79</v>
      </c>
      <c r="C40" s="63">
        <v>45747</v>
      </c>
      <c r="D40">
        <v>0</v>
      </c>
      <c r="E40" t="s">
        <v>73</v>
      </c>
    </row>
    <row r="41" spans="1:5">
      <c r="A41" t="s">
        <v>11</v>
      </c>
      <c r="B41" t="s">
        <v>79</v>
      </c>
      <c r="C41" s="63">
        <v>45777</v>
      </c>
      <c r="D41">
        <v>0</v>
      </c>
      <c r="E41" t="s">
        <v>73</v>
      </c>
    </row>
    <row r="42" spans="1:5">
      <c r="A42" t="s">
        <v>11</v>
      </c>
      <c r="B42" t="s">
        <v>79</v>
      </c>
      <c r="C42" s="63">
        <v>45808</v>
      </c>
      <c r="D42">
        <v>0</v>
      </c>
      <c r="E42" t="s">
        <v>73</v>
      </c>
    </row>
    <row r="43" spans="1:5">
      <c r="A43" t="s">
        <v>11</v>
      </c>
      <c r="B43" t="s">
        <v>79</v>
      </c>
      <c r="C43" s="63">
        <v>45838</v>
      </c>
      <c r="D43">
        <v>0</v>
      </c>
      <c r="E43" t="s">
        <v>73</v>
      </c>
    </row>
    <row r="44" spans="1:5">
      <c r="A44" t="s">
        <v>11</v>
      </c>
      <c r="B44" t="s">
        <v>79</v>
      </c>
      <c r="C44" s="63">
        <v>45869</v>
      </c>
      <c r="D44">
        <v>0</v>
      </c>
      <c r="E44" t="s">
        <v>73</v>
      </c>
    </row>
    <row r="45" spans="1:5">
      <c r="A45" t="s">
        <v>11</v>
      </c>
      <c r="B45" t="s">
        <v>79</v>
      </c>
      <c r="C45" s="63">
        <v>45900</v>
      </c>
      <c r="D45">
        <v>0</v>
      </c>
      <c r="E45" t="s">
        <v>73</v>
      </c>
    </row>
    <row r="46" spans="1:5">
      <c r="A46" t="s">
        <v>11</v>
      </c>
      <c r="B46" t="s">
        <v>79</v>
      </c>
      <c r="C46" s="63">
        <v>45930</v>
      </c>
      <c r="D46">
        <v>0</v>
      </c>
      <c r="E46" t="s">
        <v>73</v>
      </c>
    </row>
    <row r="47" spans="1:5">
      <c r="A47" t="s">
        <v>11</v>
      </c>
      <c r="B47" t="s">
        <v>79</v>
      </c>
      <c r="C47" s="63">
        <v>45961</v>
      </c>
      <c r="D47">
        <v>0</v>
      </c>
      <c r="E47" t="s">
        <v>73</v>
      </c>
    </row>
    <row r="48" spans="1:5">
      <c r="A48" t="s">
        <v>11</v>
      </c>
      <c r="B48" t="s">
        <v>79</v>
      </c>
      <c r="C48" s="63">
        <v>45991</v>
      </c>
      <c r="D48">
        <v>0</v>
      </c>
      <c r="E48" t="s">
        <v>73</v>
      </c>
    </row>
    <row r="49" spans="1:5">
      <c r="A49" t="s">
        <v>11</v>
      </c>
      <c r="B49" t="s">
        <v>79</v>
      </c>
      <c r="C49" s="63">
        <v>46022</v>
      </c>
      <c r="D49">
        <v>0</v>
      </c>
      <c r="E49" t="s">
        <v>73</v>
      </c>
    </row>
    <row r="50" spans="1:5">
      <c r="A50" t="s">
        <v>36</v>
      </c>
      <c r="B50" t="s">
        <v>80</v>
      </c>
      <c r="C50" s="63">
        <v>45688</v>
      </c>
      <c r="D50">
        <v>897.15645771211325</v>
      </c>
      <c r="E50" t="s">
        <v>73</v>
      </c>
    </row>
    <row r="51" spans="1:5">
      <c r="A51" t="s">
        <v>36</v>
      </c>
      <c r="B51" t="s">
        <v>80</v>
      </c>
      <c r="C51" s="63">
        <v>45716</v>
      </c>
      <c r="D51">
        <v>933.04271602059782</v>
      </c>
      <c r="E51" t="s">
        <v>73</v>
      </c>
    </row>
    <row r="52" spans="1:5">
      <c r="A52" t="s">
        <v>36</v>
      </c>
      <c r="B52" t="s">
        <v>80</v>
      </c>
      <c r="C52" s="63">
        <v>45747</v>
      </c>
      <c r="D52">
        <v>970.36442466142182</v>
      </c>
      <c r="E52" t="s">
        <v>73</v>
      </c>
    </row>
    <row r="53" spans="1:5">
      <c r="A53" t="s">
        <v>36</v>
      </c>
      <c r="B53" t="s">
        <v>80</v>
      </c>
      <c r="C53" s="63">
        <v>45777</v>
      </c>
      <c r="D53">
        <v>1009.1790016478787</v>
      </c>
      <c r="E53" t="s">
        <v>73</v>
      </c>
    </row>
    <row r="54" spans="1:5">
      <c r="A54" t="s">
        <v>36</v>
      </c>
      <c r="B54" t="s">
        <v>80</v>
      </c>
      <c r="C54" s="63">
        <v>45808</v>
      </c>
      <c r="D54">
        <v>1049.5461617137939</v>
      </c>
      <c r="E54" t="s">
        <v>73</v>
      </c>
    </row>
    <row r="55" spans="1:5">
      <c r="A55" t="s">
        <v>36</v>
      </c>
      <c r="B55" t="s">
        <v>80</v>
      </c>
      <c r="C55" s="63">
        <v>45838</v>
      </c>
      <c r="D55">
        <v>1091.5280081823457</v>
      </c>
      <c r="E55" t="s">
        <v>73</v>
      </c>
    </row>
    <row r="56" spans="1:5">
      <c r="A56" t="s">
        <v>36</v>
      </c>
      <c r="B56" t="s">
        <v>80</v>
      </c>
      <c r="C56" s="63">
        <v>45869</v>
      </c>
      <c r="D56">
        <v>1135.1891285096397</v>
      </c>
      <c r="E56" t="s">
        <v>73</v>
      </c>
    </row>
    <row r="57" spans="1:5">
      <c r="A57" t="s">
        <v>36</v>
      </c>
      <c r="B57" t="s">
        <v>80</v>
      </c>
      <c r="C57" s="63">
        <v>45900</v>
      </c>
      <c r="D57">
        <v>1180.5966936500254</v>
      </c>
      <c r="E57" t="s">
        <v>73</v>
      </c>
    </row>
    <row r="58" spans="1:5">
      <c r="A58" t="s">
        <v>36</v>
      </c>
      <c r="B58" t="s">
        <v>80</v>
      </c>
      <c r="C58" s="63">
        <v>45930</v>
      </c>
      <c r="D58">
        <v>1227.8205613960265</v>
      </c>
      <c r="E58" t="s">
        <v>73</v>
      </c>
    </row>
    <row r="59" spans="1:5">
      <c r="A59" t="s">
        <v>36</v>
      </c>
      <c r="B59" t="s">
        <v>80</v>
      </c>
      <c r="C59" s="63">
        <v>45961</v>
      </c>
      <c r="D59">
        <v>1276.9333838518676</v>
      </c>
      <c r="E59" t="s">
        <v>73</v>
      </c>
    </row>
    <row r="60" spans="1:5">
      <c r="A60" t="s">
        <v>36</v>
      </c>
      <c r="B60" t="s">
        <v>80</v>
      </c>
      <c r="C60" s="63">
        <v>45991</v>
      </c>
      <c r="D60">
        <v>1328.0107192059422</v>
      </c>
      <c r="E60" t="s">
        <v>73</v>
      </c>
    </row>
    <row r="61" spans="1:5">
      <c r="A61" t="s">
        <v>36</v>
      </c>
      <c r="B61" t="s">
        <v>80</v>
      </c>
      <c r="C61" s="63">
        <v>46022</v>
      </c>
      <c r="D61">
        <v>1381.1311479741801</v>
      </c>
      <c r="E61" t="s">
        <v>73</v>
      </c>
    </row>
    <row r="62" spans="1:5">
      <c r="A62" t="s">
        <v>37</v>
      </c>
      <c r="B62" t="s">
        <v>79</v>
      </c>
      <c r="C62" s="63">
        <v>45688</v>
      </c>
      <c r="D62">
        <v>5000</v>
      </c>
      <c r="E62" t="s">
        <v>73</v>
      </c>
    </row>
    <row r="63" spans="1:5">
      <c r="A63" t="s">
        <v>37</v>
      </c>
      <c r="B63" t="s">
        <v>79</v>
      </c>
      <c r="C63" s="63">
        <v>45716</v>
      </c>
      <c r="D63">
        <v>7375.1090213670223</v>
      </c>
      <c r="E63" t="s">
        <v>73</v>
      </c>
    </row>
    <row r="64" spans="1:5">
      <c r="A64" t="s">
        <v>37</v>
      </c>
      <c r="B64" t="s">
        <v>79</v>
      </c>
      <c r="C64" s="63">
        <v>45747</v>
      </c>
      <c r="D64">
        <v>7006.353570298671</v>
      </c>
      <c r="E64" t="s">
        <v>73</v>
      </c>
    </row>
    <row r="65" spans="1:5">
      <c r="A65" t="s">
        <v>37</v>
      </c>
      <c r="B65" t="s">
        <v>79</v>
      </c>
      <c r="C65" s="63">
        <v>45777</v>
      </c>
      <c r="D65">
        <v>6656.0358917837375</v>
      </c>
      <c r="E65" t="s">
        <v>73</v>
      </c>
    </row>
    <row r="66" spans="1:5">
      <c r="A66" t="s">
        <v>37</v>
      </c>
      <c r="B66" t="s">
        <v>79</v>
      </c>
      <c r="C66" s="63">
        <v>45808</v>
      </c>
      <c r="D66">
        <v>6988.8376863729245</v>
      </c>
      <c r="E66" t="s">
        <v>73</v>
      </c>
    </row>
    <row r="67" spans="1:5">
      <c r="A67" t="s">
        <v>37</v>
      </c>
      <c r="B67" t="s">
        <v>79</v>
      </c>
      <c r="C67" s="63">
        <v>45838</v>
      </c>
      <c r="D67">
        <v>7338.2795706915713</v>
      </c>
      <c r="E67" t="s">
        <v>73</v>
      </c>
    </row>
    <row r="68" spans="1:5">
      <c r="A68" t="s">
        <v>37</v>
      </c>
      <c r="B68" t="s">
        <v>79</v>
      </c>
      <c r="C68" s="63">
        <v>45869</v>
      </c>
      <c r="D68">
        <v>7705.19354922615</v>
      </c>
      <c r="E68" t="s">
        <v>73</v>
      </c>
    </row>
    <row r="69" spans="1:5">
      <c r="A69" t="s">
        <v>37</v>
      </c>
      <c r="B69" t="s">
        <v>79</v>
      </c>
      <c r="C69" s="63">
        <v>45900</v>
      </c>
      <c r="D69">
        <v>7319.9338717648425</v>
      </c>
      <c r="E69" t="s">
        <v>73</v>
      </c>
    </row>
    <row r="70" spans="1:5">
      <c r="A70" t="s">
        <v>37</v>
      </c>
      <c r="B70" t="s">
        <v>79</v>
      </c>
      <c r="C70" s="63">
        <v>45930</v>
      </c>
      <c r="D70">
        <v>7685.9305653530846</v>
      </c>
      <c r="E70" t="s">
        <v>73</v>
      </c>
    </row>
    <row r="71" spans="1:5">
      <c r="A71" t="s">
        <v>37</v>
      </c>
      <c r="B71" t="s">
        <v>79</v>
      </c>
      <c r="C71" s="63">
        <v>45961</v>
      </c>
      <c r="D71">
        <v>8070.2270936207387</v>
      </c>
      <c r="E71" t="s">
        <v>73</v>
      </c>
    </row>
    <row r="72" spans="1:5">
      <c r="A72" t="s">
        <v>37</v>
      </c>
      <c r="B72" t="s">
        <v>79</v>
      </c>
      <c r="C72" s="63">
        <v>45991</v>
      </c>
      <c r="D72">
        <v>8473.7384483017759</v>
      </c>
      <c r="E72" t="s">
        <v>73</v>
      </c>
    </row>
    <row r="73" spans="1:5">
      <c r="A73" t="s">
        <v>37</v>
      </c>
      <c r="B73" t="s">
        <v>79</v>
      </c>
      <c r="C73" s="63">
        <v>46022</v>
      </c>
      <c r="D73">
        <v>8050.0515258866862</v>
      </c>
      <c r="E73" t="s">
        <v>73</v>
      </c>
    </row>
    <row r="74" spans="1:5">
      <c r="A74" t="s">
        <v>38</v>
      </c>
      <c r="B74" t="s">
        <v>12</v>
      </c>
      <c r="C74" s="63">
        <v>45688</v>
      </c>
      <c r="D74">
        <v>6500</v>
      </c>
      <c r="E74" t="s">
        <v>73</v>
      </c>
    </row>
    <row r="75" spans="1:5">
      <c r="A75" t="s">
        <v>38</v>
      </c>
      <c r="B75" t="s">
        <v>12</v>
      </c>
      <c r="C75" s="63">
        <v>45716</v>
      </c>
      <c r="D75">
        <v>7763.0178283788273</v>
      </c>
      <c r="E75" t="s">
        <v>73</v>
      </c>
    </row>
    <row r="76" spans="1:5">
      <c r="A76" t="s">
        <v>38</v>
      </c>
      <c r="B76" t="s">
        <v>12</v>
      </c>
      <c r="C76" s="63">
        <v>45747</v>
      </c>
      <c r="D76">
        <v>8073.5385415139808</v>
      </c>
      <c r="E76" t="s">
        <v>73</v>
      </c>
    </row>
    <row r="77" spans="1:5">
      <c r="A77" t="s">
        <v>38</v>
      </c>
      <c r="B77" t="s">
        <v>12</v>
      </c>
      <c r="C77" s="63">
        <v>45777</v>
      </c>
      <c r="D77">
        <v>7266.1846873625827</v>
      </c>
      <c r="E77" t="s">
        <v>73</v>
      </c>
    </row>
    <row r="78" spans="1:5">
      <c r="A78" t="s">
        <v>38</v>
      </c>
      <c r="B78" t="s">
        <v>12</v>
      </c>
      <c r="C78" s="63">
        <v>45808</v>
      </c>
      <c r="D78">
        <v>7556.8320748570859</v>
      </c>
      <c r="E78" t="s">
        <v>73</v>
      </c>
    </row>
    <row r="79" spans="1:5">
      <c r="A79" t="s">
        <v>38</v>
      </c>
      <c r="B79" t="s">
        <v>12</v>
      </c>
      <c r="C79" s="63">
        <v>45838</v>
      </c>
      <c r="D79">
        <v>7859.1053578513693</v>
      </c>
      <c r="E79" t="s">
        <v>73</v>
      </c>
    </row>
    <row r="80" spans="1:5">
      <c r="A80" t="s">
        <v>38</v>
      </c>
      <c r="B80" t="s">
        <v>12</v>
      </c>
      <c r="C80" s="63">
        <v>45869</v>
      </c>
      <c r="D80">
        <v>7073.1948220662325</v>
      </c>
      <c r="E80" t="s">
        <v>73</v>
      </c>
    </row>
    <row r="81" spans="1:5">
      <c r="A81" t="s">
        <v>38</v>
      </c>
      <c r="B81" t="s">
        <v>12</v>
      </c>
      <c r="C81" s="63">
        <v>45900</v>
      </c>
      <c r="D81">
        <v>7356.1226149488821</v>
      </c>
      <c r="E81" t="s">
        <v>73</v>
      </c>
    </row>
    <row r="82" spans="1:5">
      <c r="A82" t="s">
        <v>38</v>
      </c>
      <c r="B82" t="s">
        <v>12</v>
      </c>
      <c r="C82" s="63">
        <v>45930</v>
      </c>
      <c r="D82">
        <v>7650.3675195468377</v>
      </c>
      <c r="E82" t="s">
        <v>73</v>
      </c>
    </row>
    <row r="83" spans="1:5">
      <c r="A83" t="s">
        <v>38</v>
      </c>
      <c r="B83" t="s">
        <v>12</v>
      </c>
      <c r="C83" s="63">
        <v>45961</v>
      </c>
      <c r="D83">
        <v>7956.3822203287118</v>
      </c>
      <c r="E83" t="s">
        <v>73</v>
      </c>
    </row>
    <row r="84" spans="1:5">
      <c r="A84" t="s">
        <v>38</v>
      </c>
      <c r="B84" t="s">
        <v>12</v>
      </c>
      <c r="C84" s="63">
        <v>45991</v>
      </c>
      <c r="D84">
        <v>8274.6375091418613</v>
      </c>
      <c r="E84" t="s">
        <v>73</v>
      </c>
    </row>
    <row r="85" spans="1:5">
      <c r="A85" t="s">
        <v>38</v>
      </c>
      <c r="B85" t="s">
        <v>12</v>
      </c>
      <c r="C85" s="63">
        <v>46022</v>
      </c>
      <c r="D85">
        <v>8605.6230095075352</v>
      </c>
      <c r="E85" t="s">
        <v>73</v>
      </c>
    </row>
    <row r="86" spans="1:5">
      <c r="A86" t="s">
        <v>39</v>
      </c>
      <c r="B86" t="s">
        <v>80</v>
      </c>
      <c r="C86" s="63">
        <v>45688</v>
      </c>
      <c r="D86">
        <v>640.8260412229381</v>
      </c>
      <c r="E86" t="s">
        <v>73</v>
      </c>
    </row>
    <row r="87" spans="1:5">
      <c r="A87" t="s">
        <v>39</v>
      </c>
      <c r="B87" t="s">
        <v>80</v>
      </c>
      <c r="C87" s="63">
        <v>45716</v>
      </c>
      <c r="D87">
        <v>666.45908287185568</v>
      </c>
      <c r="E87" t="s">
        <v>73</v>
      </c>
    </row>
    <row r="88" spans="1:5">
      <c r="A88" t="s">
        <v>39</v>
      </c>
      <c r="B88" t="s">
        <v>80</v>
      </c>
      <c r="C88" s="63">
        <v>45747</v>
      </c>
      <c r="D88">
        <v>693.11744618672992</v>
      </c>
      <c r="E88" t="s">
        <v>73</v>
      </c>
    </row>
    <row r="89" spans="1:5">
      <c r="A89" t="s">
        <v>39</v>
      </c>
      <c r="B89" t="s">
        <v>80</v>
      </c>
      <c r="C89" s="63">
        <v>45777</v>
      </c>
      <c r="D89">
        <v>720.84214403419912</v>
      </c>
      <c r="E89" t="s">
        <v>73</v>
      </c>
    </row>
    <row r="90" spans="1:5">
      <c r="A90" t="s">
        <v>39</v>
      </c>
      <c r="B90" t="s">
        <v>80</v>
      </c>
      <c r="C90" s="63">
        <v>45808</v>
      </c>
      <c r="D90">
        <v>749.6758297955671</v>
      </c>
      <c r="E90" t="s">
        <v>73</v>
      </c>
    </row>
    <row r="91" spans="1:5">
      <c r="A91" t="s">
        <v>39</v>
      </c>
      <c r="B91" t="s">
        <v>80</v>
      </c>
      <c r="C91" s="63">
        <v>45838</v>
      </c>
      <c r="D91">
        <v>779.66286298738976</v>
      </c>
      <c r="E91" t="s">
        <v>73</v>
      </c>
    </row>
    <row r="92" spans="1:5">
      <c r="A92" t="s">
        <v>39</v>
      </c>
      <c r="B92" t="s">
        <v>80</v>
      </c>
      <c r="C92" s="63">
        <v>45869</v>
      </c>
      <c r="D92">
        <v>810.84937750688539</v>
      </c>
      <c r="E92" t="s">
        <v>73</v>
      </c>
    </row>
    <row r="93" spans="1:5">
      <c r="A93" t="s">
        <v>39</v>
      </c>
      <c r="B93" t="s">
        <v>80</v>
      </c>
      <c r="C93" s="63">
        <v>45900</v>
      </c>
      <c r="D93">
        <v>843.28335260716085</v>
      </c>
      <c r="E93" t="s">
        <v>73</v>
      </c>
    </row>
    <row r="94" spans="1:5">
      <c r="A94" t="s">
        <v>39</v>
      </c>
      <c r="B94" t="s">
        <v>80</v>
      </c>
      <c r="C94" s="63">
        <v>45930</v>
      </c>
      <c r="D94">
        <v>877.01468671144733</v>
      </c>
      <c r="E94" t="s">
        <v>73</v>
      </c>
    </row>
    <row r="95" spans="1:5">
      <c r="A95" t="s">
        <v>39</v>
      </c>
      <c r="B95" t="s">
        <v>80</v>
      </c>
      <c r="C95" s="63">
        <v>45961</v>
      </c>
      <c r="D95">
        <v>912.09527417990523</v>
      </c>
      <c r="E95" t="s">
        <v>73</v>
      </c>
    </row>
    <row r="96" spans="1:5">
      <c r="A96" t="s">
        <v>39</v>
      </c>
      <c r="B96" t="s">
        <v>80</v>
      </c>
      <c r="C96" s="63">
        <v>45991</v>
      </c>
      <c r="D96">
        <v>948.57908514710152</v>
      </c>
      <c r="E96" t="s">
        <v>73</v>
      </c>
    </row>
    <row r="97" spans="1:5">
      <c r="A97" t="s">
        <v>39</v>
      </c>
      <c r="B97" t="s">
        <v>80</v>
      </c>
      <c r="C97" s="63">
        <v>46022</v>
      </c>
      <c r="D97">
        <v>986.52224855298562</v>
      </c>
      <c r="E97" t="s">
        <v>73</v>
      </c>
    </row>
    <row r="98" spans="1:5">
      <c r="A98" t="s">
        <v>40</v>
      </c>
      <c r="B98" t="s">
        <v>80</v>
      </c>
      <c r="C98" s="63">
        <v>45688</v>
      </c>
      <c r="D98">
        <v>0</v>
      </c>
      <c r="E98" t="s">
        <v>73</v>
      </c>
    </row>
    <row r="99" spans="1:5">
      <c r="A99" t="s">
        <v>40</v>
      </c>
      <c r="B99" t="s">
        <v>80</v>
      </c>
      <c r="C99" s="63">
        <v>45716</v>
      </c>
      <c r="D99">
        <v>0</v>
      </c>
      <c r="E99" t="s">
        <v>73</v>
      </c>
    </row>
    <row r="100" spans="1:5">
      <c r="A100" t="s">
        <v>40</v>
      </c>
      <c r="B100" t="s">
        <v>80</v>
      </c>
      <c r="C100" s="63">
        <v>45747</v>
      </c>
      <c r="D100">
        <v>0</v>
      </c>
      <c r="E100" t="s">
        <v>73</v>
      </c>
    </row>
    <row r="101" spans="1:5">
      <c r="A101" t="s">
        <v>40</v>
      </c>
      <c r="B101" t="s">
        <v>80</v>
      </c>
      <c r="C101" s="63">
        <v>45777</v>
      </c>
      <c r="D101">
        <v>0</v>
      </c>
      <c r="E101" t="s">
        <v>73</v>
      </c>
    </row>
    <row r="102" spans="1:5">
      <c r="A102" t="s">
        <v>40</v>
      </c>
      <c r="B102" t="s">
        <v>80</v>
      </c>
      <c r="C102" s="63">
        <v>45808</v>
      </c>
      <c r="D102">
        <v>0</v>
      </c>
      <c r="E102" t="s">
        <v>73</v>
      </c>
    </row>
    <row r="103" spans="1:5">
      <c r="A103" t="s">
        <v>40</v>
      </c>
      <c r="B103" t="s">
        <v>80</v>
      </c>
      <c r="C103" s="63">
        <v>45838</v>
      </c>
      <c r="D103">
        <v>0</v>
      </c>
      <c r="E103" t="s">
        <v>73</v>
      </c>
    </row>
    <row r="104" spans="1:5">
      <c r="A104" t="s">
        <v>40</v>
      </c>
      <c r="B104" t="s">
        <v>80</v>
      </c>
      <c r="C104" s="63">
        <v>45869</v>
      </c>
      <c r="D104">
        <v>0</v>
      </c>
      <c r="E104" t="s">
        <v>73</v>
      </c>
    </row>
    <row r="105" spans="1:5">
      <c r="A105" t="s">
        <v>40</v>
      </c>
      <c r="B105" t="s">
        <v>80</v>
      </c>
      <c r="C105" s="63">
        <v>45900</v>
      </c>
      <c r="D105">
        <v>0</v>
      </c>
      <c r="E105" t="s">
        <v>73</v>
      </c>
    </row>
    <row r="106" spans="1:5">
      <c r="A106" t="s">
        <v>40</v>
      </c>
      <c r="B106" t="s">
        <v>80</v>
      </c>
      <c r="C106" s="63">
        <v>45930</v>
      </c>
      <c r="D106">
        <v>0</v>
      </c>
      <c r="E106" t="s">
        <v>73</v>
      </c>
    </row>
    <row r="107" spans="1:5">
      <c r="A107" t="s">
        <v>40</v>
      </c>
      <c r="B107" t="s">
        <v>80</v>
      </c>
      <c r="C107" s="63">
        <v>45961</v>
      </c>
      <c r="D107">
        <v>0</v>
      </c>
      <c r="E107" t="s">
        <v>73</v>
      </c>
    </row>
    <row r="108" spans="1:5">
      <c r="A108" t="s">
        <v>40</v>
      </c>
      <c r="B108" t="s">
        <v>80</v>
      </c>
      <c r="C108" s="63">
        <v>45991</v>
      </c>
      <c r="D108">
        <v>0</v>
      </c>
      <c r="E108" t="s">
        <v>73</v>
      </c>
    </row>
    <row r="109" spans="1:5">
      <c r="A109" t="s">
        <v>40</v>
      </c>
      <c r="B109" t="s">
        <v>80</v>
      </c>
      <c r="C109" s="63">
        <v>46022</v>
      </c>
      <c r="D109">
        <v>0</v>
      </c>
      <c r="E109" t="s">
        <v>73</v>
      </c>
    </row>
    <row r="110" spans="1:5">
      <c r="A110" t="s">
        <v>41</v>
      </c>
      <c r="B110" t="s">
        <v>80</v>
      </c>
      <c r="C110" s="63">
        <v>45688</v>
      </c>
      <c r="D110">
        <v>1286.7497995801809</v>
      </c>
      <c r="E110" t="s">
        <v>73</v>
      </c>
    </row>
    <row r="111" spans="1:5">
      <c r="A111" t="s">
        <v>41</v>
      </c>
      <c r="B111" t="s">
        <v>80</v>
      </c>
      <c r="C111" s="63">
        <v>45716</v>
      </c>
      <c r="D111">
        <v>1312.4847955717846</v>
      </c>
      <c r="E111" t="s">
        <v>73</v>
      </c>
    </row>
    <row r="112" spans="1:5">
      <c r="A112" t="s">
        <v>41</v>
      </c>
      <c r="B112" t="s">
        <v>80</v>
      </c>
      <c r="C112" s="63">
        <v>45747</v>
      </c>
      <c r="D112">
        <v>1338.7344914832204</v>
      </c>
      <c r="E112" t="s">
        <v>73</v>
      </c>
    </row>
    <row r="113" spans="1:5">
      <c r="A113" t="s">
        <v>41</v>
      </c>
      <c r="B113" t="s">
        <v>80</v>
      </c>
      <c r="C113" s="63">
        <v>45777</v>
      </c>
      <c r="D113">
        <v>1365.5091813128847</v>
      </c>
      <c r="E113" t="s">
        <v>73</v>
      </c>
    </row>
    <row r="114" spans="1:5">
      <c r="A114" t="s">
        <v>41</v>
      </c>
      <c r="B114" t="s">
        <v>80</v>
      </c>
      <c r="C114" s="63">
        <v>45808</v>
      </c>
      <c r="D114">
        <v>1392.8193649391424</v>
      </c>
      <c r="E114" t="s">
        <v>73</v>
      </c>
    </row>
    <row r="115" spans="1:5">
      <c r="A115" t="s">
        <v>41</v>
      </c>
      <c r="B115" t="s">
        <v>80</v>
      </c>
      <c r="C115" s="63">
        <v>45838</v>
      </c>
      <c r="D115">
        <v>1420.6757522379253</v>
      </c>
      <c r="E115" t="s">
        <v>73</v>
      </c>
    </row>
    <row r="116" spans="1:5">
      <c r="A116" t="s">
        <v>41</v>
      </c>
      <c r="B116" t="s">
        <v>80</v>
      </c>
      <c r="C116" s="63">
        <v>45869</v>
      </c>
      <c r="D116">
        <v>1449.0892672826837</v>
      </c>
      <c r="E116" t="s">
        <v>73</v>
      </c>
    </row>
    <row r="117" spans="1:5">
      <c r="A117" t="s">
        <v>41</v>
      </c>
      <c r="B117" t="s">
        <v>80</v>
      </c>
      <c r="C117" s="63">
        <v>45900</v>
      </c>
      <c r="D117">
        <v>1478.0710526283374</v>
      </c>
      <c r="E117" t="s">
        <v>73</v>
      </c>
    </row>
    <row r="118" spans="1:5">
      <c r="A118" t="s">
        <v>41</v>
      </c>
      <c r="B118" t="s">
        <v>80</v>
      </c>
      <c r="C118" s="63">
        <v>45930</v>
      </c>
      <c r="D118">
        <v>1507.6324736809042</v>
      </c>
      <c r="E118" t="s">
        <v>73</v>
      </c>
    </row>
    <row r="119" spans="1:5">
      <c r="A119" t="s">
        <v>41</v>
      </c>
      <c r="B119" t="s">
        <v>80</v>
      </c>
      <c r="C119" s="63">
        <v>45961</v>
      </c>
      <c r="D119">
        <v>1537.7851231545224</v>
      </c>
      <c r="E119" t="s">
        <v>73</v>
      </c>
    </row>
    <row r="120" spans="1:5">
      <c r="A120" t="s">
        <v>41</v>
      </c>
      <c r="B120" t="s">
        <v>80</v>
      </c>
      <c r="C120" s="63">
        <v>45991</v>
      </c>
      <c r="D120">
        <v>1568.5408256176129</v>
      </c>
      <c r="E120" t="s">
        <v>73</v>
      </c>
    </row>
    <row r="121" spans="1:5">
      <c r="A121" t="s">
        <v>41</v>
      </c>
      <c r="B121" t="s">
        <v>80</v>
      </c>
      <c r="C121" s="63">
        <v>46022</v>
      </c>
      <c r="D121">
        <v>1599.9116421299652</v>
      </c>
      <c r="E121" t="s">
        <v>73</v>
      </c>
    </row>
    <row r="122" spans="1:5">
      <c r="A122" t="s">
        <v>42</v>
      </c>
      <c r="B122" t="s">
        <v>81</v>
      </c>
      <c r="C122" s="63">
        <v>45688</v>
      </c>
      <c r="D122">
        <v>8000</v>
      </c>
      <c r="E122" t="s">
        <v>73</v>
      </c>
    </row>
    <row r="123" spans="1:5">
      <c r="A123" t="s">
        <v>42</v>
      </c>
      <c r="B123" t="s">
        <v>81</v>
      </c>
      <c r="C123" s="63">
        <v>45716</v>
      </c>
      <c r="D123">
        <v>867.5404454726787</v>
      </c>
      <c r="E123" t="s">
        <v>73</v>
      </c>
    </row>
    <row r="124" spans="1:5">
      <c r="A124" t="s">
        <v>42</v>
      </c>
      <c r="B124" t="s">
        <v>81</v>
      </c>
      <c r="C124" s="63">
        <v>45747</v>
      </c>
      <c r="D124">
        <v>902.24206329158585</v>
      </c>
      <c r="E124" t="s">
        <v>73</v>
      </c>
    </row>
    <row r="125" spans="1:5">
      <c r="A125" t="s">
        <v>42</v>
      </c>
      <c r="B125" t="s">
        <v>81</v>
      </c>
      <c r="C125" s="63">
        <v>45777</v>
      </c>
      <c r="D125">
        <v>938.33174582324932</v>
      </c>
      <c r="E125" t="s">
        <v>73</v>
      </c>
    </row>
    <row r="126" spans="1:5">
      <c r="A126" t="s">
        <v>42</v>
      </c>
      <c r="B126" t="s">
        <v>81</v>
      </c>
      <c r="C126" s="63">
        <v>45808</v>
      </c>
      <c r="D126">
        <v>656.83222207627443</v>
      </c>
      <c r="E126" t="s">
        <v>73</v>
      </c>
    </row>
    <row r="127" spans="1:5">
      <c r="A127" t="s">
        <v>42</v>
      </c>
      <c r="B127" t="s">
        <v>81</v>
      </c>
      <c r="C127" s="63">
        <v>45838</v>
      </c>
      <c r="D127">
        <v>683.10551095932544</v>
      </c>
      <c r="E127" t="s">
        <v>73</v>
      </c>
    </row>
    <row r="128" spans="1:5">
      <c r="A128" t="s">
        <v>42</v>
      </c>
      <c r="B128" t="s">
        <v>81</v>
      </c>
      <c r="C128" s="63">
        <v>45869</v>
      </c>
      <c r="D128">
        <v>710.42973139769845</v>
      </c>
      <c r="E128" t="s">
        <v>73</v>
      </c>
    </row>
    <row r="129" spans="1:5">
      <c r="A129" t="s">
        <v>42</v>
      </c>
      <c r="B129" t="s">
        <v>81</v>
      </c>
      <c r="C129" s="63">
        <v>45900</v>
      </c>
      <c r="D129">
        <v>497.30081197838888</v>
      </c>
      <c r="E129" t="s">
        <v>73</v>
      </c>
    </row>
    <row r="130" spans="1:5">
      <c r="A130" t="s">
        <v>42</v>
      </c>
      <c r="B130" t="s">
        <v>81</v>
      </c>
      <c r="C130" s="63">
        <v>45930</v>
      </c>
      <c r="D130">
        <v>517.19284445752442</v>
      </c>
      <c r="E130" t="s">
        <v>73</v>
      </c>
    </row>
    <row r="131" spans="1:5">
      <c r="A131" t="s">
        <v>42</v>
      </c>
      <c r="B131" t="s">
        <v>81</v>
      </c>
      <c r="C131" s="63">
        <v>45961</v>
      </c>
      <c r="D131">
        <v>537.88055823582545</v>
      </c>
      <c r="E131" t="s">
        <v>73</v>
      </c>
    </row>
    <row r="132" spans="1:5">
      <c r="A132" t="s">
        <v>42</v>
      </c>
      <c r="B132" t="s">
        <v>81</v>
      </c>
      <c r="C132" s="63">
        <v>45991</v>
      </c>
      <c r="D132">
        <v>559.39578056525852</v>
      </c>
      <c r="E132" t="s">
        <v>73</v>
      </c>
    </row>
    <row r="133" spans="1:5">
      <c r="A133" t="s">
        <v>42</v>
      </c>
      <c r="B133" t="s">
        <v>81</v>
      </c>
      <c r="C133" s="63">
        <v>46022</v>
      </c>
      <c r="D133">
        <v>391.57704639568095</v>
      </c>
      <c r="E133" t="s">
        <v>73</v>
      </c>
    </row>
    <row r="134" spans="1:5">
      <c r="A134" t="s">
        <v>43</v>
      </c>
      <c r="B134" t="s">
        <v>81</v>
      </c>
      <c r="C134" s="63">
        <v>45688</v>
      </c>
      <c r="D134">
        <v>897.15645771211325</v>
      </c>
      <c r="E134" t="s">
        <v>73</v>
      </c>
    </row>
    <row r="135" spans="1:5">
      <c r="A135" t="s">
        <v>43</v>
      </c>
      <c r="B135" t="s">
        <v>81</v>
      </c>
      <c r="C135" s="63">
        <v>45716</v>
      </c>
      <c r="D135">
        <v>933.04271602059782</v>
      </c>
      <c r="E135" t="s">
        <v>73</v>
      </c>
    </row>
    <row r="136" spans="1:5">
      <c r="A136" t="s">
        <v>43</v>
      </c>
      <c r="B136" t="s">
        <v>81</v>
      </c>
      <c r="C136" s="63">
        <v>45747</v>
      </c>
      <c r="D136">
        <v>970.36442466142182</v>
      </c>
      <c r="E136" t="s">
        <v>73</v>
      </c>
    </row>
    <row r="137" spans="1:5">
      <c r="A137" t="s">
        <v>43</v>
      </c>
      <c r="B137" t="s">
        <v>81</v>
      </c>
      <c r="C137" s="63">
        <v>45777</v>
      </c>
      <c r="D137">
        <v>1009.1790016478787</v>
      </c>
      <c r="E137" t="s">
        <v>73</v>
      </c>
    </row>
    <row r="138" spans="1:5">
      <c r="A138" t="s">
        <v>43</v>
      </c>
      <c r="B138" t="s">
        <v>81</v>
      </c>
      <c r="C138" s="63">
        <v>45808</v>
      </c>
      <c r="D138">
        <v>1049.5461617137939</v>
      </c>
      <c r="E138" t="s">
        <v>73</v>
      </c>
    </row>
    <row r="139" spans="1:5">
      <c r="A139" t="s">
        <v>43</v>
      </c>
      <c r="B139" t="s">
        <v>81</v>
      </c>
      <c r="C139" s="63">
        <v>45838</v>
      </c>
      <c r="D139">
        <v>1091.5280081823457</v>
      </c>
      <c r="E139" t="s">
        <v>73</v>
      </c>
    </row>
    <row r="140" spans="1:5">
      <c r="A140" t="s">
        <v>43</v>
      </c>
      <c r="B140" t="s">
        <v>81</v>
      </c>
      <c r="C140" s="63">
        <v>45869</v>
      </c>
      <c r="D140">
        <v>1135.1891285096397</v>
      </c>
      <c r="E140" t="s">
        <v>73</v>
      </c>
    </row>
    <row r="141" spans="1:5">
      <c r="A141" t="s">
        <v>43</v>
      </c>
      <c r="B141" t="s">
        <v>81</v>
      </c>
      <c r="C141" s="63">
        <v>45900</v>
      </c>
      <c r="D141">
        <v>1180.5966936500254</v>
      </c>
      <c r="E141" t="s">
        <v>73</v>
      </c>
    </row>
    <row r="142" spans="1:5">
      <c r="A142" t="s">
        <v>43</v>
      </c>
      <c r="B142" t="s">
        <v>81</v>
      </c>
      <c r="C142" s="63">
        <v>45930</v>
      </c>
      <c r="D142">
        <v>1227.8205613960265</v>
      </c>
      <c r="E142" t="s">
        <v>73</v>
      </c>
    </row>
    <row r="143" spans="1:5">
      <c r="A143" t="s">
        <v>43</v>
      </c>
      <c r="B143" t="s">
        <v>81</v>
      </c>
      <c r="C143" s="63">
        <v>45961</v>
      </c>
      <c r="D143">
        <v>1276.9333838518676</v>
      </c>
      <c r="E143" t="s">
        <v>73</v>
      </c>
    </row>
    <row r="144" spans="1:5">
      <c r="A144" t="s">
        <v>43</v>
      </c>
      <c r="B144" t="s">
        <v>81</v>
      </c>
      <c r="C144" s="63">
        <v>45991</v>
      </c>
      <c r="D144">
        <v>1328.0107192059422</v>
      </c>
      <c r="E144" t="s">
        <v>73</v>
      </c>
    </row>
    <row r="145" spans="1:5">
      <c r="A145" t="s">
        <v>43</v>
      </c>
      <c r="B145" t="s">
        <v>81</v>
      </c>
      <c r="C145" s="63">
        <v>46022</v>
      </c>
      <c r="D145">
        <v>1381.1311479741801</v>
      </c>
      <c r="E145" t="s">
        <v>73</v>
      </c>
    </row>
    <row r="146" spans="1:5">
      <c r="A146" t="s">
        <v>45</v>
      </c>
      <c r="B146" t="s">
        <v>13</v>
      </c>
      <c r="C146" s="63">
        <v>45688</v>
      </c>
      <c r="D146">
        <v>0</v>
      </c>
      <c r="E146" t="s">
        <v>73</v>
      </c>
    </row>
    <row r="147" spans="1:5">
      <c r="A147" t="s">
        <v>45</v>
      </c>
      <c r="B147" t="s">
        <v>13</v>
      </c>
      <c r="C147" s="63">
        <v>45716</v>
      </c>
      <c r="D147">
        <v>0</v>
      </c>
      <c r="E147" t="s">
        <v>73</v>
      </c>
    </row>
    <row r="148" spans="1:5">
      <c r="A148" t="s">
        <v>45</v>
      </c>
      <c r="B148" t="s">
        <v>13</v>
      </c>
      <c r="C148" s="63">
        <v>45747</v>
      </c>
      <c r="D148">
        <v>0</v>
      </c>
      <c r="E148" t="s">
        <v>73</v>
      </c>
    </row>
    <row r="149" spans="1:5">
      <c r="A149" t="s">
        <v>45</v>
      </c>
      <c r="B149" t="s">
        <v>13</v>
      </c>
      <c r="C149" s="63">
        <v>45777</v>
      </c>
      <c r="D149">
        <v>0</v>
      </c>
      <c r="E149" t="s">
        <v>73</v>
      </c>
    </row>
    <row r="150" spans="1:5">
      <c r="A150" t="s">
        <v>45</v>
      </c>
      <c r="B150" t="s">
        <v>13</v>
      </c>
      <c r="C150" s="63">
        <v>45808</v>
      </c>
      <c r="D150">
        <v>0</v>
      </c>
      <c r="E150" t="s">
        <v>73</v>
      </c>
    </row>
    <row r="151" spans="1:5">
      <c r="A151" t="s">
        <v>45</v>
      </c>
      <c r="B151" t="s">
        <v>13</v>
      </c>
      <c r="C151" s="63">
        <v>45838</v>
      </c>
      <c r="D151">
        <v>0</v>
      </c>
      <c r="E151" t="s">
        <v>73</v>
      </c>
    </row>
    <row r="152" spans="1:5">
      <c r="A152" t="s">
        <v>45</v>
      </c>
      <c r="B152" t="s">
        <v>13</v>
      </c>
      <c r="C152" s="63">
        <v>45869</v>
      </c>
      <c r="D152">
        <v>0</v>
      </c>
      <c r="E152" t="s">
        <v>73</v>
      </c>
    </row>
    <row r="153" spans="1:5">
      <c r="A153" t="s">
        <v>45</v>
      </c>
      <c r="B153" t="s">
        <v>13</v>
      </c>
      <c r="C153" s="63">
        <v>45900</v>
      </c>
      <c r="D153">
        <v>0</v>
      </c>
      <c r="E153" t="s">
        <v>73</v>
      </c>
    </row>
    <row r="154" spans="1:5">
      <c r="A154" t="s">
        <v>45</v>
      </c>
      <c r="B154" t="s">
        <v>13</v>
      </c>
      <c r="C154" s="63">
        <v>45930</v>
      </c>
      <c r="D154">
        <v>0</v>
      </c>
      <c r="E154" t="s">
        <v>73</v>
      </c>
    </row>
    <row r="155" spans="1:5">
      <c r="A155" t="s">
        <v>45</v>
      </c>
      <c r="B155" t="s">
        <v>13</v>
      </c>
      <c r="C155" s="63">
        <v>45961</v>
      </c>
      <c r="D155">
        <v>0</v>
      </c>
      <c r="E155" t="s">
        <v>73</v>
      </c>
    </row>
    <row r="156" spans="1:5">
      <c r="A156" t="s">
        <v>45</v>
      </c>
      <c r="B156" t="s">
        <v>13</v>
      </c>
      <c r="C156" s="63">
        <v>45991</v>
      </c>
      <c r="D156">
        <v>0</v>
      </c>
      <c r="E156" t="s">
        <v>73</v>
      </c>
    </row>
    <row r="157" spans="1:5">
      <c r="A157" t="s">
        <v>45</v>
      </c>
      <c r="B157" t="s">
        <v>13</v>
      </c>
      <c r="C157" s="63">
        <v>46022</v>
      </c>
      <c r="D157">
        <v>0</v>
      </c>
      <c r="E157" t="s">
        <v>73</v>
      </c>
    </row>
    <row r="158" spans="1:5">
      <c r="A158" t="s">
        <v>46</v>
      </c>
      <c r="B158" t="s">
        <v>13</v>
      </c>
      <c r="C158" s="63">
        <v>45688</v>
      </c>
      <c r="D158">
        <v>1161.2602078374248</v>
      </c>
      <c r="E158" t="s">
        <v>73</v>
      </c>
    </row>
    <row r="159" spans="1:5">
      <c r="A159" t="s">
        <v>46</v>
      </c>
      <c r="B159" t="s">
        <v>13</v>
      </c>
      <c r="C159" s="63">
        <v>45716</v>
      </c>
      <c r="D159">
        <v>812.88214548619726</v>
      </c>
      <c r="E159" t="s">
        <v>73</v>
      </c>
    </row>
    <row r="160" spans="1:5">
      <c r="A160" t="s">
        <v>46</v>
      </c>
      <c r="B160" t="s">
        <v>13</v>
      </c>
      <c r="C160" s="63">
        <v>45747</v>
      </c>
      <c r="D160">
        <v>845.39743130564523</v>
      </c>
      <c r="E160" t="s">
        <v>73</v>
      </c>
    </row>
    <row r="161" spans="1:5">
      <c r="A161" t="s">
        <v>46</v>
      </c>
      <c r="B161" t="s">
        <v>13</v>
      </c>
      <c r="C161" s="63">
        <v>45777</v>
      </c>
      <c r="D161">
        <v>879.21332855787102</v>
      </c>
      <c r="E161" t="s">
        <v>73</v>
      </c>
    </row>
    <row r="162" spans="1:5">
      <c r="A162" t="s">
        <v>46</v>
      </c>
      <c r="B162" t="s">
        <v>13</v>
      </c>
      <c r="C162" s="63">
        <v>45808</v>
      </c>
      <c r="D162">
        <v>914.38186170018594</v>
      </c>
      <c r="E162" t="s">
        <v>73</v>
      </c>
    </row>
    <row r="163" spans="1:5">
      <c r="A163" t="s">
        <v>46</v>
      </c>
      <c r="B163" t="s">
        <v>13</v>
      </c>
      <c r="C163" s="63">
        <v>45838</v>
      </c>
      <c r="D163">
        <v>950.95713616819341</v>
      </c>
      <c r="E163" t="s">
        <v>73</v>
      </c>
    </row>
    <row r="164" spans="1:5">
      <c r="A164" t="s">
        <v>46</v>
      </c>
      <c r="B164" t="s">
        <v>13</v>
      </c>
      <c r="C164" s="63">
        <v>45869</v>
      </c>
      <c r="D164">
        <v>988.99542161492116</v>
      </c>
      <c r="E164" t="s">
        <v>73</v>
      </c>
    </row>
    <row r="165" spans="1:5">
      <c r="A165" t="s">
        <v>46</v>
      </c>
      <c r="B165" t="s">
        <v>13</v>
      </c>
      <c r="C165" s="63">
        <v>45900</v>
      </c>
      <c r="D165">
        <v>1028.555238479518</v>
      </c>
      <c r="E165" t="s">
        <v>73</v>
      </c>
    </row>
    <row r="166" spans="1:5">
      <c r="A166" t="s">
        <v>46</v>
      </c>
      <c r="B166" t="s">
        <v>13</v>
      </c>
      <c r="C166" s="63">
        <v>45930</v>
      </c>
      <c r="D166">
        <v>719.98866693566254</v>
      </c>
      <c r="E166" t="s">
        <v>73</v>
      </c>
    </row>
    <row r="167" spans="1:5">
      <c r="A167" t="s">
        <v>46</v>
      </c>
      <c r="B167" t="s">
        <v>13</v>
      </c>
      <c r="C167" s="63">
        <v>45961</v>
      </c>
      <c r="D167">
        <v>748.78821361308906</v>
      </c>
      <c r="E167" t="s">
        <v>73</v>
      </c>
    </row>
    <row r="168" spans="1:5">
      <c r="A168" t="s">
        <v>46</v>
      </c>
      <c r="B168" t="s">
        <v>13</v>
      </c>
      <c r="C168" s="63">
        <v>45991</v>
      </c>
      <c r="D168">
        <v>778.73974215761268</v>
      </c>
      <c r="E168" t="s">
        <v>73</v>
      </c>
    </row>
    <row r="169" spans="1:5">
      <c r="A169" t="s">
        <v>46</v>
      </c>
      <c r="B169" t="s">
        <v>13</v>
      </c>
      <c r="C169" s="63">
        <v>46022</v>
      </c>
      <c r="D169">
        <v>809.88933184391726</v>
      </c>
      <c r="E169" t="s">
        <v>73</v>
      </c>
    </row>
    <row r="170" spans="1:5">
      <c r="A170" t="s">
        <v>47</v>
      </c>
      <c r="B170" t="s">
        <v>13</v>
      </c>
      <c r="C170" s="63">
        <v>45688</v>
      </c>
      <c r="D170">
        <v>3681</v>
      </c>
      <c r="E170" t="s">
        <v>73</v>
      </c>
    </row>
    <row r="171" spans="1:5">
      <c r="A171" t="s">
        <v>47</v>
      </c>
      <c r="B171" t="s">
        <v>13</v>
      </c>
      <c r="C171" s="63">
        <v>45716</v>
      </c>
      <c r="D171">
        <v>3485</v>
      </c>
      <c r="E171" t="s">
        <v>73</v>
      </c>
    </row>
    <row r="172" spans="1:5">
      <c r="A172" t="s">
        <v>47</v>
      </c>
      <c r="B172" t="s">
        <v>13</v>
      </c>
      <c r="C172" s="63">
        <v>45747</v>
      </c>
      <c r="D172">
        <v>3691</v>
      </c>
      <c r="E172" t="s">
        <v>73</v>
      </c>
    </row>
    <row r="173" spans="1:5">
      <c r="A173" t="s">
        <v>47</v>
      </c>
      <c r="B173" t="s">
        <v>13</v>
      </c>
      <c r="C173" s="63">
        <v>45777</v>
      </c>
      <c r="D173">
        <v>3648</v>
      </c>
      <c r="E173" t="s">
        <v>73</v>
      </c>
    </row>
    <row r="174" spans="1:5">
      <c r="A174" t="s">
        <v>47</v>
      </c>
      <c r="B174" t="s">
        <v>13</v>
      </c>
      <c r="C174" s="63">
        <v>45808</v>
      </c>
      <c r="D174">
        <v>3671</v>
      </c>
      <c r="E174" t="s">
        <v>73</v>
      </c>
    </row>
    <row r="175" spans="1:5">
      <c r="A175" t="s">
        <v>47</v>
      </c>
      <c r="B175" t="s">
        <v>13</v>
      </c>
      <c r="C175" s="63">
        <v>45838</v>
      </c>
      <c r="D175">
        <v>3597</v>
      </c>
      <c r="E175" t="s">
        <v>73</v>
      </c>
    </row>
    <row r="176" spans="1:5">
      <c r="A176" t="s">
        <v>47</v>
      </c>
      <c r="B176" t="s">
        <v>13</v>
      </c>
      <c r="C176" s="63">
        <v>45869</v>
      </c>
      <c r="D176">
        <v>3614</v>
      </c>
      <c r="E176" t="s">
        <v>73</v>
      </c>
    </row>
    <row r="177" spans="1:5">
      <c r="A177" t="s">
        <v>47</v>
      </c>
      <c r="B177" t="s">
        <v>13</v>
      </c>
      <c r="C177" s="63">
        <v>45900</v>
      </c>
      <c r="D177">
        <v>3802</v>
      </c>
      <c r="E177" t="s">
        <v>73</v>
      </c>
    </row>
    <row r="178" spans="1:5">
      <c r="A178" t="s">
        <v>47</v>
      </c>
      <c r="B178" t="s">
        <v>13</v>
      </c>
      <c r="C178" s="63">
        <v>45930</v>
      </c>
      <c r="D178">
        <v>3878</v>
      </c>
      <c r="E178" t="s">
        <v>73</v>
      </c>
    </row>
    <row r="179" spans="1:5">
      <c r="A179" t="s">
        <v>47</v>
      </c>
      <c r="B179" t="s">
        <v>13</v>
      </c>
      <c r="C179" s="63">
        <v>45961</v>
      </c>
      <c r="D179">
        <v>3747</v>
      </c>
      <c r="E179" t="s">
        <v>73</v>
      </c>
    </row>
    <row r="180" spans="1:5">
      <c r="A180" t="s">
        <v>47</v>
      </c>
      <c r="B180" t="s">
        <v>13</v>
      </c>
      <c r="C180" s="63">
        <v>45991</v>
      </c>
      <c r="D180">
        <v>3939</v>
      </c>
      <c r="E180" t="s">
        <v>73</v>
      </c>
    </row>
    <row r="181" spans="1:5">
      <c r="A181" t="s">
        <v>47</v>
      </c>
      <c r="B181" t="s">
        <v>13</v>
      </c>
      <c r="C181" s="63">
        <v>46022</v>
      </c>
      <c r="D181">
        <v>4015</v>
      </c>
      <c r="E181" t="s">
        <v>73</v>
      </c>
    </row>
    <row r="182" spans="1:5">
      <c r="A182" t="s">
        <v>48</v>
      </c>
      <c r="B182" t="s">
        <v>13</v>
      </c>
      <c r="C182" s="63">
        <v>45688</v>
      </c>
      <c r="D182">
        <v>2152</v>
      </c>
      <c r="E182" t="s">
        <v>73</v>
      </c>
    </row>
    <row r="183" spans="1:5">
      <c r="A183" t="s">
        <v>48</v>
      </c>
      <c r="B183" t="s">
        <v>13</v>
      </c>
      <c r="C183" s="63">
        <v>45716</v>
      </c>
      <c r="D183">
        <v>2109</v>
      </c>
      <c r="E183" t="s">
        <v>73</v>
      </c>
    </row>
    <row r="184" spans="1:5">
      <c r="A184" t="s">
        <v>48</v>
      </c>
      <c r="B184" t="s">
        <v>13</v>
      </c>
      <c r="C184" s="63">
        <v>45747</v>
      </c>
      <c r="D184">
        <v>2173</v>
      </c>
      <c r="E184" t="s">
        <v>73</v>
      </c>
    </row>
    <row r="185" spans="1:5">
      <c r="A185" t="s">
        <v>48</v>
      </c>
      <c r="B185" t="s">
        <v>13</v>
      </c>
      <c r="C185" s="63">
        <v>45777</v>
      </c>
      <c r="D185">
        <v>2129</v>
      </c>
      <c r="E185" t="s">
        <v>73</v>
      </c>
    </row>
    <row r="186" spans="1:5">
      <c r="A186" t="s">
        <v>48</v>
      </c>
      <c r="B186" t="s">
        <v>13</v>
      </c>
      <c r="C186" s="63">
        <v>45808</v>
      </c>
      <c r="D186">
        <v>2193</v>
      </c>
      <c r="E186" t="s">
        <v>73</v>
      </c>
    </row>
    <row r="187" spans="1:5">
      <c r="A187" t="s">
        <v>48</v>
      </c>
      <c r="B187" t="s">
        <v>13</v>
      </c>
      <c r="C187" s="63">
        <v>45838</v>
      </c>
      <c r="D187">
        <v>2149</v>
      </c>
      <c r="E187" t="s">
        <v>73</v>
      </c>
    </row>
    <row r="188" spans="1:5">
      <c r="A188" t="s">
        <v>48</v>
      </c>
      <c r="B188" t="s">
        <v>13</v>
      </c>
      <c r="C188" s="63">
        <v>45869</v>
      </c>
      <c r="D188">
        <v>2214</v>
      </c>
      <c r="E188" t="s">
        <v>73</v>
      </c>
    </row>
    <row r="189" spans="1:5">
      <c r="A189" t="s">
        <v>48</v>
      </c>
      <c r="B189" t="s">
        <v>13</v>
      </c>
      <c r="C189" s="63">
        <v>45900</v>
      </c>
      <c r="D189">
        <v>2280</v>
      </c>
      <c r="E189" t="s">
        <v>73</v>
      </c>
    </row>
    <row r="190" spans="1:5">
      <c r="A190" t="s">
        <v>48</v>
      </c>
      <c r="B190" t="s">
        <v>13</v>
      </c>
      <c r="C190" s="63">
        <v>45930</v>
      </c>
      <c r="D190">
        <v>2348</v>
      </c>
      <c r="E190" t="s">
        <v>73</v>
      </c>
    </row>
    <row r="191" spans="1:5">
      <c r="A191" t="s">
        <v>48</v>
      </c>
      <c r="B191" t="s">
        <v>13</v>
      </c>
      <c r="C191" s="63">
        <v>45961</v>
      </c>
      <c r="D191">
        <v>2301</v>
      </c>
      <c r="E191" t="s">
        <v>73</v>
      </c>
    </row>
    <row r="192" spans="1:5">
      <c r="A192" t="s">
        <v>48</v>
      </c>
      <c r="B192" t="s">
        <v>13</v>
      </c>
      <c r="C192" s="63">
        <v>45991</v>
      </c>
      <c r="D192">
        <v>2370</v>
      </c>
      <c r="E192" t="s">
        <v>73</v>
      </c>
    </row>
    <row r="193" spans="1:5">
      <c r="A193" t="s">
        <v>48</v>
      </c>
      <c r="B193" t="s">
        <v>13</v>
      </c>
      <c r="C193" s="63">
        <v>46022</v>
      </c>
      <c r="D193">
        <v>2442</v>
      </c>
      <c r="E193" t="s">
        <v>73</v>
      </c>
    </row>
    <row r="194" spans="1:5">
      <c r="A194" t="s">
        <v>49</v>
      </c>
      <c r="B194" t="s">
        <v>13</v>
      </c>
      <c r="C194" s="63">
        <v>45688</v>
      </c>
      <c r="D194">
        <v>984.42780570205514</v>
      </c>
      <c r="E194" t="s">
        <v>73</v>
      </c>
    </row>
    <row r="195" spans="1:5">
      <c r="A195" t="s">
        <v>49</v>
      </c>
      <c r="B195" t="s">
        <v>13</v>
      </c>
      <c r="C195" s="63">
        <v>45716</v>
      </c>
      <c r="D195">
        <v>1023.8049179301374</v>
      </c>
      <c r="E195" t="s">
        <v>73</v>
      </c>
    </row>
    <row r="196" spans="1:5">
      <c r="A196" t="s">
        <v>49</v>
      </c>
      <c r="B196" t="s">
        <v>13</v>
      </c>
      <c r="C196" s="63">
        <v>45747</v>
      </c>
      <c r="D196">
        <v>1064.7571146473429</v>
      </c>
      <c r="E196" t="s">
        <v>73</v>
      </c>
    </row>
    <row r="197" spans="1:5">
      <c r="A197" t="s">
        <v>49</v>
      </c>
      <c r="B197" t="s">
        <v>13</v>
      </c>
      <c r="C197" s="63">
        <v>45777</v>
      </c>
      <c r="D197">
        <v>638.85426878840565</v>
      </c>
      <c r="E197" t="s">
        <v>73</v>
      </c>
    </row>
    <row r="198" spans="1:5">
      <c r="A198" t="s">
        <v>49</v>
      </c>
      <c r="B198" t="s">
        <v>13</v>
      </c>
      <c r="C198" s="63">
        <v>45808</v>
      </c>
      <c r="D198">
        <v>664.40843953994192</v>
      </c>
      <c r="E198" t="s">
        <v>73</v>
      </c>
    </row>
    <row r="199" spans="1:5">
      <c r="A199" t="s">
        <v>49</v>
      </c>
      <c r="B199" t="s">
        <v>13</v>
      </c>
      <c r="C199" s="63">
        <v>45838</v>
      </c>
      <c r="D199">
        <v>690.98477712153965</v>
      </c>
      <c r="E199" t="s">
        <v>73</v>
      </c>
    </row>
    <row r="200" spans="1:5">
      <c r="A200" t="s">
        <v>49</v>
      </c>
      <c r="B200" t="s">
        <v>13</v>
      </c>
      <c r="C200" s="63">
        <v>45869</v>
      </c>
      <c r="D200">
        <v>718.62416820640124</v>
      </c>
      <c r="E200" t="s">
        <v>73</v>
      </c>
    </row>
    <row r="201" spans="1:5">
      <c r="A201" t="s">
        <v>49</v>
      </c>
      <c r="B201" t="s">
        <v>13</v>
      </c>
      <c r="C201" s="63">
        <v>45900</v>
      </c>
      <c r="D201">
        <v>747.36913493465727</v>
      </c>
      <c r="E201" t="s">
        <v>73</v>
      </c>
    </row>
    <row r="202" spans="1:5">
      <c r="A202" t="s">
        <v>49</v>
      </c>
      <c r="B202" t="s">
        <v>13</v>
      </c>
      <c r="C202" s="63">
        <v>45930</v>
      </c>
      <c r="D202">
        <v>777.26390033204359</v>
      </c>
      <c r="E202" t="s">
        <v>73</v>
      </c>
    </row>
    <row r="203" spans="1:5">
      <c r="A203" t="s">
        <v>49</v>
      </c>
      <c r="B203" t="s">
        <v>13</v>
      </c>
      <c r="C203" s="63">
        <v>45961</v>
      </c>
      <c r="D203">
        <v>808.35445634532539</v>
      </c>
      <c r="E203" t="s">
        <v>73</v>
      </c>
    </row>
    <row r="204" spans="1:5">
      <c r="A204" t="s">
        <v>49</v>
      </c>
      <c r="B204" t="s">
        <v>13</v>
      </c>
      <c r="C204" s="63">
        <v>45991</v>
      </c>
      <c r="D204">
        <v>840.68863459913848</v>
      </c>
      <c r="E204" t="s">
        <v>73</v>
      </c>
    </row>
    <row r="205" spans="1:5">
      <c r="A205" t="s">
        <v>49</v>
      </c>
      <c r="B205" t="s">
        <v>13</v>
      </c>
      <c r="C205" s="63">
        <v>46022</v>
      </c>
      <c r="D205">
        <v>874.31617998310401</v>
      </c>
      <c r="E205" t="s">
        <v>73</v>
      </c>
    </row>
    <row r="206" spans="1:5">
      <c r="A206" t="s">
        <v>51</v>
      </c>
      <c r="B206" t="s">
        <v>14</v>
      </c>
      <c r="C206" s="63">
        <v>45688</v>
      </c>
      <c r="D206">
        <v>0</v>
      </c>
      <c r="E206" t="s">
        <v>73</v>
      </c>
    </row>
    <row r="207" spans="1:5">
      <c r="A207" t="s">
        <v>51</v>
      </c>
      <c r="B207" t="s">
        <v>14</v>
      </c>
      <c r="C207" s="63">
        <v>45716</v>
      </c>
      <c r="D207">
        <v>0</v>
      </c>
      <c r="E207" t="s">
        <v>73</v>
      </c>
    </row>
    <row r="208" spans="1:5">
      <c r="A208" t="s">
        <v>51</v>
      </c>
      <c r="B208" t="s">
        <v>14</v>
      </c>
      <c r="C208" s="63">
        <v>45747</v>
      </c>
      <c r="D208">
        <v>0</v>
      </c>
      <c r="E208" t="s">
        <v>73</v>
      </c>
    </row>
    <row r="209" spans="1:5">
      <c r="A209" t="s">
        <v>51</v>
      </c>
      <c r="B209" t="s">
        <v>14</v>
      </c>
      <c r="C209" s="63">
        <v>45777</v>
      </c>
      <c r="D209">
        <v>0</v>
      </c>
      <c r="E209" t="s">
        <v>73</v>
      </c>
    </row>
    <row r="210" spans="1:5">
      <c r="A210" t="s">
        <v>51</v>
      </c>
      <c r="B210" t="s">
        <v>14</v>
      </c>
      <c r="C210" s="63">
        <v>45808</v>
      </c>
      <c r="D210">
        <v>0</v>
      </c>
      <c r="E210" t="s">
        <v>73</v>
      </c>
    </row>
    <row r="211" spans="1:5">
      <c r="A211" t="s">
        <v>51</v>
      </c>
      <c r="B211" t="s">
        <v>14</v>
      </c>
      <c r="C211" s="63">
        <v>45838</v>
      </c>
      <c r="D211">
        <v>0</v>
      </c>
      <c r="E211" t="s">
        <v>73</v>
      </c>
    </row>
    <row r="212" spans="1:5">
      <c r="A212" t="s">
        <v>51</v>
      </c>
      <c r="B212" t="s">
        <v>14</v>
      </c>
      <c r="C212" s="63">
        <v>45869</v>
      </c>
      <c r="D212">
        <v>0</v>
      </c>
      <c r="E212" t="s">
        <v>73</v>
      </c>
    </row>
    <row r="213" spans="1:5">
      <c r="A213" t="s">
        <v>51</v>
      </c>
      <c r="B213" t="s">
        <v>14</v>
      </c>
      <c r="C213" s="63">
        <v>45900</v>
      </c>
      <c r="D213">
        <v>0</v>
      </c>
      <c r="E213" t="s">
        <v>73</v>
      </c>
    </row>
    <row r="214" spans="1:5">
      <c r="A214" t="s">
        <v>51</v>
      </c>
      <c r="B214" t="s">
        <v>14</v>
      </c>
      <c r="C214" s="63">
        <v>45930</v>
      </c>
      <c r="D214">
        <v>0</v>
      </c>
      <c r="E214" t="s">
        <v>73</v>
      </c>
    </row>
    <row r="215" spans="1:5">
      <c r="A215" t="s">
        <v>51</v>
      </c>
      <c r="B215" t="s">
        <v>14</v>
      </c>
      <c r="C215" s="63">
        <v>45961</v>
      </c>
      <c r="D215">
        <v>0</v>
      </c>
      <c r="E215" t="s">
        <v>73</v>
      </c>
    </row>
    <row r="216" spans="1:5">
      <c r="A216" t="s">
        <v>51</v>
      </c>
      <c r="B216" t="s">
        <v>14</v>
      </c>
      <c r="C216" s="63">
        <v>45991</v>
      </c>
      <c r="D216">
        <v>0</v>
      </c>
      <c r="E216" t="s">
        <v>73</v>
      </c>
    </row>
    <row r="217" spans="1:5">
      <c r="A217" t="s">
        <v>51</v>
      </c>
      <c r="B217" t="s">
        <v>14</v>
      </c>
      <c r="C217" s="63">
        <v>46022</v>
      </c>
      <c r="D217">
        <v>0</v>
      </c>
      <c r="E217" t="s">
        <v>73</v>
      </c>
    </row>
    <row r="218" spans="1:5">
      <c r="A218" t="s">
        <v>52</v>
      </c>
      <c r="B218" t="s">
        <v>14</v>
      </c>
      <c r="C218" s="63">
        <v>45688</v>
      </c>
      <c r="D218">
        <v>5000</v>
      </c>
      <c r="E218" t="s">
        <v>73</v>
      </c>
    </row>
    <row r="219" spans="1:5">
      <c r="A219" t="s">
        <v>52</v>
      </c>
      <c r="B219" t="s">
        <v>14</v>
      </c>
      <c r="C219" s="63">
        <v>45716</v>
      </c>
      <c r="D219">
        <v>6463.7864735042731</v>
      </c>
      <c r="E219" t="s">
        <v>73</v>
      </c>
    </row>
    <row r="220" spans="1:5">
      <c r="A220" t="s">
        <v>52</v>
      </c>
      <c r="B220" t="s">
        <v>14</v>
      </c>
      <c r="C220" s="63">
        <v>45747</v>
      </c>
      <c r="D220">
        <v>6593.062202974359</v>
      </c>
      <c r="E220" t="s">
        <v>73</v>
      </c>
    </row>
    <row r="221" spans="1:5">
      <c r="A221" t="s">
        <v>52</v>
      </c>
      <c r="B221" t="s">
        <v>14</v>
      </c>
      <c r="C221" s="63">
        <v>45777</v>
      </c>
      <c r="D221">
        <v>6724.9234470338461</v>
      </c>
      <c r="E221" t="s">
        <v>73</v>
      </c>
    </row>
    <row r="222" spans="1:5">
      <c r="A222" t="s">
        <v>52</v>
      </c>
      <c r="B222" t="s">
        <v>14</v>
      </c>
      <c r="C222" s="63">
        <v>45808</v>
      </c>
      <c r="D222">
        <v>6859.4219159745235</v>
      </c>
      <c r="E222" t="s">
        <v>73</v>
      </c>
    </row>
    <row r="223" spans="1:5">
      <c r="A223" t="s">
        <v>52</v>
      </c>
      <c r="B223" t="s">
        <v>14</v>
      </c>
      <c r="C223" s="63">
        <v>45838</v>
      </c>
      <c r="D223">
        <v>6996.6103542940136</v>
      </c>
      <c r="E223" t="s">
        <v>73</v>
      </c>
    </row>
    <row r="224" spans="1:5">
      <c r="A224" t="s">
        <v>52</v>
      </c>
      <c r="B224" t="s">
        <v>14</v>
      </c>
      <c r="C224" s="63">
        <v>45869</v>
      </c>
      <c r="D224">
        <v>7136.5425613798943</v>
      </c>
      <c r="E224" t="s">
        <v>73</v>
      </c>
    </row>
    <row r="225" spans="1:5">
      <c r="A225" t="s">
        <v>52</v>
      </c>
      <c r="B225" t="s">
        <v>14</v>
      </c>
      <c r="C225" s="63">
        <v>45900</v>
      </c>
      <c r="D225">
        <v>7279.273412607492</v>
      </c>
      <c r="E225" t="s">
        <v>73</v>
      </c>
    </row>
    <row r="226" spans="1:5">
      <c r="A226" t="s">
        <v>52</v>
      </c>
      <c r="B226" t="s">
        <v>14</v>
      </c>
      <c r="C226" s="63">
        <v>45930</v>
      </c>
      <c r="D226">
        <v>7424.8588808596423</v>
      </c>
      <c r="E226" t="s">
        <v>73</v>
      </c>
    </row>
    <row r="227" spans="1:5">
      <c r="A227" t="s">
        <v>52</v>
      </c>
      <c r="B227" t="s">
        <v>14</v>
      </c>
      <c r="C227" s="63">
        <v>45961</v>
      </c>
      <c r="D227">
        <v>6682.3729927736786</v>
      </c>
      <c r="E227" t="s">
        <v>73</v>
      </c>
    </row>
    <row r="228" spans="1:5">
      <c r="A228" t="s">
        <v>52</v>
      </c>
      <c r="B228" t="s">
        <v>14</v>
      </c>
      <c r="C228" s="63">
        <v>45991</v>
      </c>
      <c r="D228">
        <v>6816.0204526291518</v>
      </c>
      <c r="E228" t="s">
        <v>73</v>
      </c>
    </row>
    <row r="229" spans="1:5">
      <c r="A229" t="s">
        <v>52</v>
      </c>
      <c r="B229" t="s">
        <v>14</v>
      </c>
      <c r="C229" s="63">
        <v>46022</v>
      </c>
      <c r="D229">
        <v>6952.3408616817351</v>
      </c>
      <c r="E229" t="s">
        <v>73</v>
      </c>
    </row>
    <row r="230" spans="1:5">
      <c r="A230" t="s">
        <v>53</v>
      </c>
      <c r="B230" t="s">
        <v>14</v>
      </c>
      <c r="C230" s="63">
        <v>45688</v>
      </c>
      <c r="D230">
        <v>1476.5453950182573</v>
      </c>
      <c r="E230" t="s">
        <v>73</v>
      </c>
    </row>
    <row r="231" spans="1:5">
      <c r="A231" t="s">
        <v>53</v>
      </c>
      <c r="B231" t="s">
        <v>14</v>
      </c>
      <c r="C231" s="63">
        <v>45716</v>
      </c>
      <c r="D231">
        <v>1506.0763029186226</v>
      </c>
      <c r="E231" t="s">
        <v>73</v>
      </c>
    </row>
    <row r="232" spans="1:5">
      <c r="A232" t="s">
        <v>53</v>
      </c>
      <c r="B232" t="s">
        <v>14</v>
      </c>
      <c r="C232" s="63">
        <v>45747</v>
      </c>
      <c r="D232">
        <v>1536.197828976995</v>
      </c>
      <c r="E232" t="s">
        <v>73</v>
      </c>
    </row>
    <row r="233" spans="1:5">
      <c r="A233" t="s">
        <v>53</v>
      </c>
      <c r="B233" t="s">
        <v>14</v>
      </c>
      <c r="C233" s="63">
        <v>45777</v>
      </c>
      <c r="D233">
        <v>1566.9217855565348</v>
      </c>
      <c r="E233" t="s">
        <v>73</v>
      </c>
    </row>
    <row r="234" spans="1:5">
      <c r="A234" t="s">
        <v>53</v>
      </c>
      <c r="B234" t="s">
        <v>14</v>
      </c>
      <c r="C234" s="63">
        <v>45808</v>
      </c>
      <c r="D234">
        <v>1598.2602212676654</v>
      </c>
      <c r="E234" t="s">
        <v>73</v>
      </c>
    </row>
    <row r="235" spans="1:5">
      <c r="A235" t="s">
        <v>53</v>
      </c>
      <c r="B235" t="s">
        <v>14</v>
      </c>
      <c r="C235" s="63">
        <v>45838</v>
      </c>
      <c r="D235">
        <v>1630.2254256930187</v>
      </c>
      <c r="E235" t="s">
        <v>73</v>
      </c>
    </row>
    <row r="236" spans="1:5">
      <c r="A236" t="s">
        <v>53</v>
      </c>
      <c r="B236" t="s">
        <v>14</v>
      </c>
      <c r="C236" s="63">
        <v>45869</v>
      </c>
      <c r="D236">
        <v>1662.829934206879</v>
      </c>
      <c r="E236" t="s">
        <v>73</v>
      </c>
    </row>
    <row r="237" spans="1:5">
      <c r="A237" t="s">
        <v>53</v>
      </c>
      <c r="B237" t="s">
        <v>14</v>
      </c>
      <c r="C237" s="63">
        <v>45900</v>
      </c>
      <c r="D237">
        <v>1696.0865328910165</v>
      </c>
      <c r="E237" t="s">
        <v>73</v>
      </c>
    </row>
    <row r="238" spans="1:5">
      <c r="A238" t="s">
        <v>53</v>
      </c>
      <c r="B238" t="s">
        <v>14</v>
      </c>
      <c r="C238" s="63">
        <v>45930</v>
      </c>
      <c r="D238">
        <v>1730.0082635488368</v>
      </c>
      <c r="E238" t="s">
        <v>73</v>
      </c>
    </row>
    <row r="239" spans="1:5">
      <c r="A239" t="s">
        <v>53</v>
      </c>
      <c r="B239" t="s">
        <v>14</v>
      </c>
      <c r="C239" s="63">
        <v>45961</v>
      </c>
      <c r="D239">
        <v>1764.6084288198135</v>
      </c>
      <c r="E239" t="s">
        <v>73</v>
      </c>
    </row>
    <row r="240" spans="1:5">
      <c r="A240" t="s">
        <v>53</v>
      </c>
      <c r="B240" t="s">
        <v>14</v>
      </c>
      <c r="C240" s="63">
        <v>45991</v>
      </c>
      <c r="D240">
        <v>1799.9005973962098</v>
      </c>
      <c r="E240" t="s">
        <v>73</v>
      </c>
    </row>
    <row r="241" spans="1:5">
      <c r="A241" t="s">
        <v>53</v>
      </c>
      <c r="B241" t="s">
        <v>14</v>
      </c>
      <c r="C241" s="63">
        <v>46022</v>
      </c>
      <c r="D241">
        <v>1835.898609344134</v>
      </c>
      <c r="E241" t="s">
        <v>73</v>
      </c>
    </row>
    <row r="242" spans="1:5">
      <c r="A242" t="s">
        <v>54</v>
      </c>
      <c r="B242" t="s">
        <v>14</v>
      </c>
      <c r="C242" s="63">
        <v>45688</v>
      </c>
      <c r="D242">
        <v>1794.3129154242265</v>
      </c>
      <c r="E242" t="s">
        <v>73</v>
      </c>
    </row>
    <row r="243" spans="1:5">
      <c r="A243" t="s">
        <v>54</v>
      </c>
      <c r="B243" t="s">
        <v>14</v>
      </c>
      <c r="C243" s="63">
        <v>45716</v>
      </c>
      <c r="D243">
        <v>1866.0854320411956</v>
      </c>
      <c r="E243" t="s">
        <v>73</v>
      </c>
    </row>
    <row r="244" spans="1:5">
      <c r="A244" t="s">
        <v>54</v>
      </c>
      <c r="B244" t="s">
        <v>14</v>
      </c>
      <c r="C244" s="63">
        <v>45747</v>
      </c>
      <c r="D244">
        <v>1940.7288493228436</v>
      </c>
      <c r="E244" t="s">
        <v>73</v>
      </c>
    </row>
    <row r="245" spans="1:5">
      <c r="A245" t="s">
        <v>54</v>
      </c>
      <c r="B245" t="s">
        <v>14</v>
      </c>
      <c r="C245" s="63">
        <v>45777</v>
      </c>
      <c r="D245">
        <v>2018.3580032957575</v>
      </c>
      <c r="E245" t="s">
        <v>73</v>
      </c>
    </row>
    <row r="246" spans="1:5">
      <c r="A246" t="s">
        <v>54</v>
      </c>
      <c r="B246" t="s">
        <v>14</v>
      </c>
      <c r="C246" s="63">
        <v>45808</v>
      </c>
      <c r="D246">
        <v>2099.0923234275879</v>
      </c>
      <c r="E246" t="s">
        <v>73</v>
      </c>
    </row>
    <row r="247" spans="1:5">
      <c r="A247" t="s">
        <v>54</v>
      </c>
      <c r="B247" t="s">
        <v>14</v>
      </c>
      <c r="C247" s="63">
        <v>45838</v>
      </c>
      <c r="D247">
        <v>2183.0560163646915</v>
      </c>
      <c r="E247" t="s">
        <v>73</v>
      </c>
    </row>
    <row r="248" spans="1:5">
      <c r="A248" t="s">
        <v>54</v>
      </c>
      <c r="B248" t="s">
        <v>14</v>
      </c>
      <c r="C248" s="63">
        <v>45869</v>
      </c>
      <c r="D248">
        <v>2270.3782570192793</v>
      </c>
      <c r="E248" t="s">
        <v>73</v>
      </c>
    </row>
    <row r="249" spans="1:5">
      <c r="A249" t="s">
        <v>54</v>
      </c>
      <c r="B249" t="s">
        <v>14</v>
      </c>
      <c r="C249" s="63">
        <v>45900</v>
      </c>
      <c r="D249">
        <v>2361.1933873000507</v>
      </c>
      <c r="E249" t="s">
        <v>73</v>
      </c>
    </row>
    <row r="250" spans="1:5">
      <c r="A250" t="s">
        <v>54</v>
      </c>
      <c r="B250" t="s">
        <v>14</v>
      </c>
      <c r="C250" s="63">
        <v>45930</v>
      </c>
      <c r="D250">
        <v>2455.641122792053</v>
      </c>
      <c r="E250" t="s">
        <v>73</v>
      </c>
    </row>
    <row r="251" spans="1:5">
      <c r="A251" t="s">
        <v>54</v>
      </c>
      <c r="B251" t="s">
        <v>14</v>
      </c>
      <c r="C251" s="63">
        <v>45961</v>
      </c>
      <c r="D251">
        <v>2553.8667677037351</v>
      </c>
      <c r="E251" t="s">
        <v>73</v>
      </c>
    </row>
    <row r="252" spans="1:5">
      <c r="A252" t="s">
        <v>54</v>
      </c>
      <c r="B252" t="s">
        <v>14</v>
      </c>
      <c r="C252" s="63">
        <v>45991</v>
      </c>
      <c r="D252">
        <v>2656.0214384118844</v>
      </c>
      <c r="E252" t="s">
        <v>73</v>
      </c>
    </row>
    <row r="253" spans="1:5">
      <c r="A253" t="s">
        <v>54</v>
      </c>
      <c r="B253" t="s">
        <v>14</v>
      </c>
      <c r="C253" s="63">
        <v>46022</v>
      </c>
      <c r="D253">
        <v>2762.2622959483601</v>
      </c>
      <c r="E253" t="s">
        <v>73</v>
      </c>
    </row>
    <row r="254" spans="1:5">
      <c r="A254" t="s">
        <v>55</v>
      </c>
      <c r="B254" t="s">
        <v>14</v>
      </c>
      <c r="C254" s="63">
        <v>45688</v>
      </c>
      <c r="D254">
        <v>147.06957646066431</v>
      </c>
      <c r="E254" t="s">
        <v>73</v>
      </c>
    </row>
    <row r="255" spans="1:5">
      <c r="A255" t="s">
        <v>55</v>
      </c>
      <c r="B255" t="s">
        <v>14</v>
      </c>
      <c r="C255" s="63">
        <v>45716</v>
      </c>
      <c r="D255">
        <v>152.95235951909089</v>
      </c>
      <c r="E255" t="s">
        <v>73</v>
      </c>
    </row>
    <row r="256" spans="1:5">
      <c r="A256" t="s">
        <v>55</v>
      </c>
      <c r="B256" t="s">
        <v>14</v>
      </c>
      <c r="C256" s="63">
        <v>45747</v>
      </c>
      <c r="D256">
        <v>159.07045389985453</v>
      </c>
      <c r="E256" t="s">
        <v>73</v>
      </c>
    </row>
    <row r="257" spans="1:5">
      <c r="A257" t="s">
        <v>55</v>
      </c>
      <c r="B257" t="s">
        <v>14</v>
      </c>
      <c r="C257" s="63">
        <v>45777</v>
      </c>
      <c r="D257">
        <v>165.4332720558487</v>
      </c>
      <c r="E257" t="s">
        <v>73</v>
      </c>
    </row>
    <row r="258" spans="1:5">
      <c r="A258" t="s">
        <v>55</v>
      </c>
      <c r="B258" t="s">
        <v>14</v>
      </c>
      <c r="C258" s="63">
        <v>45808</v>
      </c>
      <c r="D258">
        <v>172.05060293808265</v>
      </c>
      <c r="E258" t="s">
        <v>73</v>
      </c>
    </row>
    <row r="259" spans="1:5">
      <c r="A259" t="s">
        <v>55</v>
      </c>
      <c r="B259" t="s">
        <v>14</v>
      </c>
      <c r="C259" s="63">
        <v>45838</v>
      </c>
      <c r="D259">
        <v>178.93262705560596</v>
      </c>
      <c r="E259" t="s">
        <v>73</v>
      </c>
    </row>
    <row r="260" spans="1:5">
      <c r="A260" t="s">
        <v>55</v>
      </c>
      <c r="B260" t="s">
        <v>14</v>
      </c>
      <c r="C260" s="63">
        <v>45869</v>
      </c>
      <c r="D260">
        <v>186.0899321378302</v>
      </c>
      <c r="E260" t="s">
        <v>73</v>
      </c>
    </row>
    <row r="261" spans="1:5">
      <c r="A261" t="s">
        <v>55</v>
      </c>
      <c r="B261" t="s">
        <v>14</v>
      </c>
      <c r="C261" s="63">
        <v>45900</v>
      </c>
      <c r="D261">
        <v>193.53352942334342</v>
      </c>
      <c r="E261" t="s">
        <v>73</v>
      </c>
    </row>
    <row r="262" spans="1:5">
      <c r="A262" t="s">
        <v>55</v>
      </c>
      <c r="B262" t="s">
        <v>14</v>
      </c>
      <c r="C262" s="63">
        <v>45930</v>
      </c>
      <c r="D262">
        <v>201.27487060027715</v>
      </c>
      <c r="E262" t="s">
        <v>73</v>
      </c>
    </row>
    <row r="263" spans="1:5">
      <c r="A263" t="s">
        <v>55</v>
      </c>
      <c r="B263" t="s">
        <v>14</v>
      </c>
      <c r="C263" s="63">
        <v>45961</v>
      </c>
      <c r="D263">
        <v>209.32586542428825</v>
      </c>
      <c r="E263" t="s">
        <v>73</v>
      </c>
    </row>
    <row r="264" spans="1:5">
      <c r="A264" t="s">
        <v>55</v>
      </c>
      <c r="B264" t="s">
        <v>14</v>
      </c>
      <c r="C264" s="63">
        <v>45991</v>
      </c>
      <c r="D264">
        <v>217.6989000412598</v>
      </c>
      <c r="E264" t="s">
        <v>73</v>
      </c>
    </row>
    <row r="265" spans="1:5">
      <c r="A265" t="s">
        <v>55</v>
      </c>
      <c r="B265" t="s">
        <v>14</v>
      </c>
      <c r="C265" s="63">
        <v>46022</v>
      </c>
      <c r="D265">
        <v>226.40685604291019</v>
      </c>
      <c r="E265" t="s">
        <v>73</v>
      </c>
    </row>
    <row r="266" spans="1:5">
      <c r="A266" t="s">
        <v>56</v>
      </c>
      <c r="B266" t="s">
        <v>14</v>
      </c>
      <c r="C266" s="63">
        <v>45688</v>
      </c>
      <c r="D266">
        <v>0</v>
      </c>
      <c r="E266" t="s">
        <v>73</v>
      </c>
    </row>
    <row r="267" spans="1:5">
      <c r="A267" t="s">
        <v>56</v>
      </c>
      <c r="B267" t="s">
        <v>14</v>
      </c>
      <c r="C267" s="63">
        <v>45716</v>
      </c>
      <c r="D267">
        <v>0</v>
      </c>
      <c r="E267" t="s">
        <v>73</v>
      </c>
    </row>
    <row r="268" spans="1:5">
      <c r="A268" t="s">
        <v>56</v>
      </c>
      <c r="B268" t="s">
        <v>14</v>
      </c>
      <c r="C268" s="63">
        <v>45747</v>
      </c>
      <c r="D268">
        <v>0</v>
      </c>
      <c r="E268" t="s">
        <v>73</v>
      </c>
    </row>
    <row r="269" spans="1:5">
      <c r="A269" t="s">
        <v>56</v>
      </c>
      <c r="B269" t="s">
        <v>14</v>
      </c>
      <c r="C269" s="63">
        <v>45777</v>
      </c>
      <c r="D269">
        <v>0</v>
      </c>
      <c r="E269" t="s">
        <v>73</v>
      </c>
    </row>
    <row r="270" spans="1:5">
      <c r="A270" t="s">
        <v>56</v>
      </c>
      <c r="B270" t="s">
        <v>14</v>
      </c>
      <c r="C270" s="63">
        <v>45808</v>
      </c>
      <c r="D270">
        <v>0</v>
      </c>
      <c r="E270" t="s">
        <v>73</v>
      </c>
    </row>
    <row r="271" spans="1:5">
      <c r="A271" t="s">
        <v>56</v>
      </c>
      <c r="B271" t="s">
        <v>14</v>
      </c>
      <c r="C271" s="63">
        <v>45838</v>
      </c>
      <c r="D271">
        <v>0</v>
      </c>
      <c r="E271" t="s">
        <v>73</v>
      </c>
    </row>
    <row r="272" spans="1:5">
      <c r="A272" t="s">
        <v>56</v>
      </c>
      <c r="B272" t="s">
        <v>14</v>
      </c>
      <c r="C272" s="63">
        <v>45869</v>
      </c>
      <c r="D272">
        <v>0</v>
      </c>
      <c r="E272" t="s">
        <v>73</v>
      </c>
    </row>
    <row r="273" spans="1:5">
      <c r="A273" t="s">
        <v>56</v>
      </c>
      <c r="B273" t="s">
        <v>14</v>
      </c>
      <c r="C273" s="63">
        <v>45900</v>
      </c>
      <c r="D273">
        <v>0</v>
      </c>
      <c r="E273" t="s">
        <v>73</v>
      </c>
    </row>
    <row r="274" spans="1:5">
      <c r="A274" t="s">
        <v>56</v>
      </c>
      <c r="B274" t="s">
        <v>14</v>
      </c>
      <c r="C274" s="63">
        <v>45930</v>
      </c>
      <c r="D274">
        <v>0</v>
      </c>
      <c r="E274" t="s">
        <v>73</v>
      </c>
    </row>
    <row r="275" spans="1:5">
      <c r="A275" t="s">
        <v>56</v>
      </c>
      <c r="B275" t="s">
        <v>14</v>
      </c>
      <c r="C275" s="63">
        <v>45961</v>
      </c>
      <c r="D275">
        <v>0</v>
      </c>
      <c r="E275" t="s">
        <v>73</v>
      </c>
    </row>
    <row r="276" spans="1:5">
      <c r="A276" t="s">
        <v>56</v>
      </c>
      <c r="B276" t="s">
        <v>14</v>
      </c>
      <c r="C276" s="63">
        <v>45991</v>
      </c>
      <c r="D276">
        <v>0</v>
      </c>
      <c r="E276" t="s">
        <v>73</v>
      </c>
    </row>
    <row r="277" spans="1:5">
      <c r="A277" t="s">
        <v>56</v>
      </c>
      <c r="B277" t="s">
        <v>14</v>
      </c>
      <c r="C277" s="63">
        <v>46022</v>
      </c>
      <c r="D277">
        <v>0</v>
      </c>
      <c r="E277" t="s">
        <v>73</v>
      </c>
    </row>
    <row r="278" spans="1:5">
      <c r="A278" t="s">
        <v>58</v>
      </c>
      <c r="B278" t="s">
        <v>80</v>
      </c>
      <c r="C278" s="63">
        <v>45688</v>
      </c>
      <c r="D278">
        <v>384.4956247337629</v>
      </c>
      <c r="E278" t="s">
        <v>73</v>
      </c>
    </row>
    <row r="279" spans="1:5">
      <c r="A279" t="s">
        <v>58</v>
      </c>
      <c r="B279" t="s">
        <v>80</v>
      </c>
      <c r="C279" s="63">
        <v>45716</v>
      </c>
      <c r="D279">
        <v>399.87544972311343</v>
      </c>
      <c r="E279" t="s">
        <v>73</v>
      </c>
    </row>
    <row r="280" spans="1:5">
      <c r="A280" t="s">
        <v>58</v>
      </c>
      <c r="B280" t="s">
        <v>80</v>
      </c>
      <c r="C280" s="63">
        <v>45747</v>
      </c>
      <c r="D280">
        <v>415.87046771203796</v>
      </c>
      <c r="E280" t="s">
        <v>73</v>
      </c>
    </row>
    <row r="281" spans="1:5">
      <c r="A281" t="s">
        <v>58</v>
      </c>
      <c r="B281" t="s">
        <v>80</v>
      </c>
      <c r="C281" s="63">
        <v>45777</v>
      </c>
      <c r="D281">
        <v>432.5052864205195</v>
      </c>
      <c r="E281" t="s">
        <v>73</v>
      </c>
    </row>
    <row r="282" spans="1:5">
      <c r="A282" t="s">
        <v>58</v>
      </c>
      <c r="B282" t="s">
        <v>80</v>
      </c>
      <c r="C282" s="63">
        <v>45808</v>
      </c>
      <c r="D282">
        <v>449.80549787734031</v>
      </c>
      <c r="E282" t="s">
        <v>73</v>
      </c>
    </row>
    <row r="283" spans="1:5">
      <c r="A283" t="s">
        <v>58</v>
      </c>
      <c r="B283" t="s">
        <v>80</v>
      </c>
      <c r="C283" s="63">
        <v>45838</v>
      </c>
      <c r="D283">
        <v>467.79771779243396</v>
      </c>
      <c r="E283" t="s">
        <v>73</v>
      </c>
    </row>
    <row r="284" spans="1:5">
      <c r="A284" t="s">
        <v>58</v>
      </c>
      <c r="B284" t="s">
        <v>80</v>
      </c>
      <c r="C284" s="63">
        <v>45869</v>
      </c>
      <c r="D284">
        <v>486.50962650413135</v>
      </c>
      <c r="E284" t="s">
        <v>73</v>
      </c>
    </row>
    <row r="285" spans="1:5">
      <c r="A285" t="s">
        <v>58</v>
      </c>
      <c r="B285" t="s">
        <v>80</v>
      </c>
      <c r="C285" s="63">
        <v>45900</v>
      </c>
      <c r="D285">
        <v>505.97001156429661</v>
      </c>
      <c r="E285" t="s">
        <v>73</v>
      </c>
    </row>
    <row r="286" spans="1:5">
      <c r="A286" t="s">
        <v>58</v>
      </c>
      <c r="B286" t="s">
        <v>80</v>
      </c>
      <c r="C286" s="63">
        <v>45930</v>
      </c>
      <c r="D286">
        <v>526.20881202686849</v>
      </c>
      <c r="E286" t="s">
        <v>73</v>
      </c>
    </row>
    <row r="287" spans="1:5">
      <c r="A287" t="s">
        <v>58</v>
      </c>
      <c r="B287" t="s">
        <v>80</v>
      </c>
      <c r="C287" s="63">
        <v>45961</v>
      </c>
      <c r="D287">
        <v>547.25716450794323</v>
      </c>
      <c r="E287" t="s">
        <v>73</v>
      </c>
    </row>
    <row r="288" spans="1:5">
      <c r="A288" t="s">
        <v>58</v>
      </c>
      <c r="B288" t="s">
        <v>80</v>
      </c>
      <c r="C288" s="63">
        <v>45991</v>
      </c>
      <c r="D288">
        <v>569.14745108826094</v>
      </c>
      <c r="E288" t="s">
        <v>73</v>
      </c>
    </row>
    <row r="289" spans="1:5">
      <c r="A289" t="s">
        <v>58</v>
      </c>
      <c r="B289" t="s">
        <v>80</v>
      </c>
      <c r="C289" s="63">
        <v>46022</v>
      </c>
      <c r="D289">
        <v>591.91334913179139</v>
      </c>
      <c r="E289" t="s">
        <v>73</v>
      </c>
    </row>
    <row r="290" spans="1:5">
      <c r="A290" t="s">
        <v>15</v>
      </c>
      <c r="B290" t="s">
        <v>82</v>
      </c>
      <c r="C290" s="63">
        <v>45688</v>
      </c>
      <c r="D290">
        <v>0</v>
      </c>
      <c r="E290" t="s">
        <v>73</v>
      </c>
    </row>
    <row r="291" spans="1:5">
      <c r="A291" t="s">
        <v>15</v>
      </c>
      <c r="B291" t="s">
        <v>82</v>
      </c>
      <c r="C291" s="63">
        <v>45716</v>
      </c>
      <c r="D291">
        <v>0</v>
      </c>
      <c r="E291" t="s">
        <v>73</v>
      </c>
    </row>
    <row r="292" spans="1:5">
      <c r="A292" t="s">
        <v>15</v>
      </c>
      <c r="B292" t="s">
        <v>82</v>
      </c>
      <c r="C292" s="63">
        <v>45747</v>
      </c>
      <c r="D292">
        <v>0</v>
      </c>
      <c r="E292" t="s">
        <v>73</v>
      </c>
    </row>
    <row r="293" spans="1:5">
      <c r="A293" t="s">
        <v>15</v>
      </c>
      <c r="B293" t="s">
        <v>82</v>
      </c>
      <c r="C293" s="63">
        <v>45777</v>
      </c>
      <c r="D293">
        <v>0</v>
      </c>
      <c r="E293" t="s">
        <v>73</v>
      </c>
    </row>
    <row r="294" spans="1:5">
      <c r="A294" t="s">
        <v>15</v>
      </c>
      <c r="B294" t="s">
        <v>82</v>
      </c>
      <c r="C294" s="63">
        <v>45808</v>
      </c>
      <c r="D294">
        <v>0</v>
      </c>
      <c r="E294" t="s">
        <v>73</v>
      </c>
    </row>
    <row r="295" spans="1:5">
      <c r="A295" t="s">
        <v>15</v>
      </c>
      <c r="B295" t="s">
        <v>82</v>
      </c>
      <c r="C295" s="63">
        <v>45838</v>
      </c>
      <c r="D295">
        <v>0</v>
      </c>
      <c r="E295" t="s">
        <v>73</v>
      </c>
    </row>
    <row r="296" spans="1:5">
      <c r="A296" t="s">
        <v>15</v>
      </c>
      <c r="B296" t="s">
        <v>82</v>
      </c>
      <c r="C296" s="63">
        <v>45869</v>
      </c>
      <c r="D296">
        <v>0</v>
      </c>
      <c r="E296" t="s">
        <v>73</v>
      </c>
    </row>
    <row r="297" spans="1:5">
      <c r="A297" t="s">
        <v>15</v>
      </c>
      <c r="B297" t="s">
        <v>82</v>
      </c>
      <c r="C297" s="63">
        <v>45900</v>
      </c>
      <c r="D297">
        <v>0</v>
      </c>
      <c r="E297" t="s">
        <v>73</v>
      </c>
    </row>
    <row r="298" spans="1:5">
      <c r="A298" t="s">
        <v>15</v>
      </c>
      <c r="B298" t="s">
        <v>82</v>
      </c>
      <c r="C298" s="63">
        <v>45930</v>
      </c>
      <c r="D298">
        <v>0</v>
      </c>
      <c r="E298" t="s">
        <v>73</v>
      </c>
    </row>
    <row r="299" spans="1:5">
      <c r="A299" t="s">
        <v>15</v>
      </c>
      <c r="B299" t="s">
        <v>82</v>
      </c>
      <c r="C299" s="63">
        <v>45961</v>
      </c>
      <c r="D299">
        <v>0</v>
      </c>
      <c r="E299" t="s">
        <v>73</v>
      </c>
    </row>
    <row r="300" spans="1:5">
      <c r="A300" t="s">
        <v>15</v>
      </c>
      <c r="B300" t="s">
        <v>82</v>
      </c>
      <c r="C300" s="63">
        <v>45991</v>
      </c>
      <c r="D300">
        <v>0</v>
      </c>
      <c r="E300" t="s">
        <v>73</v>
      </c>
    </row>
    <row r="301" spans="1:5">
      <c r="A301" t="s">
        <v>15</v>
      </c>
      <c r="B301" t="s">
        <v>82</v>
      </c>
      <c r="C301" s="63">
        <v>46022</v>
      </c>
      <c r="D301">
        <v>0</v>
      </c>
      <c r="E301" t="s">
        <v>73</v>
      </c>
    </row>
    <row r="302" spans="1:5">
      <c r="A302" t="s">
        <v>59</v>
      </c>
      <c r="B302" t="s">
        <v>82</v>
      </c>
      <c r="C302" s="63">
        <v>45688</v>
      </c>
      <c r="D302">
        <v>2178.8085401579901</v>
      </c>
      <c r="E302" t="s">
        <v>73</v>
      </c>
    </row>
    <row r="303" spans="1:5">
      <c r="A303" t="s">
        <v>59</v>
      </c>
      <c r="B303" t="s">
        <v>82</v>
      </c>
      <c r="C303" s="63">
        <v>45716</v>
      </c>
      <c r="D303">
        <v>2265.9608817643098</v>
      </c>
      <c r="E303" t="s">
        <v>73</v>
      </c>
    </row>
    <row r="304" spans="1:5">
      <c r="A304" t="s">
        <v>59</v>
      </c>
      <c r="B304" t="s">
        <v>82</v>
      </c>
      <c r="C304" s="63">
        <v>45747</v>
      </c>
      <c r="D304">
        <v>2356.599317034882</v>
      </c>
      <c r="E304" t="s">
        <v>73</v>
      </c>
    </row>
    <row r="305" spans="1:5">
      <c r="A305" t="s">
        <v>59</v>
      </c>
      <c r="B305" t="s">
        <v>82</v>
      </c>
      <c r="C305" s="63">
        <v>45777</v>
      </c>
      <c r="D305">
        <v>2450.8632897162774</v>
      </c>
      <c r="E305" t="s">
        <v>73</v>
      </c>
    </row>
    <row r="306" spans="1:5">
      <c r="A306" t="s">
        <v>59</v>
      </c>
      <c r="B306" t="s">
        <v>82</v>
      </c>
      <c r="C306" s="63">
        <v>45808</v>
      </c>
      <c r="D306">
        <v>2548.8978213049286</v>
      </c>
      <c r="E306" t="s">
        <v>73</v>
      </c>
    </row>
    <row r="307" spans="1:5">
      <c r="A307" t="s">
        <v>59</v>
      </c>
      <c r="B307" t="s">
        <v>82</v>
      </c>
      <c r="C307" s="63">
        <v>45838</v>
      </c>
      <c r="D307">
        <v>2650.8537341571259</v>
      </c>
      <c r="E307" t="s">
        <v>73</v>
      </c>
    </row>
    <row r="308" spans="1:5">
      <c r="A308" t="s">
        <v>59</v>
      </c>
      <c r="B308" t="s">
        <v>82</v>
      </c>
      <c r="C308" s="63">
        <v>45869</v>
      </c>
      <c r="D308">
        <v>2756.8878835234109</v>
      </c>
      <c r="E308" t="s">
        <v>73</v>
      </c>
    </row>
    <row r="309" spans="1:5">
      <c r="A309" t="s">
        <v>59</v>
      </c>
      <c r="B309" t="s">
        <v>82</v>
      </c>
      <c r="C309" s="63">
        <v>45900</v>
      </c>
      <c r="D309">
        <v>2867.1633988643475</v>
      </c>
      <c r="E309" t="s">
        <v>73</v>
      </c>
    </row>
    <row r="310" spans="1:5">
      <c r="A310" t="s">
        <v>59</v>
      </c>
      <c r="B310" t="s">
        <v>82</v>
      </c>
      <c r="C310" s="63">
        <v>45930</v>
      </c>
      <c r="D310">
        <v>2981.8499348189216</v>
      </c>
      <c r="E310" t="s">
        <v>73</v>
      </c>
    </row>
    <row r="311" spans="1:5">
      <c r="A311" t="s">
        <v>59</v>
      </c>
      <c r="B311" t="s">
        <v>82</v>
      </c>
      <c r="C311" s="63">
        <v>45961</v>
      </c>
      <c r="D311">
        <v>3101.1239322116785</v>
      </c>
      <c r="E311" t="s">
        <v>73</v>
      </c>
    </row>
    <row r="312" spans="1:5">
      <c r="A312" t="s">
        <v>59</v>
      </c>
      <c r="B312" t="s">
        <v>82</v>
      </c>
      <c r="C312" s="63">
        <v>45991</v>
      </c>
      <c r="D312">
        <v>3225.1688895001457</v>
      </c>
      <c r="E312" t="s">
        <v>73</v>
      </c>
    </row>
    <row r="313" spans="1:5">
      <c r="A313" t="s">
        <v>59</v>
      </c>
      <c r="B313" t="s">
        <v>82</v>
      </c>
      <c r="C313" s="63">
        <v>46022</v>
      </c>
      <c r="D313">
        <v>3354.1756450801518</v>
      </c>
      <c r="E313" t="s">
        <v>73</v>
      </c>
    </row>
    <row r="314" spans="1:5">
      <c r="A314" t="s">
        <v>60</v>
      </c>
      <c r="B314" t="s">
        <v>82</v>
      </c>
      <c r="C314" s="63">
        <v>45688</v>
      </c>
      <c r="D314">
        <v>965.06234968513581</v>
      </c>
      <c r="E314" t="s">
        <v>73</v>
      </c>
    </row>
    <row r="315" spans="1:5">
      <c r="A315" t="s">
        <v>60</v>
      </c>
      <c r="B315" t="s">
        <v>82</v>
      </c>
      <c r="C315" s="63">
        <v>45716</v>
      </c>
      <c r="D315">
        <v>984.36359667883858</v>
      </c>
      <c r="E315" t="s">
        <v>73</v>
      </c>
    </row>
    <row r="316" spans="1:5">
      <c r="A316" t="s">
        <v>60</v>
      </c>
      <c r="B316" t="s">
        <v>82</v>
      </c>
      <c r="C316" s="63">
        <v>45747</v>
      </c>
      <c r="D316">
        <v>1004.0508686124153</v>
      </c>
      <c r="E316" t="s">
        <v>73</v>
      </c>
    </row>
    <row r="317" spans="1:5">
      <c r="A317" t="s">
        <v>60</v>
      </c>
      <c r="B317" t="s">
        <v>82</v>
      </c>
      <c r="C317" s="63">
        <v>45777</v>
      </c>
      <c r="D317">
        <v>1024.1318859846638</v>
      </c>
      <c r="E317" t="s">
        <v>73</v>
      </c>
    </row>
    <row r="318" spans="1:5">
      <c r="A318" t="s">
        <v>60</v>
      </c>
      <c r="B318" t="s">
        <v>82</v>
      </c>
      <c r="C318" s="63">
        <v>45808</v>
      </c>
      <c r="D318">
        <v>1044.614523704357</v>
      </c>
      <c r="E318" t="s">
        <v>73</v>
      </c>
    </row>
    <row r="319" spans="1:5">
      <c r="A319" t="s">
        <v>60</v>
      </c>
      <c r="B319" t="s">
        <v>82</v>
      </c>
      <c r="C319" s="63">
        <v>45838</v>
      </c>
      <c r="D319">
        <v>1065.5068141784441</v>
      </c>
      <c r="E319" t="s">
        <v>73</v>
      </c>
    </row>
    <row r="320" spans="1:5">
      <c r="A320" t="s">
        <v>60</v>
      </c>
      <c r="B320" t="s">
        <v>82</v>
      </c>
      <c r="C320" s="63">
        <v>45869</v>
      </c>
      <c r="D320">
        <v>1086.816950462013</v>
      </c>
      <c r="E320" t="s">
        <v>73</v>
      </c>
    </row>
    <row r="321" spans="1:5">
      <c r="A321" t="s">
        <v>60</v>
      </c>
      <c r="B321" t="s">
        <v>82</v>
      </c>
      <c r="C321" s="63">
        <v>45900</v>
      </c>
      <c r="D321">
        <v>1108.5532894712533</v>
      </c>
      <c r="E321" t="s">
        <v>73</v>
      </c>
    </row>
    <row r="322" spans="1:5">
      <c r="A322" t="s">
        <v>60</v>
      </c>
      <c r="B322" t="s">
        <v>82</v>
      </c>
      <c r="C322" s="63">
        <v>45930</v>
      </c>
      <c r="D322">
        <v>1130.7243552606783</v>
      </c>
      <c r="E322" t="s">
        <v>73</v>
      </c>
    </row>
    <row r="323" spans="1:5">
      <c r="A323" t="s">
        <v>60</v>
      </c>
      <c r="B323" t="s">
        <v>82</v>
      </c>
      <c r="C323" s="63">
        <v>45961</v>
      </c>
      <c r="D323">
        <v>1153.3388423658919</v>
      </c>
      <c r="E323" t="s">
        <v>73</v>
      </c>
    </row>
    <row r="324" spans="1:5">
      <c r="A324" t="s">
        <v>60</v>
      </c>
      <c r="B324" t="s">
        <v>82</v>
      </c>
      <c r="C324" s="63">
        <v>45991</v>
      </c>
      <c r="D324">
        <v>1176.4056192132098</v>
      </c>
      <c r="E324" t="s">
        <v>73</v>
      </c>
    </row>
    <row r="325" spans="1:5">
      <c r="A325" t="s">
        <v>60</v>
      </c>
      <c r="B325" t="s">
        <v>82</v>
      </c>
      <c r="C325" s="63">
        <v>46022</v>
      </c>
      <c r="D325">
        <v>1199.933731597474</v>
      </c>
      <c r="E325" t="s">
        <v>73</v>
      </c>
    </row>
    <row r="326" spans="1:5">
      <c r="A326" t="s">
        <v>61</v>
      </c>
      <c r="B326" t="s">
        <v>82</v>
      </c>
      <c r="C326" s="63">
        <v>45688</v>
      </c>
      <c r="D326">
        <v>402.10931236880657</v>
      </c>
      <c r="E326" t="s">
        <v>73</v>
      </c>
    </row>
    <row r="327" spans="1:5">
      <c r="A327" t="s">
        <v>61</v>
      </c>
      <c r="B327" t="s">
        <v>82</v>
      </c>
      <c r="C327" s="63">
        <v>45716</v>
      </c>
      <c r="D327">
        <v>410.15149861618272</v>
      </c>
      <c r="E327" t="s">
        <v>73</v>
      </c>
    </row>
    <row r="328" spans="1:5">
      <c r="A328" t="s">
        <v>61</v>
      </c>
      <c r="B328" t="s">
        <v>82</v>
      </c>
      <c r="C328" s="63">
        <v>45747</v>
      </c>
      <c r="D328">
        <v>418.35452858850635</v>
      </c>
      <c r="E328" t="s">
        <v>73</v>
      </c>
    </row>
    <row r="329" spans="1:5">
      <c r="A329" t="s">
        <v>61</v>
      </c>
      <c r="B329" t="s">
        <v>82</v>
      </c>
      <c r="C329" s="63">
        <v>45777</v>
      </c>
      <c r="D329">
        <v>426.72161916027648</v>
      </c>
      <c r="E329" t="s">
        <v>73</v>
      </c>
    </row>
    <row r="330" spans="1:5">
      <c r="A330" t="s">
        <v>61</v>
      </c>
      <c r="B330" t="s">
        <v>82</v>
      </c>
      <c r="C330" s="63">
        <v>45808</v>
      </c>
      <c r="D330">
        <v>435.25605154348199</v>
      </c>
      <c r="E330" t="s">
        <v>73</v>
      </c>
    </row>
    <row r="331" spans="1:5">
      <c r="A331" t="s">
        <v>61</v>
      </c>
      <c r="B331" t="s">
        <v>82</v>
      </c>
      <c r="C331" s="63">
        <v>45838</v>
      </c>
      <c r="D331">
        <v>443.96117257435162</v>
      </c>
      <c r="E331" t="s">
        <v>73</v>
      </c>
    </row>
    <row r="332" spans="1:5">
      <c r="A332" t="s">
        <v>61</v>
      </c>
      <c r="B332" t="s">
        <v>82</v>
      </c>
      <c r="C332" s="63">
        <v>45869</v>
      </c>
      <c r="D332">
        <v>452.84039602583869</v>
      </c>
      <c r="E332" t="s">
        <v>73</v>
      </c>
    </row>
    <row r="333" spans="1:5">
      <c r="A333" t="s">
        <v>61</v>
      </c>
      <c r="B333" t="s">
        <v>82</v>
      </c>
      <c r="C333" s="63">
        <v>45900</v>
      </c>
      <c r="D333">
        <v>461.89720394635549</v>
      </c>
      <c r="E333" t="s">
        <v>73</v>
      </c>
    </row>
    <row r="334" spans="1:5">
      <c r="A334" t="s">
        <v>61</v>
      </c>
      <c r="B334" t="s">
        <v>82</v>
      </c>
      <c r="C334" s="63">
        <v>45930</v>
      </c>
      <c r="D334">
        <v>471.1351480252826</v>
      </c>
      <c r="E334" t="s">
        <v>73</v>
      </c>
    </row>
    <row r="335" spans="1:5">
      <c r="A335" t="s">
        <v>61</v>
      </c>
      <c r="B335" t="s">
        <v>82</v>
      </c>
      <c r="C335" s="63">
        <v>45961</v>
      </c>
      <c r="D335">
        <v>480.55785098578826</v>
      </c>
      <c r="E335" t="s">
        <v>73</v>
      </c>
    </row>
    <row r="336" spans="1:5">
      <c r="A336" t="s">
        <v>61</v>
      </c>
      <c r="B336" t="s">
        <v>82</v>
      </c>
      <c r="C336" s="63">
        <v>45991</v>
      </c>
      <c r="D336">
        <v>490.16900800550405</v>
      </c>
      <c r="E336" t="s">
        <v>73</v>
      </c>
    </row>
    <row r="337" spans="1:5">
      <c r="A337" t="s">
        <v>61</v>
      </c>
      <c r="B337" t="s">
        <v>82</v>
      </c>
      <c r="C337" s="63">
        <v>46022</v>
      </c>
      <c r="D337">
        <v>499.97238816561412</v>
      </c>
      <c r="E337" t="s">
        <v>73</v>
      </c>
    </row>
    <row r="338" spans="1:5">
      <c r="A338" t="s">
        <v>64</v>
      </c>
      <c r="B338" t="s">
        <v>65</v>
      </c>
      <c r="C338" s="63">
        <v>45688</v>
      </c>
      <c r="D338">
        <v>0</v>
      </c>
      <c r="E338" t="s">
        <v>73</v>
      </c>
    </row>
    <row r="339" spans="1:5">
      <c r="A339" t="s">
        <v>64</v>
      </c>
      <c r="B339" t="s">
        <v>65</v>
      </c>
      <c r="C339" s="63">
        <v>45716</v>
      </c>
      <c r="D339">
        <v>0</v>
      </c>
      <c r="E339" t="s">
        <v>73</v>
      </c>
    </row>
    <row r="340" spans="1:5">
      <c r="A340" t="s">
        <v>64</v>
      </c>
      <c r="B340" t="s">
        <v>65</v>
      </c>
      <c r="C340" s="63">
        <v>45747</v>
      </c>
      <c r="D340">
        <v>0</v>
      </c>
      <c r="E340" t="s">
        <v>73</v>
      </c>
    </row>
    <row r="341" spans="1:5">
      <c r="A341" t="s">
        <v>64</v>
      </c>
      <c r="B341" t="s">
        <v>65</v>
      </c>
      <c r="C341" s="63">
        <v>45777</v>
      </c>
      <c r="D341">
        <v>0</v>
      </c>
      <c r="E341" t="s">
        <v>73</v>
      </c>
    </row>
    <row r="342" spans="1:5">
      <c r="A342" t="s">
        <v>64</v>
      </c>
      <c r="B342" t="s">
        <v>65</v>
      </c>
      <c r="C342" s="63">
        <v>45808</v>
      </c>
      <c r="D342">
        <v>0</v>
      </c>
      <c r="E342" t="s">
        <v>73</v>
      </c>
    </row>
    <row r="343" spans="1:5">
      <c r="A343" t="s">
        <v>64</v>
      </c>
      <c r="B343" t="s">
        <v>65</v>
      </c>
      <c r="C343" s="63">
        <v>45838</v>
      </c>
      <c r="D343">
        <v>0</v>
      </c>
      <c r="E343" t="s">
        <v>73</v>
      </c>
    </row>
    <row r="344" spans="1:5">
      <c r="A344" t="s">
        <v>64</v>
      </c>
      <c r="B344" t="s">
        <v>65</v>
      </c>
      <c r="C344" s="63">
        <v>45869</v>
      </c>
      <c r="D344">
        <v>0</v>
      </c>
      <c r="E344" t="s">
        <v>73</v>
      </c>
    </row>
    <row r="345" spans="1:5">
      <c r="A345" t="s">
        <v>64</v>
      </c>
      <c r="B345" t="s">
        <v>65</v>
      </c>
      <c r="C345" s="63">
        <v>45900</v>
      </c>
      <c r="D345">
        <v>0</v>
      </c>
      <c r="E345" t="s">
        <v>73</v>
      </c>
    </row>
    <row r="346" spans="1:5">
      <c r="A346" t="s">
        <v>64</v>
      </c>
      <c r="B346" t="s">
        <v>65</v>
      </c>
      <c r="C346" s="63">
        <v>45930</v>
      </c>
      <c r="D346">
        <v>0</v>
      </c>
      <c r="E346" t="s">
        <v>73</v>
      </c>
    </row>
    <row r="347" spans="1:5">
      <c r="A347" t="s">
        <v>64</v>
      </c>
      <c r="B347" t="s">
        <v>65</v>
      </c>
      <c r="C347" s="63">
        <v>45961</v>
      </c>
      <c r="D347">
        <v>0</v>
      </c>
      <c r="E347" t="s">
        <v>73</v>
      </c>
    </row>
    <row r="348" spans="1:5">
      <c r="A348" t="s">
        <v>64</v>
      </c>
      <c r="B348" t="s">
        <v>65</v>
      </c>
      <c r="C348" s="63">
        <v>45991</v>
      </c>
      <c r="D348">
        <v>0</v>
      </c>
      <c r="E348" t="s">
        <v>73</v>
      </c>
    </row>
    <row r="349" spans="1:5">
      <c r="A349" t="s">
        <v>64</v>
      </c>
      <c r="B349" t="s">
        <v>65</v>
      </c>
      <c r="C349" s="63">
        <v>46022</v>
      </c>
      <c r="D349">
        <v>0</v>
      </c>
      <c r="E349" t="s">
        <v>73</v>
      </c>
    </row>
    <row r="350" spans="1:5">
      <c r="A350" t="s">
        <v>68</v>
      </c>
      <c r="B350" t="s">
        <v>19</v>
      </c>
      <c r="C350" s="63">
        <v>45688</v>
      </c>
      <c r="D350">
        <v>668</v>
      </c>
      <c r="E350" t="s">
        <v>73</v>
      </c>
    </row>
    <row r="351" spans="1:5">
      <c r="A351" t="s">
        <v>68</v>
      </c>
      <c r="B351" t="s">
        <v>19</v>
      </c>
      <c r="C351" s="63">
        <v>45716</v>
      </c>
      <c r="D351">
        <v>736</v>
      </c>
      <c r="E351" t="s">
        <v>73</v>
      </c>
    </row>
    <row r="352" spans="1:5">
      <c r="A352" t="s">
        <v>68</v>
      </c>
      <c r="B352" t="s">
        <v>19</v>
      </c>
      <c r="C352" s="63">
        <v>45747</v>
      </c>
      <c r="D352">
        <v>807</v>
      </c>
      <c r="E352" t="s">
        <v>73</v>
      </c>
    </row>
    <row r="353" spans="1:5">
      <c r="A353" t="s">
        <v>68</v>
      </c>
      <c r="B353" t="s">
        <v>19</v>
      </c>
      <c r="C353" s="63">
        <v>45777</v>
      </c>
      <c r="D353">
        <v>883</v>
      </c>
      <c r="E353" t="s">
        <v>73</v>
      </c>
    </row>
    <row r="354" spans="1:5">
      <c r="A354" t="s">
        <v>68</v>
      </c>
      <c r="B354" t="s">
        <v>19</v>
      </c>
      <c r="C354" s="63">
        <v>45808</v>
      </c>
      <c r="D354">
        <v>971</v>
      </c>
      <c r="E354" t="s">
        <v>73</v>
      </c>
    </row>
    <row r="355" spans="1:5">
      <c r="A355" t="s">
        <v>68</v>
      </c>
      <c r="B355" t="s">
        <v>19</v>
      </c>
      <c r="C355" s="63">
        <v>45838</v>
      </c>
      <c r="D355">
        <v>1078</v>
      </c>
      <c r="E355" t="s">
        <v>73</v>
      </c>
    </row>
    <row r="356" spans="1:5">
      <c r="A356" t="s">
        <v>68</v>
      </c>
      <c r="B356" t="s">
        <v>19</v>
      </c>
      <c r="C356" s="63">
        <v>45869</v>
      </c>
      <c r="D356">
        <v>1181</v>
      </c>
      <c r="E356" t="s">
        <v>73</v>
      </c>
    </row>
    <row r="357" spans="1:5">
      <c r="A357" t="s">
        <v>68</v>
      </c>
      <c r="B357" t="s">
        <v>19</v>
      </c>
      <c r="C357" s="63">
        <v>45900</v>
      </c>
      <c r="D357">
        <v>1299</v>
      </c>
      <c r="E357" t="s">
        <v>73</v>
      </c>
    </row>
    <row r="358" spans="1:5">
      <c r="A358" t="s">
        <v>68</v>
      </c>
      <c r="B358" t="s">
        <v>19</v>
      </c>
      <c r="C358" s="63">
        <v>45930</v>
      </c>
      <c r="D358">
        <v>1432</v>
      </c>
      <c r="E358" t="s">
        <v>73</v>
      </c>
    </row>
    <row r="359" spans="1:5">
      <c r="A359" t="s">
        <v>68</v>
      </c>
      <c r="B359" t="s">
        <v>19</v>
      </c>
      <c r="C359" s="63">
        <v>45961</v>
      </c>
      <c r="D359">
        <v>1573</v>
      </c>
      <c r="E359" t="s">
        <v>73</v>
      </c>
    </row>
    <row r="360" spans="1:5">
      <c r="A360" t="s">
        <v>68</v>
      </c>
      <c r="B360" t="s">
        <v>19</v>
      </c>
      <c r="C360" s="63">
        <v>45991</v>
      </c>
      <c r="D360">
        <v>1729</v>
      </c>
      <c r="E360" t="s">
        <v>73</v>
      </c>
    </row>
    <row r="361" spans="1:5">
      <c r="A361" t="s">
        <v>68</v>
      </c>
      <c r="B361" t="s">
        <v>19</v>
      </c>
      <c r="C361" s="63">
        <v>46022</v>
      </c>
      <c r="D361">
        <v>1913</v>
      </c>
      <c r="E361" t="s">
        <v>73</v>
      </c>
    </row>
    <row r="362" spans="1:5">
      <c r="A362" t="s">
        <v>69</v>
      </c>
      <c r="B362" t="s">
        <v>19</v>
      </c>
      <c r="C362" s="63">
        <v>45688</v>
      </c>
      <c r="D362">
        <v>23934</v>
      </c>
      <c r="E362" t="s">
        <v>73</v>
      </c>
    </row>
    <row r="363" spans="1:5">
      <c r="A363" t="s">
        <v>69</v>
      </c>
      <c r="B363" t="s">
        <v>19</v>
      </c>
      <c r="C363" s="63">
        <v>45716</v>
      </c>
      <c r="D363">
        <v>26445</v>
      </c>
      <c r="E363" t="s">
        <v>73</v>
      </c>
    </row>
    <row r="364" spans="1:5">
      <c r="A364" t="s">
        <v>69</v>
      </c>
      <c r="B364" t="s">
        <v>19</v>
      </c>
      <c r="C364" s="63">
        <v>45747</v>
      </c>
      <c r="D364">
        <v>29059</v>
      </c>
      <c r="E364" t="s">
        <v>73</v>
      </c>
    </row>
    <row r="365" spans="1:5">
      <c r="A365" t="s">
        <v>69</v>
      </c>
      <c r="B365" t="s">
        <v>19</v>
      </c>
      <c r="C365" s="63">
        <v>45777</v>
      </c>
      <c r="D365">
        <v>31878</v>
      </c>
      <c r="E365" t="s">
        <v>73</v>
      </c>
    </row>
    <row r="366" spans="1:5">
      <c r="A366" t="s">
        <v>69</v>
      </c>
      <c r="B366" t="s">
        <v>19</v>
      </c>
      <c r="C366" s="63">
        <v>45808</v>
      </c>
      <c r="D366">
        <v>34910</v>
      </c>
      <c r="E366" t="s">
        <v>73</v>
      </c>
    </row>
    <row r="367" spans="1:5">
      <c r="A367" t="s">
        <v>69</v>
      </c>
      <c r="B367" t="s">
        <v>19</v>
      </c>
      <c r="C367" s="63">
        <v>45838</v>
      </c>
      <c r="D367">
        <v>38082</v>
      </c>
      <c r="E367" t="s">
        <v>73</v>
      </c>
    </row>
    <row r="368" spans="1:5">
      <c r="A368" t="s">
        <v>69</v>
      </c>
      <c r="B368" t="s">
        <v>19</v>
      </c>
      <c r="C368" s="63">
        <v>45869</v>
      </c>
      <c r="D368">
        <v>41838</v>
      </c>
      <c r="E368" t="s">
        <v>73</v>
      </c>
    </row>
    <row r="369" spans="1:5">
      <c r="A369" t="s">
        <v>69</v>
      </c>
      <c r="B369" t="s">
        <v>19</v>
      </c>
      <c r="C369" s="63">
        <v>45900</v>
      </c>
      <c r="D369">
        <v>46126</v>
      </c>
      <c r="E369" t="s">
        <v>73</v>
      </c>
    </row>
    <row r="370" spans="1:5">
      <c r="A370" t="s">
        <v>69</v>
      </c>
      <c r="B370" t="s">
        <v>19</v>
      </c>
      <c r="C370" s="63">
        <v>45930</v>
      </c>
      <c r="D370">
        <v>51198</v>
      </c>
      <c r="E370" t="s">
        <v>73</v>
      </c>
    </row>
    <row r="371" spans="1:5">
      <c r="A371" t="s">
        <v>69</v>
      </c>
      <c r="B371" t="s">
        <v>19</v>
      </c>
      <c r="C371" s="63">
        <v>45961</v>
      </c>
      <c r="D371">
        <v>56821</v>
      </c>
      <c r="E371" t="s">
        <v>73</v>
      </c>
    </row>
    <row r="372" spans="1:5">
      <c r="A372" t="s">
        <v>69</v>
      </c>
      <c r="B372" t="s">
        <v>19</v>
      </c>
      <c r="C372" s="63">
        <v>45991</v>
      </c>
      <c r="D372">
        <v>62625</v>
      </c>
      <c r="E372" t="s">
        <v>73</v>
      </c>
    </row>
    <row r="373" spans="1:5">
      <c r="A373" t="s">
        <v>69</v>
      </c>
      <c r="B373" t="s">
        <v>19</v>
      </c>
      <c r="C373" s="63">
        <v>46022</v>
      </c>
      <c r="D373">
        <v>68750</v>
      </c>
      <c r="E373" t="s">
        <v>73</v>
      </c>
    </row>
    <row r="374" spans="1:5">
      <c r="A374" t="s">
        <v>29</v>
      </c>
      <c r="B374" t="s">
        <v>7</v>
      </c>
      <c r="C374" s="63">
        <v>45688</v>
      </c>
      <c r="D374">
        <v>115000</v>
      </c>
      <c r="E374" t="s">
        <v>27</v>
      </c>
    </row>
    <row r="375" spans="1:5">
      <c r="A375" t="s">
        <v>29</v>
      </c>
      <c r="B375" t="s">
        <v>7</v>
      </c>
      <c r="C375" s="63">
        <v>45716</v>
      </c>
      <c r="D375">
        <v>121994.76750258695</v>
      </c>
      <c r="E375" t="s">
        <v>27</v>
      </c>
    </row>
    <row r="376" spans="1:5">
      <c r="A376" t="s">
        <v>29</v>
      </c>
      <c r="B376" t="s">
        <v>7</v>
      </c>
      <c r="C376" s="63">
        <v>45747</v>
      </c>
      <c r="D376">
        <v>125654.61052766457</v>
      </c>
      <c r="E376" t="s">
        <v>27</v>
      </c>
    </row>
    <row r="377" spans="1:5">
      <c r="A377" t="s">
        <v>29</v>
      </c>
      <c r="B377" t="s">
        <v>7</v>
      </c>
      <c r="C377" s="63">
        <v>45777</v>
      </c>
      <c r="D377">
        <v>129424.24884349451</v>
      </c>
      <c r="E377" t="s">
        <v>27</v>
      </c>
    </row>
    <row r="378" spans="1:5">
      <c r="A378" t="s">
        <v>29</v>
      </c>
      <c r="B378" t="s">
        <v>7</v>
      </c>
      <c r="C378" s="63">
        <v>45808</v>
      </c>
      <c r="D378">
        <v>125541.52137818967</v>
      </c>
      <c r="E378" t="s">
        <v>27</v>
      </c>
    </row>
    <row r="379" spans="1:5">
      <c r="A379" t="s">
        <v>29</v>
      </c>
      <c r="B379" t="s">
        <v>7</v>
      </c>
      <c r="C379" s="63">
        <v>45838</v>
      </c>
      <c r="D379">
        <v>129307.76701953537</v>
      </c>
      <c r="E379" t="s">
        <v>27</v>
      </c>
    </row>
    <row r="380" spans="1:5">
      <c r="A380" t="s">
        <v>29</v>
      </c>
      <c r="B380" t="s">
        <v>7</v>
      </c>
      <c r="C380" s="63">
        <v>45869</v>
      </c>
      <c r="D380">
        <v>133187.00003012145</v>
      </c>
      <c r="E380" t="s">
        <v>27</v>
      </c>
    </row>
    <row r="381" spans="1:5">
      <c r="A381" t="s">
        <v>29</v>
      </c>
      <c r="B381" t="s">
        <v>7</v>
      </c>
      <c r="C381" s="63">
        <v>45900</v>
      </c>
      <c r="D381">
        <v>129191.3900292178</v>
      </c>
      <c r="E381" t="s">
        <v>27</v>
      </c>
    </row>
    <row r="382" spans="1:5">
      <c r="A382" t="s">
        <v>29</v>
      </c>
      <c r="B382" t="s">
        <v>7</v>
      </c>
      <c r="C382" s="63">
        <v>45930</v>
      </c>
      <c r="D382">
        <v>133067.13173009435</v>
      </c>
      <c r="E382" t="s">
        <v>27</v>
      </c>
    </row>
    <row r="383" spans="1:5">
      <c r="A383" t="s">
        <v>29</v>
      </c>
      <c r="B383" t="s">
        <v>7</v>
      </c>
      <c r="C383" s="63">
        <v>45961</v>
      </c>
      <c r="D383">
        <v>137059.14568199718</v>
      </c>
      <c r="E383" t="s">
        <v>27</v>
      </c>
    </row>
    <row r="384" spans="1:5">
      <c r="A384" t="s">
        <v>29</v>
      </c>
      <c r="B384" t="s">
        <v>7</v>
      </c>
      <c r="C384" s="63">
        <v>45991</v>
      </c>
      <c r="D384">
        <v>141170.92005245711</v>
      </c>
      <c r="E384" t="s">
        <v>27</v>
      </c>
    </row>
    <row r="385" spans="1:5">
      <c r="A385" t="s">
        <v>29</v>
      </c>
      <c r="B385" t="s">
        <v>7</v>
      </c>
      <c r="C385" s="63">
        <v>46022</v>
      </c>
      <c r="D385">
        <v>136935.7924508834</v>
      </c>
      <c r="E385" t="s">
        <v>27</v>
      </c>
    </row>
    <row r="386" spans="1:5">
      <c r="A386" t="s">
        <v>32</v>
      </c>
      <c r="B386" t="s">
        <v>8</v>
      </c>
      <c r="C386" s="63">
        <v>45688</v>
      </c>
      <c r="D386">
        <v>15397.397840132333</v>
      </c>
      <c r="E386" t="s">
        <v>27</v>
      </c>
    </row>
    <row r="387" spans="1:5">
      <c r="A387" t="s">
        <v>32</v>
      </c>
      <c r="B387" t="s">
        <v>8</v>
      </c>
      <c r="C387" s="63">
        <v>45716</v>
      </c>
      <c r="D387">
        <v>25618.901175543262</v>
      </c>
      <c r="E387" t="s">
        <v>27</v>
      </c>
    </row>
    <row r="388" spans="1:5">
      <c r="A388" t="s">
        <v>32</v>
      </c>
      <c r="B388" t="s">
        <v>8</v>
      </c>
      <c r="C388" s="63">
        <v>45747</v>
      </c>
      <c r="D388">
        <v>23874.376000256267</v>
      </c>
      <c r="E388" t="s">
        <v>27</v>
      </c>
    </row>
    <row r="389" spans="1:5">
      <c r="A389" t="s">
        <v>32</v>
      </c>
      <c r="B389" t="s">
        <v>8</v>
      </c>
      <c r="C389" s="63">
        <v>45777</v>
      </c>
      <c r="D389">
        <v>38827.274653048349</v>
      </c>
      <c r="E389" t="s">
        <v>27</v>
      </c>
    </row>
    <row r="390" spans="1:5">
      <c r="A390" t="s">
        <v>32</v>
      </c>
      <c r="B390" t="s">
        <v>8</v>
      </c>
      <c r="C390" s="63">
        <v>45808</v>
      </c>
      <c r="D390">
        <v>37662.456413456901</v>
      </c>
      <c r="E390" t="s">
        <v>27</v>
      </c>
    </row>
    <row r="391" spans="1:5">
      <c r="A391" t="s">
        <v>32</v>
      </c>
      <c r="B391" t="s">
        <v>8</v>
      </c>
      <c r="C391" s="63">
        <v>45838</v>
      </c>
      <c r="D391">
        <v>28447.708744297783</v>
      </c>
      <c r="E391" t="s">
        <v>27</v>
      </c>
    </row>
    <row r="392" spans="1:5">
      <c r="A392" t="s">
        <v>32</v>
      </c>
      <c r="B392" t="s">
        <v>8</v>
      </c>
      <c r="C392" s="63">
        <v>45869</v>
      </c>
      <c r="D392">
        <v>38624.23000873522</v>
      </c>
      <c r="E392" t="s">
        <v>27</v>
      </c>
    </row>
    <row r="393" spans="1:5">
      <c r="A393" t="s">
        <v>32</v>
      </c>
      <c r="B393" t="s">
        <v>8</v>
      </c>
      <c r="C393" s="63">
        <v>45900</v>
      </c>
      <c r="D393">
        <v>25838.27800584356</v>
      </c>
      <c r="E393" t="s">
        <v>27</v>
      </c>
    </row>
    <row r="394" spans="1:5">
      <c r="A394" t="s">
        <v>32</v>
      </c>
      <c r="B394" t="s">
        <v>8</v>
      </c>
      <c r="C394" s="63">
        <v>45930</v>
      </c>
      <c r="D394">
        <v>25282.755028717929</v>
      </c>
      <c r="E394" t="s">
        <v>27</v>
      </c>
    </row>
    <row r="395" spans="1:5">
      <c r="A395" t="s">
        <v>32</v>
      </c>
      <c r="B395" t="s">
        <v>8</v>
      </c>
      <c r="C395" s="63">
        <v>45961</v>
      </c>
      <c r="D395">
        <v>34264.786420499295</v>
      </c>
      <c r="E395" t="s">
        <v>27</v>
      </c>
    </row>
    <row r="396" spans="1:5">
      <c r="A396" t="s">
        <v>32</v>
      </c>
      <c r="B396" t="s">
        <v>8</v>
      </c>
      <c r="C396" s="63">
        <v>45991</v>
      </c>
      <c r="D396">
        <v>22587.347208393137</v>
      </c>
      <c r="E396" t="s">
        <v>27</v>
      </c>
    </row>
    <row r="397" spans="1:5">
      <c r="A397" t="s">
        <v>32</v>
      </c>
      <c r="B397" t="s">
        <v>8</v>
      </c>
      <c r="C397" s="63">
        <v>46022</v>
      </c>
      <c r="D397">
        <v>15062.937169597175</v>
      </c>
      <c r="E397" t="s">
        <v>27</v>
      </c>
    </row>
    <row r="398" spans="1:5">
      <c r="A398" t="s">
        <v>33</v>
      </c>
      <c r="B398" t="s">
        <v>8</v>
      </c>
      <c r="C398" s="63">
        <v>45688</v>
      </c>
      <c r="D398">
        <v>2462.4331689519063</v>
      </c>
      <c r="E398" t="s">
        <v>27</v>
      </c>
    </row>
    <row r="399" spans="1:5">
      <c r="A399" t="s">
        <v>33</v>
      </c>
      <c r="B399" t="s">
        <v>8</v>
      </c>
      <c r="C399" s="63">
        <v>45716</v>
      </c>
      <c r="D399">
        <v>2708.676485847097</v>
      </c>
      <c r="E399" t="s">
        <v>27</v>
      </c>
    </row>
    <row r="400" spans="1:5">
      <c r="A400" t="s">
        <v>33</v>
      </c>
      <c r="B400" t="s">
        <v>8</v>
      </c>
      <c r="C400" s="63">
        <v>45747</v>
      </c>
      <c r="D400">
        <v>2979.5441344318069</v>
      </c>
      <c r="E400" t="s">
        <v>27</v>
      </c>
    </row>
    <row r="401" spans="1:5">
      <c r="A401" t="s">
        <v>33</v>
      </c>
      <c r="B401" t="s">
        <v>8</v>
      </c>
      <c r="C401" s="63">
        <v>45777</v>
      </c>
      <c r="D401">
        <v>3277.4985478749877</v>
      </c>
      <c r="E401" t="s">
        <v>27</v>
      </c>
    </row>
    <row r="402" spans="1:5">
      <c r="A402" t="s">
        <v>33</v>
      </c>
      <c r="B402" t="s">
        <v>8</v>
      </c>
      <c r="C402" s="63">
        <v>45808</v>
      </c>
      <c r="D402">
        <v>3605.2484026624866</v>
      </c>
      <c r="E402" t="s">
        <v>27</v>
      </c>
    </row>
    <row r="403" spans="1:5">
      <c r="A403" t="s">
        <v>33</v>
      </c>
      <c r="B403" t="s">
        <v>8</v>
      </c>
      <c r="C403" s="63">
        <v>45838</v>
      </c>
      <c r="D403">
        <v>3965.7732429287357</v>
      </c>
      <c r="E403" t="s">
        <v>27</v>
      </c>
    </row>
    <row r="404" spans="1:5">
      <c r="A404" t="s">
        <v>33</v>
      </c>
      <c r="B404" t="s">
        <v>8</v>
      </c>
      <c r="C404" s="63">
        <v>45869</v>
      </c>
      <c r="D404">
        <v>4362.3505672216097</v>
      </c>
      <c r="E404" t="s">
        <v>27</v>
      </c>
    </row>
    <row r="405" spans="1:5">
      <c r="A405" t="s">
        <v>33</v>
      </c>
      <c r="B405" t="s">
        <v>8</v>
      </c>
      <c r="C405" s="63">
        <v>45900</v>
      </c>
      <c r="D405">
        <v>4798.5856239437708</v>
      </c>
      <c r="E405" t="s">
        <v>27</v>
      </c>
    </row>
    <row r="406" spans="1:5">
      <c r="A406" t="s">
        <v>33</v>
      </c>
      <c r="B406" t="s">
        <v>8</v>
      </c>
      <c r="C406" s="63">
        <v>45930</v>
      </c>
      <c r="D406">
        <v>5278.444186338148</v>
      </c>
      <c r="E406" t="s">
        <v>27</v>
      </c>
    </row>
    <row r="407" spans="1:5">
      <c r="A407" t="s">
        <v>33</v>
      </c>
      <c r="B407" t="s">
        <v>8</v>
      </c>
      <c r="C407" s="63">
        <v>45961</v>
      </c>
      <c r="D407">
        <v>5806.2886049719637</v>
      </c>
      <c r="E407" t="s">
        <v>27</v>
      </c>
    </row>
    <row r="408" spans="1:5">
      <c r="A408" t="s">
        <v>33</v>
      </c>
      <c r="B408" t="s">
        <v>8</v>
      </c>
      <c r="C408" s="63">
        <v>45991</v>
      </c>
      <c r="D408">
        <v>6386.9174654691606</v>
      </c>
      <c r="E408" t="s">
        <v>27</v>
      </c>
    </row>
    <row r="409" spans="1:5">
      <c r="A409" t="s">
        <v>33</v>
      </c>
      <c r="B409" t="s">
        <v>8</v>
      </c>
      <c r="C409" s="63">
        <v>46022</v>
      </c>
      <c r="D409">
        <v>7025.6092120160774</v>
      </c>
      <c r="E409" t="s">
        <v>27</v>
      </c>
    </row>
    <row r="410" spans="1:5">
      <c r="A410" t="s">
        <v>11</v>
      </c>
      <c r="B410" t="s">
        <v>79</v>
      </c>
      <c r="C410" s="63">
        <v>45688</v>
      </c>
      <c r="D410">
        <v>0</v>
      </c>
      <c r="E410" t="s">
        <v>27</v>
      </c>
    </row>
    <row r="411" spans="1:5">
      <c r="A411" t="s">
        <v>11</v>
      </c>
      <c r="B411" t="s">
        <v>79</v>
      </c>
      <c r="C411" s="63">
        <v>45716</v>
      </c>
      <c r="D411">
        <v>0</v>
      </c>
      <c r="E411" t="s">
        <v>27</v>
      </c>
    </row>
    <row r="412" spans="1:5">
      <c r="A412" t="s">
        <v>11</v>
      </c>
      <c r="B412" t="s">
        <v>79</v>
      </c>
      <c r="C412" s="63">
        <v>45747</v>
      </c>
      <c r="D412">
        <v>0</v>
      </c>
      <c r="E412" t="s">
        <v>27</v>
      </c>
    </row>
    <row r="413" spans="1:5">
      <c r="A413" t="s">
        <v>11</v>
      </c>
      <c r="B413" t="s">
        <v>79</v>
      </c>
      <c r="C413" s="63">
        <v>45777</v>
      </c>
      <c r="D413">
        <v>0</v>
      </c>
      <c r="E413" t="s">
        <v>27</v>
      </c>
    </row>
    <row r="414" spans="1:5">
      <c r="A414" t="s">
        <v>11</v>
      </c>
      <c r="B414" t="s">
        <v>79</v>
      </c>
      <c r="C414" s="63">
        <v>45808</v>
      </c>
      <c r="D414">
        <v>0</v>
      </c>
      <c r="E414" t="s">
        <v>27</v>
      </c>
    </row>
    <row r="415" spans="1:5">
      <c r="A415" t="s">
        <v>11</v>
      </c>
      <c r="B415" t="s">
        <v>79</v>
      </c>
      <c r="C415" s="63">
        <v>45838</v>
      </c>
      <c r="D415">
        <v>0</v>
      </c>
      <c r="E415" t="s">
        <v>27</v>
      </c>
    </row>
    <row r="416" spans="1:5">
      <c r="A416" t="s">
        <v>11</v>
      </c>
      <c r="B416" t="s">
        <v>79</v>
      </c>
      <c r="C416" s="63">
        <v>45869</v>
      </c>
      <c r="D416">
        <v>0</v>
      </c>
      <c r="E416" t="s">
        <v>27</v>
      </c>
    </row>
    <row r="417" spans="1:5">
      <c r="A417" t="s">
        <v>11</v>
      </c>
      <c r="B417" t="s">
        <v>79</v>
      </c>
      <c r="C417" s="63">
        <v>45900</v>
      </c>
      <c r="D417">
        <v>0</v>
      </c>
      <c r="E417" t="s">
        <v>27</v>
      </c>
    </row>
    <row r="418" spans="1:5">
      <c r="A418" t="s">
        <v>11</v>
      </c>
      <c r="B418" t="s">
        <v>79</v>
      </c>
      <c r="C418" s="63">
        <v>45930</v>
      </c>
      <c r="D418">
        <v>0</v>
      </c>
      <c r="E418" t="s">
        <v>27</v>
      </c>
    </row>
    <row r="419" spans="1:5">
      <c r="A419" t="s">
        <v>11</v>
      </c>
      <c r="B419" t="s">
        <v>79</v>
      </c>
      <c r="C419" s="63">
        <v>45961</v>
      </c>
      <c r="D419">
        <v>0</v>
      </c>
      <c r="E419" t="s">
        <v>27</v>
      </c>
    </row>
    <row r="420" spans="1:5">
      <c r="A420" t="s">
        <v>11</v>
      </c>
      <c r="B420" t="s">
        <v>79</v>
      </c>
      <c r="C420" s="63">
        <v>45991</v>
      </c>
      <c r="D420">
        <v>0</v>
      </c>
      <c r="E420" t="s">
        <v>27</v>
      </c>
    </row>
    <row r="421" spans="1:5">
      <c r="A421" t="s">
        <v>11</v>
      </c>
      <c r="B421" t="s">
        <v>79</v>
      </c>
      <c r="C421" s="63">
        <v>46022</v>
      </c>
      <c r="D421">
        <v>0</v>
      </c>
      <c r="E421" t="s">
        <v>27</v>
      </c>
    </row>
    <row r="422" spans="1:5">
      <c r="A422" t="s">
        <v>36</v>
      </c>
      <c r="B422" t="s">
        <v>81</v>
      </c>
      <c r="C422" s="63">
        <v>45688</v>
      </c>
      <c r="D422">
        <v>502.20773124952245</v>
      </c>
      <c r="E422" t="s">
        <v>27</v>
      </c>
    </row>
    <row r="423" spans="1:5">
      <c r="A423" t="s">
        <v>36</v>
      </c>
      <c r="B423" t="s">
        <v>81</v>
      </c>
      <c r="C423" s="63">
        <v>45716</v>
      </c>
      <c r="D423">
        <v>492.16357662453197</v>
      </c>
      <c r="E423" t="s">
        <v>27</v>
      </c>
    </row>
    <row r="424" spans="1:5">
      <c r="A424" t="s">
        <v>36</v>
      </c>
      <c r="B424" t="s">
        <v>81</v>
      </c>
      <c r="C424" s="63">
        <v>45747</v>
      </c>
      <c r="D424">
        <v>506.92848392326795</v>
      </c>
      <c r="E424" t="s">
        <v>27</v>
      </c>
    </row>
    <row r="425" spans="1:5">
      <c r="A425" t="s">
        <v>36</v>
      </c>
      <c r="B425" t="s">
        <v>81</v>
      </c>
      <c r="C425" s="63">
        <v>45777</v>
      </c>
      <c r="D425">
        <v>496.78991424480256</v>
      </c>
      <c r="E425" t="s">
        <v>27</v>
      </c>
    </row>
    <row r="426" spans="1:5">
      <c r="A426" t="s">
        <v>36</v>
      </c>
      <c r="B426" t="s">
        <v>81</v>
      </c>
      <c r="C426" s="63">
        <v>45808</v>
      </c>
      <c r="D426">
        <v>511.69361167214663</v>
      </c>
      <c r="E426" t="s">
        <v>27</v>
      </c>
    </row>
    <row r="427" spans="1:5">
      <c r="A427" t="s">
        <v>36</v>
      </c>
      <c r="B427" t="s">
        <v>81</v>
      </c>
      <c r="C427" s="63">
        <v>45838</v>
      </c>
      <c r="D427">
        <v>501.45973943870371</v>
      </c>
      <c r="E427" t="s">
        <v>27</v>
      </c>
    </row>
    <row r="428" spans="1:5">
      <c r="A428" t="s">
        <v>36</v>
      </c>
      <c r="B428" t="s">
        <v>81</v>
      </c>
      <c r="C428" s="63">
        <v>45869</v>
      </c>
      <c r="D428">
        <v>516.50353162186479</v>
      </c>
      <c r="E428" t="s">
        <v>27</v>
      </c>
    </row>
    <row r="429" spans="1:5">
      <c r="A429" t="s">
        <v>36</v>
      </c>
      <c r="B429" t="s">
        <v>81</v>
      </c>
      <c r="C429" s="63">
        <v>45900</v>
      </c>
      <c r="D429">
        <v>531.99863757052071</v>
      </c>
      <c r="E429" t="s">
        <v>27</v>
      </c>
    </row>
    <row r="430" spans="1:5">
      <c r="A430" t="s">
        <v>36</v>
      </c>
      <c r="B430" t="s">
        <v>81</v>
      </c>
      <c r="C430" s="63">
        <v>45930</v>
      </c>
      <c r="D430">
        <v>547.95859669763638</v>
      </c>
      <c r="E430" t="s">
        <v>27</v>
      </c>
    </row>
    <row r="431" spans="1:5">
      <c r="A431" t="s">
        <v>36</v>
      </c>
      <c r="B431" t="s">
        <v>81</v>
      </c>
      <c r="C431" s="63">
        <v>45961</v>
      </c>
      <c r="D431">
        <v>536.99942476368369</v>
      </c>
      <c r="E431" t="s">
        <v>27</v>
      </c>
    </row>
    <row r="432" spans="1:5">
      <c r="A432" t="s">
        <v>36</v>
      </c>
      <c r="B432" t="s">
        <v>81</v>
      </c>
      <c r="C432" s="63">
        <v>45991</v>
      </c>
      <c r="D432">
        <v>553.10940750659427</v>
      </c>
      <c r="E432" t="s">
        <v>27</v>
      </c>
    </row>
    <row r="433" spans="1:5">
      <c r="A433" t="s">
        <v>36</v>
      </c>
      <c r="B433" t="s">
        <v>81</v>
      </c>
      <c r="C433" s="63">
        <v>46022</v>
      </c>
      <c r="D433">
        <v>569.70268973179213</v>
      </c>
      <c r="E433" t="s">
        <v>27</v>
      </c>
    </row>
    <row r="434" spans="1:5">
      <c r="A434" t="s">
        <v>37</v>
      </c>
      <c r="B434" t="s">
        <v>79</v>
      </c>
      <c r="C434" s="63">
        <v>45688</v>
      </c>
      <c r="D434">
        <v>4202</v>
      </c>
      <c r="E434" t="s">
        <v>27</v>
      </c>
    </row>
    <row r="435" spans="1:5">
      <c r="A435" t="s">
        <v>37</v>
      </c>
      <c r="B435" t="s">
        <v>79</v>
      </c>
      <c r="C435" s="63">
        <v>45716</v>
      </c>
      <c r="D435">
        <v>6255</v>
      </c>
      <c r="E435" t="s">
        <v>27</v>
      </c>
    </row>
    <row r="436" spans="1:5">
      <c r="A436" t="s">
        <v>37</v>
      </c>
      <c r="B436" t="s">
        <v>79</v>
      </c>
      <c r="C436" s="63">
        <v>45747</v>
      </c>
      <c r="D436">
        <v>5913</v>
      </c>
      <c r="E436" t="s">
        <v>27</v>
      </c>
    </row>
    <row r="437" spans="1:5">
      <c r="A437" t="s">
        <v>37</v>
      </c>
      <c r="B437" t="s">
        <v>79</v>
      </c>
      <c r="C437" s="63">
        <v>45777</v>
      </c>
      <c r="D437">
        <v>5644</v>
      </c>
      <c r="E437" t="s">
        <v>27</v>
      </c>
    </row>
    <row r="438" spans="1:5">
      <c r="A438" t="s">
        <v>37</v>
      </c>
      <c r="B438" t="s">
        <v>79</v>
      </c>
      <c r="C438" s="63">
        <v>45808</v>
      </c>
      <c r="D438">
        <v>5991</v>
      </c>
      <c r="E438" t="s">
        <v>27</v>
      </c>
    </row>
    <row r="439" spans="1:5">
      <c r="A439" t="s">
        <v>37</v>
      </c>
      <c r="B439" t="s">
        <v>79</v>
      </c>
      <c r="C439" s="63">
        <v>45838</v>
      </c>
      <c r="D439">
        <v>6287</v>
      </c>
      <c r="E439" t="s">
        <v>27</v>
      </c>
    </row>
    <row r="440" spans="1:5">
      <c r="A440" t="s">
        <v>37</v>
      </c>
      <c r="B440" t="s">
        <v>79</v>
      </c>
      <c r="C440" s="63">
        <v>45869</v>
      </c>
      <c r="D440">
        <v>6576</v>
      </c>
      <c r="E440" t="s">
        <v>27</v>
      </c>
    </row>
    <row r="441" spans="1:5">
      <c r="A441" t="s">
        <v>37</v>
      </c>
      <c r="B441" t="s">
        <v>79</v>
      </c>
      <c r="C441" s="63">
        <v>45900</v>
      </c>
      <c r="D441">
        <v>6250</v>
      </c>
      <c r="E441" t="s">
        <v>27</v>
      </c>
    </row>
    <row r="442" spans="1:5">
      <c r="A442" t="s">
        <v>37</v>
      </c>
      <c r="B442" t="s">
        <v>79</v>
      </c>
      <c r="C442" s="63">
        <v>45930</v>
      </c>
      <c r="D442">
        <v>6553</v>
      </c>
      <c r="E442" t="s">
        <v>27</v>
      </c>
    </row>
    <row r="443" spans="1:5">
      <c r="A443" t="s">
        <v>37</v>
      </c>
      <c r="B443" t="s">
        <v>79</v>
      </c>
      <c r="C443" s="63">
        <v>45961</v>
      </c>
      <c r="D443">
        <v>6848</v>
      </c>
      <c r="E443" t="s">
        <v>27</v>
      </c>
    </row>
    <row r="444" spans="1:5">
      <c r="A444" t="s">
        <v>37</v>
      </c>
      <c r="B444" t="s">
        <v>79</v>
      </c>
      <c r="C444" s="63">
        <v>45991</v>
      </c>
      <c r="D444">
        <v>7239</v>
      </c>
      <c r="E444" t="s">
        <v>27</v>
      </c>
    </row>
    <row r="445" spans="1:5">
      <c r="A445" t="s">
        <v>37</v>
      </c>
      <c r="B445" t="s">
        <v>79</v>
      </c>
      <c r="C445" s="63">
        <v>46022</v>
      </c>
      <c r="D445">
        <v>6871</v>
      </c>
      <c r="E445" t="s">
        <v>27</v>
      </c>
    </row>
    <row r="446" spans="1:5">
      <c r="A446" t="s">
        <v>38</v>
      </c>
      <c r="B446" t="s">
        <v>12</v>
      </c>
      <c r="C446" s="63">
        <v>45688</v>
      </c>
      <c r="D446">
        <v>7959.0384974090884</v>
      </c>
      <c r="E446" t="s">
        <v>27</v>
      </c>
    </row>
    <row r="447" spans="1:5">
      <c r="A447" t="s">
        <v>38</v>
      </c>
      <c r="B447" t="s">
        <v>12</v>
      </c>
      <c r="C447" s="63">
        <v>45716</v>
      </c>
      <c r="D447">
        <v>7799.857727460907</v>
      </c>
      <c r="E447" t="s">
        <v>27</v>
      </c>
    </row>
    <row r="448" spans="1:5">
      <c r="A448" t="s">
        <v>38</v>
      </c>
      <c r="B448" t="s">
        <v>12</v>
      </c>
      <c r="C448" s="63">
        <v>45747</v>
      </c>
      <c r="D448">
        <v>8189.8506138339526</v>
      </c>
      <c r="E448" t="s">
        <v>27</v>
      </c>
    </row>
    <row r="449" spans="1:5">
      <c r="A449" t="s">
        <v>38</v>
      </c>
      <c r="B449" t="s">
        <v>12</v>
      </c>
      <c r="C449" s="63">
        <v>45777</v>
      </c>
      <c r="D449">
        <v>8026.0536015572734</v>
      </c>
      <c r="E449" t="s">
        <v>27</v>
      </c>
    </row>
    <row r="450" spans="1:5">
      <c r="A450" t="s">
        <v>38</v>
      </c>
      <c r="B450" t="s">
        <v>12</v>
      </c>
      <c r="C450" s="63">
        <v>45808</v>
      </c>
      <c r="D450">
        <v>8427.3562816351368</v>
      </c>
      <c r="E450" t="s">
        <v>27</v>
      </c>
    </row>
    <row r="451" spans="1:5">
      <c r="A451" t="s">
        <v>38</v>
      </c>
      <c r="B451" t="s">
        <v>12</v>
      </c>
      <c r="C451" s="63">
        <v>45838</v>
      </c>
      <c r="D451">
        <v>8258.8091560024332</v>
      </c>
      <c r="E451" t="s">
        <v>27</v>
      </c>
    </row>
    <row r="452" spans="1:5">
      <c r="A452" t="s">
        <v>38</v>
      </c>
      <c r="B452" t="s">
        <v>12</v>
      </c>
      <c r="C452" s="63">
        <v>45869</v>
      </c>
      <c r="D452">
        <v>8671.7496138025544</v>
      </c>
      <c r="E452" t="s">
        <v>27</v>
      </c>
    </row>
    <row r="453" spans="1:5">
      <c r="A453" t="s">
        <v>38</v>
      </c>
      <c r="B453" t="s">
        <v>12</v>
      </c>
      <c r="C453" s="63">
        <v>45900</v>
      </c>
      <c r="D453">
        <v>9105.3370944926828</v>
      </c>
      <c r="E453" t="s">
        <v>27</v>
      </c>
    </row>
    <row r="454" spans="1:5">
      <c r="A454" t="s">
        <v>38</v>
      </c>
      <c r="B454" t="s">
        <v>12</v>
      </c>
      <c r="C454" s="63">
        <v>45930</v>
      </c>
      <c r="D454">
        <v>9560.6039492173168</v>
      </c>
      <c r="E454" t="s">
        <v>27</v>
      </c>
    </row>
    <row r="455" spans="1:5">
      <c r="A455" t="s">
        <v>38</v>
      </c>
      <c r="B455" t="s">
        <v>12</v>
      </c>
      <c r="C455" s="63">
        <v>45961</v>
      </c>
      <c r="D455">
        <v>9369.3918702329702</v>
      </c>
      <c r="E455" t="s">
        <v>27</v>
      </c>
    </row>
    <row r="456" spans="1:5">
      <c r="A456" t="s">
        <v>38</v>
      </c>
      <c r="B456" t="s">
        <v>12</v>
      </c>
      <c r="C456" s="63">
        <v>45991</v>
      </c>
      <c r="D456">
        <v>9837.861463744619</v>
      </c>
      <c r="E456" t="s">
        <v>27</v>
      </c>
    </row>
    <row r="457" spans="1:5">
      <c r="A457" t="s">
        <v>38</v>
      </c>
      <c r="B457" t="s">
        <v>12</v>
      </c>
      <c r="C457" s="63">
        <v>46022</v>
      </c>
      <c r="D457">
        <v>10329.75453693185</v>
      </c>
      <c r="E457" t="s">
        <v>27</v>
      </c>
    </row>
    <row r="458" spans="1:5">
      <c r="A458" t="s">
        <v>39</v>
      </c>
      <c r="B458" t="s">
        <v>80</v>
      </c>
      <c r="C458" s="63">
        <v>45688</v>
      </c>
      <c r="D458">
        <v>358.71980803537332</v>
      </c>
      <c r="E458" t="s">
        <v>27</v>
      </c>
    </row>
    <row r="459" spans="1:5">
      <c r="A459" t="s">
        <v>39</v>
      </c>
      <c r="B459" t="s">
        <v>80</v>
      </c>
      <c r="C459" s="63">
        <v>45716</v>
      </c>
      <c r="D459">
        <v>351.54541187466583</v>
      </c>
      <c r="E459" t="s">
        <v>27</v>
      </c>
    </row>
    <row r="460" spans="1:5">
      <c r="A460" t="s">
        <v>39</v>
      </c>
      <c r="B460" t="s">
        <v>80</v>
      </c>
      <c r="C460" s="63">
        <v>45747</v>
      </c>
      <c r="D460">
        <v>362.0917742309058</v>
      </c>
      <c r="E460" t="s">
        <v>27</v>
      </c>
    </row>
    <row r="461" spans="1:5">
      <c r="A461" t="s">
        <v>39</v>
      </c>
      <c r="B461" t="s">
        <v>80</v>
      </c>
      <c r="C461" s="63">
        <v>45777</v>
      </c>
      <c r="D461">
        <v>354.84993874628765</v>
      </c>
      <c r="E461" t="s">
        <v>27</v>
      </c>
    </row>
    <row r="462" spans="1:5">
      <c r="A462" t="s">
        <v>39</v>
      </c>
      <c r="B462" t="s">
        <v>80</v>
      </c>
      <c r="C462" s="63">
        <v>45808</v>
      </c>
      <c r="D462">
        <v>365.49543690867631</v>
      </c>
      <c r="E462" t="s">
        <v>27</v>
      </c>
    </row>
    <row r="463" spans="1:5">
      <c r="A463" t="s">
        <v>39</v>
      </c>
      <c r="B463" t="s">
        <v>80</v>
      </c>
      <c r="C463" s="63">
        <v>45838</v>
      </c>
      <c r="D463">
        <v>358.18552817050278</v>
      </c>
      <c r="E463" t="s">
        <v>27</v>
      </c>
    </row>
    <row r="464" spans="1:5">
      <c r="A464" t="s">
        <v>39</v>
      </c>
      <c r="B464" t="s">
        <v>80</v>
      </c>
      <c r="C464" s="63">
        <v>45869</v>
      </c>
      <c r="D464">
        <v>368.93109401561787</v>
      </c>
      <c r="E464" t="s">
        <v>27</v>
      </c>
    </row>
    <row r="465" spans="1:5">
      <c r="A465" t="s">
        <v>39</v>
      </c>
      <c r="B465" t="s">
        <v>80</v>
      </c>
      <c r="C465" s="63">
        <v>45900</v>
      </c>
      <c r="D465">
        <v>379.99902683608644</v>
      </c>
      <c r="E465" t="s">
        <v>27</v>
      </c>
    </row>
    <row r="466" spans="1:5">
      <c r="A466" t="s">
        <v>39</v>
      </c>
      <c r="B466" t="s">
        <v>80</v>
      </c>
      <c r="C466" s="63">
        <v>45930</v>
      </c>
      <c r="D466">
        <v>391.39899764116905</v>
      </c>
      <c r="E466" t="s">
        <v>27</v>
      </c>
    </row>
    <row r="467" spans="1:5">
      <c r="A467" t="s">
        <v>39</v>
      </c>
      <c r="B467" t="s">
        <v>80</v>
      </c>
      <c r="C467" s="63">
        <v>45961</v>
      </c>
      <c r="D467">
        <v>383.57101768834565</v>
      </c>
      <c r="E467" t="s">
        <v>27</v>
      </c>
    </row>
    <row r="468" spans="1:5">
      <c r="A468" t="s">
        <v>39</v>
      </c>
      <c r="B468" t="s">
        <v>80</v>
      </c>
      <c r="C468" s="63">
        <v>45991</v>
      </c>
      <c r="D468">
        <v>395.07814821899603</v>
      </c>
      <c r="E468" t="s">
        <v>27</v>
      </c>
    </row>
    <row r="469" spans="1:5">
      <c r="A469" t="s">
        <v>39</v>
      </c>
      <c r="B469" t="s">
        <v>80</v>
      </c>
      <c r="C469" s="63">
        <v>46022</v>
      </c>
      <c r="D469">
        <v>406.93049266556591</v>
      </c>
      <c r="E469" t="s">
        <v>27</v>
      </c>
    </row>
    <row r="470" spans="1:5">
      <c r="A470" t="s">
        <v>40</v>
      </c>
      <c r="B470" t="s">
        <v>80</v>
      </c>
      <c r="C470" s="63">
        <v>45688</v>
      </c>
      <c r="D470">
        <v>0</v>
      </c>
      <c r="E470" t="s">
        <v>27</v>
      </c>
    </row>
    <row r="471" spans="1:5">
      <c r="A471" t="s">
        <v>40</v>
      </c>
      <c r="B471" t="s">
        <v>80</v>
      </c>
      <c r="C471" s="63">
        <v>45716</v>
      </c>
      <c r="D471">
        <v>0</v>
      </c>
      <c r="E471" t="s">
        <v>27</v>
      </c>
    </row>
    <row r="472" spans="1:5">
      <c r="A472" t="s">
        <v>40</v>
      </c>
      <c r="B472" t="s">
        <v>80</v>
      </c>
      <c r="C472" s="63">
        <v>45747</v>
      </c>
      <c r="D472">
        <v>0</v>
      </c>
      <c r="E472" t="s">
        <v>27</v>
      </c>
    </row>
    <row r="473" spans="1:5">
      <c r="A473" t="s">
        <v>40</v>
      </c>
      <c r="B473" t="s">
        <v>80</v>
      </c>
      <c r="C473" s="63">
        <v>45777</v>
      </c>
      <c r="D473">
        <v>0</v>
      </c>
      <c r="E473" t="s">
        <v>27</v>
      </c>
    </row>
    <row r="474" spans="1:5">
      <c r="A474" t="s">
        <v>40</v>
      </c>
      <c r="B474" t="s">
        <v>80</v>
      </c>
      <c r="C474" s="63">
        <v>45808</v>
      </c>
      <c r="D474">
        <v>0</v>
      </c>
      <c r="E474" t="s">
        <v>27</v>
      </c>
    </row>
    <row r="475" spans="1:5">
      <c r="A475" t="s">
        <v>40</v>
      </c>
      <c r="B475" t="s">
        <v>80</v>
      </c>
      <c r="C475" s="63">
        <v>45838</v>
      </c>
      <c r="D475">
        <v>0</v>
      </c>
      <c r="E475" t="s">
        <v>27</v>
      </c>
    </row>
    <row r="476" spans="1:5">
      <c r="A476" t="s">
        <v>40</v>
      </c>
      <c r="B476" t="s">
        <v>80</v>
      </c>
      <c r="C476" s="63">
        <v>45869</v>
      </c>
      <c r="D476">
        <v>0</v>
      </c>
      <c r="E476" t="s">
        <v>27</v>
      </c>
    </row>
    <row r="477" spans="1:5">
      <c r="A477" t="s">
        <v>40</v>
      </c>
      <c r="B477" t="s">
        <v>80</v>
      </c>
      <c r="C477" s="63">
        <v>45900</v>
      </c>
      <c r="D477">
        <v>0</v>
      </c>
      <c r="E477" t="s">
        <v>27</v>
      </c>
    </row>
    <row r="478" spans="1:5">
      <c r="A478" t="s">
        <v>40</v>
      </c>
      <c r="B478" t="s">
        <v>80</v>
      </c>
      <c r="C478" s="63">
        <v>45930</v>
      </c>
      <c r="D478">
        <v>0</v>
      </c>
      <c r="E478" t="s">
        <v>27</v>
      </c>
    </row>
    <row r="479" spans="1:5">
      <c r="A479" t="s">
        <v>40</v>
      </c>
      <c r="B479" t="s">
        <v>80</v>
      </c>
      <c r="C479" s="63">
        <v>45961</v>
      </c>
      <c r="D479">
        <v>0</v>
      </c>
      <c r="E479" t="s">
        <v>27</v>
      </c>
    </row>
    <row r="480" spans="1:5">
      <c r="A480" t="s">
        <v>40</v>
      </c>
      <c r="B480" t="s">
        <v>80</v>
      </c>
      <c r="C480" s="63">
        <v>45991</v>
      </c>
      <c r="D480">
        <v>0</v>
      </c>
      <c r="E480" t="s">
        <v>27</v>
      </c>
    </row>
    <row r="481" spans="1:5">
      <c r="A481" t="s">
        <v>40</v>
      </c>
      <c r="B481" t="s">
        <v>80</v>
      </c>
      <c r="C481" s="63">
        <v>46022</v>
      </c>
      <c r="D481">
        <v>0</v>
      </c>
      <c r="E481" t="s">
        <v>27</v>
      </c>
    </row>
    <row r="482" spans="1:5">
      <c r="A482" t="s">
        <v>41</v>
      </c>
      <c r="B482" t="s">
        <v>80</v>
      </c>
      <c r="C482" s="63">
        <v>45688</v>
      </c>
      <c r="D482">
        <v>1591.8076994818182</v>
      </c>
      <c r="E482" t="s">
        <v>27</v>
      </c>
    </row>
    <row r="483" spans="1:5">
      <c r="A483" t="s">
        <v>41</v>
      </c>
      <c r="B483" t="s">
        <v>80</v>
      </c>
      <c r="C483" s="63">
        <v>45716</v>
      </c>
      <c r="D483">
        <v>1559.9715454921818</v>
      </c>
      <c r="E483" t="s">
        <v>27</v>
      </c>
    </row>
    <row r="484" spans="1:5">
      <c r="A484" t="s">
        <v>41</v>
      </c>
      <c r="B484" t="s">
        <v>80</v>
      </c>
      <c r="C484" s="63">
        <v>45747</v>
      </c>
      <c r="D484">
        <v>1637.9701227667911</v>
      </c>
      <c r="E484" t="s">
        <v>27</v>
      </c>
    </row>
    <row r="485" spans="1:5">
      <c r="A485" t="s">
        <v>41</v>
      </c>
      <c r="B485" t="s">
        <v>80</v>
      </c>
      <c r="C485" s="63">
        <v>45777</v>
      </c>
      <c r="D485">
        <v>1605.2107203114551</v>
      </c>
      <c r="E485" t="s">
        <v>27</v>
      </c>
    </row>
    <row r="486" spans="1:5">
      <c r="A486" t="s">
        <v>41</v>
      </c>
      <c r="B486" t="s">
        <v>80</v>
      </c>
      <c r="C486" s="63">
        <v>45808</v>
      </c>
      <c r="D486">
        <v>1685.471256327028</v>
      </c>
      <c r="E486" t="s">
        <v>27</v>
      </c>
    </row>
    <row r="487" spans="1:5">
      <c r="A487" t="s">
        <v>41</v>
      </c>
      <c r="B487" t="s">
        <v>80</v>
      </c>
      <c r="C487" s="63">
        <v>45838</v>
      </c>
      <c r="D487">
        <v>1651.7618312004874</v>
      </c>
      <c r="E487" t="s">
        <v>27</v>
      </c>
    </row>
    <row r="488" spans="1:5">
      <c r="A488" t="s">
        <v>41</v>
      </c>
      <c r="B488" t="s">
        <v>80</v>
      </c>
      <c r="C488" s="63">
        <v>45869</v>
      </c>
      <c r="D488">
        <v>1734.3499227605118</v>
      </c>
      <c r="E488" t="s">
        <v>27</v>
      </c>
    </row>
    <row r="489" spans="1:5">
      <c r="A489" t="s">
        <v>41</v>
      </c>
      <c r="B489" t="s">
        <v>80</v>
      </c>
      <c r="C489" s="63">
        <v>45900</v>
      </c>
      <c r="D489">
        <v>1821.0674188985374</v>
      </c>
      <c r="E489" t="s">
        <v>27</v>
      </c>
    </row>
    <row r="490" spans="1:5">
      <c r="A490" t="s">
        <v>41</v>
      </c>
      <c r="B490" t="s">
        <v>80</v>
      </c>
      <c r="C490" s="63">
        <v>45930</v>
      </c>
      <c r="D490">
        <v>1912.1207898434643</v>
      </c>
      <c r="E490" t="s">
        <v>27</v>
      </c>
    </row>
    <row r="491" spans="1:5">
      <c r="A491" t="s">
        <v>41</v>
      </c>
      <c r="B491" t="s">
        <v>80</v>
      </c>
      <c r="C491" s="63">
        <v>45961</v>
      </c>
      <c r="D491">
        <v>1873.8783740465949</v>
      </c>
      <c r="E491" t="s">
        <v>27</v>
      </c>
    </row>
    <row r="492" spans="1:5">
      <c r="A492" t="s">
        <v>41</v>
      </c>
      <c r="B492" t="s">
        <v>80</v>
      </c>
      <c r="C492" s="63">
        <v>45991</v>
      </c>
      <c r="D492">
        <v>1967.5722927489248</v>
      </c>
      <c r="E492" t="s">
        <v>27</v>
      </c>
    </row>
    <row r="493" spans="1:5">
      <c r="A493" t="s">
        <v>41</v>
      </c>
      <c r="B493" t="s">
        <v>80</v>
      </c>
      <c r="C493" s="63">
        <v>46022</v>
      </c>
      <c r="D493">
        <v>2065.950907386371</v>
      </c>
      <c r="E493" t="s">
        <v>27</v>
      </c>
    </row>
    <row r="494" spans="1:5">
      <c r="A494" t="s">
        <v>42</v>
      </c>
      <c r="B494" t="s">
        <v>81</v>
      </c>
      <c r="C494" s="63">
        <v>45688</v>
      </c>
      <c r="D494">
        <v>5022.0773124952248</v>
      </c>
      <c r="E494" t="s">
        <v>27</v>
      </c>
    </row>
    <row r="495" spans="1:5">
      <c r="A495" t="s">
        <v>42</v>
      </c>
      <c r="B495" t="s">
        <v>81</v>
      </c>
      <c r="C495" s="63">
        <v>45716</v>
      </c>
      <c r="D495">
        <v>4519.8695812457026</v>
      </c>
      <c r="E495" t="s">
        <v>27</v>
      </c>
    </row>
    <row r="496" spans="1:5">
      <c r="A496" t="s">
        <v>42</v>
      </c>
      <c r="B496" t="s">
        <v>81</v>
      </c>
      <c r="C496" s="63">
        <v>45747</v>
      </c>
      <c r="D496">
        <v>4067.8826231211324</v>
      </c>
      <c r="E496" t="s">
        <v>27</v>
      </c>
    </row>
    <row r="497" spans="1:5">
      <c r="A497" t="s">
        <v>42</v>
      </c>
      <c r="B497" t="s">
        <v>81</v>
      </c>
      <c r="C497" s="63">
        <v>45777</v>
      </c>
      <c r="D497">
        <v>3661.0943608090192</v>
      </c>
      <c r="E497" t="s">
        <v>27</v>
      </c>
    </row>
    <row r="498" spans="1:5">
      <c r="A498" t="s">
        <v>42</v>
      </c>
      <c r="B498" t="s">
        <v>81</v>
      </c>
      <c r="C498" s="63">
        <v>45808</v>
      </c>
      <c r="D498">
        <v>3294.9849247281172</v>
      </c>
      <c r="E498" t="s">
        <v>27</v>
      </c>
    </row>
    <row r="499" spans="1:5">
      <c r="A499" t="s">
        <v>42</v>
      </c>
      <c r="B499" t="s">
        <v>81</v>
      </c>
      <c r="C499" s="63">
        <v>45838</v>
      </c>
      <c r="D499">
        <v>3229.0852262335547</v>
      </c>
      <c r="E499" t="s">
        <v>27</v>
      </c>
    </row>
    <row r="500" spans="1:5">
      <c r="A500" t="s">
        <v>42</v>
      </c>
      <c r="B500" t="s">
        <v>81</v>
      </c>
      <c r="C500" s="63">
        <v>45869</v>
      </c>
      <c r="D500">
        <v>3325.9577830205617</v>
      </c>
      <c r="E500" t="s">
        <v>27</v>
      </c>
    </row>
    <row r="501" spans="1:5">
      <c r="A501" t="s">
        <v>42</v>
      </c>
      <c r="B501" t="s">
        <v>81</v>
      </c>
      <c r="C501" s="63">
        <v>45900</v>
      </c>
      <c r="D501">
        <v>3425.7365165111787</v>
      </c>
      <c r="E501" t="s">
        <v>27</v>
      </c>
    </row>
    <row r="502" spans="1:5">
      <c r="A502" t="s">
        <v>42</v>
      </c>
      <c r="B502" t="s">
        <v>81</v>
      </c>
      <c r="C502" s="63">
        <v>45930</v>
      </c>
      <c r="D502">
        <v>3528.5086120065143</v>
      </c>
      <c r="E502" t="s">
        <v>27</v>
      </c>
    </row>
    <row r="503" spans="1:5">
      <c r="A503" t="s">
        <v>42</v>
      </c>
      <c r="B503" t="s">
        <v>81</v>
      </c>
      <c r="C503" s="63">
        <v>45961</v>
      </c>
      <c r="D503">
        <v>3175.6577508058631</v>
      </c>
      <c r="E503" t="s">
        <v>27</v>
      </c>
    </row>
    <row r="504" spans="1:5">
      <c r="A504" t="s">
        <v>42</v>
      </c>
      <c r="B504" t="s">
        <v>81</v>
      </c>
      <c r="C504" s="63">
        <v>45991</v>
      </c>
      <c r="D504">
        <v>2858.0919757252768</v>
      </c>
      <c r="E504" t="s">
        <v>27</v>
      </c>
    </row>
    <row r="505" spans="1:5">
      <c r="A505" t="s">
        <v>42</v>
      </c>
      <c r="B505" t="s">
        <v>81</v>
      </c>
      <c r="C505" s="63">
        <v>46022</v>
      </c>
      <c r="D505">
        <v>2572.2827781527494</v>
      </c>
      <c r="E505" t="s">
        <v>27</v>
      </c>
    </row>
    <row r="506" spans="1:5">
      <c r="A506" t="s">
        <v>43</v>
      </c>
      <c r="B506" t="s">
        <v>81</v>
      </c>
      <c r="C506" s="63">
        <v>45688</v>
      </c>
      <c r="D506">
        <v>502.20773124952245</v>
      </c>
      <c r="E506" t="s">
        <v>27</v>
      </c>
    </row>
    <row r="507" spans="1:5">
      <c r="A507" t="s">
        <v>43</v>
      </c>
      <c r="B507" t="s">
        <v>81</v>
      </c>
      <c r="C507" s="63">
        <v>45716</v>
      </c>
      <c r="D507">
        <v>492.16357662453197</v>
      </c>
      <c r="E507" t="s">
        <v>27</v>
      </c>
    </row>
    <row r="508" spans="1:5">
      <c r="A508" t="s">
        <v>43</v>
      </c>
      <c r="B508" t="s">
        <v>81</v>
      </c>
      <c r="C508" s="63">
        <v>45747</v>
      </c>
      <c r="D508">
        <v>506.92848392326795</v>
      </c>
      <c r="E508" t="s">
        <v>27</v>
      </c>
    </row>
    <row r="509" spans="1:5">
      <c r="A509" t="s">
        <v>43</v>
      </c>
      <c r="B509" t="s">
        <v>81</v>
      </c>
      <c r="C509" s="63">
        <v>45777</v>
      </c>
      <c r="D509">
        <v>496.78991424480256</v>
      </c>
      <c r="E509" t="s">
        <v>27</v>
      </c>
    </row>
    <row r="510" spans="1:5">
      <c r="A510" t="s">
        <v>43</v>
      </c>
      <c r="B510" t="s">
        <v>81</v>
      </c>
      <c r="C510" s="63">
        <v>45808</v>
      </c>
      <c r="D510">
        <v>511.69361167214663</v>
      </c>
      <c r="E510" t="s">
        <v>27</v>
      </c>
    </row>
    <row r="511" spans="1:5">
      <c r="A511" t="s">
        <v>43</v>
      </c>
      <c r="B511" t="s">
        <v>81</v>
      </c>
      <c r="C511" s="63">
        <v>45838</v>
      </c>
      <c r="D511">
        <v>501.45973943870371</v>
      </c>
      <c r="E511" t="s">
        <v>27</v>
      </c>
    </row>
    <row r="512" spans="1:5">
      <c r="A512" t="s">
        <v>43</v>
      </c>
      <c r="B512" t="s">
        <v>81</v>
      </c>
      <c r="C512" s="63">
        <v>45869</v>
      </c>
      <c r="D512">
        <v>516.50353162186479</v>
      </c>
      <c r="E512" t="s">
        <v>27</v>
      </c>
    </row>
    <row r="513" spans="1:5">
      <c r="A513" t="s">
        <v>43</v>
      </c>
      <c r="B513" t="s">
        <v>81</v>
      </c>
      <c r="C513" s="63">
        <v>45900</v>
      </c>
      <c r="D513">
        <v>531.99863757052071</v>
      </c>
      <c r="E513" t="s">
        <v>27</v>
      </c>
    </row>
    <row r="514" spans="1:5">
      <c r="A514" t="s">
        <v>43</v>
      </c>
      <c r="B514" t="s">
        <v>81</v>
      </c>
      <c r="C514" s="63">
        <v>45930</v>
      </c>
      <c r="D514">
        <v>547.95859669763638</v>
      </c>
      <c r="E514" t="s">
        <v>27</v>
      </c>
    </row>
    <row r="515" spans="1:5">
      <c r="A515" t="s">
        <v>43</v>
      </c>
      <c r="B515" t="s">
        <v>81</v>
      </c>
      <c r="C515" s="63">
        <v>45961</v>
      </c>
      <c r="D515">
        <v>536.99942476368369</v>
      </c>
      <c r="E515" t="s">
        <v>27</v>
      </c>
    </row>
    <row r="516" spans="1:5">
      <c r="A516" t="s">
        <v>43</v>
      </c>
      <c r="B516" t="s">
        <v>81</v>
      </c>
      <c r="C516" s="63">
        <v>45991</v>
      </c>
      <c r="D516">
        <v>553.10940750659427</v>
      </c>
      <c r="E516" t="s">
        <v>27</v>
      </c>
    </row>
    <row r="517" spans="1:5">
      <c r="A517" t="s">
        <v>43</v>
      </c>
      <c r="B517" t="s">
        <v>81</v>
      </c>
      <c r="C517" s="63">
        <v>46022</v>
      </c>
      <c r="D517">
        <v>569.70268973179213</v>
      </c>
      <c r="E517" t="s">
        <v>27</v>
      </c>
    </row>
    <row r="518" spans="1:5">
      <c r="A518" t="s">
        <v>45</v>
      </c>
      <c r="B518" t="s">
        <v>13</v>
      </c>
      <c r="C518" s="63">
        <v>45688</v>
      </c>
      <c r="D518">
        <v>0</v>
      </c>
      <c r="E518" t="s">
        <v>27</v>
      </c>
    </row>
    <row r="519" spans="1:5">
      <c r="A519" t="s">
        <v>45</v>
      </c>
      <c r="B519" t="s">
        <v>13</v>
      </c>
      <c r="C519" s="63">
        <v>45716</v>
      </c>
      <c r="D519">
        <v>0</v>
      </c>
      <c r="E519" t="s">
        <v>27</v>
      </c>
    </row>
    <row r="520" spans="1:5">
      <c r="A520" t="s">
        <v>45</v>
      </c>
      <c r="B520" t="s">
        <v>13</v>
      </c>
      <c r="C520" s="63">
        <v>45747</v>
      </c>
      <c r="D520">
        <v>0</v>
      </c>
      <c r="E520" t="s">
        <v>27</v>
      </c>
    </row>
    <row r="521" spans="1:5">
      <c r="A521" t="s">
        <v>45</v>
      </c>
      <c r="B521" t="s">
        <v>13</v>
      </c>
      <c r="C521" s="63">
        <v>45777</v>
      </c>
      <c r="D521">
        <v>0</v>
      </c>
      <c r="E521" t="s">
        <v>27</v>
      </c>
    </row>
    <row r="522" spans="1:5">
      <c r="A522" t="s">
        <v>45</v>
      </c>
      <c r="B522" t="s">
        <v>13</v>
      </c>
      <c r="C522" s="63">
        <v>45808</v>
      </c>
      <c r="D522">
        <v>0</v>
      </c>
      <c r="E522" t="s">
        <v>27</v>
      </c>
    </row>
    <row r="523" spans="1:5">
      <c r="A523" t="s">
        <v>45</v>
      </c>
      <c r="B523" t="s">
        <v>13</v>
      </c>
      <c r="C523" s="63">
        <v>45838</v>
      </c>
      <c r="D523">
        <v>0</v>
      </c>
      <c r="E523" t="s">
        <v>27</v>
      </c>
    </row>
    <row r="524" spans="1:5">
      <c r="A524" t="s">
        <v>45</v>
      </c>
      <c r="B524" t="s">
        <v>13</v>
      </c>
      <c r="C524" s="63">
        <v>45869</v>
      </c>
      <c r="D524">
        <v>0</v>
      </c>
      <c r="E524" t="s">
        <v>27</v>
      </c>
    </row>
    <row r="525" spans="1:5">
      <c r="A525" t="s">
        <v>45</v>
      </c>
      <c r="B525" t="s">
        <v>13</v>
      </c>
      <c r="C525" s="63">
        <v>45900</v>
      </c>
      <c r="D525">
        <v>0</v>
      </c>
      <c r="E525" t="s">
        <v>27</v>
      </c>
    </row>
    <row r="526" spans="1:5">
      <c r="A526" t="s">
        <v>45</v>
      </c>
      <c r="B526" t="s">
        <v>13</v>
      </c>
      <c r="C526" s="63">
        <v>45930</v>
      </c>
      <c r="D526">
        <v>0</v>
      </c>
      <c r="E526" t="s">
        <v>27</v>
      </c>
    </row>
    <row r="527" spans="1:5">
      <c r="A527" t="s">
        <v>45</v>
      </c>
      <c r="B527" t="s">
        <v>13</v>
      </c>
      <c r="C527" s="63">
        <v>45961</v>
      </c>
      <c r="D527">
        <v>0</v>
      </c>
      <c r="E527" t="s">
        <v>27</v>
      </c>
    </row>
    <row r="528" spans="1:5">
      <c r="A528" t="s">
        <v>45</v>
      </c>
      <c r="B528" t="s">
        <v>13</v>
      </c>
      <c r="C528" s="63">
        <v>45991</v>
      </c>
      <c r="D528">
        <v>0</v>
      </c>
      <c r="E528" t="s">
        <v>27</v>
      </c>
    </row>
    <row r="529" spans="1:5">
      <c r="A529" t="s">
        <v>45</v>
      </c>
      <c r="B529" t="s">
        <v>13</v>
      </c>
      <c r="C529" s="63">
        <v>46022</v>
      </c>
      <c r="D529">
        <v>0</v>
      </c>
      <c r="E529" t="s">
        <v>27</v>
      </c>
    </row>
    <row r="530" spans="1:5">
      <c r="A530" t="s">
        <v>46</v>
      </c>
      <c r="B530" t="s">
        <v>13</v>
      </c>
      <c r="C530" s="63">
        <v>45688</v>
      </c>
      <c r="D530">
        <v>1215.5853287105679</v>
      </c>
      <c r="E530" t="s">
        <v>27</v>
      </c>
    </row>
    <row r="531" spans="1:5">
      <c r="A531" t="s">
        <v>46</v>
      </c>
      <c r="B531" t="s">
        <v>13</v>
      </c>
      <c r="C531" s="63">
        <v>45716</v>
      </c>
      <c r="D531">
        <v>1191.2736221363564</v>
      </c>
      <c r="E531" t="s">
        <v>27</v>
      </c>
    </row>
    <row r="532" spans="1:5">
      <c r="A532" t="s">
        <v>46</v>
      </c>
      <c r="B532" t="s">
        <v>13</v>
      </c>
      <c r="C532" s="63">
        <v>45747</v>
      </c>
      <c r="D532">
        <v>1215.0990945790836</v>
      </c>
      <c r="E532" t="s">
        <v>27</v>
      </c>
    </row>
    <row r="533" spans="1:5">
      <c r="A533" t="s">
        <v>46</v>
      </c>
      <c r="B533" t="s">
        <v>13</v>
      </c>
      <c r="C533" s="63">
        <v>45777</v>
      </c>
      <c r="D533">
        <v>1190.797112687502</v>
      </c>
      <c r="E533" t="s">
        <v>27</v>
      </c>
    </row>
    <row r="534" spans="1:5">
      <c r="A534" t="s">
        <v>46</v>
      </c>
      <c r="B534" t="s">
        <v>13</v>
      </c>
      <c r="C534" s="63">
        <v>45808</v>
      </c>
      <c r="D534">
        <v>1214.6130549412521</v>
      </c>
      <c r="E534" t="s">
        <v>27</v>
      </c>
    </row>
    <row r="535" spans="1:5">
      <c r="A535" t="s">
        <v>46</v>
      </c>
      <c r="B535" t="s">
        <v>13</v>
      </c>
      <c r="C535" s="63">
        <v>45838</v>
      </c>
      <c r="D535">
        <v>1190.3207938424271</v>
      </c>
      <c r="E535" t="s">
        <v>27</v>
      </c>
    </row>
    <row r="536" spans="1:5">
      <c r="A536" t="s">
        <v>46</v>
      </c>
      <c r="B536" t="s">
        <v>13</v>
      </c>
      <c r="C536" s="63">
        <v>45869</v>
      </c>
      <c r="D536">
        <v>1214.1272097192757</v>
      </c>
      <c r="E536" t="s">
        <v>27</v>
      </c>
    </row>
    <row r="537" spans="1:5">
      <c r="A537" t="s">
        <v>46</v>
      </c>
      <c r="B537" t="s">
        <v>13</v>
      </c>
      <c r="C537" s="63">
        <v>45900</v>
      </c>
      <c r="D537">
        <v>1238.4097539136612</v>
      </c>
      <c r="E537" t="s">
        <v>27</v>
      </c>
    </row>
    <row r="538" spans="1:5">
      <c r="A538" t="s">
        <v>46</v>
      </c>
      <c r="B538" t="s">
        <v>13</v>
      </c>
      <c r="C538" s="63">
        <v>45930</v>
      </c>
      <c r="D538">
        <v>1263.1779489919345</v>
      </c>
      <c r="E538" t="s">
        <v>27</v>
      </c>
    </row>
    <row r="539" spans="1:5">
      <c r="A539" t="s">
        <v>46</v>
      </c>
      <c r="B539" t="s">
        <v>13</v>
      </c>
      <c r="C539" s="63">
        <v>45961</v>
      </c>
      <c r="D539">
        <v>1237.9143900120957</v>
      </c>
      <c r="E539" t="s">
        <v>27</v>
      </c>
    </row>
    <row r="540" spans="1:5">
      <c r="A540" t="s">
        <v>46</v>
      </c>
      <c r="B540" t="s">
        <v>13</v>
      </c>
      <c r="C540" s="63">
        <v>45991</v>
      </c>
      <c r="D540">
        <v>1262.6726778123377</v>
      </c>
      <c r="E540" t="s">
        <v>27</v>
      </c>
    </row>
    <row r="541" spans="1:5">
      <c r="A541" t="s">
        <v>46</v>
      </c>
      <c r="B541" t="s">
        <v>13</v>
      </c>
      <c r="C541" s="63">
        <v>46022</v>
      </c>
      <c r="D541">
        <v>1287.9261313685845</v>
      </c>
      <c r="E541" t="s">
        <v>27</v>
      </c>
    </row>
    <row r="542" spans="1:5">
      <c r="A542" t="s">
        <v>47</v>
      </c>
      <c r="B542" t="s">
        <v>13</v>
      </c>
      <c r="C542" s="63">
        <v>45688</v>
      </c>
      <c r="D542">
        <v>3587.1980803537322</v>
      </c>
      <c r="E542" t="s">
        <v>27</v>
      </c>
    </row>
    <row r="543" spans="1:5">
      <c r="A543" t="s">
        <v>47</v>
      </c>
      <c r="B543" t="s">
        <v>13</v>
      </c>
      <c r="C543" s="63">
        <v>45716</v>
      </c>
      <c r="D543">
        <v>3515.4541187466575</v>
      </c>
      <c r="E543" t="s">
        <v>27</v>
      </c>
    </row>
    <row r="544" spans="1:5">
      <c r="A544" t="s">
        <v>47</v>
      </c>
      <c r="B544" t="s">
        <v>13</v>
      </c>
      <c r="C544" s="63">
        <v>45747</v>
      </c>
      <c r="D544">
        <v>3620.9177423090573</v>
      </c>
      <c r="E544" t="s">
        <v>27</v>
      </c>
    </row>
    <row r="545" spans="1:5">
      <c r="A545" t="s">
        <v>47</v>
      </c>
      <c r="B545" t="s">
        <v>13</v>
      </c>
      <c r="C545" s="63">
        <v>45777</v>
      </c>
      <c r="D545">
        <v>3548.4993874628763</v>
      </c>
      <c r="E545" t="s">
        <v>27</v>
      </c>
    </row>
    <row r="546" spans="1:5">
      <c r="A546" t="s">
        <v>47</v>
      </c>
      <c r="B546" t="s">
        <v>13</v>
      </c>
      <c r="C546" s="63">
        <v>45808</v>
      </c>
      <c r="D546">
        <v>3654.9543690867627</v>
      </c>
      <c r="E546" t="s">
        <v>27</v>
      </c>
    </row>
    <row r="547" spans="1:5">
      <c r="A547" t="s">
        <v>47</v>
      </c>
      <c r="B547" t="s">
        <v>13</v>
      </c>
      <c r="C547" s="63">
        <v>45838</v>
      </c>
      <c r="D547">
        <v>3581.8552817050272</v>
      </c>
      <c r="E547" t="s">
        <v>27</v>
      </c>
    </row>
    <row r="548" spans="1:5">
      <c r="A548" t="s">
        <v>47</v>
      </c>
      <c r="B548" t="s">
        <v>13</v>
      </c>
      <c r="C548" s="63">
        <v>45869</v>
      </c>
      <c r="D548">
        <v>3689.3109401561783</v>
      </c>
      <c r="E548" t="s">
        <v>27</v>
      </c>
    </row>
    <row r="549" spans="1:5">
      <c r="A549" t="s">
        <v>47</v>
      </c>
      <c r="B549" t="s">
        <v>13</v>
      </c>
      <c r="C549" s="63">
        <v>45900</v>
      </c>
      <c r="D549">
        <v>3799.9902683608639</v>
      </c>
      <c r="E549" t="s">
        <v>27</v>
      </c>
    </row>
    <row r="550" spans="1:5">
      <c r="A550" t="s">
        <v>47</v>
      </c>
      <c r="B550" t="s">
        <v>13</v>
      </c>
      <c r="C550" s="63">
        <v>45930</v>
      </c>
      <c r="D550">
        <v>3913.9899764116899</v>
      </c>
      <c r="E550" t="s">
        <v>27</v>
      </c>
    </row>
    <row r="551" spans="1:5">
      <c r="A551" t="s">
        <v>47</v>
      </c>
      <c r="B551" t="s">
        <v>13</v>
      </c>
      <c r="C551" s="63">
        <v>45961</v>
      </c>
      <c r="D551">
        <v>3835.7101768834559</v>
      </c>
      <c r="E551" t="s">
        <v>27</v>
      </c>
    </row>
    <row r="552" spans="1:5">
      <c r="A552" t="s">
        <v>47</v>
      </c>
      <c r="B552" t="s">
        <v>13</v>
      </c>
      <c r="C552" s="63">
        <v>45991</v>
      </c>
      <c r="D552">
        <v>3950.7814821899597</v>
      </c>
      <c r="E552" t="s">
        <v>27</v>
      </c>
    </row>
    <row r="553" spans="1:5">
      <c r="A553" t="s">
        <v>47</v>
      </c>
      <c r="B553" t="s">
        <v>13</v>
      </c>
      <c r="C553" s="63">
        <v>46022</v>
      </c>
      <c r="D553">
        <v>4069.3049266556586</v>
      </c>
      <c r="E553" t="s">
        <v>27</v>
      </c>
    </row>
    <row r="554" spans="1:5">
      <c r="A554" t="s">
        <v>48</v>
      </c>
      <c r="B554" t="s">
        <v>13</v>
      </c>
      <c r="C554" s="63">
        <v>45688</v>
      </c>
      <c r="D554">
        <v>2152.3188482122387</v>
      </c>
      <c r="E554" t="s">
        <v>27</v>
      </c>
    </row>
    <row r="555" spans="1:5">
      <c r="A555" t="s">
        <v>48</v>
      </c>
      <c r="B555" t="s">
        <v>13</v>
      </c>
      <c r="C555" s="63">
        <v>45716</v>
      </c>
      <c r="D555">
        <v>2109.272471247994</v>
      </c>
      <c r="E555" t="s">
        <v>27</v>
      </c>
    </row>
    <row r="556" spans="1:5">
      <c r="A556" t="s">
        <v>48</v>
      </c>
      <c r="B556" t="s">
        <v>13</v>
      </c>
      <c r="C556" s="63">
        <v>45747</v>
      </c>
      <c r="D556">
        <v>2172.5506453854337</v>
      </c>
      <c r="E556" t="s">
        <v>27</v>
      </c>
    </row>
    <row r="557" spans="1:5">
      <c r="A557" t="s">
        <v>48</v>
      </c>
      <c r="B557" t="s">
        <v>13</v>
      </c>
      <c r="C557" s="63">
        <v>45777</v>
      </c>
      <c r="D557">
        <v>2129.0996324777248</v>
      </c>
      <c r="E557" t="s">
        <v>27</v>
      </c>
    </row>
    <row r="558" spans="1:5">
      <c r="A558" t="s">
        <v>48</v>
      </c>
      <c r="B558" t="s">
        <v>13</v>
      </c>
      <c r="C558" s="63">
        <v>45808</v>
      </c>
      <c r="D558">
        <v>2192.9726214520565</v>
      </c>
      <c r="E558" t="s">
        <v>27</v>
      </c>
    </row>
    <row r="559" spans="1:5">
      <c r="A559" t="s">
        <v>48</v>
      </c>
      <c r="B559" t="s">
        <v>13</v>
      </c>
      <c r="C559" s="63">
        <v>45838</v>
      </c>
      <c r="D559">
        <v>2149.1131690230154</v>
      </c>
      <c r="E559" t="s">
        <v>27</v>
      </c>
    </row>
    <row r="560" spans="1:5">
      <c r="A560" t="s">
        <v>48</v>
      </c>
      <c r="B560" t="s">
        <v>13</v>
      </c>
      <c r="C560" s="63">
        <v>45869</v>
      </c>
      <c r="D560">
        <v>2213.5865640937059</v>
      </c>
      <c r="E560" t="s">
        <v>27</v>
      </c>
    </row>
    <row r="561" spans="1:5">
      <c r="A561" t="s">
        <v>48</v>
      </c>
      <c r="B561" t="s">
        <v>13</v>
      </c>
      <c r="C561" s="63">
        <v>45900</v>
      </c>
      <c r="D561">
        <v>2279.994161016517</v>
      </c>
      <c r="E561" t="s">
        <v>27</v>
      </c>
    </row>
    <row r="562" spans="1:5">
      <c r="A562" t="s">
        <v>48</v>
      </c>
      <c r="B562" t="s">
        <v>13</v>
      </c>
      <c r="C562" s="63">
        <v>45930</v>
      </c>
      <c r="D562">
        <v>2348.3939858470126</v>
      </c>
      <c r="E562" t="s">
        <v>27</v>
      </c>
    </row>
    <row r="563" spans="1:5">
      <c r="A563" t="s">
        <v>48</v>
      </c>
      <c r="B563" t="s">
        <v>13</v>
      </c>
      <c r="C563" s="63">
        <v>45961</v>
      </c>
      <c r="D563">
        <v>2301.4261061300722</v>
      </c>
      <c r="E563" t="s">
        <v>27</v>
      </c>
    </row>
    <row r="564" spans="1:5">
      <c r="A564" t="s">
        <v>48</v>
      </c>
      <c r="B564" t="s">
        <v>13</v>
      </c>
      <c r="C564" s="63">
        <v>45991</v>
      </c>
      <c r="D564">
        <v>2370.4688893139746</v>
      </c>
      <c r="E564" t="s">
        <v>27</v>
      </c>
    </row>
    <row r="565" spans="1:5">
      <c r="A565" t="s">
        <v>48</v>
      </c>
      <c r="B565" t="s">
        <v>13</v>
      </c>
      <c r="C565" s="63">
        <v>46022</v>
      </c>
      <c r="D565">
        <v>2441.5829559933941</v>
      </c>
      <c r="E565" t="s">
        <v>27</v>
      </c>
    </row>
    <row r="566" spans="1:5">
      <c r="A566" t="s">
        <v>49</v>
      </c>
      <c r="B566" t="s">
        <v>13</v>
      </c>
      <c r="C566" s="63">
        <v>45688</v>
      </c>
      <c r="D566">
        <v>2869.7584642829866</v>
      </c>
      <c r="E566" t="s">
        <v>27</v>
      </c>
    </row>
    <row r="567" spans="1:5">
      <c r="A567" t="s">
        <v>49</v>
      </c>
      <c r="B567" t="s">
        <v>13</v>
      </c>
      <c r="C567" s="63">
        <v>45716</v>
      </c>
      <c r="D567">
        <v>2812.3632949973266</v>
      </c>
      <c r="E567" t="s">
        <v>27</v>
      </c>
    </row>
    <row r="568" spans="1:5">
      <c r="A568" t="s">
        <v>49</v>
      </c>
      <c r="B568" t="s">
        <v>13</v>
      </c>
      <c r="C568" s="63">
        <v>45747</v>
      </c>
      <c r="D568">
        <v>2896.7341938472464</v>
      </c>
      <c r="E568" t="s">
        <v>27</v>
      </c>
    </row>
    <row r="569" spans="1:5">
      <c r="A569" t="s">
        <v>49</v>
      </c>
      <c r="B569" t="s">
        <v>13</v>
      </c>
      <c r="C569" s="63">
        <v>45777</v>
      </c>
      <c r="D569">
        <v>2838.7995099703012</v>
      </c>
      <c r="E569" t="s">
        <v>27</v>
      </c>
    </row>
    <row r="570" spans="1:5">
      <c r="A570" t="s">
        <v>49</v>
      </c>
      <c r="B570" t="s">
        <v>13</v>
      </c>
      <c r="C570" s="63">
        <v>45808</v>
      </c>
      <c r="D570">
        <v>2923.9634952694105</v>
      </c>
      <c r="E570" t="s">
        <v>27</v>
      </c>
    </row>
    <row r="571" spans="1:5">
      <c r="A571" t="s">
        <v>49</v>
      </c>
      <c r="B571" t="s">
        <v>13</v>
      </c>
      <c r="C571" s="63">
        <v>45838</v>
      </c>
      <c r="D571">
        <v>2865.4842253640222</v>
      </c>
      <c r="E571" t="s">
        <v>27</v>
      </c>
    </row>
    <row r="572" spans="1:5">
      <c r="A572" t="s">
        <v>49</v>
      </c>
      <c r="B572" t="s">
        <v>13</v>
      </c>
      <c r="C572" s="63">
        <v>45869</v>
      </c>
      <c r="D572">
        <v>2951.448752124943</v>
      </c>
      <c r="E572" t="s">
        <v>27</v>
      </c>
    </row>
    <row r="573" spans="1:5">
      <c r="A573" t="s">
        <v>49</v>
      </c>
      <c r="B573" t="s">
        <v>13</v>
      </c>
      <c r="C573" s="63">
        <v>45900</v>
      </c>
      <c r="D573">
        <v>3039.9922146886915</v>
      </c>
      <c r="E573" t="s">
        <v>27</v>
      </c>
    </row>
    <row r="574" spans="1:5">
      <c r="A574" t="s">
        <v>49</v>
      </c>
      <c r="B574" t="s">
        <v>13</v>
      </c>
      <c r="C574" s="63">
        <v>45930</v>
      </c>
      <c r="D574">
        <v>3131.1919811293524</v>
      </c>
      <c r="E574" t="s">
        <v>27</v>
      </c>
    </row>
    <row r="575" spans="1:5">
      <c r="A575" t="s">
        <v>49</v>
      </c>
      <c r="B575" t="s">
        <v>13</v>
      </c>
      <c r="C575" s="63">
        <v>45961</v>
      </c>
      <c r="D575">
        <v>3068.5681415067652</v>
      </c>
      <c r="E575" t="s">
        <v>27</v>
      </c>
    </row>
    <row r="576" spans="1:5">
      <c r="A576" t="s">
        <v>49</v>
      </c>
      <c r="B576" t="s">
        <v>13</v>
      </c>
      <c r="C576" s="63">
        <v>45991</v>
      </c>
      <c r="D576">
        <v>3160.6251857519683</v>
      </c>
      <c r="E576" t="s">
        <v>27</v>
      </c>
    </row>
    <row r="577" spans="1:5">
      <c r="A577" t="s">
        <v>49</v>
      </c>
      <c r="B577" t="s">
        <v>13</v>
      </c>
      <c r="C577" s="63">
        <v>46022</v>
      </c>
      <c r="D577">
        <v>3255.4439413245273</v>
      </c>
      <c r="E577" t="s">
        <v>27</v>
      </c>
    </row>
    <row r="578" spans="1:5">
      <c r="A578" t="s">
        <v>51</v>
      </c>
      <c r="B578" t="s">
        <v>14</v>
      </c>
      <c r="C578" s="63">
        <v>45688</v>
      </c>
      <c r="D578">
        <v>0</v>
      </c>
      <c r="E578" t="s">
        <v>27</v>
      </c>
    </row>
    <row r="579" spans="1:5">
      <c r="A579" t="s">
        <v>51</v>
      </c>
      <c r="B579" t="s">
        <v>14</v>
      </c>
      <c r="C579" s="63">
        <v>45716</v>
      </c>
      <c r="D579">
        <v>0</v>
      </c>
      <c r="E579" t="s">
        <v>27</v>
      </c>
    </row>
    <row r="580" spans="1:5">
      <c r="A580" t="s">
        <v>51</v>
      </c>
      <c r="B580" t="s">
        <v>14</v>
      </c>
      <c r="C580" s="63">
        <v>45747</v>
      </c>
      <c r="D580">
        <v>0</v>
      </c>
      <c r="E580" t="s">
        <v>27</v>
      </c>
    </row>
    <row r="581" spans="1:5">
      <c r="A581" t="s">
        <v>51</v>
      </c>
      <c r="B581" t="s">
        <v>14</v>
      </c>
      <c r="C581" s="63">
        <v>45777</v>
      </c>
      <c r="D581">
        <v>0</v>
      </c>
      <c r="E581" t="s">
        <v>27</v>
      </c>
    </row>
    <row r="582" spans="1:5">
      <c r="A582" t="s">
        <v>51</v>
      </c>
      <c r="B582" t="s">
        <v>14</v>
      </c>
      <c r="C582" s="63">
        <v>45808</v>
      </c>
      <c r="D582">
        <v>0</v>
      </c>
      <c r="E582" t="s">
        <v>27</v>
      </c>
    </row>
    <row r="583" spans="1:5">
      <c r="A583" t="s">
        <v>51</v>
      </c>
      <c r="B583" t="s">
        <v>14</v>
      </c>
      <c r="C583" s="63">
        <v>45838</v>
      </c>
      <c r="D583">
        <v>0</v>
      </c>
      <c r="E583" t="s">
        <v>27</v>
      </c>
    </row>
    <row r="584" spans="1:5">
      <c r="A584" t="s">
        <v>51</v>
      </c>
      <c r="B584" t="s">
        <v>14</v>
      </c>
      <c r="C584" s="63">
        <v>45869</v>
      </c>
      <c r="D584">
        <v>0</v>
      </c>
      <c r="E584" t="s">
        <v>27</v>
      </c>
    </row>
    <row r="585" spans="1:5">
      <c r="A585" t="s">
        <v>51</v>
      </c>
      <c r="B585" t="s">
        <v>14</v>
      </c>
      <c r="C585" s="63">
        <v>45900</v>
      </c>
      <c r="D585">
        <v>0</v>
      </c>
      <c r="E585" t="s">
        <v>27</v>
      </c>
    </row>
    <row r="586" spans="1:5">
      <c r="A586" t="s">
        <v>51</v>
      </c>
      <c r="B586" t="s">
        <v>14</v>
      </c>
      <c r="C586" s="63">
        <v>45930</v>
      </c>
      <c r="D586">
        <v>0</v>
      </c>
      <c r="E586" t="s">
        <v>27</v>
      </c>
    </row>
    <row r="587" spans="1:5">
      <c r="A587" t="s">
        <v>51</v>
      </c>
      <c r="B587" t="s">
        <v>14</v>
      </c>
      <c r="C587" s="63">
        <v>45961</v>
      </c>
      <c r="D587">
        <v>0</v>
      </c>
      <c r="E587" t="s">
        <v>27</v>
      </c>
    </row>
    <row r="588" spans="1:5">
      <c r="A588" t="s">
        <v>51</v>
      </c>
      <c r="B588" t="s">
        <v>14</v>
      </c>
      <c r="C588" s="63">
        <v>45991</v>
      </c>
      <c r="D588">
        <v>0</v>
      </c>
      <c r="E588" t="s">
        <v>27</v>
      </c>
    </row>
    <row r="589" spans="1:5">
      <c r="A589" t="s">
        <v>51</v>
      </c>
      <c r="B589" t="s">
        <v>14</v>
      </c>
      <c r="C589" s="63">
        <v>46022</v>
      </c>
      <c r="D589">
        <v>0</v>
      </c>
      <c r="E589" t="s">
        <v>27</v>
      </c>
    </row>
    <row r="590" spans="1:5">
      <c r="A590" t="s">
        <v>52</v>
      </c>
      <c r="B590" t="s">
        <v>14</v>
      </c>
      <c r="C590" s="63">
        <v>45688</v>
      </c>
      <c r="D590">
        <v>3327.5358878151428</v>
      </c>
      <c r="E590" t="s">
        <v>27</v>
      </c>
    </row>
    <row r="591" spans="1:5">
      <c r="A591" t="s">
        <v>52</v>
      </c>
      <c r="B591" t="s">
        <v>14</v>
      </c>
      <c r="C591" s="63">
        <v>45716</v>
      </c>
      <c r="D591">
        <v>3260.9851700588397</v>
      </c>
      <c r="E591" t="s">
        <v>27</v>
      </c>
    </row>
    <row r="592" spans="1:5">
      <c r="A592" t="s">
        <v>52</v>
      </c>
      <c r="B592" t="s">
        <v>14</v>
      </c>
      <c r="C592" s="63">
        <v>45747</v>
      </c>
      <c r="D592">
        <v>3424.0344285617816</v>
      </c>
      <c r="E592" t="s">
        <v>27</v>
      </c>
    </row>
    <row r="593" spans="1:5">
      <c r="A593" t="s">
        <v>52</v>
      </c>
      <c r="B593" t="s">
        <v>14</v>
      </c>
      <c r="C593" s="63">
        <v>45777</v>
      </c>
      <c r="D593">
        <v>3355.5537399905461</v>
      </c>
      <c r="E593" t="s">
        <v>27</v>
      </c>
    </row>
    <row r="594" spans="1:5">
      <c r="A594" t="s">
        <v>52</v>
      </c>
      <c r="B594" t="s">
        <v>14</v>
      </c>
      <c r="C594" s="63">
        <v>45808</v>
      </c>
      <c r="D594">
        <v>3523.3314269900734</v>
      </c>
      <c r="E594" t="s">
        <v>27</v>
      </c>
    </row>
    <row r="595" spans="1:5">
      <c r="A595" t="s">
        <v>52</v>
      </c>
      <c r="B595" t="s">
        <v>14</v>
      </c>
      <c r="C595" s="63">
        <v>45838</v>
      </c>
      <c r="D595">
        <v>3170.9982842910663</v>
      </c>
      <c r="E595" t="s">
        <v>27</v>
      </c>
    </row>
    <row r="596" spans="1:5">
      <c r="A596" t="s">
        <v>52</v>
      </c>
      <c r="B596" t="s">
        <v>14</v>
      </c>
      <c r="C596" s="63">
        <v>45869</v>
      </c>
      <c r="D596">
        <v>2853.8984558619595</v>
      </c>
      <c r="E596" t="s">
        <v>27</v>
      </c>
    </row>
    <row r="597" spans="1:5">
      <c r="A597" t="s">
        <v>52</v>
      </c>
      <c r="B597" t="s">
        <v>14</v>
      </c>
      <c r="C597" s="63">
        <v>45900</v>
      </c>
      <c r="D597">
        <v>2568.5086102757637</v>
      </c>
      <c r="E597" t="s">
        <v>27</v>
      </c>
    </row>
    <row r="598" spans="1:5">
      <c r="A598" t="s">
        <v>52</v>
      </c>
      <c r="B598" t="s">
        <v>14</v>
      </c>
      <c r="C598" s="63">
        <v>45930</v>
      </c>
      <c r="D598">
        <v>2696.934040789552</v>
      </c>
      <c r="E598" t="s">
        <v>27</v>
      </c>
    </row>
    <row r="599" spans="1:5">
      <c r="A599" t="s">
        <v>52</v>
      </c>
      <c r="B599" t="s">
        <v>14</v>
      </c>
      <c r="C599" s="63">
        <v>45961</v>
      </c>
      <c r="D599">
        <v>2642.995359973761</v>
      </c>
      <c r="E599" t="s">
        <v>27</v>
      </c>
    </row>
    <row r="600" spans="1:5">
      <c r="A600" t="s">
        <v>52</v>
      </c>
      <c r="B600" t="s">
        <v>14</v>
      </c>
      <c r="C600" s="63">
        <v>45991</v>
      </c>
      <c r="D600">
        <v>2775.1451279724492</v>
      </c>
      <c r="E600" t="s">
        <v>27</v>
      </c>
    </row>
    <row r="601" spans="1:5">
      <c r="A601" t="s">
        <v>52</v>
      </c>
      <c r="B601" t="s">
        <v>14</v>
      </c>
      <c r="C601" s="63">
        <v>46022</v>
      </c>
      <c r="D601">
        <v>2913.902384371072</v>
      </c>
      <c r="E601" t="s">
        <v>27</v>
      </c>
    </row>
    <row r="602" spans="1:5">
      <c r="A602" t="s">
        <v>53</v>
      </c>
      <c r="B602" t="s">
        <v>14</v>
      </c>
      <c r="C602" s="63">
        <v>45688</v>
      </c>
      <c r="D602">
        <v>717.43961607074664</v>
      </c>
      <c r="E602" t="s">
        <v>27</v>
      </c>
    </row>
    <row r="603" spans="1:5">
      <c r="A603" t="s">
        <v>53</v>
      </c>
      <c r="B603" t="s">
        <v>14</v>
      </c>
      <c r="C603" s="63">
        <v>45716</v>
      </c>
      <c r="D603">
        <v>703.09082374933166</v>
      </c>
      <c r="E603" t="s">
        <v>27</v>
      </c>
    </row>
    <row r="604" spans="1:5">
      <c r="A604" t="s">
        <v>53</v>
      </c>
      <c r="B604" t="s">
        <v>14</v>
      </c>
      <c r="C604" s="63">
        <v>45747</v>
      </c>
      <c r="D604">
        <v>724.1835484618116</v>
      </c>
      <c r="E604" t="s">
        <v>27</v>
      </c>
    </row>
    <row r="605" spans="1:5">
      <c r="A605" t="s">
        <v>53</v>
      </c>
      <c r="B605" t="s">
        <v>14</v>
      </c>
      <c r="C605" s="63">
        <v>45777</v>
      </c>
      <c r="D605">
        <v>709.6998774925753</v>
      </c>
      <c r="E605" t="s">
        <v>27</v>
      </c>
    </row>
    <row r="606" spans="1:5">
      <c r="A606" t="s">
        <v>53</v>
      </c>
      <c r="B606" t="s">
        <v>14</v>
      </c>
      <c r="C606" s="63">
        <v>45808</v>
      </c>
      <c r="D606">
        <v>730.99087381735262</v>
      </c>
      <c r="E606" t="s">
        <v>27</v>
      </c>
    </row>
    <row r="607" spans="1:5">
      <c r="A607" t="s">
        <v>53</v>
      </c>
      <c r="B607" t="s">
        <v>14</v>
      </c>
      <c r="C607" s="63">
        <v>45838</v>
      </c>
      <c r="D607">
        <v>716.37105634100556</v>
      </c>
      <c r="E607" t="s">
        <v>27</v>
      </c>
    </row>
    <row r="608" spans="1:5">
      <c r="A608" t="s">
        <v>53</v>
      </c>
      <c r="B608" t="s">
        <v>14</v>
      </c>
      <c r="C608" s="63">
        <v>45869</v>
      </c>
      <c r="D608">
        <v>737.86218803123575</v>
      </c>
      <c r="E608" t="s">
        <v>27</v>
      </c>
    </row>
    <row r="609" spans="1:5">
      <c r="A609" t="s">
        <v>53</v>
      </c>
      <c r="B609" t="s">
        <v>14</v>
      </c>
      <c r="C609" s="63">
        <v>45900</v>
      </c>
      <c r="D609">
        <v>759.99805367217289</v>
      </c>
      <c r="E609" t="s">
        <v>27</v>
      </c>
    </row>
    <row r="610" spans="1:5">
      <c r="A610" t="s">
        <v>53</v>
      </c>
      <c r="B610" t="s">
        <v>14</v>
      </c>
      <c r="C610" s="63">
        <v>45930</v>
      </c>
      <c r="D610">
        <v>782.79799528233809</v>
      </c>
      <c r="E610" t="s">
        <v>27</v>
      </c>
    </row>
    <row r="611" spans="1:5">
      <c r="A611" t="s">
        <v>53</v>
      </c>
      <c r="B611" t="s">
        <v>14</v>
      </c>
      <c r="C611" s="63">
        <v>45961</v>
      </c>
      <c r="D611">
        <v>767.1420353766913</v>
      </c>
      <c r="E611" t="s">
        <v>27</v>
      </c>
    </row>
    <row r="612" spans="1:5">
      <c r="A612" t="s">
        <v>53</v>
      </c>
      <c r="B612" t="s">
        <v>14</v>
      </c>
      <c r="C612" s="63">
        <v>45991</v>
      </c>
      <c r="D612">
        <v>790.15629643799207</v>
      </c>
      <c r="E612" t="s">
        <v>27</v>
      </c>
    </row>
    <row r="613" spans="1:5">
      <c r="A613" t="s">
        <v>53</v>
      </c>
      <c r="B613" t="s">
        <v>14</v>
      </c>
      <c r="C613" s="63">
        <v>46022</v>
      </c>
      <c r="D613">
        <v>813.86098533113181</v>
      </c>
      <c r="E613" t="s">
        <v>27</v>
      </c>
    </row>
    <row r="614" spans="1:5">
      <c r="A614" t="s">
        <v>54</v>
      </c>
      <c r="B614" t="s">
        <v>14</v>
      </c>
      <c r="C614" s="63">
        <v>45688</v>
      </c>
      <c r="D614">
        <v>645.69565446367187</v>
      </c>
      <c r="E614" t="s">
        <v>27</v>
      </c>
    </row>
    <row r="615" spans="1:5">
      <c r="A615" t="s">
        <v>54</v>
      </c>
      <c r="B615" t="s">
        <v>14</v>
      </c>
      <c r="C615" s="63">
        <v>45716</v>
      </c>
      <c r="D615">
        <v>632.78174137439839</v>
      </c>
      <c r="E615" t="s">
        <v>27</v>
      </c>
    </row>
    <row r="616" spans="1:5">
      <c r="A616" t="s">
        <v>54</v>
      </c>
      <c r="B616" t="s">
        <v>14</v>
      </c>
      <c r="C616" s="63">
        <v>45747</v>
      </c>
      <c r="D616">
        <v>651.76519361563032</v>
      </c>
      <c r="E616" t="s">
        <v>27</v>
      </c>
    </row>
    <row r="617" spans="1:5">
      <c r="A617" t="s">
        <v>54</v>
      </c>
      <c r="B617" t="s">
        <v>14</v>
      </c>
      <c r="C617" s="63">
        <v>45777</v>
      </c>
      <c r="D617">
        <v>638.7298897433177</v>
      </c>
      <c r="E617" t="s">
        <v>27</v>
      </c>
    </row>
    <row r="618" spans="1:5">
      <c r="A618" t="s">
        <v>54</v>
      </c>
      <c r="B618" t="s">
        <v>14</v>
      </c>
      <c r="C618" s="63">
        <v>45808</v>
      </c>
      <c r="D618">
        <v>657.89178643561729</v>
      </c>
      <c r="E618" t="s">
        <v>27</v>
      </c>
    </row>
    <row r="619" spans="1:5">
      <c r="A619" t="s">
        <v>54</v>
      </c>
      <c r="B619" t="s">
        <v>14</v>
      </c>
      <c r="C619" s="63">
        <v>45838</v>
      </c>
      <c r="D619">
        <v>644.73395070690492</v>
      </c>
      <c r="E619" t="s">
        <v>27</v>
      </c>
    </row>
    <row r="620" spans="1:5">
      <c r="A620" t="s">
        <v>54</v>
      </c>
      <c r="B620" t="s">
        <v>14</v>
      </c>
      <c r="C620" s="63">
        <v>45869</v>
      </c>
      <c r="D620">
        <v>664.07596922811206</v>
      </c>
      <c r="E620" t="s">
        <v>27</v>
      </c>
    </row>
    <row r="621" spans="1:5">
      <c r="A621" t="s">
        <v>54</v>
      </c>
      <c r="B621" t="s">
        <v>14</v>
      </c>
      <c r="C621" s="63">
        <v>45900</v>
      </c>
      <c r="D621">
        <v>683.99824830495538</v>
      </c>
      <c r="E621" t="s">
        <v>27</v>
      </c>
    </row>
    <row r="622" spans="1:5">
      <c r="A622" t="s">
        <v>54</v>
      </c>
      <c r="B622" t="s">
        <v>14</v>
      </c>
      <c r="C622" s="63">
        <v>45930</v>
      </c>
      <c r="D622">
        <v>704.51819575410411</v>
      </c>
      <c r="E622" t="s">
        <v>27</v>
      </c>
    </row>
    <row r="623" spans="1:5">
      <c r="A623" t="s">
        <v>54</v>
      </c>
      <c r="B623" t="s">
        <v>14</v>
      </c>
      <c r="C623" s="63">
        <v>45961</v>
      </c>
      <c r="D623">
        <v>690.42783183902202</v>
      </c>
      <c r="E623" t="s">
        <v>27</v>
      </c>
    </row>
    <row r="624" spans="1:5">
      <c r="A624" t="s">
        <v>54</v>
      </c>
      <c r="B624" t="s">
        <v>14</v>
      </c>
      <c r="C624" s="63">
        <v>45991</v>
      </c>
      <c r="D624">
        <v>711.14066679419273</v>
      </c>
      <c r="E624" t="s">
        <v>27</v>
      </c>
    </row>
    <row r="625" spans="1:5">
      <c r="A625" t="s">
        <v>54</v>
      </c>
      <c r="B625" t="s">
        <v>14</v>
      </c>
      <c r="C625" s="63">
        <v>46022</v>
      </c>
      <c r="D625">
        <v>732.47488679801847</v>
      </c>
      <c r="E625" t="s">
        <v>27</v>
      </c>
    </row>
    <row r="626" spans="1:5">
      <c r="A626" t="s">
        <v>55</v>
      </c>
      <c r="B626" t="s">
        <v>14</v>
      </c>
      <c r="C626" s="63">
        <v>45688</v>
      </c>
      <c r="D626">
        <v>99.487981217613637</v>
      </c>
      <c r="E626" t="s">
        <v>27</v>
      </c>
    </row>
    <row r="627" spans="1:5">
      <c r="A627" t="s">
        <v>55</v>
      </c>
      <c r="B627" t="s">
        <v>14</v>
      </c>
      <c r="C627" s="63">
        <v>45716</v>
      </c>
      <c r="D627">
        <v>97.498221593261363</v>
      </c>
      <c r="E627" t="s">
        <v>27</v>
      </c>
    </row>
    <row r="628" spans="1:5">
      <c r="A628" t="s">
        <v>55</v>
      </c>
      <c r="B628" t="s">
        <v>14</v>
      </c>
      <c r="C628" s="63">
        <v>45747</v>
      </c>
      <c r="D628">
        <v>102.37313267292444</v>
      </c>
      <c r="E628" t="s">
        <v>27</v>
      </c>
    </row>
    <row r="629" spans="1:5">
      <c r="A629" t="s">
        <v>55</v>
      </c>
      <c r="B629" t="s">
        <v>14</v>
      </c>
      <c r="C629" s="63">
        <v>45777</v>
      </c>
      <c r="D629">
        <v>100.32567001946595</v>
      </c>
      <c r="E629" t="s">
        <v>27</v>
      </c>
    </row>
    <row r="630" spans="1:5">
      <c r="A630" t="s">
        <v>55</v>
      </c>
      <c r="B630" t="s">
        <v>14</v>
      </c>
      <c r="C630" s="63">
        <v>45808</v>
      </c>
      <c r="D630">
        <v>105.34195352043925</v>
      </c>
      <c r="E630" t="s">
        <v>27</v>
      </c>
    </row>
    <row r="631" spans="1:5">
      <c r="A631" t="s">
        <v>55</v>
      </c>
      <c r="B631" t="s">
        <v>14</v>
      </c>
      <c r="C631" s="63">
        <v>45838</v>
      </c>
      <c r="D631">
        <v>103.23511445003047</v>
      </c>
      <c r="E631" t="s">
        <v>27</v>
      </c>
    </row>
    <row r="632" spans="1:5">
      <c r="A632" t="s">
        <v>55</v>
      </c>
      <c r="B632" t="s">
        <v>14</v>
      </c>
      <c r="C632" s="63">
        <v>45869</v>
      </c>
      <c r="D632">
        <v>108.39687017253199</v>
      </c>
      <c r="E632" t="s">
        <v>27</v>
      </c>
    </row>
    <row r="633" spans="1:5">
      <c r="A633" t="s">
        <v>55</v>
      </c>
      <c r="B633" t="s">
        <v>14</v>
      </c>
      <c r="C633" s="63">
        <v>45900</v>
      </c>
      <c r="D633">
        <v>113.81671368115859</v>
      </c>
      <c r="E633" t="s">
        <v>27</v>
      </c>
    </row>
    <row r="634" spans="1:5">
      <c r="A634" t="s">
        <v>55</v>
      </c>
      <c r="B634" t="s">
        <v>14</v>
      </c>
      <c r="C634" s="63">
        <v>45930</v>
      </c>
      <c r="D634">
        <v>119.50754936521652</v>
      </c>
      <c r="E634" t="s">
        <v>27</v>
      </c>
    </row>
    <row r="635" spans="1:5">
      <c r="A635" t="s">
        <v>55</v>
      </c>
      <c r="B635" t="s">
        <v>14</v>
      </c>
      <c r="C635" s="63">
        <v>45961</v>
      </c>
      <c r="D635">
        <v>117.11739837791218</v>
      </c>
      <c r="E635" t="s">
        <v>27</v>
      </c>
    </row>
    <row r="636" spans="1:5">
      <c r="A636" t="s">
        <v>55</v>
      </c>
      <c r="B636" t="s">
        <v>14</v>
      </c>
      <c r="C636" s="63">
        <v>45991</v>
      </c>
      <c r="D636">
        <v>122.9732682968078</v>
      </c>
      <c r="E636" t="s">
        <v>27</v>
      </c>
    </row>
    <row r="637" spans="1:5">
      <c r="A637" t="s">
        <v>55</v>
      </c>
      <c r="B637" t="s">
        <v>14</v>
      </c>
      <c r="C637" s="63">
        <v>46022</v>
      </c>
      <c r="D637">
        <v>129.12193171164819</v>
      </c>
      <c r="E637" t="s">
        <v>27</v>
      </c>
    </row>
    <row r="638" spans="1:5">
      <c r="A638" t="s">
        <v>56</v>
      </c>
      <c r="B638" t="s">
        <v>14</v>
      </c>
      <c r="C638" s="63">
        <v>45688</v>
      </c>
      <c r="D638">
        <v>0</v>
      </c>
      <c r="E638" t="s">
        <v>27</v>
      </c>
    </row>
    <row r="639" spans="1:5">
      <c r="A639" t="s">
        <v>56</v>
      </c>
      <c r="B639" t="s">
        <v>14</v>
      </c>
      <c r="C639" s="63">
        <v>45716</v>
      </c>
      <c r="D639">
        <v>0</v>
      </c>
      <c r="E639" t="s">
        <v>27</v>
      </c>
    </row>
    <row r="640" spans="1:5">
      <c r="A640" t="s">
        <v>56</v>
      </c>
      <c r="B640" t="s">
        <v>14</v>
      </c>
      <c r="C640" s="63">
        <v>45747</v>
      </c>
      <c r="D640">
        <v>0</v>
      </c>
      <c r="E640" t="s">
        <v>27</v>
      </c>
    </row>
    <row r="641" spans="1:5">
      <c r="A641" t="s">
        <v>56</v>
      </c>
      <c r="B641" t="s">
        <v>14</v>
      </c>
      <c r="C641" s="63">
        <v>45777</v>
      </c>
      <c r="D641">
        <v>0</v>
      </c>
      <c r="E641" t="s">
        <v>27</v>
      </c>
    </row>
    <row r="642" spans="1:5">
      <c r="A642" t="s">
        <v>56</v>
      </c>
      <c r="B642" t="s">
        <v>14</v>
      </c>
      <c r="C642" s="63">
        <v>45808</v>
      </c>
      <c r="D642">
        <v>0</v>
      </c>
      <c r="E642" t="s">
        <v>27</v>
      </c>
    </row>
    <row r="643" spans="1:5">
      <c r="A643" t="s">
        <v>56</v>
      </c>
      <c r="B643" t="s">
        <v>14</v>
      </c>
      <c r="C643" s="63">
        <v>45838</v>
      </c>
      <c r="D643">
        <v>0</v>
      </c>
      <c r="E643" t="s">
        <v>27</v>
      </c>
    </row>
    <row r="644" spans="1:5">
      <c r="A644" t="s">
        <v>56</v>
      </c>
      <c r="B644" t="s">
        <v>14</v>
      </c>
      <c r="C644" s="63">
        <v>45869</v>
      </c>
      <c r="D644">
        <v>0</v>
      </c>
      <c r="E644" t="s">
        <v>27</v>
      </c>
    </row>
    <row r="645" spans="1:5">
      <c r="A645" t="s">
        <v>56</v>
      </c>
      <c r="B645" t="s">
        <v>14</v>
      </c>
      <c r="C645" s="63">
        <v>45900</v>
      </c>
      <c r="D645">
        <v>0</v>
      </c>
      <c r="E645" t="s">
        <v>27</v>
      </c>
    </row>
    <row r="646" spans="1:5">
      <c r="A646" t="s">
        <v>56</v>
      </c>
      <c r="B646" t="s">
        <v>14</v>
      </c>
      <c r="C646" s="63">
        <v>45930</v>
      </c>
      <c r="D646">
        <v>0</v>
      </c>
      <c r="E646" t="s">
        <v>27</v>
      </c>
    </row>
    <row r="647" spans="1:5">
      <c r="A647" t="s">
        <v>56</v>
      </c>
      <c r="B647" t="s">
        <v>14</v>
      </c>
      <c r="C647" s="63">
        <v>45961</v>
      </c>
      <c r="D647">
        <v>0</v>
      </c>
      <c r="E647" t="s">
        <v>27</v>
      </c>
    </row>
    <row r="648" spans="1:5">
      <c r="A648" t="s">
        <v>56</v>
      </c>
      <c r="B648" t="s">
        <v>14</v>
      </c>
      <c r="C648" s="63">
        <v>45991</v>
      </c>
      <c r="D648">
        <v>0</v>
      </c>
      <c r="E648" t="s">
        <v>27</v>
      </c>
    </row>
    <row r="649" spans="1:5">
      <c r="A649" t="s">
        <v>56</v>
      </c>
      <c r="B649" t="s">
        <v>14</v>
      </c>
      <c r="C649" s="63">
        <v>46022</v>
      </c>
      <c r="D649">
        <v>0</v>
      </c>
      <c r="E649" t="s">
        <v>27</v>
      </c>
    </row>
    <row r="650" spans="1:5">
      <c r="A650" t="s">
        <v>58</v>
      </c>
      <c r="B650" t="s">
        <v>80</v>
      </c>
      <c r="C650" s="63">
        <v>45688</v>
      </c>
      <c r="D650">
        <v>298.46394365284084</v>
      </c>
      <c r="E650" t="s">
        <v>27</v>
      </c>
    </row>
    <row r="651" spans="1:5">
      <c r="A651" t="s">
        <v>58</v>
      </c>
      <c r="B651" t="s">
        <v>80</v>
      </c>
      <c r="C651" s="63">
        <v>45716</v>
      </c>
      <c r="D651">
        <v>292.49466477978405</v>
      </c>
      <c r="E651" t="s">
        <v>27</v>
      </c>
    </row>
    <row r="652" spans="1:5">
      <c r="A652" t="s">
        <v>58</v>
      </c>
      <c r="B652" t="s">
        <v>80</v>
      </c>
      <c r="C652" s="63">
        <v>45747</v>
      </c>
      <c r="D652">
        <v>307.11939801877327</v>
      </c>
      <c r="E652" t="s">
        <v>27</v>
      </c>
    </row>
    <row r="653" spans="1:5">
      <c r="A653" t="s">
        <v>58</v>
      </c>
      <c r="B653" t="s">
        <v>80</v>
      </c>
      <c r="C653" s="63">
        <v>45777</v>
      </c>
      <c r="D653">
        <v>300.97701005839781</v>
      </c>
      <c r="E653" t="s">
        <v>27</v>
      </c>
    </row>
    <row r="654" spans="1:5">
      <c r="A654" t="s">
        <v>58</v>
      </c>
      <c r="B654" t="s">
        <v>80</v>
      </c>
      <c r="C654" s="63">
        <v>45808</v>
      </c>
      <c r="D654">
        <v>316.0258605613177</v>
      </c>
      <c r="E654" t="s">
        <v>27</v>
      </c>
    </row>
    <row r="655" spans="1:5">
      <c r="A655" t="s">
        <v>58</v>
      </c>
      <c r="B655" t="s">
        <v>80</v>
      </c>
      <c r="C655" s="63">
        <v>45838</v>
      </c>
      <c r="D655">
        <v>309.70534335009137</v>
      </c>
      <c r="E655" t="s">
        <v>27</v>
      </c>
    </row>
    <row r="656" spans="1:5">
      <c r="A656" t="s">
        <v>58</v>
      </c>
      <c r="B656" t="s">
        <v>80</v>
      </c>
      <c r="C656" s="63">
        <v>45869</v>
      </c>
      <c r="D656">
        <v>325.19061051759593</v>
      </c>
      <c r="E656" t="s">
        <v>27</v>
      </c>
    </row>
    <row r="657" spans="1:5">
      <c r="A657" t="s">
        <v>58</v>
      </c>
      <c r="B657" t="s">
        <v>80</v>
      </c>
      <c r="C657" s="63">
        <v>45900</v>
      </c>
      <c r="D657">
        <v>341.45014104347575</v>
      </c>
      <c r="E657" t="s">
        <v>27</v>
      </c>
    </row>
    <row r="658" spans="1:5">
      <c r="A658" t="s">
        <v>58</v>
      </c>
      <c r="B658" t="s">
        <v>80</v>
      </c>
      <c r="C658" s="63">
        <v>45930</v>
      </c>
      <c r="D658">
        <v>358.52264809564957</v>
      </c>
      <c r="E658" t="s">
        <v>27</v>
      </c>
    </row>
    <row r="659" spans="1:5">
      <c r="A659" t="s">
        <v>58</v>
      </c>
      <c r="B659" t="s">
        <v>80</v>
      </c>
      <c r="C659" s="63">
        <v>45961</v>
      </c>
      <c r="D659">
        <v>351.35219513373659</v>
      </c>
      <c r="E659" t="s">
        <v>27</v>
      </c>
    </row>
    <row r="660" spans="1:5">
      <c r="A660" t="s">
        <v>58</v>
      </c>
      <c r="B660" t="s">
        <v>80</v>
      </c>
      <c r="C660" s="63">
        <v>45991</v>
      </c>
      <c r="D660">
        <v>368.91980489042345</v>
      </c>
      <c r="E660" t="s">
        <v>27</v>
      </c>
    </row>
    <row r="661" spans="1:5">
      <c r="A661" t="s">
        <v>58</v>
      </c>
      <c r="B661" t="s">
        <v>80</v>
      </c>
      <c r="C661" s="63">
        <v>46022</v>
      </c>
      <c r="D661">
        <v>387.36579513494462</v>
      </c>
      <c r="E661" t="s">
        <v>27</v>
      </c>
    </row>
    <row r="662" spans="1:5">
      <c r="A662" t="s">
        <v>15</v>
      </c>
      <c r="B662" t="s">
        <v>82</v>
      </c>
      <c r="C662" s="63">
        <v>45688</v>
      </c>
      <c r="D662">
        <v>0</v>
      </c>
      <c r="E662" t="s">
        <v>27</v>
      </c>
    </row>
    <row r="663" spans="1:5">
      <c r="A663" t="s">
        <v>15</v>
      </c>
      <c r="B663" t="s">
        <v>82</v>
      </c>
      <c r="C663" s="63">
        <v>45716</v>
      </c>
      <c r="D663">
        <v>0</v>
      </c>
      <c r="E663" t="s">
        <v>27</v>
      </c>
    </row>
    <row r="664" spans="1:5">
      <c r="A664" t="s">
        <v>15</v>
      </c>
      <c r="B664" t="s">
        <v>82</v>
      </c>
      <c r="C664" s="63">
        <v>45747</v>
      </c>
      <c r="D664">
        <v>0</v>
      </c>
      <c r="E664" t="s">
        <v>27</v>
      </c>
    </row>
    <row r="665" spans="1:5">
      <c r="A665" t="s">
        <v>15</v>
      </c>
      <c r="B665" t="s">
        <v>82</v>
      </c>
      <c r="C665" s="63">
        <v>45777</v>
      </c>
      <c r="D665">
        <v>0</v>
      </c>
      <c r="E665" t="s">
        <v>27</v>
      </c>
    </row>
    <row r="666" spans="1:5">
      <c r="A666" t="s">
        <v>15</v>
      </c>
      <c r="B666" t="s">
        <v>82</v>
      </c>
      <c r="C666" s="63">
        <v>45808</v>
      </c>
      <c r="D666">
        <v>0</v>
      </c>
      <c r="E666" t="s">
        <v>27</v>
      </c>
    </row>
    <row r="667" spans="1:5">
      <c r="A667" t="s">
        <v>15</v>
      </c>
      <c r="B667" t="s">
        <v>82</v>
      </c>
      <c r="C667" s="63">
        <v>45838</v>
      </c>
      <c r="D667">
        <v>0</v>
      </c>
      <c r="E667" t="s">
        <v>27</v>
      </c>
    </row>
    <row r="668" spans="1:5">
      <c r="A668" t="s">
        <v>15</v>
      </c>
      <c r="B668" t="s">
        <v>82</v>
      </c>
      <c r="C668" s="63">
        <v>45869</v>
      </c>
      <c r="D668">
        <v>0</v>
      </c>
      <c r="E668" t="s">
        <v>27</v>
      </c>
    </row>
    <row r="669" spans="1:5">
      <c r="A669" t="s">
        <v>15</v>
      </c>
      <c r="B669" t="s">
        <v>82</v>
      </c>
      <c r="C669" s="63">
        <v>45900</v>
      </c>
      <c r="D669">
        <v>0</v>
      </c>
      <c r="E669" t="s">
        <v>27</v>
      </c>
    </row>
    <row r="670" spans="1:5">
      <c r="A670" t="s">
        <v>15</v>
      </c>
      <c r="B670" t="s">
        <v>82</v>
      </c>
      <c r="C670" s="63">
        <v>45930</v>
      </c>
      <c r="D670">
        <v>0</v>
      </c>
      <c r="E670" t="s">
        <v>27</v>
      </c>
    </row>
    <row r="671" spans="1:5">
      <c r="A671" t="s">
        <v>15</v>
      </c>
      <c r="B671" t="s">
        <v>82</v>
      </c>
      <c r="C671" s="63">
        <v>45961</v>
      </c>
      <c r="D671">
        <v>0</v>
      </c>
      <c r="E671" t="s">
        <v>27</v>
      </c>
    </row>
    <row r="672" spans="1:5">
      <c r="A672" t="s">
        <v>15</v>
      </c>
      <c r="B672" t="s">
        <v>82</v>
      </c>
      <c r="C672" s="63">
        <v>45991</v>
      </c>
      <c r="D672">
        <v>0</v>
      </c>
      <c r="E672" t="s">
        <v>27</v>
      </c>
    </row>
    <row r="673" spans="1:5">
      <c r="A673" t="s">
        <v>15</v>
      </c>
      <c r="B673" t="s">
        <v>82</v>
      </c>
      <c r="C673" s="63">
        <v>46022</v>
      </c>
      <c r="D673">
        <v>0</v>
      </c>
      <c r="E673" t="s">
        <v>27</v>
      </c>
    </row>
    <row r="674" spans="1:5">
      <c r="A674" t="s">
        <v>59</v>
      </c>
      <c r="B674" t="s">
        <v>82</v>
      </c>
      <c r="C674" s="63">
        <v>45688</v>
      </c>
      <c r="D674">
        <v>1434.8792321414933</v>
      </c>
      <c r="E674" t="s">
        <v>27</v>
      </c>
    </row>
    <row r="675" spans="1:5">
      <c r="A675" t="s">
        <v>59</v>
      </c>
      <c r="B675" t="s">
        <v>82</v>
      </c>
      <c r="C675" s="63">
        <v>45716</v>
      </c>
      <c r="D675">
        <v>1406.1816474986633</v>
      </c>
      <c r="E675" t="s">
        <v>27</v>
      </c>
    </row>
    <row r="676" spans="1:5">
      <c r="A676" t="s">
        <v>59</v>
      </c>
      <c r="B676" t="s">
        <v>82</v>
      </c>
      <c r="C676" s="63">
        <v>45747</v>
      </c>
      <c r="D676">
        <v>1448.3670969236232</v>
      </c>
      <c r="E676" t="s">
        <v>27</v>
      </c>
    </row>
    <row r="677" spans="1:5">
      <c r="A677" t="s">
        <v>59</v>
      </c>
      <c r="B677" t="s">
        <v>82</v>
      </c>
      <c r="C677" s="63">
        <v>45777</v>
      </c>
      <c r="D677">
        <v>1419.3997549851506</v>
      </c>
      <c r="E677" t="s">
        <v>27</v>
      </c>
    </row>
    <row r="678" spans="1:5">
      <c r="A678" t="s">
        <v>59</v>
      </c>
      <c r="B678" t="s">
        <v>82</v>
      </c>
      <c r="C678" s="63">
        <v>45808</v>
      </c>
      <c r="D678">
        <v>1461.9817476347052</v>
      </c>
      <c r="E678" t="s">
        <v>27</v>
      </c>
    </row>
    <row r="679" spans="1:5">
      <c r="A679" t="s">
        <v>59</v>
      </c>
      <c r="B679" t="s">
        <v>82</v>
      </c>
      <c r="C679" s="63">
        <v>45838</v>
      </c>
      <c r="D679">
        <v>1432.7421126820111</v>
      </c>
      <c r="E679" t="s">
        <v>27</v>
      </c>
    </row>
    <row r="680" spans="1:5">
      <c r="A680" t="s">
        <v>59</v>
      </c>
      <c r="B680" t="s">
        <v>82</v>
      </c>
      <c r="C680" s="63">
        <v>45869</v>
      </c>
      <c r="D680">
        <v>1475.7243760624715</v>
      </c>
      <c r="E680" t="s">
        <v>27</v>
      </c>
    </row>
    <row r="681" spans="1:5">
      <c r="A681" t="s">
        <v>59</v>
      </c>
      <c r="B681" t="s">
        <v>82</v>
      </c>
      <c r="C681" s="63">
        <v>45900</v>
      </c>
      <c r="D681">
        <v>1519.9961073443458</v>
      </c>
      <c r="E681" t="s">
        <v>27</v>
      </c>
    </row>
    <row r="682" spans="1:5">
      <c r="A682" t="s">
        <v>59</v>
      </c>
      <c r="B682" t="s">
        <v>82</v>
      </c>
      <c r="C682" s="63">
        <v>45930</v>
      </c>
      <c r="D682">
        <v>1565.5959905646762</v>
      </c>
      <c r="E682" t="s">
        <v>27</v>
      </c>
    </row>
    <row r="683" spans="1:5">
      <c r="A683" t="s">
        <v>59</v>
      </c>
      <c r="B683" t="s">
        <v>82</v>
      </c>
      <c r="C683" s="63">
        <v>45961</v>
      </c>
      <c r="D683">
        <v>1534.2840707533826</v>
      </c>
      <c r="E683" t="s">
        <v>27</v>
      </c>
    </row>
    <row r="684" spans="1:5">
      <c r="A684" t="s">
        <v>59</v>
      </c>
      <c r="B684" t="s">
        <v>82</v>
      </c>
      <c r="C684" s="63">
        <v>45991</v>
      </c>
      <c r="D684">
        <v>1580.3125928759841</v>
      </c>
      <c r="E684" t="s">
        <v>27</v>
      </c>
    </row>
    <row r="685" spans="1:5">
      <c r="A685" t="s">
        <v>59</v>
      </c>
      <c r="B685" t="s">
        <v>82</v>
      </c>
      <c r="C685" s="63">
        <v>46022</v>
      </c>
      <c r="D685">
        <v>1627.7219706622636</v>
      </c>
      <c r="E685" t="s">
        <v>27</v>
      </c>
    </row>
    <row r="686" spans="1:5">
      <c r="A686" t="s">
        <v>60</v>
      </c>
      <c r="B686" t="s">
        <v>82</v>
      </c>
      <c r="C686" s="63">
        <v>45688</v>
      </c>
      <c r="D686">
        <v>795.9038497409091</v>
      </c>
      <c r="E686" t="s">
        <v>27</v>
      </c>
    </row>
    <row r="687" spans="1:5">
      <c r="A687" t="s">
        <v>60</v>
      </c>
      <c r="B687" t="s">
        <v>82</v>
      </c>
      <c r="C687" s="63">
        <v>45716</v>
      </c>
      <c r="D687">
        <v>779.9857727460909</v>
      </c>
      <c r="E687" t="s">
        <v>27</v>
      </c>
    </row>
    <row r="688" spans="1:5">
      <c r="A688" t="s">
        <v>60</v>
      </c>
      <c r="B688" t="s">
        <v>82</v>
      </c>
      <c r="C688" s="63">
        <v>45747</v>
      </c>
      <c r="D688">
        <v>818.98506138339553</v>
      </c>
      <c r="E688" t="s">
        <v>27</v>
      </c>
    </row>
    <row r="689" spans="1:5">
      <c r="A689" t="s">
        <v>60</v>
      </c>
      <c r="B689" t="s">
        <v>82</v>
      </c>
      <c r="C689" s="63">
        <v>45777</v>
      </c>
      <c r="D689">
        <v>802.60536015572757</v>
      </c>
      <c r="E689" t="s">
        <v>27</v>
      </c>
    </row>
    <row r="690" spans="1:5">
      <c r="A690" t="s">
        <v>60</v>
      </c>
      <c r="B690" t="s">
        <v>82</v>
      </c>
      <c r="C690" s="63">
        <v>45808</v>
      </c>
      <c r="D690">
        <v>842.73562816351398</v>
      </c>
      <c r="E690" t="s">
        <v>27</v>
      </c>
    </row>
    <row r="691" spans="1:5">
      <c r="A691" t="s">
        <v>60</v>
      </c>
      <c r="B691" t="s">
        <v>82</v>
      </c>
      <c r="C691" s="63">
        <v>45838</v>
      </c>
      <c r="D691">
        <v>825.88091560024372</v>
      </c>
      <c r="E691" t="s">
        <v>27</v>
      </c>
    </row>
    <row r="692" spans="1:5">
      <c r="A692" t="s">
        <v>60</v>
      </c>
      <c r="B692" t="s">
        <v>82</v>
      </c>
      <c r="C692" s="63">
        <v>45869</v>
      </c>
      <c r="D692">
        <v>867.17496138025592</v>
      </c>
      <c r="E692" t="s">
        <v>27</v>
      </c>
    </row>
    <row r="693" spans="1:5">
      <c r="A693" t="s">
        <v>60</v>
      </c>
      <c r="B693" t="s">
        <v>82</v>
      </c>
      <c r="C693" s="63">
        <v>45900</v>
      </c>
      <c r="D693">
        <v>910.53370944926871</v>
      </c>
      <c r="E693" t="s">
        <v>27</v>
      </c>
    </row>
    <row r="694" spans="1:5">
      <c r="A694" t="s">
        <v>60</v>
      </c>
      <c r="B694" t="s">
        <v>82</v>
      </c>
      <c r="C694" s="63">
        <v>45930</v>
      </c>
      <c r="D694">
        <v>956.06039492173215</v>
      </c>
      <c r="E694" t="s">
        <v>27</v>
      </c>
    </row>
    <row r="695" spans="1:5">
      <c r="A695" t="s">
        <v>60</v>
      </c>
      <c r="B695" t="s">
        <v>82</v>
      </c>
      <c r="C695" s="63">
        <v>45961</v>
      </c>
      <c r="D695">
        <v>936.93918702329745</v>
      </c>
      <c r="E695" t="s">
        <v>27</v>
      </c>
    </row>
    <row r="696" spans="1:5">
      <c r="A696" t="s">
        <v>60</v>
      </c>
      <c r="B696" t="s">
        <v>82</v>
      </c>
      <c r="C696" s="63">
        <v>45991</v>
      </c>
      <c r="D696">
        <v>983.78614637446242</v>
      </c>
      <c r="E696" t="s">
        <v>27</v>
      </c>
    </row>
    <row r="697" spans="1:5">
      <c r="A697" t="s">
        <v>60</v>
      </c>
      <c r="B697" t="s">
        <v>82</v>
      </c>
      <c r="C697" s="63">
        <v>46022</v>
      </c>
      <c r="D697">
        <v>1032.9754536931855</v>
      </c>
      <c r="E697" t="s">
        <v>27</v>
      </c>
    </row>
    <row r="698" spans="1:5">
      <c r="A698" t="s">
        <v>61</v>
      </c>
      <c r="B698" t="s">
        <v>82</v>
      </c>
      <c r="C698" s="63">
        <v>45688</v>
      </c>
      <c r="D698">
        <v>430.46376964244786</v>
      </c>
      <c r="E698" t="s">
        <v>27</v>
      </c>
    </row>
    <row r="699" spans="1:5">
      <c r="A699" t="s">
        <v>61</v>
      </c>
      <c r="B699" t="s">
        <v>82</v>
      </c>
      <c r="C699" s="63">
        <v>45716</v>
      </c>
      <c r="D699">
        <v>421.85449424959887</v>
      </c>
      <c r="E699" t="s">
        <v>27</v>
      </c>
    </row>
    <row r="700" spans="1:5">
      <c r="A700" t="s">
        <v>61</v>
      </c>
      <c r="B700" t="s">
        <v>82</v>
      </c>
      <c r="C700" s="63">
        <v>45747</v>
      </c>
      <c r="D700">
        <v>434.51012907708684</v>
      </c>
      <c r="E700" t="s">
        <v>27</v>
      </c>
    </row>
    <row r="701" spans="1:5">
      <c r="A701" t="s">
        <v>61</v>
      </c>
      <c r="B701" t="s">
        <v>82</v>
      </c>
      <c r="C701" s="63">
        <v>45777</v>
      </c>
      <c r="D701">
        <v>425.81992649554508</v>
      </c>
      <c r="E701" t="s">
        <v>27</v>
      </c>
    </row>
    <row r="702" spans="1:5">
      <c r="A702" t="s">
        <v>61</v>
      </c>
      <c r="B702" t="s">
        <v>82</v>
      </c>
      <c r="C702" s="63">
        <v>45808</v>
      </c>
      <c r="D702">
        <v>438.59452429041141</v>
      </c>
      <c r="E702" t="s">
        <v>27</v>
      </c>
    </row>
    <row r="703" spans="1:5">
      <c r="A703" t="s">
        <v>61</v>
      </c>
      <c r="B703" t="s">
        <v>82</v>
      </c>
      <c r="C703" s="63">
        <v>45838</v>
      </c>
      <c r="D703">
        <v>429.82263380460319</v>
      </c>
      <c r="E703" t="s">
        <v>27</v>
      </c>
    </row>
    <row r="704" spans="1:5">
      <c r="A704" t="s">
        <v>61</v>
      </c>
      <c r="B704" t="s">
        <v>82</v>
      </c>
      <c r="C704" s="63">
        <v>45869</v>
      </c>
      <c r="D704">
        <v>442.71731281874128</v>
      </c>
      <c r="E704" t="s">
        <v>27</v>
      </c>
    </row>
    <row r="705" spans="1:5">
      <c r="A705" t="s">
        <v>61</v>
      </c>
      <c r="B705" t="s">
        <v>82</v>
      </c>
      <c r="C705" s="63">
        <v>45900</v>
      </c>
      <c r="D705">
        <v>455.99883220330355</v>
      </c>
      <c r="E705" t="s">
        <v>27</v>
      </c>
    </row>
    <row r="706" spans="1:5">
      <c r="A706" t="s">
        <v>61</v>
      </c>
      <c r="B706" t="s">
        <v>82</v>
      </c>
      <c r="C706" s="63">
        <v>45930</v>
      </c>
      <c r="D706">
        <v>469.67879716940269</v>
      </c>
      <c r="E706" t="s">
        <v>27</v>
      </c>
    </row>
    <row r="707" spans="1:5">
      <c r="A707" t="s">
        <v>61</v>
      </c>
      <c r="B707" t="s">
        <v>82</v>
      </c>
      <c r="C707" s="63">
        <v>45961</v>
      </c>
      <c r="D707">
        <v>460.28522122601464</v>
      </c>
      <c r="E707" t="s">
        <v>27</v>
      </c>
    </row>
    <row r="708" spans="1:5">
      <c r="A708" t="s">
        <v>61</v>
      </c>
      <c r="B708" t="s">
        <v>82</v>
      </c>
      <c r="C708" s="63">
        <v>45991</v>
      </c>
      <c r="D708">
        <v>474.09377786279509</v>
      </c>
      <c r="E708" t="s">
        <v>27</v>
      </c>
    </row>
    <row r="709" spans="1:5">
      <c r="A709" t="s">
        <v>61</v>
      </c>
      <c r="B709" t="s">
        <v>82</v>
      </c>
      <c r="C709" s="63">
        <v>46022</v>
      </c>
      <c r="D709">
        <v>488.31659119867896</v>
      </c>
      <c r="E709" t="s">
        <v>27</v>
      </c>
    </row>
    <row r="710" spans="1:5">
      <c r="A710" t="s">
        <v>64</v>
      </c>
      <c r="B710" t="s">
        <v>65</v>
      </c>
      <c r="C710" s="63">
        <v>45688</v>
      </c>
      <c r="D710">
        <v>0</v>
      </c>
      <c r="E710" t="s">
        <v>27</v>
      </c>
    </row>
    <row r="711" spans="1:5">
      <c r="A711" t="s">
        <v>64</v>
      </c>
      <c r="B711" t="s">
        <v>65</v>
      </c>
      <c r="C711" s="63">
        <v>45716</v>
      </c>
      <c r="D711">
        <v>0</v>
      </c>
      <c r="E711" t="s">
        <v>27</v>
      </c>
    </row>
    <row r="712" spans="1:5">
      <c r="A712" t="s">
        <v>64</v>
      </c>
      <c r="B712" t="s">
        <v>65</v>
      </c>
      <c r="C712" s="63">
        <v>45747</v>
      </c>
      <c r="D712">
        <v>0</v>
      </c>
      <c r="E712" t="s">
        <v>27</v>
      </c>
    </row>
    <row r="713" spans="1:5">
      <c r="A713" t="s">
        <v>64</v>
      </c>
      <c r="B713" t="s">
        <v>65</v>
      </c>
      <c r="C713" s="63">
        <v>45777</v>
      </c>
      <c r="D713">
        <v>0</v>
      </c>
      <c r="E713" t="s">
        <v>27</v>
      </c>
    </row>
    <row r="714" spans="1:5">
      <c r="A714" t="s">
        <v>64</v>
      </c>
      <c r="B714" t="s">
        <v>65</v>
      </c>
      <c r="C714" s="63">
        <v>45808</v>
      </c>
      <c r="D714">
        <v>0</v>
      </c>
      <c r="E714" t="s">
        <v>27</v>
      </c>
    </row>
    <row r="715" spans="1:5">
      <c r="A715" t="s">
        <v>64</v>
      </c>
      <c r="B715" t="s">
        <v>65</v>
      </c>
      <c r="C715" s="63">
        <v>45838</v>
      </c>
      <c r="D715">
        <v>0</v>
      </c>
      <c r="E715" t="s">
        <v>27</v>
      </c>
    </row>
    <row r="716" spans="1:5">
      <c r="A716" t="s">
        <v>64</v>
      </c>
      <c r="B716" t="s">
        <v>65</v>
      </c>
      <c r="C716" s="63">
        <v>45869</v>
      </c>
      <c r="D716">
        <v>0</v>
      </c>
      <c r="E716" t="s">
        <v>27</v>
      </c>
    </row>
    <row r="717" spans="1:5">
      <c r="A717" t="s">
        <v>64</v>
      </c>
      <c r="B717" t="s">
        <v>65</v>
      </c>
      <c r="C717" s="63">
        <v>45900</v>
      </c>
      <c r="D717">
        <v>0</v>
      </c>
      <c r="E717" t="s">
        <v>27</v>
      </c>
    </row>
    <row r="718" spans="1:5">
      <c r="A718" t="s">
        <v>64</v>
      </c>
      <c r="B718" t="s">
        <v>65</v>
      </c>
      <c r="C718" s="63">
        <v>45930</v>
      </c>
      <c r="D718">
        <v>0</v>
      </c>
      <c r="E718" t="s">
        <v>27</v>
      </c>
    </row>
    <row r="719" spans="1:5">
      <c r="A719" t="s">
        <v>64</v>
      </c>
      <c r="B719" t="s">
        <v>65</v>
      </c>
      <c r="C719" s="63">
        <v>45961</v>
      </c>
      <c r="D719">
        <v>0</v>
      </c>
      <c r="E719" t="s">
        <v>27</v>
      </c>
    </row>
    <row r="720" spans="1:5">
      <c r="A720" t="s">
        <v>64</v>
      </c>
      <c r="B720" t="s">
        <v>65</v>
      </c>
      <c r="C720" s="63">
        <v>45991</v>
      </c>
      <c r="D720">
        <v>0</v>
      </c>
      <c r="E720" t="s">
        <v>27</v>
      </c>
    </row>
    <row r="721" spans="1:5">
      <c r="A721" t="s">
        <v>64</v>
      </c>
      <c r="B721" t="s">
        <v>65</v>
      </c>
      <c r="C721" s="63">
        <v>46022</v>
      </c>
      <c r="D721">
        <v>0</v>
      </c>
      <c r="E721" t="s">
        <v>27</v>
      </c>
    </row>
    <row r="722" spans="1:5">
      <c r="A722" t="s">
        <v>68</v>
      </c>
      <c r="B722" t="s">
        <v>19</v>
      </c>
      <c r="C722" s="63">
        <v>45688</v>
      </c>
      <c r="D722">
        <v>684.00921359775214</v>
      </c>
      <c r="E722" t="s">
        <v>27</v>
      </c>
    </row>
    <row r="723" spans="1:5">
      <c r="A723" t="s">
        <v>68</v>
      </c>
      <c r="B723" t="s">
        <v>19</v>
      </c>
      <c r="C723" s="63">
        <v>45716</v>
      </c>
      <c r="D723">
        <v>752.41013495752736</v>
      </c>
      <c r="E723" t="s">
        <v>27</v>
      </c>
    </row>
    <row r="724" spans="1:5">
      <c r="A724" t="s">
        <v>68</v>
      </c>
      <c r="B724" t="s">
        <v>19</v>
      </c>
      <c r="C724" s="63">
        <v>45747</v>
      </c>
      <c r="D724">
        <v>827.65114845328014</v>
      </c>
      <c r="E724" t="s">
        <v>27</v>
      </c>
    </row>
    <row r="725" spans="1:5">
      <c r="A725" t="s">
        <v>68</v>
      </c>
      <c r="B725" t="s">
        <v>19</v>
      </c>
      <c r="C725" s="63">
        <v>45777</v>
      </c>
      <c r="D725">
        <v>910.41626329860821</v>
      </c>
      <c r="E725" t="s">
        <v>27</v>
      </c>
    </row>
    <row r="726" spans="1:5">
      <c r="A726" t="s">
        <v>68</v>
      </c>
      <c r="B726" t="s">
        <v>19</v>
      </c>
      <c r="C726" s="63">
        <v>45808</v>
      </c>
      <c r="D726">
        <v>1001.4578896284692</v>
      </c>
      <c r="E726" t="s">
        <v>27</v>
      </c>
    </row>
    <row r="727" spans="1:5">
      <c r="A727" t="s">
        <v>68</v>
      </c>
      <c r="B727" t="s">
        <v>19</v>
      </c>
      <c r="C727" s="63">
        <v>45838</v>
      </c>
      <c r="D727">
        <v>1101.6036785913161</v>
      </c>
      <c r="E727" t="s">
        <v>27</v>
      </c>
    </row>
    <row r="728" spans="1:5">
      <c r="A728" t="s">
        <v>68</v>
      </c>
      <c r="B728" t="s">
        <v>19</v>
      </c>
      <c r="C728" s="63">
        <v>45869</v>
      </c>
      <c r="D728">
        <v>1211.7640464504477</v>
      </c>
      <c r="E728" t="s">
        <v>27</v>
      </c>
    </row>
    <row r="729" spans="1:5">
      <c r="A729" t="s">
        <v>68</v>
      </c>
      <c r="B729" t="s">
        <v>19</v>
      </c>
      <c r="C729" s="63">
        <v>45900</v>
      </c>
      <c r="D729">
        <v>1332.9404510954926</v>
      </c>
      <c r="E729" t="s">
        <v>27</v>
      </c>
    </row>
    <row r="730" spans="1:5">
      <c r="A730" t="s">
        <v>68</v>
      </c>
      <c r="B730" t="s">
        <v>19</v>
      </c>
      <c r="C730" s="63">
        <v>45930</v>
      </c>
      <c r="D730">
        <v>1466.234496205042</v>
      </c>
      <c r="E730" t="s">
        <v>27</v>
      </c>
    </row>
    <row r="731" spans="1:5">
      <c r="A731" t="s">
        <v>68</v>
      </c>
      <c r="B731" t="s">
        <v>19</v>
      </c>
      <c r="C731" s="63">
        <v>45961</v>
      </c>
      <c r="D731">
        <v>1612.8579458255463</v>
      </c>
      <c r="E731" t="s">
        <v>27</v>
      </c>
    </row>
    <row r="732" spans="1:5">
      <c r="A732" t="s">
        <v>68</v>
      </c>
      <c r="B732" t="s">
        <v>19</v>
      </c>
      <c r="C732" s="63">
        <v>45991</v>
      </c>
      <c r="D732">
        <v>1774.1437404081009</v>
      </c>
      <c r="E732" t="s">
        <v>27</v>
      </c>
    </row>
    <row r="733" spans="1:5">
      <c r="A733" t="s">
        <v>68</v>
      </c>
      <c r="B733" t="s">
        <v>19</v>
      </c>
      <c r="C733" s="63">
        <v>46022</v>
      </c>
      <c r="D733">
        <v>1951.5581144489113</v>
      </c>
      <c r="E733" t="s">
        <v>27</v>
      </c>
    </row>
    <row r="734" spans="1:5">
      <c r="A734" t="s">
        <v>69</v>
      </c>
      <c r="B734" t="s">
        <v>19</v>
      </c>
      <c r="C734" s="63">
        <v>45688</v>
      </c>
      <c r="D734">
        <v>24624.33168951908</v>
      </c>
      <c r="E734" t="s">
        <v>27</v>
      </c>
    </row>
    <row r="735" spans="1:5">
      <c r="A735" t="s">
        <v>69</v>
      </c>
      <c r="B735" t="s">
        <v>19</v>
      </c>
      <c r="C735" s="63">
        <v>45716</v>
      </c>
      <c r="D735">
        <v>27086.76485847099</v>
      </c>
      <c r="E735" t="s">
        <v>27</v>
      </c>
    </row>
    <row r="736" spans="1:5">
      <c r="A736" t="s">
        <v>69</v>
      </c>
      <c r="B736" t="s">
        <v>19</v>
      </c>
      <c r="C736" s="63">
        <v>45747</v>
      </c>
      <c r="D736">
        <v>29795.441344318089</v>
      </c>
      <c r="E736" t="s">
        <v>27</v>
      </c>
    </row>
    <row r="737" spans="1:5">
      <c r="A737" t="s">
        <v>69</v>
      </c>
      <c r="B737" t="s">
        <v>19</v>
      </c>
      <c r="C737" s="63">
        <v>45777</v>
      </c>
      <c r="D737">
        <v>32774.985478749899</v>
      </c>
      <c r="E737" t="s">
        <v>27</v>
      </c>
    </row>
    <row r="738" spans="1:5">
      <c r="A738" t="s">
        <v>69</v>
      </c>
      <c r="B738" t="s">
        <v>19</v>
      </c>
      <c r="C738" s="63">
        <v>45808</v>
      </c>
      <c r="D738">
        <v>36052.484026624894</v>
      </c>
      <c r="E738" t="s">
        <v>27</v>
      </c>
    </row>
    <row r="739" spans="1:5">
      <c r="A739" t="s">
        <v>69</v>
      </c>
      <c r="B739" t="s">
        <v>19</v>
      </c>
      <c r="C739" s="63">
        <v>45838</v>
      </c>
      <c r="D739">
        <v>39657.732429287389</v>
      </c>
      <c r="E739" t="s">
        <v>27</v>
      </c>
    </row>
    <row r="740" spans="1:5">
      <c r="A740" t="s">
        <v>69</v>
      </c>
      <c r="B740" t="s">
        <v>19</v>
      </c>
      <c r="C740" s="63">
        <v>45869</v>
      </c>
      <c r="D740">
        <v>43623.505672216132</v>
      </c>
      <c r="E740" t="s">
        <v>27</v>
      </c>
    </row>
    <row r="741" spans="1:5">
      <c r="A741" t="s">
        <v>69</v>
      </c>
      <c r="B741" t="s">
        <v>19</v>
      </c>
      <c r="C741" s="63">
        <v>45900</v>
      </c>
      <c r="D741">
        <v>47985.856239437751</v>
      </c>
      <c r="E741" t="s">
        <v>27</v>
      </c>
    </row>
    <row r="742" spans="1:5">
      <c r="A742" t="s">
        <v>69</v>
      </c>
      <c r="B742" t="s">
        <v>19</v>
      </c>
      <c r="C742" s="63">
        <v>45930</v>
      </c>
      <c r="D742">
        <v>52784.441863381529</v>
      </c>
      <c r="E742" t="s">
        <v>27</v>
      </c>
    </row>
    <row r="743" spans="1:5">
      <c r="A743" t="s">
        <v>69</v>
      </c>
      <c r="B743" t="s">
        <v>19</v>
      </c>
      <c r="C743" s="63">
        <v>45961</v>
      </c>
      <c r="D743">
        <v>58062.886049719687</v>
      </c>
      <c r="E743" t="s">
        <v>27</v>
      </c>
    </row>
    <row r="744" spans="1:5">
      <c r="A744" t="s">
        <v>69</v>
      </c>
      <c r="B744" t="s">
        <v>19</v>
      </c>
      <c r="C744" s="63">
        <v>45991</v>
      </c>
      <c r="D744">
        <v>63869.174654691662</v>
      </c>
      <c r="E744" t="s">
        <v>27</v>
      </c>
    </row>
    <row r="745" spans="1:5">
      <c r="A745" t="s">
        <v>69</v>
      </c>
      <c r="B745" t="s">
        <v>19</v>
      </c>
      <c r="C745" s="63">
        <v>46022</v>
      </c>
      <c r="D745">
        <v>70256.092120160829</v>
      </c>
      <c r="E745" t="s">
        <v>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C36B-25A3-492B-9438-B6341A993E38}">
  <dimension ref="B2:C38"/>
  <sheetViews>
    <sheetView workbookViewId="0">
      <selection activeCell="B3" sqref="B3"/>
    </sheetView>
  </sheetViews>
  <sheetFormatPr baseColWidth="10" defaultColWidth="8.83203125" defaultRowHeight="15"/>
  <cols>
    <col min="2" max="2" width="9.5" bestFit="1" customWidth="1"/>
    <col min="3" max="3" width="10.5" bestFit="1" customWidth="1"/>
  </cols>
  <sheetData>
    <row r="2" spans="2:3">
      <c r="B2" t="s">
        <v>0</v>
      </c>
      <c r="C2" t="s">
        <v>1</v>
      </c>
    </row>
    <row r="3" spans="2:3">
      <c r="B3" s="63">
        <v>44927</v>
      </c>
      <c r="C3" s="63">
        <f>EOMONTH(B3,0)</f>
        <v>44957</v>
      </c>
    </row>
    <row r="4" spans="2:3">
      <c r="B4" s="63">
        <f>EOMONTH(B3,0)+1</f>
        <v>44958</v>
      </c>
      <c r="C4" s="63">
        <f t="shared" ref="C4:C38" si="0">EOMONTH(B4,0)</f>
        <v>44985</v>
      </c>
    </row>
    <row r="5" spans="2:3">
      <c r="B5" s="63">
        <f t="shared" ref="B5:B38" si="1">EOMONTH(B4,0)+1</f>
        <v>44986</v>
      </c>
      <c r="C5" s="63">
        <f t="shared" si="0"/>
        <v>45016</v>
      </c>
    </row>
    <row r="6" spans="2:3">
      <c r="B6" s="63">
        <f t="shared" si="1"/>
        <v>45017</v>
      </c>
      <c r="C6" s="63">
        <f t="shared" si="0"/>
        <v>45046</v>
      </c>
    </row>
    <row r="7" spans="2:3">
      <c r="B7" s="63">
        <f t="shared" si="1"/>
        <v>45047</v>
      </c>
      <c r="C7" s="63">
        <f t="shared" si="0"/>
        <v>45077</v>
      </c>
    </row>
    <row r="8" spans="2:3">
      <c r="B8" s="63">
        <f t="shared" si="1"/>
        <v>45078</v>
      </c>
      <c r="C8" s="63">
        <f t="shared" si="0"/>
        <v>45107</v>
      </c>
    </row>
    <row r="9" spans="2:3">
      <c r="B9" s="63">
        <f t="shared" si="1"/>
        <v>45108</v>
      </c>
      <c r="C9" s="63">
        <f t="shared" si="0"/>
        <v>45138</v>
      </c>
    </row>
    <row r="10" spans="2:3">
      <c r="B10" s="63">
        <f t="shared" si="1"/>
        <v>45139</v>
      </c>
      <c r="C10" s="63">
        <f t="shared" si="0"/>
        <v>45169</v>
      </c>
    </row>
    <row r="11" spans="2:3">
      <c r="B11" s="63">
        <f t="shared" si="1"/>
        <v>45170</v>
      </c>
      <c r="C11" s="63">
        <f t="shared" si="0"/>
        <v>45199</v>
      </c>
    </row>
    <row r="12" spans="2:3">
      <c r="B12" s="63">
        <f t="shared" si="1"/>
        <v>45200</v>
      </c>
      <c r="C12" s="63">
        <f t="shared" si="0"/>
        <v>45230</v>
      </c>
    </row>
    <row r="13" spans="2:3">
      <c r="B13" s="63">
        <f t="shared" si="1"/>
        <v>45231</v>
      </c>
      <c r="C13" s="63">
        <f t="shared" si="0"/>
        <v>45260</v>
      </c>
    </row>
    <row r="14" spans="2:3">
      <c r="B14" s="63">
        <f t="shared" si="1"/>
        <v>45261</v>
      </c>
      <c r="C14" s="63">
        <f t="shared" si="0"/>
        <v>45291</v>
      </c>
    </row>
    <row r="15" spans="2:3">
      <c r="B15" s="63">
        <f t="shared" si="1"/>
        <v>45292</v>
      </c>
      <c r="C15" s="63">
        <f t="shared" si="0"/>
        <v>45322</v>
      </c>
    </row>
    <row r="16" spans="2:3">
      <c r="B16" s="63">
        <f t="shared" si="1"/>
        <v>45323</v>
      </c>
      <c r="C16" s="63">
        <f t="shared" si="0"/>
        <v>45351</v>
      </c>
    </row>
    <row r="17" spans="2:3">
      <c r="B17" s="63">
        <f t="shared" si="1"/>
        <v>45352</v>
      </c>
      <c r="C17" s="63">
        <f t="shared" si="0"/>
        <v>45382</v>
      </c>
    </row>
    <row r="18" spans="2:3">
      <c r="B18" s="63">
        <f t="shared" si="1"/>
        <v>45383</v>
      </c>
      <c r="C18" s="63">
        <f t="shared" si="0"/>
        <v>45412</v>
      </c>
    </row>
    <row r="19" spans="2:3">
      <c r="B19" s="63">
        <f t="shared" si="1"/>
        <v>45413</v>
      </c>
      <c r="C19" s="63">
        <f t="shared" si="0"/>
        <v>45443</v>
      </c>
    </row>
    <row r="20" spans="2:3">
      <c r="B20" s="63">
        <f t="shared" si="1"/>
        <v>45444</v>
      </c>
      <c r="C20" s="63">
        <f t="shared" si="0"/>
        <v>45473</v>
      </c>
    </row>
    <row r="21" spans="2:3">
      <c r="B21" s="63">
        <f t="shared" si="1"/>
        <v>45474</v>
      </c>
      <c r="C21" s="63">
        <f t="shared" si="0"/>
        <v>45504</v>
      </c>
    </row>
    <row r="22" spans="2:3">
      <c r="B22" s="63">
        <f t="shared" si="1"/>
        <v>45505</v>
      </c>
      <c r="C22" s="63">
        <f t="shared" si="0"/>
        <v>45535</v>
      </c>
    </row>
    <row r="23" spans="2:3">
      <c r="B23" s="63">
        <f t="shared" si="1"/>
        <v>45536</v>
      </c>
      <c r="C23" s="63">
        <f t="shared" si="0"/>
        <v>45565</v>
      </c>
    </row>
    <row r="24" spans="2:3">
      <c r="B24" s="63">
        <f t="shared" si="1"/>
        <v>45566</v>
      </c>
      <c r="C24" s="63">
        <f t="shared" si="0"/>
        <v>45596</v>
      </c>
    </row>
    <row r="25" spans="2:3">
      <c r="B25" s="63">
        <f t="shared" si="1"/>
        <v>45597</v>
      </c>
      <c r="C25" s="63">
        <f t="shared" si="0"/>
        <v>45626</v>
      </c>
    </row>
    <row r="26" spans="2:3">
      <c r="B26" s="63">
        <f t="shared" si="1"/>
        <v>45627</v>
      </c>
      <c r="C26" s="63">
        <f t="shared" si="0"/>
        <v>45657</v>
      </c>
    </row>
    <row r="27" spans="2:3">
      <c r="B27" s="63">
        <f t="shared" si="1"/>
        <v>45658</v>
      </c>
      <c r="C27" s="63">
        <f t="shared" si="0"/>
        <v>45688</v>
      </c>
    </row>
    <row r="28" spans="2:3">
      <c r="B28" s="63">
        <f t="shared" si="1"/>
        <v>45689</v>
      </c>
      <c r="C28" s="63">
        <f t="shared" si="0"/>
        <v>45716</v>
      </c>
    </row>
    <row r="29" spans="2:3">
      <c r="B29" s="63">
        <f t="shared" si="1"/>
        <v>45717</v>
      </c>
      <c r="C29" s="63">
        <f t="shared" si="0"/>
        <v>45747</v>
      </c>
    </row>
    <row r="30" spans="2:3">
      <c r="B30" s="63">
        <f t="shared" si="1"/>
        <v>45748</v>
      </c>
      <c r="C30" s="63">
        <f t="shared" si="0"/>
        <v>45777</v>
      </c>
    </row>
    <row r="31" spans="2:3">
      <c r="B31" s="63">
        <f t="shared" si="1"/>
        <v>45778</v>
      </c>
      <c r="C31" s="63">
        <f t="shared" si="0"/>
        <v>45808</v>
      </c>
    </row>
    <row r="32" spans="2:3">
      <c r="B32" s="63">
        <f t="shared" si="1"/>
        <v>45809</v>
      </c>
      <c r="C32" s="63">
        <f t="shared" si="0"/>
        <v>45838</v>
      </c>
    </row>
    <row r="33" spans="2:3">
      <c r="B33" s="63">
        <f t="shared" si="1"/>
        <v>45839</v>
      </c>
      <c r="C33" s="63">
        <f t="shared" si="0"/>
        <v>45869</v>
      </c>
    </row>
    <row r="34" spans="2:3">
      <c r="B34" s="63">
        <f t="shared" si="1"/>
        <v>45870</v>
      </c>
      <c r="C34" s="63">
        <f t="shared" si="0"/>
        <v>45900</v>
      </c>
    </row>
    <row r="35" spans="2:3">
      <c r="B35" s="63">
        <f t="shared" si="1"/>
        <v>45901</v>
      </c>
      <c r="C35" s="63">
        <f t="shared" si="0"/>
        <v>45930</v>
      </c>
    </row>
    <row r="36" spans="2:3">
      <c r="B36" s="63">
        <f t="shared" si="1"/>
        <v>45931</v>
      </c>
      <c r="C36" s="63">
        <f t="shared" si="0"/>
        <v>45961</v>
      </c>
    </row>
    <row r="37" spans="2:3">
      <c r="B37" s="63">
        <f t="shared" si="1"/>
        <v>45962</v>
      </c>
      <c r="C37" s="63">
        <f t="shared" si="0"/>
        <v>45991</v>
      </c>
    </row>
    <row r="38" spans="2:3">
      <c r="B38" s="63">
        <f t="shared" si="1"/>
        <v>45992</v>
      </c>
      <c r="C38" s="63">
        <f t="shared" si="0"/>
        <v>46022</v>
      </c>
    </row>
  </sheetData>
  <pageMargins left="0.7" right="0.7" top="0.75" bottom="0.75" header="0.3" footer="0.3"/>
  <headerFooter>
    <oddFooter>&amp;C_x000D_&amp;1#&amp;"Calibri"&amp;10&amp;K000000 Non-Amgen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457750-3f8d-456e-a162-25cda7a13520" xsi:nil="true"/>
    <lcf76f155ced4ddcb4097134ff3c332f xmlns="0d1267e8-2087-4430-8898-7e1d1671149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FAE67CE2B7A849BC0898B7A9D77711" ma:contentTypeVersion="16" ma:contentTypeDescription="Create a new document." ma:contentTypeScope="" ma:versionID="48ebdce927e9e1b8251ff2e1c5ef3db8">
  <xsd:schema xmlns:xsd="http://www.w3.org/2001/XMLSchema" xmlns:xs="http://www.w3.org/2001/XMLSchema" xmlns:p="http://schemas.microsoft.com/office/2006/metadata/properties" xmlns:ns2="0d1267e8-2087-4430-8898-7e1d16711490" xmlns:ns3="16457750-3f8d-456e-a162-25cda7a13520" targetNamespace="http://schemas.microsoft.com/office/2006/metadata/properties" ma:root="true" ma:fieldsID="00b432d80ebf564ad44387282343818d" ns2:_="" ns3:_="">
    <xsd:import namespace="0d1267e8-2087-4430-8898-7e1d16711490"/>
    <xsd:import namespace="16457750-3f8d-456e-a162-25cda7a135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267e8-2087-4430-8898-7e1d167114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df17195-eaee-4bd6-9581-c6a1c63b19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57750-3f8d-456e-a162-25cda7a1352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587162f-81e1-443d-83c7-e94abc82f638}" ma:internalName="TaxCatchAll" ma:showField="CatchAllData" ma:web="16457750-3f8d-456e-a162-25cda7a135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FB0CFA-78B9-42AC-85B8-62064A74D54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2825EEB-CA30-4037-AE9F-055D0E035B88}">
  <ds:schemaRefs>
    <ds:schemaRef ds:uri="http://schemas.microsoft.com/office/2006/metadata/properties"/>
    <ds:schemaRef ds:uri="http://schemas.microsoft.com/office/infopath/2007/PartnerControls"/>
    <ds:schemaRef ds:uri="16457750-3f8d-456e-a162-25cda7a13520"/>
    <ds:schemaRef ds:uri="0d1267e8-2087-4430-8898-7e1d16711490"/>
  </ds:schemaRefs>
</ds:datastoreItem>
</file>

<file path=customXml/itemProps3.xml><?xml version="1.0" encoding="utf-8"?>
<ds:datastoreItem xmlns:ds="http://schemas.openxmlformats.org/officeDocument/2006/customXml" ds:itemID="{ECF530FD-693F-4D22-A900-27F9F92B9E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1267e8-2087-4430-8898-7e1d16711490"/>
    <ds:schemaRef ds:uri="16457750-3f8d-456e-a162-25cda7a13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142C54D-AC97-4E97-AA4F-F1F0D3BBBE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Budget vs Actuals</vt:lpstr>
      <vt:lpstr>Rolling</vt:lpstr>
      <vt:lpstr>Budget</vt:lpstr>
      <vt:lpstr>Combined</vt:lpstr>
      <vt:lpstr>Lists</vt:lpstr>
      <vt:lpstr>Actual</vt:lpstr>
      <vt:lpstr>Budget</vt:lpstr>
      <vt:lpstr>'Budget vs Actuals'!End_Date</vt:lpstr>
      <vt:lpstr>'Budget vs Actuals'!Start_Date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 Aharonoff</dc:creator>
  <cp:keywords/>
  <dc:description/>
  <cp:lastModifiedBy>Tandel, Ripalben</cp:lastModifiedBy>
  <cp:revision/>
  <dcterms:created xsi:type="dcterms:W3CDTF">2024-11-27T16:01:32Z</dcterms:created>
  <dcterms:modified xsi:type="dcterms:W3CDTF">2025-09-18T05:28:25Z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0x010100E6FAE67CE2B7A849BC0898B7A9D77711</vt:lpwstr>
  </property>
  <property fmtid="{D5CDD505-2E9C-101B-9397-08002B2CF9AE}" pid="3" name="MediaServiceImageTags">
    <vt:lpwstr/>
  </property>
  <property fmtid="{D5CDD505-2E9C-101B-9397-08002B2CF9AE}" pid="4" name="MSIP_Label_b1072e26-1821-44f2-97f7-4c10c067297d_Enabled">
    <vt:lpwstr>true</vt:lpwstr>
  </property>
  <property fmtid="{D5CDD505-2E9C-101B-9397-08002B2CF9AE}" pid="5" name="MSIP_Label_b1072e26-1821-44f2-97f7-4c10c067297d_SetDate">
    <vt:lpwstr>2025-09-06T03:34:20Z</vt:lpwstr>
  </property>
  <property fmtid="{D5CDD505-2E9C-101B-9397-08002B2CF9AE}" pid="6" name="MSIP_Label_b1072e26-1821-44f2-97f7-4c10c067297d_Method">
    <vt:lpwstr>Privileged</vt:lpwstr>
  </property>
  <property fmtid="{D5CDD505-2E9C-101B-9397-08002B2CF9AE}" pid="7" name="MSIP_Label_b1072e26-1821-44f2-97f7-4c10c067297d_Name">
    <vt:lpwstr>Non Amgen_</vt:lpwstr>
  </property>
  <property fmtid="{D5CDD505-2E9C-101B-9397-08002B2CF9AE}" pid="8" name="MSIP_Label_b1072e26-1821-44f2-97f7-4c10c067297d_SiteId">
    <vt:lpwstr>4b4266a6-1368-41af-ad5a-59eb634f7ad8</vt:lpwstr>
  </property>
  <property fmtid="{D5CDD505-2E9C-101B-9397-08002B2CF9AE}" pid="9" name="MSIP_Label_b1072e26-1821-44f2-97f7-4c10c067297d_ActionId">
    <vt:lpwstr>a83a9e50-7ba6-4d20-b842-d9909b4ba27f</vt:lpwstr>
  </property>
  <property fmtid="{D5CDD505-2E9C-101B-9397-08002B2CF9AE}" pid="10" name="MSIP_Label_b1072e26-1821-44f2-97f7-4c10c067297d_ContentBits">
    <vt:lpwstr>2</vt:lpwstr>
  </property>
  <property fmtid="{D5CDD505-2E9C-101B-9397-08002B2CF9AE}" pid="11" name="MSIP_Label_b1072e26-1821-44f2-97f7-4c10c067297d_Tag">
    <vt:lpwstr>10, 0, 1, 1</vt:lpwstr>
  </property>
</Properties>
</file>