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<sst xmlns="http://schemas.openxmlformats.org/spreadsheetml/2006/main" uniqueCount="67">
  <si>
    <t>Значения</t>
  </si>
  <si>
    <t>1.</t>
  </si>
  <si>
    <t>Вариационный ряд</t>
  </si>
  <si>
    <t>Распределение</t>
  </si>
  <si>
    <t>&lt;0,8</t>
  </si>
  <si>
    <t>&lt;1,6</t>
  </si>
  <si>
    <t>&lt;2,4</t>
  </si>
  <si>
    <t>&lt;3,2</t>
  </si>
  <si>
    <t>&lt;4</t>
  </si>
  <si>
    <t>&lt;4,8</t>
  </si>
  <si>
    <t>&lt;5,6</t>
  </si>
  <si>
    <t>&lt;6,4</t>
  </si>
  <si>
    <t>&lt;7</t>
  </si>
  <si>
    <t>&gt;7,8</t>
  </si>
  <si>
    <t>N</t>
  </si>
  <si>
    <t>Эмпирическая функция распределения</t>
  </si>
  <si>
    <t>2.</t>
  </si>
  <si>
    <t>3.</t>
  </si>
  <si>
    <t>Равноинтервальная гистограмма</t>
  </si>
  <si>
    <r>
      <rPr>
        <sz val="11"/>
        <color indexed="8"/>
        <rFont val="Calibri"/>
      </rPr>
      <t>M=√</t>
    </r>
    <r>
      <rPr>
        <sz val="9"/>
        <color indexed="8"/>
        <rFont val="Calibri"/>
      </rPr>
      <t>100=10</t>
    </r>
  </si>
  <si>
    <t>j</t>
  </si>
  <si>
    <t>a</t>
  </si>
  <si>
    <t>b</t>
  </si>
  <si>
    <t>h</t>
  </si>
  <si>
    <t>n</t>
  </si>
  <si>
    <t>p</t>
  </si>
  <si>
    <t>f</t>
  </si>
  <si>
    <t>5.</t>
  </si>
  <si>
    <t>Точечная оценка мат. Ожидания</t>
  </si>
  <si>
    <t>m(x)=</t>
  </si>
  <si>
    <t>есть среднее арифметическое</t>
  </si>
  <si>
    <t>Точечная оценка дисперсии</t>
  </si>
  <si>
    <t>D(x)=</t>
  </si>
  <si>
    <r>
      <rPr>
        <sz val="11"/>
        <color indexed="8"/>
        <rFont val="Calibri"/>
      </rPr>
      <t>Доверительный интервал γ</t>
    </r>
    <r>
      <rPr>
        <sz val="9"/>
        <color indexed="8"/>
        <rFont val="Calibri"/>
      </rPr>
      <t xml:space="preserve"> = </t>
    </r>
  </si>
  <si>
    <t>Z(0,95)=</t>
  </si>
  <si>
    <t>4.</t>
  </si>
  <si>
    <t>Равновероятностная гистограмма</t>
  </si>
  <si>
    <t>Доверительный интервал мат ожидания</t>
  </si>
  <si>
    <t>I(Mx)=</t>
  </si>
  <si>
    <t>[</t>
  </si>
  <si>
    <t>;</t>
  </si>
  <si>
    <t>]</t>
  </si>
  <si>
    <t>Доверительный интервал дисперсии</t>
  </si>
  <si>
    <t>I(Dx)=</t>
  </si>
  <si>
    <t>6.</t>
  </si>
  <si>
    <t xml:space="preserve">Исходя из вида гистограмм и графику эмпирич. Распред. </t>
  </si>
  <si>
    <t>Выдвигаем теорию об экспоненциальном распределении</t>
  </si>
  <si>
    <t>f(x)=</t>
  </si>
  <si>
    <t>F(x)=</t>
  </si>
  <si>
    <t>λ=</t>
  </si>
  <si>
    <t>f(a)</t>
  </si>
  <si>
    <t>f(b)</t>
  </si>
  <si>
    <t>p*</t>
  </si>
  <si>
    <t>(p-p*)^2/p</t>
  </si>
  <si>
    <t>p-p*</t>
  </si>
  <si>
    <t>-</t>
  </si>
  <si>
    <t>+</t>
  </si>
  <si>
    <t>Критерий по Пирсону</t>
  </si>
  <si>
    <t>χ^2=</t>
  </si>
  <si>
    <t>k=</t>
  </si>
  <si>
    <t>α=</t>
  </si>
  <si>
    <r>
      <rPr>
        <sz val="11"/>
        <color indexed="8"/>
        <rFont val="Calibri"/>
      </rPr>
      <t>По таблице исходя из к и α</t>
    </r>
  </si>
  <si>
    <t>9,968&lt;15,5</t>
  </si>
  <si>
    <t>Отвергать теорию нет оснований</t>
  </si>
  <si>
    <t>Критерий по Колмогорову</t>
  </si>
  <si>
    <r>
      <rPr>
        <sz val="11"/>
        <color indexed="8"/>
        <rFont val="Calibri"/>
      </rPr>
      <t>По таблице по α</t>
    </r>
  </si>
  <si>
    <t>0,39&lt;1,36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</si>
</sst>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9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4"/>
      <name val="Calibri"/>
    </font>
    <font>
      <sz val="14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" fontId="0" borderId="2" applyNumberFormat="1" applyFont="1" applyFill="0" applyBorder="1" applyAlignment="1" applyProtection="0">
      <alignment vertical="bottom"/>
    </xf>
    <xf numFmtId="2" fontId="0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2" fontId="0" borderId="6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d8d8d8"/>
      <rgbColor rgb="ffbfbfbf"/>
      <rgbColor rgb="ff595959"/>
      <rgbColor rgb="ff252525"/>
      <rgbColor rgb="ff0020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Эмпирическое распределение</a:t>
            </a:r>
          </a:p>
        </c:rich>
      </c:tx>
      <c:layout>
        <c:manualLayout>
          <c:xMode val="edge"/>
          <c:yMode val="edge"/>
          <c:x val="0.314149"/>
          <c:y val="0"/>
          <c:w val="0.371702"/>
          <c:h val="0.11556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0107"/>
          <c:y val="0.115566"/>
          <c:w val="0.914147"/>
          <c:h val="0.8139"/>
        </c:manualLayout>
      </c:layout>
      <c:scatterChart>
        <c:scatterStyle val="lineMarker"/>
        <c:varyColors val="0"/>
        <c:ser>
          <c:idx val="0"/>
          <c:order val="0"/>
          <c:tx>
            <c:v>Новая 1</c:v>
          </c:tx>
          <c:spPr>
            <a:solidFill>
              <a:srgbClr val="000000"/>
            </a:solidFill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'Лист1'!$P$20:$T$20</c:f>
              <c:numCache>
                <c:ptCount val="4"/>
                <c:pt idx="0">
                  <c:v>0.000000</c:v>
                </c:pt>
                <c:pt idx="1">
                  <c:v>0.800000</c:v>
                </c:pt>
                <c:pt idx="3">
                  <c:v>4.000000</c:v>
                </c:pt>
                <c:pt idx="4">
                  <c:v>4.800000</c:v>
                </c:pt>
              </c:numCache>
            </c:numRef>
          </c:xVal>
          <c:yVal>
            <c:numRef>
              <c:f>'Лист1'!$P$21:$T$21</c:f>
              <c:numCache>
                <c:ptCount val="4"/>
                <c:pt idx="0">
                  <c:v>0.450000</c:v>
                </c:pt>
                <c:pt idx="1">
                  <c:v>0.450000</c:v>
                </c:pt>
                <c:pt idx="3">
                  <c:v>0.950000</c:v>
                </c:pt>
                <c:pt idx="4">
                  <c:v>0.950000</c:v>
                </c:pt>
              </c:numCache>
            </c:numRef>
          </c:yVal>
          <c:smooth val="0"/>
        </c:ser>
        <c:ser>
          <c:idx val="1"/>
          <c:order val="1"/>
          <c:tx>
            <c:v>Новая 3</c:v>
          </c:tx>
          <c:spPr>
            <a:solidFill>
              <a:srgbClr val="000000"/>
            </a:solidFill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'Лист1'!$P$23:$T$23</c:f>
              <c:numCache>
                <c:ptCount val="4"/>
                <c:pt idx="0">
                  <c:v>0.800000</c:v>
                </c:pt>
                <c:pt idx="1">
                  <c:v>1.600000</c:v>
                </c:pt>
                <c:pt idx="3">
                  <c:v>4.800000</c:v>
                </c:pt>
                <c:pt idx="4">
                  <c:v>5.600000</c:v>
                </c:pt>
              </c:numCache>
            </c:numRef>
          </c:xVal>
          <c:yVal>
            <c:numRef>
              <c:f>'Лист1'!$P$24:$T$24</c:f>
              <c:numCache>
                <c:ptCount val="4"/>
                <c:pt idx="0">
                  <c:v>0.620000</c:v>
                </c:pt>
                <c:pt idx="1">
                  <c:v>0.620000</c:v>
                </c:pt>
                <c:pt idx="3">
                  <c:v>0.960000</c:v>
                </c:pt>
                <c:pt idx="4">
                  <c:v>0.960000</c:v>
                </c:pt>
              </c:numCache>
            </c:numRef>
          </c:yVal>
          <c:smooth val="0"/>
        </c:ser>
        <c:ser>
          <c:idx val="2"/>
          <c:order val="2"/>
          <c:tx>
            <c:v>Новая 5</c:v>
          </c:tx>
          <c:spPr>
            <a:solidFill>
              <a:srgbClr val="000000"/>
            </a:solidFill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'Лист1'!$P$26:$T$26</c:f>
              <c:numCache>
                <c:ptCount val="4"/>
                <c:pt idx="0">
                  <c:v>1.600000</c:v>
                </c:pt>
                <c:pt idx="1">
                  <c:v>2.400000</c:v>
                </c:pt>
                <c:pt idx="3">
                  <c:v>5.600000</c:v>
                </c:pt>
                <c:pt idx="4">
                  <c:v>6.400000</c:v>
                </c:pt>
              </c:numCache>
            </c:numRef>
          </c:xVal>
          <c:yVal>
            <c:numRef>
              <c:f>'Лист1'!$P$27:$T$27</c:f>
              <c:numCache>
                <c:ptCount val="4"/>
                <c:pt idx="0">
                  <c:v>0.850000</c:v>
                </c:pt>
                <c:pt idx="1">
                  <c:v>0.850000</c:v>
                </c:pt>
                <c:pt idx="3">
                  <c:v>0.970000</c:v>
                </c:pt>
                <c:pt idx="4">
                  <c:v>0.970000</c:v>
                </c:pt>
              </c:numCache>
            </c:numRef>
          </c:yVal>
          <c:smooth val="0"/>
        </c:ser>
        <c:ser>
          <c:idx val="3"/>
          <c:order val="3"/>
          <c:tx>
            <c:v>Новая 7</c:v>
          </c:tx>
          <c:spPr>
            <a:solidFill>
              <a:srgbClr val="262626"/>
            </a:solidFill>
            <a:ln w="19050" cap="rnd">
              <a:solidFill>
                <a:srgbClr val="262626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262626"/>
              </a:solidFill>
              <a:ln w="9525" cap="flat">
                <a:solidFill>
                  <a:srgbClr val="26262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'Лист1'!$P$29:$T$29</c:f>
              <c:numCache>
                <c:ptCount val="4"/>
                <c:pt idx="0">
                  <c:v>2.400000</c:v>
                </c:pt>
                <c:pt idx="1">
                  <c:v>3.200000</c:v>
                </c:pt>
                <c:pt idx="3">
                  <c:v>6.400000</c:v>
                </c:pt>
                <c:pt idx="4">
                  <c:v>7.000000</c:v>
                </c:pt>
              </c:numCache>
            </c:numRef>
          </c:xVal>
          <c:yVal>
            <c:numRef>
              <c:f>'Лист1'!$P$30:$T$30</c:f>
              <c:numCache>
                <c:ptCount val="4"/>
                <c:pt idx="0">
                  <c:v>0.890000</c:v>
                </c:pt>
                <c:pt idx="1">
                  <c:v>0.890000</c:v>
                </c:pt>
                <c:pt idx="3">
                  <c:v>0.990000</c:v>
                </c:pt>
                <c:pt idx="4">
                  <c:v>0.990000</c:v>
                </c:pt>
              </c:numCache>
            </c:numRef>
          </c:yVal>
          <c:smooth val="0"/>
        </c:ser>
        <c:ser>
          <c:idx val="4"/>
          <c:order val="4"/>
          <c:tx>
            <c:v>Новая 9</c:v>
          </c:tx>
          <c:spPr>
            <a:solidFill>
              <a:srgbClr val="000000"/>
            </a:solidFill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9525" cap="flat">
                <a:solidFill>
                  <a:srgbClr val="00206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'Лист1'!$P$32:$T$32</c:f>
              <c:numCache>
                <c:ptCount val="4"/>
                <c:pt idx="0">
                  <c:v>3.200000</c:v>
                </c:pt>
                <c:pt idx="1">
                  <c:v>4.000000</c:v>
                </c:pt>
                <c:pt idx="3">
                  <c:v>7.000000</c:v>
                </c:pt>
                <c:pt idx="4">
                  <c:v>7.800000</c:v>
                </c:pt>
              </c:numCache>
            </c:numRef>
          </c:xVal>
          <c:yVal>
            <c:numRef>
              <c:f>'Лист1'!$P$33:$T$33</c:f>
              <c:numCache>
                <c:ptCount val="4"/>
                <c:pt idx="0">
                  <c:v>0.930000</c:v>
                </c:pt>
                <c:pt idx="1">
                  <c:v>0.930000</c:v>
                </c:pt>
                <c:pt idx="3">
                  <c:v>1.000000</c:v>
                </c:pt>
                <c:pt idx="4">
                  <c:v>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10"/>
          <c:min val="-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min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25"/>
        <c:minorUnit val="0.0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Равноинтервальная гистограмма</a:t>
            </a:r>
          </a:p>
        </c:rich>
      </c:tx>
      <c:layout>
        <c:manualLayout>
          <c:xMode val="edge"/>
          <c:yMode val="edge"/>
          <c:x val="0.252696"/>
          <c:y val="0"/>
          <c:w val="0.494608"/>
          <c:h val="0.1252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3221"/>
          <c:y val="0.125297"/>
          <c:w val="0.928678"/>
          <c:h val="0.79928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'Лист1'!$F$40:$F$49</c:f>
              <c:strCache>
                <c:ptCount val="10"/>
                <c:pt idx="0">
                  <c:v>0,75</c:v>
                </c:pt>
                <c:pt idx="1">
                  <c:v>1,50</c:v>
                </c:pt>
                <c:pt idx="2">
                  <c:v>2,25</c:v>
                </c:pt>
                <c:pt idx="3">
                  <c:v>3,00</c:v>
                </c:pt>
                <c:pt idx="4">
                  <c:v>3,75</c:v>
                </c:pt>
                <c:pt idx="5">
                  <c:v>4,50</c:v>
                </c:pt>
                <c:pt idx="6">
                  <c:v>5,25</c:v>
                </c:pt>
                <c:pt idx="7">
                  <c:v>6,00</c:v>
                </c:pt>
                <c:pt idx="8">
                  <c:v>6,75</c:v>
                </c:pt>
                <c:pt idx="9">
                  <c:v>7,50</c:v>
                </c:pt>
              </c:strCache>
            </c:strRef>
          </c:cat>
          <c:val>
            <c:numRef>
              <c:f>'Лист1'!$J$40:$J$49</c:f>
              <c:numCache>
                <c:ptCount val="10"/>
                <c:pt idx="0">
                  <c:v>0.600801</c:v>
                </c:pt>
                <c:pt idx="1">
                  <c:v>0.213618</c:v>
                </c:pt>
                <c:pt idx="2">
                  <c:v>0.253672</c:v>
                </c:pt>
                <c:pt idx="3">
                  <c:v>0.106809</c:v>
                </c:pt>
                <c:pt idx="4">
                  <c:v>0.040053</c:v>
                </c:pt>
                <c:pt idx="5">
                  <c:v>0.040053</c:v>
                </c:pt>
                <c:pt idx="6">
                  <c:v>0.013351</c:v>
                </c:pt>
                <c:pt idx="7">
                  <c:v>0.013351</c:v>
                </c:pt>
                <c:pt idx="8">
                  <c:v>0.040053</c:v>
                </c:pt>
                <c:pt idx="9">
                  <c:v>0.013351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Экспоненциальное распределение</a:t>
            </a:r>
          </a:p>
        </c:rich>
      </c:tx>
      <c:layout>
        <c:manualLayout>
          <c:xMode val="edge"/>
          <c:yMode val="edge"/>
          <c:x val="0.233017"/>
          <c:y val="0"/>
          <c:w val="0.533966"/>
          <c:h val="0.1252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2805"/>
          <c:y val="0.125297"/>
          <c:w val="0.927719"/>
          <c:h val="0.799284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Ref>
              <c:f>'Лист1'!$AI$71:$AI$80</c:f>
              <c:numCache>
                <c:ptCount val="10"/>
                <c:pt idx="0">
                  <c:v>0.397405</c:v>
                </c:pt>
                <c:pt idx="1">
                  <c:v>0.239474</c:v>
                </c:pt>
                <c:pt idx="2">
                  <c:v>0.144306</c:v>
                </c:pt>
                <c:pt idx="3">
                  <c:v>0.086958</c:v>
                </c:pt>
                <c:pt idx="4">
                  <c:v>0.052400</c:v>
                </c:pt>
                <c:pt idx="5">
                  <c:v>0.031576</c:v>
                </c:pt>
                <c:pt idx="6">
                  <c:v>0.019028</c:v>
                </c:pt>
                <c:pt idx="7">
                  <c:v>0.011466</c:v>
                </c:pt>
                <c:pt idx="8">
                  <c:v>0.006909</c:v>
                </c:pt>
                <c:pt idx="9">
                  <c:v>0.010477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Равновероятностная гистограмма</a:t>
            </a:r>
          </a:p>
        </c:rich>
      </c:tx>
      <c:layout>
        <c:manualLayout>
          <c:xMode val="edge"/>
          <c:yMode val="edge"/>
          <c:x val="0.247416"/>
          <c:y val="0"/>
          <c:w val="0.505168"/>
          <c:h val="0.1252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1438"/>
          <c:y val="0.125297"/>
          <c:w val="0.928856"/>
          <c:h val="0.79928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Ref>
              <c:f>'Лист1'!$J$56:$J$65</c:f>
              <c:numCache>
                <c:ptCount val="10"/>
                <c:pt idx="0">
                  <c:v>0.392157</c:v>
                </c:pt>
                <c:pt idx="1">
                  <c:v>0.769231</c:v>
                </c:pt>
                <c:pt idx="2">
                  <c:v>0.526316</c:v>
                </c:pt>
                <c:pt idx="3">
                  <c:v>0.454545</c:v>
                </c:pt>
                <c:pt idx="4">
                  <c:v>0.298507</c:v>
                </c:pt>
                <c:pt idx="5">
                  <c:v>0.200000</c:v>
                </c:pt>
                <c:pt idx="6">
                  <c:v>0.259740</c:v>
                </c:pt>
                <c:pt idx="7">
                  <c:v>0.130719</c:v>
                </c:pt>
                <c:pt idx="8">
                  <c:v>0.038168</c:v>
                </c:pt>
                <c:pt idx="9">
                  <c:v>0.047847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30</xdr:col>
      <xdr:colOff>186123</xdr:colOff>
      <xdr:row>64</xdr:row>
      <xdr:rowOff>19050</xdr:rowOff>
    </xdr:from>
    <xdr:to>
      <xdr:col>32</xdr:col>
      <xdr:colOff>275710</xdr:colOff>
      <xdr:row>65</xdr:row>
      <xdr:rowOff>172212</xdr:rowOff>
    </xdr:to>
    <xdr:sp>
      <xdr:nvSpPr>
        <xdr:cNvPr id="2" name="TextBox 2"/>
        <xdr:cNvSpPr txBox="1"/>
      </xdr:nvSpPr>
      <xdr:spPr>
        <a:xfrm>
          <a:off x="10854123" y="12211050"/>
          <a:ext cx="800788" cy="343662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0" tIns="0" rIns="0" bIns="0">
          <a:spAutoFit/>
        </a:bodyPr>
        <a:lstStyle/>
        <a:p>
          <a:pPr/>
          <a14:m>
            <m:oMathPara>
              <m:oMathParaPr>
                <m:jc m:val="centerGroup"/>
              </m:oMathParaPr>
              <m:oMath>
                <m:d>
                  <m:dPr>
                    <m:ctrlPr>
                      <a:rPr xmlns:a="http://schemas.openxmlformats.org/drawingml/2006/main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</m:ctrlPr>
                    <m:begChr m:val="{"/>
                    <m:endChr m:val=""/>
                  </m:dPr>
                  <m:e>
                    <m:eqArr>
                      <m:eqArrPr>
                        <m:ctrlP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eqArrPr>
                      <m:e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/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&lt;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e>
                        <m:r>
                          <m:rPr>
                            <m:sty m:val="p"/>
                          </m:rP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λ</m:t>
                        </m:r>
                        <m:sSup>
                          <m:e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/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&gt;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eqArr>
                  </m:e>
                </m:d>
              </m:oMath>
            </m:oMathPara>
          </a14:m>
          <a:endParaRPr sz="1100">
            <a:solidFill>
              <a:srgbClr val="000000"/>
            </a:solidFill>
          </a:endParaRPr>
        </a:p>
      </xdr:txBody>
    </xdr:sp>
    <xdr:clientData/>
  </xdr:twoCellAnchor>
  <xdr:twoCellAnchor>
    <xdr:from>
      <xdr:col>35</xdr:col>
      <xdr:colOff>96363</xdr:colOff>
      <xdr:row>64</xdr:row>
      <xdr:rowOff>11723</xdr:rowOff>
    </xdr:from>
    <xdr:to>
      <xdr:col>37</xdr:col>
      <xdr:colOff>274239</xdr:colOff>
      <xdr:row>65</xdr:row>
      <xdr:rowOff>164885</xdr:rowOff>
    </xdr:to>
    <xdr:sp>
      <xdr:nvSpPr>
        <xdr:cNvPr id="3" name="TextBox 6"/>
        <xdr:cNvSpPr txBox="1"/>
      </xdr:nvSpPr>
      <xdr:spPr>
        <a:xfrm>
          <a:off x="12593163" y="12203723"/>
          <a:ext cx="952577" cy="343663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0" tIns="0" rIns="0" bIns="0">
          <a:spAutoFit/>
        </a:bodyPr>
        <a:lstStyle/>
        <a:p>
          <a:pPr/>
          <a14:m>
            <m:oMathPara>
              <m:oMathParaPr>
                <m:jc m:val="centerGroup"/>
              </m:oMathParaPr>
              <m:oMath>
                <m:d>
                  <m:dPr>
                    <m:ctrlPr>
                      <a:rPr xmlns:a="http://schemas.openxmlformats.org/drawingml/2006/main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</m:ctrlPr>
                    <m:begChr m:val="{"/>
                    <m:endChr m:val=""/>
                  </m:dPr>
                  <m:e>
                    <m:eqArr>
                      <m:eqArrPr>
                        <m:ctrlP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eqArrPr>
                      <m:e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/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&lt;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e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e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λ</m:t>
                            </m:r>
                            <m:r>
                              <a:rPr xmlns:a="http://schemas.openxmlformats.org/drawingml/2006/main" sz="11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/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&gt;</m:t>
                        </m:r>
                        <m:r>
                          <a:rPr xmlns:a="http://schemas.openxmlformats.org/drawingml/2006/main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eqArr>
                  </m:e>
                </m:d>
              </m:oMath>
            </m:oMathPara>
          </a14:m>
          <a:endParaRPr sz="1100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300219</xdr:colOff>
      <xdr:row>18</xdr:row>
      <xdr:rowOff>190500</xdr:rowOff>
    </xdr:from>
    <xdr:to>
      <xdr:col>38</xdr:col>
      <xdr:colOff>33208</xdr:colOff>
      <xdr:row>32</xdr:row>
      <xdr:rowOff>152573</xdr:rowOff>
    </xdr:to>
    <xdr:graphicFrame>
      <xdr:nvGraphicFramePr>
        <xdr:cNvPr id="4" name="Диаграмма 5"/>
        <xdr:cNvGraphicFramePr/>
      </xdr:nvGraphicFramePr>
      <xdr:xfrm>
        <a:off x="7412219" y="3619499"/>
        <a:ext cx="6248090" cy="26290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19936</xdr:colOff>
      <xdr:row>37</xdr:row>
      <xdr:rowOff>167037</xdr:rowOff>
    </xdr:from>
    <xdr:to>
      <xdr:col>25</xdr:col>
      <xdr:colOff>102640</xdr:colOff>
      <xdr:row>50</xdr:row>
      <xdr:rowOff>115443</xdr:rowOff>
    </xdr:to>
    <xdr:graphicFrame>
      <xdr:nvGraphicFramePr>
        <xdr:cNvPr id="5" name="Диаграмма 1"/>
        <xdr:cNvGraphicFramePr/>
      </xdr:nvGraphicFramePr>
      <xdr:xfrm>
        <a:off x="3931536" y="7215537"/>
        <a:ext cx="5061105" cy="2424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39</xdr:col>
      <xdr:colOff>355600</xdr:colOff>
      <xdr:row>67</xdr:row>
      <xdr:rowOff>77167</xdr:rowOff>
    </xdr:from>
    <xdr:to>
      <xdr:col>54</xdr:col>
      <xdr:colOff>10608</xdr:colOff>
      <xdr:row>80</xdr:row>
      <xdr:rowOff>25573</xdr:rowOff>
    </xdr:to>
    <xdr:graphicFrame>
      <xdr:nvGraphicFramePr>
        <xdr:cNvPr id="6" name="Диаграмма 3"/>
        <xdr:cNvGraphicFramePr/>
      </xdr:nvGraphicFramePr>
      <xdr:xfrm>
        <a:off x="14401799" y="12840667"/>
        <a:ext cx="4989010" cy="2424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11</xdr:col>
      <xdr:colOff>13115</xdr:colOff>
      <xdr:row>53</xdr:row>
      <xdr:rowOff>190500</xdr:rowOff>
    </xdr:from>
    <xdr:to>
      <xdr:col>25</xdr:col>
      <xdr:colOff>109462</xdr:colOff>
      <xdr:row>66</xdr:row>
      <xdr:rowOff>138906</xdr:rowOff>
    </xdr:to>
    <xdr:graphicFrame>
      <xdr:nvGraphicFramePr>
        <xdr:cNvPr id="7" name="Диаграмма 7"/>
        <xdr:cNvGraphicFramePr/>
      </xdr:nvGraphicFramePr>
      <xdr:xfrm>
        <a:off x="3924715" y="10286999"/>
        <a:ext cx="5074748" cy="242490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DJ156"/>
  <sheetViews>
    <sheetView workbookViewId="0" showGridLines="0" defaultGridColor="1"/>
  </sheetViews>
  <sheetFormatPr defaultColWidth="8.83333" defaultRowHeight="15" customHeight="1" outlineLevelRow="0" outlineLevelCol="0"/>
  <cols>
    <col min="1" max="33" width="4.67188" style="1" customWidth="1"/>
    <col min="34" max="34" width="5.35156" style="1" customWidth="1"/>
    <col min="35" max="36" width="4.67188" style="1" customWidth="1"/>
    <col min="37" max="37" width="5.5" style="1" customWidth="1"/>
    <col min="38" max="38" width="4.67188" style="1" customWidth="1"/>
    <col min="39" max="39" width="5.5" style="1" customWidth="1"/>
    <col min="40" max="104" width="4.67188" style="1" customWidth="1"/>
    <col min="105" max="114" width="8.85156" style="1" customWidth="1"/>
    <col min="115" max="16384" width="8.85156" style="1" customWidth="1"/>
  </cols>
  <sheetData>
    <row r="1" ht="15" customHeight="1">
      <c r="A1" s="2"/>
      <c r="B1" s="3"/>
      <c r="C1" s="3"/>
      <c r="D1" t="s" s="4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</row>
    <row r="2" ht="15" customHeight="1">
      <c r="A2" s="2"/>
      <c r="B2" s="3"/>
      <c r="C2" s="3"/>
      <c r="D2" s="2">
        <v>2.15</v>
      </c>
      <c r="E2" s="2">
        <v>2.4</v>
      </c>
      <c r="F2" s="2">
        <v>0.74</v>
      </c>
      <c r="G2" s="2">
        <v>2.18</v>
      </c>
      <c r="H2" s="2">
        <v>0.14</v>
      </c>
      <c r="I2" s="2">
        <v>1.18</v>
      </c>
      <c r="J2" s="2">
        <v>2.03</v>
      </c>
      <c r="K2" s="2">
        <v>6.04</v>
      </c>
      <c r="L2" s="2">
        <v>0.07000000000000001</v>
      </c>
      <c r="M2" s="2">
        <v>3.94</v>
      </c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</row>
    <row r="3" ht="15" customHeight="1">
      <c r="A3" s="2"/>
      <c r="B3" s="3"/>
      <c r="C3" s="3"/>
      <c r="D3" s="2">
        <v>0.9399999999999999</v>
      </c>
      <c r="E3" s="2">
        <v>0.19</v>
      </c>
      <c r="F3" s="2">
        <v>1.34</v>
      </c>
      <c r="G3" s="2">
        <v>1.67</v>
      </c>
      <c r="H3" s="2">
        <v>2.68</v>
      </c>
      <c r="I3" s="2">
        <v>1.15</v>
      </c>
      <c r="J3" s="2">
        <v>0.87</v>
      </c>
      <c r="K3" s="2">
        <v>1.6</v>
      </c>
      <c r="L3" s="2">
        <v>0.43</v>
      </c>
      <c r="M3" s="2">
        <v>0.1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ht="15" customHeight="1">
      <c r="A4" s="2"/>
      <c r="B4" s="2"/>
      <c r="C4" s="2"/>
      <c r="D4" s="2">
        <v>0.58</v>
      </c>
      <c r="E4" s="2">
        <v>0.37</v>
      </c>
      <c r="F4" s="2">
        <v>1.66</v>
      </c>
      <c r="G4" s="2">
        <v>1.65</v>
      </c>
      <c r="H4" s="2">
        <v>2.17</v>
      </c>
      <c r="I4" s="2">
        <v>0.63</v>
      </c>
      <c r="J4" s="2">
        <v>1.24</v>
      </c>
      <c r="K4" s="2">
        <v>6.44</v>
      </c>
      <c r="L4" s="2">
        <v>0.5</v>
      </c>
      <c r="M4" s="2">
        <v>2.34</v>
      </c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ht="15" customHeight="1">
      <c r="A5" s="2"/>
      <c r="B5" s="2"/>
      <c r="C5" s="2"/>
      <c r="D5" s="2">
        <v>0.71</v>
      </c>
      <c r="E5" s="2">
        <v>0.73</v>
      </c>
      <c r="F5" s="2">
        <v>6.42</v>
      </c>
      <c r="G5" s="2">
        <v>0.58</v>
      </c>
      <c r="H5" s="2">
        <v>1.77</v>
      </c>
      <c r="I5" s="2">
        <v>0.61</v>
      </c>
      <c r="J5" s="2">
        <v>3.76</v>
      </c>
      <c r="K5" s="2">
        <v>1.22</v>
      </c>
      <c r="L5" s="2">
        <v>0.83</v>
      </c>
      <c r="M5" s="2">
        <v>0.36</v>
      </c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ht="15" customHeight="1">
      <c r="A6" s="2"/>
      <c r="B6" s="2"/>
      <c r="C6" s="2"/>
      <c r="D6" s="2">
        <v>1.61</v>
      </c>
      <c r="E6" s="2">
        <v>0.33</v>
      </c>
      <c r="F6" s="2">
        <v>2.82</v>
      </c>
      <c r="G6" s="2">
        <v>0.01</v>
      </c>
      <c r="H6" s="2">
        <v>7.5</v>
      </c>
      <c r="I6" s="2">
        <v>1.24</v>
      </c>
      <c r="J6" s="2">
        <v>0.42</v>
      </c>
      <c r="K6" s="2">
        <v>0.6</v>
      </c>
      <c r="L6" s="2">
        <v>1.81</v>
      </c>
      <c r="M6" s="2">
        <v>1.87</v>
      </c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ht="15" customHeight="1">
      <c r="A7" s="2"/>
      <c r="B7" s="2"/>
      <c r="C7" s="2"/>
      <c r="D7" s="2">
        <v>0.91</v>
      </c>
      <c r="E7" s="2">
        <v>2.39</v>
      </c>
      <c r="F7" s="2">
        <v>2.12</v>
      </c>
      <c r="G7" s="2">
        <v>1.47</v>
      </c>
      <c r="H7" s="2">
        <v>1.72</v>
      </c>
      <c r="I7" s="2">
        <v>2.27</v>
      </c>
      <c r="J7" s="2">
        <v>0.98</v>
      </c>
      <c r="K7" s="2">
        <v>0.025</v>
      </c>
      <c r="L7" s="2">
        <v>0.44</v>
      </c>
      <c r="M7" s="2">
        <v>3.14</v>
      </c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ht="15" customHeight="1">
      <c r="A8" s="2"/>
      <c r="B8" s="2"/>
      <c r="C8" s="2"/>
      <c r="D8" s="2">
        <v>0.89</v>
      </c>
      <c r="E8" s="2">
        <v>2.28</v>
      </c>
      <c r="F8" s="2">
        <v>0.44</v>
      </c>
      <c r="G8" s="2">
        <v>2.29</v>
      </c>
      <c r="H8" s="2">
        <v>0.34</v>
      </c>
      <c r="I8" s="2">
        <v>0.64</v>
      </c>
      <c r="J8" s="2">
        <v>0.35</v>
      </c>
      <c r="K8" s="2">
        <v>0.67</v>
      </c>
      <c r="L8" s="2">
        <v>0.13</v>
      </c>
      <c r="M8" s="2">
        <v>0.55</v>
      </c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ht="15" customHeight="1">
      <c r="A9" s="2"/>
      <c r="B9" s="2"/>
      <c r="C9" s="2"/>
      <c r="D9" s="2">
        <v>0.36</v>
      </c>
      <c r="E9" s="2">
        <v>0.07000000000000001</v>
      </c>
      <c r="F9" s="2">
        <v>1.52</v>
      </c>
      <c r="G9" s="2">
        <v>0.31</v>
      </c>
      <c r="H9" s="2">
        <v>0.41</v>
      </c>
      <c r="I9" s="2">
        <v>4.13</v>
      </c>
      <c r="J9" s="2">
        <v>1.29</v>
      </c>
      <c r="K9" s="2">
        <v>0.5</v>
      </c>
      <c r="L9" s="2">
        <v>0.86</v>
      </c>
      <c r="M9" s="2">
        <v>0.3</v>
      </c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ht="15" customHeight="1">
      <c r="A10" s="2"/>
      <c r="B10" s="2"/>
      <c r="C10" s="2"/>
      <c r="D10" s="2">
        <v>0.19</v>
      </c>
      <c r="E10" s="2">
        <v>2.14</v>
      </c>
      <c r="F10" s="2">
        <v>2.05</v>
      </c>
      <c r="G10" s="2">
        <v>1.15</v>
      </c>
      <c r="H10" s="2">
        <v>0.3</v>
      </c>
      <c r="I10" s="2">
        <v>2.03</v>
      </c>
      <c r="J10" s="2">
        <v>0.15</v>
      </c>
      <c r="K10" s="2">
        <v>0.28</v>
      </c>
      <c r="L10" s="2">
        <v>3.32</v>
      </c>
      <c r="M10" s="2">
        <v>0.01</v>
      </c>
      <c r="N10" s="2"/>
      <c r="O10" s="3"/>
      <c r="P10" s="5">
        <v>1</v>
      </c>
      <c r="Q10" s="5">
        <v>2</v>
      </c>
      <c r="R10" s="5">
        <v>3</v>
      </c>
      <c r="S10" s="5">
        <v>4</v>
      </c>
      <c r="T10" s="5">
        <v>5</v>
      </c>
      <c r="U10" s="5">
        <v>6</v>
      </c>
      <c r="V10" s="5">
        <v>7</v>
      </c>
      <c r="W10" s="5">
        <v>8</v>
      </c>
      <c r="X10" s="5">
        <v>9</v>
      </c>
      <c r="Y10" s="5">
        <v>10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ht="15" customHeight="1">
      <c r="A11" s="2"/>
      <c r="B11" s="2"/>
      <c r="C11" s="2"/>
      <c r="D11" s="2">
        <v>5.5</v>
      </c>
      <c r="E11" s="2">
        <v>0.16</v>
      </c>
      <c r="F11" s="2">
        <v>0.35</v>
      </c>
      <c r="G11" s="2">
        <v>0.7</v>
      </c>
      <c r="H11" s="2">
        <v>0.34</v>
      </c>
      <c r="I11" s="2">
        <v>3.31</v>
      </c>
      <c r="J11" s="2">
        <v>2.12</v>
      </c>
      <c r="K11" s="2">
        <v>4.55</v>
      </c>
      <c r="L11" s="2">
        <v>0.28</v>
      </c>
      <c r="M11" s="2">
        <v>0.72</v>
      </c>
      <c r="N11" s="2"/>
      <c r="O11" s="5">
        <v>0</v>
      </c>
      <c r="P11" s="5">
        <v>0.8</v>
      </c>
      <c r="Q11" s="5">
        <v>1.6</v>
      </c>
      <c r="R11" s="5">
        <v>2.4</v>
      </c>
      <c r="S11" s="5">
        <v>3.2</v>
      </c>
      <c r="T11" s="5">
        <v>4</v>
      </c>
      <c r="U11" s="5">
        <v>4.8</v>
      </c>
      <c r="V11" s="5">
        <v>5.6</v>
      </c>
      <c r="W11" s="5">
        <v>6.4</v>
      </c>
      <c r="X11" s="5">
        <v>7</v>
      </c>
      <c r="Y11" s="5">
        <v>7.8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2" ht="15" customHeight="1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</row>
    <row r="13" ht="15" customHeight="1">
      <c r="A13" s="2"/>
      <c r="B13" s="2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</row>
    <row r="14" ht="15" customHeight="1">
      <c r="A14" s="2"/>
      <c r="B14" s="7"/>
      <c r="C14" t="s" s="8">
        <v>1</v>
      </c>
      <c r="D14" t="s" s="9">
        <v>2</v>
      </c>
      <c r="E14" s="2"/>
      <c r="F14" s="2"/>
      <c r="G14" s="2"/>
      <c r="H14" s="3"/>
      <c r="I14" s="2"/>
      <c r="J14" s="2"/>
      <c r="K14" s="2"/>
      <c r="L14" s="2"/>
      <c r="M14" s="2"/>
      <c r="N14" s="2"/>
      <c r="O14" s="3"/>
      <c r="P14" t="s" s="4">
        <v>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ht="15" customHeight="1">
      <c r="A15" s="2"/>
      <c r="B15" s="2"/>
      <c r="C15" s="10"/>
      <c r="D15" s="2">
        <v>0.01</v>
      </c>
      <c r="E15" s="2">
        <v>0.01</v>
      </c>
      <c r="F15" s="2">
        <v>0.03</v>
      </c>
      <c r="G15" s="2">
        <v>0.07000000000000001</v>
      </c>
      <c r="H15" s="2">
        <v>0.07000000000000001</v>
      </c>
      <c r="I15" s="2">
        <v>0.1</v>
      </c>
      <c r="J15" s="2">
        <v>0.13</v>
      </c>
      <c r="K15" s="2">
        <v>0.14</v>
      </c>
      <c r="L15" s="2">
        <v>0.15</v>
      </c>
      <c r="M15" s="2">
        <v>0.16</v>
      </c>
      <c r="N15" s="3"/>
      <c r="O15" s="3"/>
      <c r="P15" t="s" s="4">
        <v>4</v>
      </c>
      <c r="Q15" t="s" s="4">
        <v>5</v>
      </c>
      <c r="R15" t="s" s="4">
        <v>6</v>
      </c>
      <c r="S15" t="s" s="4">
        <v>7</v>
      </c>
      <c r="T15" t="s" s="4">
        <v>8</v>
      </c>
      <c r="U15" t="s" s="4">
        <v>9</v>
      </c>
      <c r="V15" t="s" s="4">
        <v>10</v>
      </c>
      <c r="W15" t="s" s="4">
        <v>11</v>
      </c>
      <c r="X15" t="s" s="4">
        <v>12</v>
      </c>
      <c r="Y15" t="s" s="4">
        <v>13</v>
      </c>
      <c r="Z15" s="3"/>
      <c r="AA15" t="s" s="4">
        <v>14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ht="15" customHeight="1">
      <c r="A16" s="2"/>
      <c r="B16" s="2"/>
      <c r="C16" s="2"/>
      <c r="D16" s="2">
        <v>0.19</v>
      </c>
      <c r="E16" s="2">
        <v>0.19</v>
      </c>
      <c r="F16" s="2">
        <v>0.28</v>
      </c>
      <c r="G16" s="2">
        <v>0.28</v>
      </c>
      <c r="H16" s="2">
        <v>0.3</v>
      </c>
      <c r="I16" s="2">
        <v>0.3</v>
      </c>
      <c r="J16" s="2">
        <v>0.31</v>
      </c>
      <c r="K16" s="2">
        <v>0.33</v>
      </c>
      <c r="L16" s="2">
        <v>0.34</v>
      </c>
      <c r="M16" s="2">
        <v>0.34</v>
      </c>
      <c r="N16" s="2"/>
      <c r="O16" s="3"/>
      <c r="P16" s="5">
        <f>COUNTIF($D$15:$M$25,"&gt;="&amp;O11)-COUNTIF($D$15:$M$25,"&gt;="&amp;P11)</f>
        <v>45</v>
      </c>
      <c r="Q16" s="5">
        <f>COUNTIF($D$15:$M$25,"&gt;="&amp;P11)-COUNTIF($D$15:$M$25,"&gt;="&amp;Q11)</f>
        <v>17</v>
      </c>
      <c r="R16" s="5">
        <f>COUNTIF($D$15:$M$25,"&gt;="&amp;Q11)-COUNTIF($D$15:$M$25,"&gt;="&amp;R11)</f>
        <v>23</v>
      </c>
      <c r="S16" s="5">
        <f>COUNTIF($D$15:$M$25,"&gt;="&amp;R11)-COUNTIF($D$15:$M$25,"&gt;="&amp;S11)</f>
        <v>4</v>
      </c>
      <c r="T16" s="5">
        <f>COUNTIF($D$15:$M$25,"&gt;="&amp;S11)-COUNTIF($D$15:$M$25,"&gt;="&amp;T11)</f>
        <v>4</v>
      </c>
      <c r="U16" s="5">
        <f>COUNTIF($D$15:$M$25,"&gt;="&amp;T11)-COUNTIF($D$15:$M$25,"&gt;="&amp;U11)</f>
        <v>2</v>
      </c>
      <c r="V16" s="5">
        <f>COUNTIF($D$15:$M$25,"&gt;="&amp;U11)-COUNTIF($D$15:$M$25,"&gt;="&amp;V11)</f>
        <v>1</v>
      </c>
      <c r="W16" s="5">
        <f>COUNTIF($D$15:$M$25,"&gt;="&amp;V11)-COUNTIF($D$15:$M$25,"&gt;="&amp;W11)</f>
        <v>1</v>
      </c>
      <c r="X16" s="5">
        <f>COUNTIF($D$15:$M$25,"&gt;="&amp;W11)-COUNTIF($D$15:$M$25,"&gt;="&amp;X11)</f>
        <v>2</v>
      </c>
      <c r="Y16" s="5">
        <f>COUNTIF($D$15:$M$25,"&gt;"&amp;X11)-COUNTIF($D$15:$M$25,"&gt;="&amp;Y11)</f>
        <v>1</v>
      </c>
      <c r="Z16" s="3"/>
      <c r="AA16" s="5">
        <f>SUM(P16:Y16)</f>
        <v>100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ht="15" customHeight="1">
      <c r="A17" s="2"/>
      <c r="B17" s="2"/>
      <c r="C17" s="2"/>
      <c r="D17" s="2">
        <v>0.35</v>
      </c>
      <c r="E17" s="2">
        <v>0.35</v>
      </c>
      <c r="F17" s="2">
        <v>0.36</v>
      </c>
      <c r="G17" s="2">
        <v>0.36</v>
      </c>
      <c r="H17" s="2">
        <v>0.37</v>
      </c>
      <c r="I17" s="2">
        <v>0.41</v>
      </c>
      <c r="J17" s="2">
        <v>0.42</v>
      </c>
      <c r="K17" s="2">
        <v>0.43</v>
      </c>
      <c r="L17" s="2">
        <v>0.44</v>
      </c>
      <c r="M17" s="2">
        <v>0.44</v>
      </c>
      <c r="N17" s="2"/>
      <c r="O17" s="3"/>
      <c r="P17" t="s" s="4">
        <v>15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ht="15" customHeight="1">
      <c r="A18" s="2"/>
      <c r="B18" s="2"/>
      <c r="C18" s="2"/>
      <c r="D18" s="2">
        <v>0.5</v>
      </c>
      <c r="E18" s="2">
        <v>0.5</v>
      </c>
      <c r="F18" s="2">
        <v>0.55</v>
      </c>
      <c r="G18" s="2">
        <v>0.58</v>
      </c>
      <c r="H18" s="2">
        <v>0.58</v>
      </c>
      <c r="I18" s="2">
        <v>0.6</v>
      </c>
      <c r="J18" s="2">
        <v>0.61</v>
      </c>
      <c r="K18" s="2">
        <v>0.63</v>
      </c>
      <c r="L18" s="2">
        <v>0.64</v>
      </c>
      <c r="M18" s="2">
        <v>0.67</v>
      </c>
      <c r="N18" s="2"/>
      <c r="O18" s="3"/>
      <c r="P18" s="5">
        <f>P16/$AA$16</f>
        <v>0.45</v>
      </c>
      <c r="Q18" s="5">
        <f>Q16/$AA$16</f>
        <v>0.17</v>
      </c>
      <c r="R18" s="5">
        <f>R16/$AA$16</f>
        <v>0.23</v>
      </c>
      <c r="S18" s="5">
        <f>S16/$AA$16</f>
        <v>0.04</v>
      </c>
      <c r="T18" s="5">
        <f>T16/$AA$16</f>
        <v>0.04</v>
      </c>
      <c r="U18" s="5">
        <f>U16/$AA$16</f>
        <v>0.02</v>
      </c>
      <c r="V18" s="5">
        <f>V16/$AA$16</f>
        <v>0.01</v>
      </c>
      <c r="W18" s="5">
        <f>W16/$AA$16</f>
        <v>0.01</v>
      </c>
      <c r="X18" s="5">
        <f>X16/$AA$16</f>
        <v>0.02</v>
      </c>
      <c r="Y18" s="5">
        <f>Y16/$AA$16</f>
        <v>0.01</v>
      </c>
      <c r="Z18" s="3"/>
      <c r="AA18" s="5">
        <f>SUM(P18:Y18)</f>
        <v>1</v>
      </c>
      <c r="AB18" s="3"/>
      <c r="AC18" s="12"/>
      <c r="AD18" t="s" s="8">
        <v>16</v>
      </c>
      <c r="AE18" s="1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ht="15" customHeight="1">
      <c r="A19" s="2"/>
      <c r="B19" s="2"/>
      <c r="C19" s="2"/>
      <c r="D19" s="2">
        <v>0.7</v>
      </c>
      <c r="E19" s="2">
        <v>0.71</v>
      </c>
      <c r="F19" s="2">
        <v>0.72</v>
      </c>
      <c r="G19" s="2">
        <v>0.73</v>
      </c>
      <c r="H19" s="2">
        <v>0.74</v>
      </c>
      <c r="I19" s="2">
        <v>0.83</v>
      </c>
      <c r="J19" s="2">
        <v>0.86</v>
      </c>
      <c r="K19" s="2">
        <v>0.87</v>
      </c>
      <c r="L19" s="2">
        <v>0.89</v>
      </c>
      <c r="M19" s="2">
        <v>0.91</v>
      </c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4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ht="15" customHeight="1">
      <c r="A20" s="2"/>
      <c r="B20" s="2"/>
      <c r="C20" s="2"/>
      <c r="D20" s="2">
        <v>0.9399999999999999</v>
      </c>
      <c r="E20" s="2">
        <v>0.98</v>
      </c>
      <c r="F20" s="2">
        <v>1.15</v>
      </c>
      <c r="G20" s="2">
        <v>1.15</v>
      </c>
      <c r="H20" s="2">
        <v>1.18</v>
      </c>
      <c r="I20" s="2">
        <v>1.22</v>
      </c>
      <c r="J20" s="2">
        <v>1.24</v>
      </c>
      <c r="K20" s="2">
        <v>1.24</v>
      </c>
      <c r="L20" s="2">
        <v>1.292</v>
      </c>
      <c r="M20" s="2">
        <v>1.34</v>
      </c>
      <c r="N20" s="2"/>
      <c r="O20" s="3"/>
      <c r="P20" s="2">
        <v>0</v>
      </c>
      <c r="Q20" s="2">
        <v>0.8</v>
      </c>
      <c r="R20" s="2"/>
      <c r="S20" s="5">
        <v>4</v>
      </c>
      <c r="T20" s="5">
        <v>4.8</v>
      </c>
      <c r="U20" s="2"/>
      <c r="V20" s="2"/>
      <c r="W20" s="2"/>
      <c r="X20" s="2"/>
      <c r="Y20" s="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ht="15" customHeight="1">
      <c r="A21" s="2"/>
      <c r="B21" s="2"/>
      <c r="C21" s="2"/>
      <c r="D21" s="2">
        <v>1.47</v>
      </c>
      <c r="E21" s="2">
        <v>1.52</v>
      </c>
      <c r="F21" s="2">
        <v>1.6</v>
      </c>
      <c r="G21" s="2">
        <v>1.61</v>
      </c>
      <c r="H21" s="2">
        <v>1.65</v>
      </c>
      <c r="I21" s="2">
        <v>1.66</v>
      </c>
      <c r="J21" s="2">
        <v>1.67</v>
      </c>
      <c r="K21" s="2">
        <v>1.72</v>
      </c>
      <c r="L21" s="2">
        <v>1.77</v>
      </c>
      <c r="M21" s="2">
        <v>1.81</v>
      </c>
      <c r="N21" s="2"/>
      <c r="O21" s="3"/>
      <c r="P21" s="5">
        <f>P18</f>
        <v>0.45</v>
      </c>
      <c r="Q21" s="5">
        <f>P21</f>
        <v>0.45</v>
      </c>
      <c r="R21" s="3"/>
      <c r="S21" s="5">
        <f>P33+U18</f>
        <v>0.95</v>
      </c>
      <c r="T21" s="5">
        <f>S21</f>
        <v>0.95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ht="15" customHeight="1">
      <c r="A22" s="2"/>
      <c r="B22" s="2"/>
      <c r="C22" s="2"/>
      <c r="D22" s="2">
        <v>1.87</v>
      </c>
      <c r="E22" s="2">
        <v>2.03</v>
      </c>
      <c r="F22" s="2">
        <v>2.03</v>
      </c>
      <c r="G22" s="2">
        <v>2.05</v>
      </c>
      <c r="H22" s="2">
        <v>2.12</v>
      </c>
      <c r="I22" s="2">
        <v>2.12</v>
      </c>
      <c r="J22" s="2">
        <v>2.14</v>
      </c>
      <c r="K22" s="2">
        <v>2.15</v>
      </c>
      <c r="L22" s="2">
        <v>2.17</v>
      </c>
      <c r="M22" s="2">
        <v>2.18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ht="15" customHeight="1">
      <c r="A23" s="2"/>
      <c r="B23" s="2"/>
      <c r="C23" s="2"/>
      <c r="D23" s="2">
        <v>2.27</v>
      </c>
      <c r="E23" s="2">
        <v>2.28</v>
      </c>
      <c r="F23" s="2">
        <v>2.29</v>
      </c>
      <c r="G23" s="2">
        <v>2.34</v>
      </c>
      <c r="H23" s="2">
        <v>2.39</v>
      </c>
      <c r="I23" s="2">
        <v>2.4</v>
      </c>
      <c r="J23" s="2">
        <v>2.68</v>
      </c>
      <c r="K23" s="2">
        <v>2.82</v>
      </c>
      <c r="L23" s="2">
        <v>3.14</v>
      </c>
      <c r="M23" s="2">
        <v>3.31</v>
      </c>
      <c r="N23" s="2"/>
      <c r="O23" s="3"/>
      <c r="P23" s="2">
        <v>0.8</v>
      </c>
      <c r="Q23" s="2">
        <v>1.6</v>
      </c>
      <c r="R23" s="3"/>
      <c r="S23" s="5">
        <v>4.8</v>
      </c>
      <c r="T23" s="5">
        <v>5.6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4" ht="15" customHeight="1">
      <c r="A24" s="2"/>
      <c r="B24" s="2"/>
      <c r="C24" s="2"/>
      <c r="D24" s="2">
        <v>3.32</v>
      </c>
      <c r="E24" s="2">
        <v>3.76</v>
      </c>
      <c r="F24" s="2">
        <v>3.94</v>
      </c>
      <c r="G24" s="2">
        <v>4.13</v>
      </c>
      <c r="H24" s="2">
        <v>4.55</v>
      </c>
      <c r="I24" s="2">
        <v>5.5</v>
      </c>
      <c r="J24" s="2">
        <v>6.04</v>
      </c>
      <c r="K24" s="2">
        <v>6.42</v>
      </c>
      <c r="L24" s="2">
        <v>6.44</v>
      </c>
      <c r="M24" s="2">
        <v>7.5</v>
      </c>
      <c r="N24" s="2"/>
      <c r="O24" s="3"/>
      <c r="P24" s="5">
        <f>Q21+Q18</f>
        <v>0.62</v>
      </c>
      <c r="Q24" s="5">
        <f>P24</f>
        <v>0.62</v>
      </c>
      <c r="R24" s="3"/>
      <c r="S24" s="5">
        <f>S21+V18</f>
        <v>0.96</v>
      </c>
      <c r="T24" s="5">
        <f>S24</f>
        <v>0.96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</row>
    <row r="25" ht="15" customHeight="1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</row>
    <row r="2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>
        <v>1.6</v>
      </c>
      <c r="Q26" s="5">
        <v>2.4</v>
      </c>
      <c r="R26" s="3"/>
      <c r="S26" s="5">
        <v>5.6</v>
      </c>
      <c r="T26" s="5">
        <v>6.4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>
        <f>P24+R18</f>
        <v>0.85</v>
      </c>
      <c r="Q27" s="5">
        <f>P27</f>
        <v>0.85</v>
      </c>
      <c r="R27" s="3"/>
      <c r="S27" s="5">
        <f>S24+W18</f>
        <v>0.97</v>
      </c>
      <c r="T27" s="5">
        <f>S27</f>
        <v>0.97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ht="15" customHeight="1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2"/>
      <c r="P29" s="5">
        <v>2.4</v>
      </c>
      <c r="Q29" s="5">
        <v>3.2</v>
      </c>
      <c r="R29" s="3"/>
      <c r="S29" s="5">
        <v>6.4</v>
      </c>
      <c r="T29" s="5">
        <v>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ht="15" customHeight="1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5">
        <f>P27+S$18</f>
        <v>0.89</v>
      </c>
      <c r="Q30" s="5">
        <f>P30</f>
        <v>0.89</v>
      </c>
      <c r="R30" s="3"/>
      <c r="S30" s="5">
        <f>S27+X18</f>
        <v>0.99</v>
      </c>
      <c r="T30" s="5">
        <f>S30</f>
        <v>0.99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ht="15" customHeight="1">
      <c r="A31" s="2"/>
      <c r="B31" s="3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ht="15" customHeight="1">
      <c r="A32" s="2"/>
      <c r="B32" s="3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5">
        <v>3.2</v>
      </c>
      <c r="Q32" s="5">
        <v>4</v>
      </c>
      <c r="R32" s="3"/>
      <c r="S32" s="5">
        <v>7</v>
      </c>
      <c r="T32" s="5">
        <v>7.8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ht="15" customHeight="1">
      <c r="A33" s="2"/>
      <c r="B33" s="3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5">
        <f>P30+T$18</f>
        <v>0.93</v>
      </c>
      <c r="Q33" s="5">
        <f>P33</f>
        <v>0.93</v>
      </c>
      <c r="R33" s="3"/>
      <c r="S33" s="5">
        <f>S30+Y18</f>
        <v>1</v>
      </c>
      <c r="T33" s="5">
        <f>S33</f>
        <v>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ht="15" customHeight="1">
      <c r="A34" s="2"/>
      <c r="B34" s="3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ht="15" customHeight="1">
      <c r="A35" s="2"/>
      <c r="B35" s="3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6" ht="15" customHeight="1">
      <c r="A36" s="2"/>
      <c r="B36" s="3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</row>
    <row r="37" ht="15" customHeight="1">
      <c r="A37" s="2"/>
      <c r="B37" s="12"/>
      <c r="C37" t="s" s="8">
        <v>17</v>
      </c>
      <c r="D37" t="s" s="9">
        <v>18</v>
      </c>
      <c r="E37" s="3"/>
      <c r="F37" s="3"/>
      <c r="G37" s="3"/>
      <c r="H37" s="3"/>
      <c r="I37" s="3"/>
      <c r="J37" s="3"/>
      <c r="K37" t="s" s="4">
        <v>19</v>
      </c>
      <c r="L37" s="3"/>
      <c r="M37" s="5">
        <f>SQRT(AA16)</f>
        <v>10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</row>
    <row r="38" ht="15" customHeight="1">
      <c r="A38" s="2"/>
      <c r="B38" s="3"/>
      <c r="C38" s="1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</row>
    <row r="39" ht="15" customHeight="1">
      <c r="A39" s="2"/>
      <c r="B39" s="3"/>
      <c r="C39" s="3"/>
      <c r="D39" t="s" s="4">
        <v>20</v>
      </c>
      <c r="E39" t="s" s="4">
        <v>21</v>
      </c>
      <c r="F39" t="s" s="4">
        <v>22</v>
      </c>
      <c r="G39" t="s" s="4">
        <v>23</v>
      </c>
      <c r="H39" t="s" s="4">
        <v>24</v>
      </c>
      <c r="I39" t="s" s="4">
        <v>25</v>
      </c>
      <c r="J39" t="s" s="4">
        <v>26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</row>
    <row r="40" ht="15" customHeight="1">
      <c r="A40" s="2"/>
      <c r="B40" s="3"/>
      <c r="C40" s="3"/>
      <c r="D40" s="5">
        <v>1</v>
      </c>
      <c r="E40" s="2">
        <v>0</v>
      </c>
      <c r="F40" s="2">
        <f>$M$24/$D$49</f>
        <v>0.75</v>
      </c>
      <c r="G40" s="2">
        <f>($M$24-$D$15)/$D$49</f>
        <v>0.749</v>
      </c>
      <c r="H40" s="5">
        <f>COUNTIF($D$15:$M$25,"&lt;="&amp;F40)-COUNTIF($D$15:$M$25,"&lt;"&amp;E40)</f>
        <v>45</v>
      </c>
      <c r="I40" s="2">
        <f>H40/$AA$16</f>
        <v>0.45</v>
      </c>
      <c r="J40" s="2">
        <f>I40/$G$40</f>
        <v>0.600801068090788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</row>
    <row r="41" ht="15" customHeight="1">
      <c r="A41" s="2"/>
      <c r="B41" s="3"/>
      <c r="C41" s="3"/>
      <c r="D41" s="5">
        <v>2</v>
      </c>
      <c r="E41" s="2">
        <f>F40</f>
        <v>0.75</v>
      </c>
      <c r="F41" s="2">
        <f>E41+$M$24/$D$49</f>
        <v>1.5</v>
      </c>
      <c r="G41" s="2">
        <f>($M$24-$D$15)/$D$49</f>
        <v>0.749</v>
      </c>
      <c r="H41" s="5">
        <f>COUNTIF($D$15:$M$25,"&lt;="&amp;F41)-COUNTIF($D$15:$M$25,"&lt;"&amp;E41)</f>
        <v>16</v>
      </c>
      <c r="I41" s="2">
        <f>H41/$AA$16</f>
        <v>0.16</v>
      </c>
      <c r="J41" s="2">
        <f>I41/$G$40</f>
        <v>0.213618157543391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</row>
    <row r="42" ht="15" customHeight="1">
      <c r="A42" s="2"/>
      <c r="B42" s="3"/>
      <c r="C42" s="3"/>
      <c r="D42" s="5">
        <v>3</v>
      </c>
      <c r="E42" s="2">
        <f>F41</f>
        <v>1.5</v>
      </c>
      <c r="F42" s="2">
        <f>E42+$M$24/$D$49</f>
        <v>2.25</v>
      </c>
      <c r="G42" s="2">
        <f>($M$24-$D$15)/$D$49</f>
        <v>0.749</v>
      </c>
      <c r="H42" s="5">
        <f>COUNTIF($D$15:$M$25,"&lt;="&amp;F42)-COUNTIF($D$15:$M$25,"&lt;"&amp;E42)</f>
        <v>19</v>
      </c>
      <c r="I42" s="2">
        <f>H42/$AA$16</f>
        <v>0.19</v>
      </c>
      <c r="J42" s="2">
        <f>I42/$G$40</f>
        <v>0.253671562082777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</row>
    <row r="43" ht="15" customHeight="1">
      <c r="A43" s="2"/>
      <c r="B43" s="3"/>
      <c r="C43" s="3"/>
      <c r="D43" s="5">
        <v>4</v>
      </c>
      <c r="E43" s="2">
        <f>F42</f>
        <v>2.25</v>
      </c>
      <c r="F43" s="2">
        <f>E43+$M$24/$D$49</f>
        <v>3</v>
      </c>
      <c r="G43" s="2">
        <f>($M$24-$D$15)/$D$49</f>
        <v>0.749</v>
      </c>
      <c r="H43" s="5">
        <f>COUNTIF($D$15:$M$25,"&lt;="&amp;F43)-COUNTIF($D$15:$M$25,"&lt;"&amp;E43)</f>
        <v>8</v>
      </c>
      <c r="I43" s="2">
        <f>H43/$AA$16</f>
        <v>0.08</v>
      </c>
      <c r="J43" s="2">
        <f>I43/$G$40</f>
        <v>0.106809078771696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</row>
    <row r="44" ht="15" customHeight="1">
      <c r="A44" s="2"/>
      <c r="B44" s="3"/>
      <c r="C44" s="3"/>
      <c r="D44" s="5">
        <v>5</v>
      </c>
      <c r="E44" s="2">
        <f>F43</f>
        <v>3</v>
      </c>
      <c r="F44" s="2">
        <f>E44+$M$24/$D$49</f>
        <v>3.75</v>
      </c>
      <c r="G44" s="2">
        <f>($M$24-$D$15)/$D$49</f>
        <v>0.749</v>
      </c>
      <c r="H44" s="5">
        <f>COUNTIF($D$15:$M$25,"&lt;="&amp;F44)-COUNTIF($D$15:$M$25,"&lt;"&amp;E44)</f>
        <v>3</v>
      </c>
      <c r="I44" s="2">
        <f>H44/$AA$16</f>
        <v>0.03</v>
      </c>
      <c r="J44" s="2">
        <f>I44/$G$40</f>
        <v>0.0400534045393858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2"/>
      <c r="AC44" t="s" s="8">
        <v>27</v>
      </c>
      <c r="AD44" t="s" s="9">
        <v>28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</row>
    <row r="45" ht="15" customHeight="1">
      <c r="A45" s="2"/>
      <c r="B45" s="3"/>
      <c r="C45" s="3"/>
      <c r="D45" s="5">
        <v>6</v>
      </c>
      <c r="E45" s="2">
        <f>F44</f>
        <v>3.75</v>
      </c>
      <c r="F45" s="2">
        <f>E45+$M$24/$D$49</f>
        <v>4.5</v>
      </c>
      <c r="G45" s="2">
        <f>($M$24-$D$15)/$D$49</f>
        <v>0.749</v>
      </c>
      <c r="H45" s="5">
        <f>COUNTIF($D$15:$M$25,"&lt;="&amp;F45)-COUNTIF($D$15:$M$25,"&lt;"&amp;E45)</f>
        <v>3</v>
      </c>
      <c r="I45" s="2">
        <f>H45/$AA$16</f>
        <v>0.03</v>
      </c>
      <c r="J45" s="2">
        <f>I45/$G$40</f>
        <v>0.0400534045393858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4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</row>
    <row r="46" ht="15" customHeight="1">
      <c r="A46" s="2"/>
      <c r="B46" s="3"/>
      <c r="C46" s="3"/>
      <c r="D46" s="5">
        <v>7</v>
      </c>
      <c r="E46" s="2">
        <f>F45</f>
        <v>4.5</v>
      </c>
      <c r="F46" s="2">
        <f>E46+$M$24/$D$49</f>
        <v>5.25</v>
      </c>
      <c r="G46" s="2">
        <f>($M$24-$D$15)/$D$49</f>
        <v>0.749</v>
      </c>
      <c r="H46" s="5">
        <f>COUNTIF($D$15:$M$25,"&lt;="&amp;F46)-COUNTIF($D$15:$M$25,"&lt;"&amp;E46)</f>
        <v>1</v>
      </c>
      <c r="I46" s="2">
        <f>H46/$AA$16</f>
        <v>0.01</v>
      </c>
      <c r="J46" s="2">
        <f>I46/$G$40</f>
        <v>0.0133511348464619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t="s" s="4">
        <v>29</v>
      </c>
      <c r="AE46" s="3"/>
      <c r="AF46" s="2">
        <f>SUM(D15:M25)/AA16</f>
        <v>1.48072</v>
      </c>
      <c r="AG46" t="s" s="4">
        <v>30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</row>
    <row r="47" ht="15" customHeight="1">
      <c r="A47" s="2"/>
      <c r="B47" s="3"/>
      <c r="C47" s="3"/>
      <c r="D47" s="5">
        <v>8</v>
      </c>
      <c r="E47" s="2">
        <f>F46</f>
        <v>5.25</v>
      </c>
      <c r="F47" s="2">
        <f>E47+$M$24/$D$49</f>
        <v>6</v>
      </c>
      <c r="G47" s="2">
        <f>($M$24-$D$15)/$D$49</f>
        <v>0.749</v>
      </c>
      <c r="H47" s="5">
        <f>COUNTIF($D$15:$M$25,"&lt;="&amp;F47)-COUNTIF($D$15:$M$25,"&lt;"&amp;E47)</f>
        <v>1</v>
      </c>
      <c r="I47" s="2">
        <f>H47/$AA$16</f>
        <v>0.01</v>
      </c>
      <c r="J47" s="2">
        <f>I47/$G$40</f>
        <v>0.0133511348464619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</row>
    <row r="48" ht="15" customHeight="1">
      <c r="A48" s="2"/>
      <c r="B48" s="3"/>
      <c r="C48" s="3"/>
      <c r="D48" s="5">
        <v>9</v>
      </c>
      <c r="E48" s="2">
        <f>F47</f>
        <v>6</v>
      </c>
      <c r="F48" s="2">
        <f>E48+$M$24/$D$49</f>
        <v>6.75</v>
      </c>
      <c r="G48" s="2">
        <f>($M$24-$D$15)/$D$49</f>
        <v>0.749</v>
      </c>
      <c r="H48" s="5">
        <f>COUNTIF($D$15:$M$25,"&lt;="&amp;F48)-COUNTIF($D$15:$M$25,"&lt;"&amp;E48)</f>
        <v>3</v>
      </c>
      <c r="I48" s="2">
        <f>H48/$AA$16</f>
        <v>0.03</v>
      </c>
      <c r="J48" s="2">
        <f>I48/$G$40</f>
        <v>0.0400534045393858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t="s" s="4">
        <v>31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</row>
    <row r="49" ht="15" customHeight="1">
      <c r="A49" s="2"/>
      <c r="B49" s="3"/>
      <c r="C49" s="3"/>
      <c r="D49" s="5">
        <v>10</v>
      </c>
      <c r="E49" s="2">
        <f>F48</f>
        <v>6.75</v>
      </c>
      <c r="F49" s="2">
        <f>E49+$M$24/$D$49</f>
        <v>7.5</v>
      </c>
      <c r="G49" s="2">
        <f>($M$24-$D$15)/$D$49</f>
        <v>0.749</v>
      </c>
      <c r="H49" s="5">
        <f>COUNTIF($D$15:$M$25,"&lt;="&amp;F49)-COUNTIF($D$15:$M$25,"&lt;"&amp;E49)</f>
        <v>1</v>
      </c>
      <c r="I49" s="2">
        <f>H49/$AA$16</f>
        <v>0.01</v>
      </c>
      <c r="J49" s="2">
        <f>I49/$G$40</f>
        <v>0.0133511348464619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t="s" s="4">
        <v>32</v>
      </c>
      <c r="AE49" s="3"/>
      <c r="AF49" s="2">
        <f>(1/(AA16-1))*SUMSQ(D15:M25)-AA16/(AA16-1)*AF46*AF46</f>
        <v>2.32814032484848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</row>
    <row r="50" ht="1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</row>
    <row r="51" ht="15" customHeight="1">
      <c r="A51" s="2"/>
      <c r="B51" s="3"/>
      <c r="C51" s="3"/>
      <c r="D51" s="3"/>
      <c r="E51" s="3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t="s" s="4">
        <v>33</v>
      </c>
      <c r="AE51" s="3"/>
      <c r="AF51" s="3"/>
      <c r="AG51" s="3"/>
      <c r="AH51" s="3"/>
      <c r="AI51" s="3"/>
      <c r="AJ51" s="5">
        <v>0.95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</row>
    <row r="52" ht="15" customHeight="1">
      <c r="A52" s="2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t="s" s="4">
        <v>34</v>
      </c>
      <c r="AE52" s="3"/>
      <c r="AF52" s="5">
        <v>0.182606513358741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</row>
    <row r="53" ht="15" customHeight="1">
      <c r="A53" s="2"/>
      <c r="B53" s="12"/>
      <c r="C53" t="s" s="8">
        <v>35</v>
      </c>
      <c r="D53" t="s" s="9">
        <v>36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</row>
    <row r="54" ht="15" customHeight="1">
      <c r="A54" s="2"/>
      <c r="B54" s="3"/>
      <c r="C54" s="1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t="s" s="4">
        <v>37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</row>
    <row r="55" ht="15" customHeight="1">
      <c r="A55" s="2"/>
      <c r="B55" s="3"/>
      <c r="C55" s="3"/>
      <c r="D55" t="s" s="4">
        <v>20</v>
      </c>
      <c r="E55" t="s" s="4">
        <v>21</v>
      </c>
      <c r="F55" t="s" s="4">
        <v>22</v>
      </c>
      <c r="G55" t="s" s="4">
        <v>23</v>
      </c>
      <c r="H55" t="s" s="4">
        <v>24</v>
      </c>
      <c r="I55" t="s" s="4">
        <v>25</v>
      </c>
      <c r="J55" t="s" s="4">
        <v>26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t="s" s="4">
        <v>38</v>
      </c>
      <c r="AE55" s="3"/>
      <c r="AF55" t="s" s="4">
        <v>39</v>
      </c>
      <c r="AG55" s="2">
        <f>AF46-AF52*(SQRT(AF49)/SQRT(AA16))</f>
        <v>1.45285745128419</v>
      </c>
      <c r="AH55" t="s" s="4">
        <v>40</v>
      </c>
      <c r="AI55" s="2">
        <f>AF46+AF52*(SQRT(AF49)/SQRT(AA16))</f>
        <v>1.50858254871581</v>
      </c>
      <c r="AJ55" t="s" s="4">
        <v>41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</row>
    <row r="56" ht="15" customHeight="1">
      <c r="A56" s="2"/>
      <c r="B56" s="3"/>
      <c r="C56" s="3"/>
      <c r="D56" s="5">
        <v>1</v>
      </c>
      <c r="E56" s="2">
        <f>D15</f>
        <v>0.01</v>
      </c>
      <c r="F56" s="2">
        <f>E57</f>
        <v>0.265</v>
      </c>
      <c r="G56" s="2">
        <f>F56-E56</f>
        <v>0.255</v>
      </c>
      <c r="H56" s="5">
        <f>$AA$16/$M$37</f>
        <v>10</v>
      </c>
      <c r="I56" s="2">
        <f>1/H56</f>
        <v>0.1</v>
      </c>
      <c r="J56" s="2">
        <f>I56/G56</f>
        <v>0.392156862745098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</row>
    <row r="57" ht="15" customHeight="1">
      <c r="A57" s="2"/>
      <c r="B57" s="3"/>
      <c r="C57" s="3"/>
      <c r="D57" s="5">
        <v>2</v>
      </c>
      <c r="E57" s="2">
        <f>(D16+M16)/2</f>
        <v>0.265</v>
      </c>
      <c r="F57" s="2">
        <f>E58</f>
        <v>0.395</v>
      </c>
      <c r="G57" s="2">
        <f>F57-E57</f>
        <v>0.13</v>
      </c>
      <c r="H57" s="5">
        <f>$AA$16/$M$37</f>
        <v>10</v>
      </c>
      <c r="I57" s="2">
        <f>1/H57</f>
        <v>0.1</v>
      </c>
      <c r="J57" s="2">
        <f>I57/G57</f>
        <v>0.7692307692307691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t="s" s="4">
        <v>42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</row>
    <row r="58" ht="15" customHeight="1">
      <c r="A58" s="2"/>
      <c r="B58" s="3"/>
      <c r="C58" s="3"/>
      <c r="D58" s="5">
        <v>3</v>
      </c>
      <c r="E58" s="2">
        <f>(D17+M17)/2</f>
        <v>0.395</v>
      </c>
      <c r="F58" s="2">
        <f>E59</f>
        <v>0.585</v>
      </c>
      <c r="G58" s="2">
        <f>F58-E58</f>
        <v>0.19</v>
      </c>
      <c r="H58" s="5">
        <f>$AA$16/$M$37</f>
        <v>10</v>
      </c>
      <c r="I58" s="2">
        <f>1/H58</f>
        <v>0.1</v>
      </c>
      <c r="J58" s="2">
        <f>I58/G58</f>
        <v>0.526315789473684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t="s" s="4">
        <v>43</v>
      </c>
      <c r="AE58" s="3"/>
      <c r="AF58" t="s" s="4">
        <v>39</v>
      </c>
      <c r="AG58" s="2">
        <f>AF49-AF52*AF49*(SQRT(2/(AA16-1)))</f>
        <v>2.26771446793802</v>
      </c>
      <c r="AH58" t="s" s="4">
        <v>40</v>
      </c>
      <c r="AI58" s="2">
        <f>AF49+AF52*AF49*(SQRT(2/(AA16-1)))</f>
        <v>2.38856618175894</v>
      </c>
      <c r="AJ58" t="s" s="4">
        <v>41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</row>
    <row r="59" ht="15" customHeight="1">
      <c r="A59" s="2"/>
      <c r="B59" s="3"/>
      <c r="C59" s="3"/>
      <c r="D59" s="5">
        <v>4</v>
      </c>
      <c r="E59" s="2">
        <f>(D18+M18)/2</f>
        <v>0.585</v>
      </c>
      <c r="F59" s="2">
        <f>E60</f>
        <v>0.805</v>
      </c>
      <c r="G59" s="2">
        <f>F59-E59</f>
        <v>0.22</v>
      </c>
      <c r="H59" s="5">
        <f>$AA$16/$M$37</f>
        <v>10</v>
      </c>
      <c r="I59" s="2">
        <f>1/H59</f>
        <v>0.1</v>
      </c>
      <c r="J59" s="2">
        <f>I59/G59</f>
        <v>0.454545454545455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</row>
    <row r="60" ht="15" customHeight="1">
      <c r="A60" s="2"/>
      <c r="B60" s="3"/>
      <c r="C60" s="3"/>
      <c r="D60" s="5">
        <v>5</v>
      </c>
      <c r="E60" s="2">
        <f>(D19+M19)/2</f>
        <v>0.805</v>
      </c>
      <c r="F60" s="2">
        <f>E61</f>
        <v>1.14</v>
      </c>
      <c r="G60" s="2">
        <f>F60-E60</f>
        <v>0.335</v>
      </c>
      <c r="H60" s="5">
        <f>$AA$16/$M$37</f>
        <v>10</v>
      </c>
      <c r="I60" s="2">
        <f>1/H60</f>
        <v>0.1</v>
      </c>
      <c r="J60" s="2">
        <f>I60/G60</f>
        <v>0.298507462686567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1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</row>
    <row r="61" ht="15" customHeight="1">
      <c r="A61" s="2"/>
      <c r="B61" s="3"/>
      <c r="C61" s="3"/>
      <c r="D61" s="5">
        <v>6</v>
      </c>
      <c r="E61" s="2">
        <f>(D20+M20)/2</f>
        <v>1.14</v>
      </c>
      <c r="F61" s="2">
        <f>E62</f>
        <v>1.64</v>
      </c>
      <c r="G61" s="2">
        <f>F61-E61</f>
        <v>0.5</v>
      </c>
      <c r="H61" s="5">
        <f>$AA$16/$M$37</f>
        <v>10</v>
      </c>
      <c r="I61" s="2">
        <f>1/H61</f>
        <v>0.1</v>
      </c>
      <c r="J61" s="2">
        <f>I61/G61</f>
        <v>0.2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12"/>
      <c r="AC61" t="s" s="8">
        <v>44</v>
      </c>
      <c r="AD61" t="s" s="9">
        <v>45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</row>
    <row r="62" ht="15" customHeight="1">
      <c r="A62" s="2"/>
      <c r="B62" s="3"/>
      <c r="C62" s="3"/>
      <c r="D62" s="5">
        <v>7</v>
      </c>
      <c r="E62" s="2">
        <f>(D21+M21)/2</f>
        <v>1.64</v>
      </c>
      <c r="F62" s="2">
        <f>E63</f>
        <v>2.025</v>
      </c>
      <c r="G62" s="2">
        <f>F62-E62</f>
        <v>0.385</v>
      </c>
      <c r="H62" s="5">
        <f>$AA$16/$M$37</f>
        <v>10</v>
      </c>
      <c r="I62" s="2">
        <f>1/H62</f>
        <v>0.1</v>
      </c>
      <c r="J62" s="2">
        <f>I62/G62</f>
        <v>0.25974025974026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14"/>
      <c r="AD62" t="s" s="4">
        <v>46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</row>
    <row r="63" ht="15" customHeight="1">
      <c r="A63" s="2"/>
      <c r="B63" s="3"/>
      <c r="C63" s="3"/>
      <c r="D63" s="5">
        <v>8</v>
      </c>
      <c r="E63" s="2">
        <f>(D22+M22)/2</f>
        <v>2.025</v>
      </c>
      <c r="F63" s="2">
        <f>E64</f>
        <v>2.79</v>
      </c>
      <c r="G63" s="2">
        <f>F63-E63</f>
        <v>0.765</v>
      </c>
      <c r="H63" s="5">
        <f>$AA$16/$M$37</f>
        <v>10</v>
      </c>
      <c r="I63" s="2">
        <f>1/H63</f>
        <v>0.1</v>
      </c>
      <c r="J63" s="2">
        <f>I63/G63</f>
        <v>0.130718954248366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</row>
    <row r="64" ht="15" customHeight="1">
      <c r="A64" s="2"/>
      <c r="B64" s="3"/>
      <c r="C64" s="3"/>
      <c r="D64" s="5">
        <v>9</v>
      </c>
      <c r="E64" s="2">
        <f>(D23+M23)/2</f>
        <v>2.79</v>
      </c>
      <c r="F64" s="2">
        <f>E65</f>
        <v>5.41</v>
      </c>
      <c r="G64" s="2">
        <f>F64-E64</f>
        <v>2.62</v>
      </c>
      <c r="H64" s="5">
        <f>$AA$16/$M$37</f>
        <v>10</v>
      </c>
      <c r="I64" s="2">
        <f>1/H64</f>
        <v>0.1</v>
      </c>
      <c r="J64" s="2">
        <f>I64/G64</f>
        <v>0.0381679389312977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</row>
    <row r="65" ht="15" customHeight="1">
      <c r="A65" s="2"/>
      <c r="B65" s="3"/>
      <c r="C65" s="3"/>
      <c r="D65" s="5">
        <v>10</v>
      </c>
      <c r="E65" s="2">
        <f>(D24+M24)/2</f>
        <v>5.41</v>
      </c>
      <c r="F65" s="2">
        <f>M24</f>
        <v>7.5</v>
      </c>
      <c r="G65" s="2">
        <f>F65-E65</f>
        <v>2.09</v>
      </c>
      <c r="H65" s="5">
        <f>$AA$16/$M$37</f>
        <v>10</v>
      </c>
      <c r="I65" s="2">
        <f>1/H65</f>
        <v>0.1</v>
      </c>
      <c r="J65" s="2">
        <f>I65/G65</f>
        <v>0.0478468899521531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t="s" s="4">
        <v>47</v>
      </c>
      <c r="AE65" s="3"/>
      <c r="AF65" s="3"/>
      <c r="AG65" s="3"/>
      <c r="AH65" s="3"/>
      <c r="AI65" t="s" s="4">
        <v>48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</row>
    <row r="66" ht="1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</row>
    <row r="67" ht="1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</row>
    <row r="68" ht="1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t="s" s="4">
        <v>49</v>
      </c>
      <c r="AE68" s="2">
        <f>1/AF46</f>
        <v>0.67534712842401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</row>
    <row r="69" ht="1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</row>
    <row r="70" ht="1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t="s" s="4">
        <v>20</v>
      </c>
      <c r="AE70" t="s" s="4">
        <v>21</v>
      </c>
      <c r="AF70" t="s" s="4">
        <v>22</v>
      </c>
      <c r="AG70" t="s" s="4">
        <v>50</v>
      </c>
      <c r="AH70" t="s" s="4">
        <v>51</v>
      </c>
      <c r="AI70" t="s" s="4">
        <v>25</v>
      </c>
      <c r="AJ70" t="s" s="4">
        <v>52</v>
      </c>
      <c r="AK70" t="s" s="4">
        <v>53</v>
      </c>
      <c r="AL70" s="3"/>
      <c r="AM70" t="s" s="4">
        <v>54</v>
      </c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</row>
    <row r="71" ht="1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5">
        <v>1</v>
      </c>
      <c r="AE71" t="s" s="4">
        <v>55</v>
      </c>
      <c r="AF71" s="2">
        <f>$M$24/$D$49</f>
        <v>0.75</v>
      </c>
      <c r="AG71" s="2">
        <v>0</v>
      </c>
      <c r="AH71" s="2">
        <f>1-EXP(-$AE$68*AF71)</f>
        <v>0.397405239000952</v>
      </c>
      <c r="AI71" s="2">
        <f>AH71-AG71</f>
        <v>0.397405239000952</v>
      </c>
      <c r="AJ71" s="2">
        <v>0.37</v>
      </c>
      <c r="AK71" s="15">
        <f>(AI71-AJ71)*(AI71-AJ71)/AI71</f>
        <v>0.00188987726127461</v>
      </c>
      <c r="AL71" s="3"/>
      <c r="AM71" s="2">
        <f>AI71-AJ71</f>
        <v>0.027405239000952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</row>
    <row r="72" ht="1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5">
        <v>2</v>
      </c>
      <c r="AE72" s="2">
        <f>AF71</f>
        <v>0.75</v>
      </c>
      <c r="AF72" s="2">
        <f>AE72+$M$24/$D$49</f>
        <v>1.5</v>
      </c>
      <c r="AG72" s="2">
        <f>AH71</f>
        <v>0.397405239000952</v>
      </c>
      <c r="AH72" s="2">
        <f>1-EXP(-$AE$68*AF72)</f>
        <v>0.6368795540165</v>
      </c>
      <c r="AI72" s="2">
        <f>AH72-AG72</f>
        <v>0.239474315015548</v>
      </c>
      <c r="AJ72" s="2">
        <v>0.2</v>
      </c>
      <c r="AK72" s="15">
        <f>(AI72-AJ72)*(AI72-AJ72)/AI72</f>
        <v>0.00650684206298095</v>
      </c>
      <c r="AL72" s="3"/>
      <c r="AM72" s="2">
        <f>AI72-AJ72</f>
        <v>0.039474315015548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</row>
    <row r="73" ht="1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5">
        <v>3</v>
      </c>
      <c r="AE73" s="2">
        <f>AF72</f>
        <v>1.5</v>
      </c>
      <c r="AF73" s="2">
        <f>AE73+$M$24/$D$49</f>
        <v>2.25</v>
      </c>
      <c r="AG73" s="2">
        <f>AH72</f>
        <v>0.6368795540165</v>
      </c>
      <c r="AH73" s="2">
        <f>1-EXP(-$AE$68*AF73)</f>
        <v>0.781185521638705</v>
      </c>
      <c r="AI73" s="2">
        <f>AH73-AG73</f>
        <v>0.144305967622205</v>
      </c>
      <c r="AJ73" s="2">
        <v>0.18</v>
      </c>
      <c r="AK73" s="15">
        <f>(AI73-AJ73)*(AI73-AJ73)/AI73</f>
        <v>0.008828906859365609</v>
      </c>
      <c r="AL73" s="3"/>
      <c r="AM73" s="2">
        <f>AI73-AJ73</f>
        <v>-0.035694032377795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</row>
    <row r="74" ht="1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5">
        <v>4</v>
      </c>
      <c r="AE74" s="2">
        <f>AF73</f>
        <v>2.25</v>
      </c>
      <c r="AF74" s="2">
        <f>AE74+$M$24/$D$49</f>
        <v>3</v>
      </c>
      <c r="AG74" s="2">
        <f>AH73</f>
        <v>0.781185521638705</v>
      </c>
      <c r="AH74" s="2">
        <f>1-EXP(-$AE$68*AF74)</f>
        <v>0.868143541708744</v>
      </c>
      <c r="AI74" s="2">
        <f>AH74-AG74</f>
        <v>0.086958020070039</v>
      </c>
      <c r="AJ74" s="2">
        <v>0.1</v>
      </c>
      <c r="AK74" s="15">
        <f>(AI74-AJ74)*(AI74-AJ74)/AI74</f>
        <v>0.00195603856155541</v>
      </c>
      <c r="AL74" s="3"/>
      <c r="AM74" s="2">
        <f>AI74-AJ74</f>
        <v>-0.013041979929961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</row>
    <row r="75" ht="1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5">
        <v>5</v>
      </c>
      <c r="AE75" s="2">
        <f>AF74</f>
        <v>3</v>
      </c>
      <c r="AF75" s="2">
        <f>AE75+$M$24/$D$49</f>
        <v>3.75</v>
      </c>
      <c r="AG75" s="2">
        <f>AH74</f>
        <v>0.868143541708744</v>
      </c>
      <c r="AH75" s="2">
        <f>1-EXP(-$AE$68*AF75)</f>
        <v>0.9205439890297999</v>
      </c>
      <c r="AI75" s="2">
        <f>AH75-AG75</f>
        <v>0.052400447321056</v>
      </c>
      <c r="AJ75" s="2">
        <v>0.09</v>
      </c>
      <c r="AK75" s="15">
        <f>(AI75-AJ75)*(AI75-AJ75)/AI75</f>
        <v>0.0269792804056581</v>
      </c>
      <c r="AL75" s="3"/>
      <c r="AM75" s="2">
        <f>AI75-AJ75</f>
        <v>-0.037599552678944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</row>
    <row r="76" ht="1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5">
        <v>6</v>
      </c>
      <c r="AE76" s="2">
        <f>AF75</f>
        <v>3.75</v>
      </c>
      <c r="AF76" s="2">
        <f>AE76+$M$24/$D$49</f>
        <v>4.5</v>
      </c>
      <c r="AG76" s="2">
        <f>AH75</f>
        <v>0.9205439890297999</v>
      </c>
      <c r="AH76" s="2">
        <f>1-EXP(-$AE$68*AF76)</f>
        <v>0.9521202240594751</v>
      </c>
      <c r="AI76" s="2">
        <f>AH76-AG76</f>
        <v>0.031576235029675</v>
      </c>
      <c r="AJ76" s="2">
        <v>0.02</v>
      </c>
      <c r="AK76" s="15">
        <f>(AI76-AJ76)*(AI76-AJ76)/AI76</f>
        <v>0.00424398973900258</v>
      </c>
      <c r="AL76" s="3"/>
      <c r="AM76" s="2">
        <f>AI76-AJ76</f>
        <v>0.011576235029675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</row>
    <row r="77" ht="1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5">
        <v>7</v>
      </c>
      <c r="AE77" s="2">
        <f>AF76</f>
        <v>4.5</v>
      </c>
      <c r="AF77" s="2">
        <f>AE77+$M$24/$D$49</f>
        <v>5.25</v>
      </c>
      <c r="AG77" s="2">
        <f>AH76</f>
        <v>0.9521202240594751</v>
      </c>
      <c r="AH77" s="2">
        <f>1-EXP(-$AE$68*AF77)</f>
        <v>0.971147897860431</v>
      </c>
      <c r="AI77" s="2">
        <f>AH77-AG77</f>
        <v>0.019027673800956</v>
      </c>
      <c r="AJ77" s="2">
        <v>0.02</v>
      </c>
      <c r="AK77" s="15">
        <f>(AI77-AJ77)*(AI77-AJ77)/AI77</f>
        <v>4.96864854441562e-05</v>
      </c>
      <c r="AL77" s="3"/>
      <c r="AM77" s="2">
        <f>AI77-AJ77</f>
        <v>-0.000972326199044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</row>
    <row r="78" ht="1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5">
        <v>8</v>
      </c>
      <c r="AE78" s="2">
        <f>AF77</f>
        <v>5.25</v>
      </c>
      <c r="AF78" s="2">
        <f>AE78+$M$24/$D$49</f>
        <v>6</v>
      </c>
      <c r="AG78" s="2">
        <f>AH77</f>
        <v>0.971147897860431</v>
      </c>
      <c r="AH78" s="2">
        <f>1-EXP(-$AE$68*AF78)</f>
        <v>0.982613874406886</v>
      </c>
      <c r="AI78" s="2">
        <f>AH78-AG78</f>
        <v>0.011465976546455</v>
      </c>
      <c r="AJ78" s="2">
        <v>0</v>
      </c>
      <c r="AK78" s="15">
        <f>(AI78-AJ78)*(AI78-AJ78)/AI78</f>
        <v>0.011465976546455</v>
      </c>
      <c r="AL78" s="3"/>
      <c r="AM78" s="2">
        <f>AI78-AJ78</f>
        <v>0.011465976546455</v>
      </c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</row>
    <row r="79" ht="1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5">
        <v>9</v>
      </c>
      <c r="AE79" s="2">
        <f>AF78</f>
        <v>6</v>
      </c>
      <c r="AF79" s="2">
        <f>AE79+$M$24/$D$49</f>
        <v>6.75</v>
      </c>
      <c r="AG79" s="2">
        <f>AH78</f>
        <v>0.982613874406886</v>
      </c>
      <c r="AH79" s="2">
        <f>1-EXP(-$AE$68*AF79)</f>
        <v>0.989523211803518</v>
      </c>
      <c r="AI79" s="2">
        <f>AH79-AG79</f>
        <v>0.006909337396632</v>
      </c>
      <c r="AJ79" s="2">
        <v>0.01</v>
      </c>
      <c r="AK79" s="15">
        <f>(AI79-AJ79)*(AI79-AJ79)/AI79</f>
        <v>0.00138250526490626</v>
      </c>
      <c r="AL79" s="3"/>
      <c r="AM79" s="2">
        <f>AI79-AJ79</f>
        <v>-0.003090662603368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</row>
    <row r="80" ht="1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5">
        <v>10</v>
      </c>
      <c r="AE80" s="2">
        <f>AF79</f>
        <v>6.75</v>
      </c>
      <c r="AF80" t="s" s="4">
        <v>56</v>
      </c>
      <c r="AG80" s="2">
        <f>AH79</f>
        <v>0.989523211803518</v>
      </c>
      <c r="AH80" s="2">
        <f>1</f>
        <v>1</v>
      </c>
      <c r="AI80" s="2">
        <f>AH80-AG80</f>
        <v>0.010476788196482</v>
      </c>
      <c r="AJ80" s="2">
        <v>0.03</v>
      </c>
      <c r="AK80" s="15">
        <f>(AI80-AJ80)*(AI80-AJ80)/AI80</f>
        <v>0.0363809778318333</v>
      </c>
      <c r="AL80" s="3"/>
      <c r="AM80" s="2">
        <f>AI80-AJ80</f>
        <v>-0.019523211803518</v>
      </c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</row>
    <row r="81" ht="1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</row>
    <row r="82" ht="1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t="s" s="4">
        <v>57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</row>
    <row r="83" ht="1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t="s" s="4">
        <v>58</v>
      </c>
      <c r="AE83" s="15">
        <f>AA16*SUM(AK71:AK80)</f>
        <v>9.968408101847601</v>
      </c>
      <c r="AF83" s="3"/>
      <c r="AG83" t="s" s="4">
        <v>59</v>
      </c>
      <c r="AH83" s="5">
        <f>10-1-1</f>
        <v>8</v>
      </c>
      <c r="AI83" s="3"/>
      <c r="AJ83" t="s" s="4">
        <v>60</v>
      </c>
      <c r="AK83" s="5">
        <v>0.05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</row>
    <row r="84" ht="1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</row>
    <row r="85" ht="1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t="s" s="4">
        <v>61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</row>
    <row r="86" ht="1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t="s" s="4">
        <v>58</v>
      </c>
      <c r="AH86" s="5">
        <v>15.5</v>
      </c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</row>
    <row r="87" ht="1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t="s" s="4">
        <v>62</v>
      </c>
      <c r="AE87" s="3"/>
      <c r="AF87" t="s" s="4">
        <v>63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</row>
    <row r="88" ht="1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</row>
    <row r="89" ht="1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t="s" s="4">
        <v>64</v>
      </c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</row>
    <row r="90" ht="1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t="s" s="4">
        <v>49</v>
      </c>
      <c r="AE90" s="2">
        <f>SQRT(AA16)*ABS(MAX(AM71:AM80))</f>
        <v>0.39474315015548</v>
      </c>
      <c r="AF90" s="3"/>
      <c r="AG90" t="s" s="4">
        <v>65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</row>
    <row r="91" ht="1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t="s" s="4">
        <v>49</v>
      </c>
      <c r="AH91" s="15">
        <v>1.36</v>
      </c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</row>
    <row r="92" ht="1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t="s" s="4">
        <v>66</v>
      </c>
      <c r="AE92" s="3"/>
      <c r="AF92" s="3"/>
      <c r="AG92" t="s" s="4">
        <v>63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</row>
    <row r="93" ht="1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</row>
    <row r="94" ht="1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</row>
    <row r="95" ht="1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</row>
    <row r="96" ht="1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</row>
    <row r="97" ht="1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</row>
    <row r="98" ht="1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</row>
    <row r="99" ht="1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</row>
    <row r="100" ht="1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