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UGAS KULIAH\SMST 5\SPK\"/>
    </mc:Choice>
  </mc:AlternateContent>
  <xr:revisionPtr revIDLastSave="0" documentId="13_ncr:1_{4480736A-952A-4304-86A4-BF80CC6E63E0}" xr6:coauthVersionLast="47" xr6:coauthVersionMax="47" xr10:uidLastSave="{00000000-0000-0000-0000-000000000000}"/>
  <bookViews>
    <workbookView xWindow="-120" yWindow="-120" windowWidth="20730" windowHeight="11040" xr2:uid="{F934B050-9471-4D26-85F7-1E8ABE86F19D}"/>
  </bookViews>
  <sheets>
    <sheet name="AHP" sheetId="8" r:id="rId1"/>
    <sheet name="FAHP" sheetId="7" r:id="rId2"/>
    <sheet name="TOPSIS" sheetId="9" r:id="rId3"/>
    <sheet name="Sheet1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6" i="10" l="1"/>
  <c r="E155" i="10"/>
  <c r="E154" i="10"/>
  <c r="F154" i="10" s="1"/>
  <c r="E153" i="10"/>
  <c r="F153" i="10" s="1"/>
  <c r="E152" i="10"/>
  <c r="F152" i="10" s="1"/>
  <c r="E151" i="10"/>
  <c r="F151" i="10" s="1"/>
  <c r="E130" i="10"/>
  <c r="E129" i="10"/>
  <c r="E128" i="10"/>
  <c r="F124" i="10"/>
  <c r="E124" i="10"/>
  <c r="D124" i="10"/>
  <c r="C124" i="10"/>
  <c r="B123" i="10"/>
  <c r="B122" i="10"/>
  <c r="B121" i="10"/>
  <c r="F120" i="10"/>
  <c r="F119" i="10"/>
  <c r="F118" i="10"/>
  <c r="F114" i="10"/>
  <c r="E114" i="10"/>
  <c r="D114" i="10"/>
  <c r="C114" i="10"/>
  <c r="F110" i="10"/>
  <c r="F109" i="10"/>
  <c r="F108" i="10"/>
  <c r="E94" i="10"/>
  <c r="D94" i="10"/>
  <c r="C94" i="10"/>
  <c r="F94" i="10" s="1"/>
  <c r="E93" i="10"/>
  <c r="D93" i="10"/>
  <c r="C93" i="10"/>
  <c r="F93" i="10" s="1"/>
  <c r="E92" i="10"/>
  <c r="D92" i="10"/>
  <c r="C92" i="10"/>
  <c r="F92" i="10" s="1"/>
  <c r="E91" i="10"/>
  <c r="D91" i="10"/>
  <c r="C91" i="10"/>
  <c r="F91" i="10" s="1"/>
  <c r="E90" i="10"/>
  <c r="D90" i="10"/>
  <c r="C90" i="10"/>
  <c r="F90" i="10" s="1"/>
  <c r="E88" i="10"/>
  <c r="D88" i="10"/>
  <c r="C88" i="10"/>
  <c r="F88" i="10" s="1"/>
  <c r="D87" i="10"/>
  <c r="C87" i="10"/>
  <c r="E86" i="10"/>
  <c r="F86" i="10" s="1"/>
  <c r="D86" i="10"/>
  <c r="C86" i="10"/>
  <c r="E85" i="10"/>
  <c r="F85" i="10" s="1"/>
  <c r="D85" i="10"/>
  <c r="C85" i="10"/>
  <c r="E84" i="10"/>
  <c r="F84" i="10" s="1"/>
  <c r="D84" i="10"/>
  <c r="C84" i="10"/>
  <c r="E82" i="10"/>
  <c r="F82" i="10" s="1"/>
  <c r="D82" i="10"/>
  <c r="C82" i="10"/>
  <c r="E81" i="10"/>
  <c r="F81" i="10" s="1"/>
  <c r="D81" i="10"/>
  <c r="C81" i="10"/>
  <c r="E80" i="10"/>
  <c r="F80" i="10" s="1"/>
  <c r="D80" i="10"/>
  <c r="C80" i="10"/>
  <c r="E79" i="10"/>
  <c r="F79" i="10" s="1"/>
  <c r="D79" i="10"/>
  <c r="C79" i="10"/>
  <c r="E78" i="10"/>
  <c r="F78" i="10" s="1"/>
  <c r="D78" i="10"/>
  <c r="C78" i="10"/>
  <c r="E64" i="10"/>
  <c r="E87" i="10" s="1"/>
  <c r="F87" i="10" s="1"/>
  <c r="E14" i="10"/>
  <c r="D14" i="10"/>
  <c r="D23" i="10" s="1"/>
  <c r="C14" i="10"/>
  <c r="E13" i="10"/>
  <c r="E25" i="10" s="1"/>
  <c r="D13" i="10"/>
  <c r="C13" i="10"/>
  <c r="F16" i="8"/>
  <c r="D39" i="9"/>
  <c r="D41" i="9"/>
  <c r="D40" i="9"/>
  <c r="D34" i="9"/>
  <c r="C28" i="9"/>
  <c r="C23" i="9"/>
  <c r="C18" i="9"/>
  <c r="C17" i="9"/>
  <c r="D31" i="9"/>
  <c r="E31" i="9"/>
  <c r="E28" i="9"/>
  <c r="D28" i="9"/>
  <c r="D23" i="9"/>
  <c r="E23" i="9"/>
  <c r="E24" i="9"/>
  <c r="E25" i="9"/>
  <c r="D24" i="9"/>
  <c r="D25" i="9"/>
  <c r="D17" i="9"/>
  <c r="D20" i="9" s="1"/>
  <c r="E17" i="9"/>
  <c r="E19" i="9" s="1"/>
  <c r="F34" i="8"/>
  <c r="H32" i="7"/>
  <c r="E75" i="8"/>
  <c r="E76" i="8"/>
  <c r="L78" i="8"/>
  <c r="K78" i="8"/>
  <c r="J78" i="8"/>
  <c r="I78" i="8"/>
  <c r="L77" i="8"/>
  <c r="K77" i="8"/>
  <c r="J77" i="8"/>
  <c r="I77" i="8"/>
  <c r="K76" i="8"/>
  <c r="J76" i="8"/>
  <c r="I76" i="8"/>
  <c r="L76" i="8" s="1"/>
  <c r="L79" i="8" s="1"/>
  <c r="E74" i="8"/>
  <c r="L72" i="8"/>
  <c r="K72" i="8"/>
  <c r="J72" i="8"/>
  <c r="I72" i="8"/>
  <c r="L71" i="8"/>
  <c r="K71" i="8"/>
  <c r="J71" i="8"/>
  <c r="I71" i="8"/>
  <c r="L70" i="8"/>
  <c r="L73" i="8" s="1"/>
  <c r="K70" i="8"/>
  <c r="J70" i="8"/>
  <c r="I70" i="8"/>
  <c r="E70" i="8"/>
  <c r="D70" i="8"/>
  <c r="C70" i="8"/>
  <c r="L66" i="8"/>
  <c r="K66" i="8"/>
  <c r="J66" i="8"/>
  <c r="I66" i="8"/>
  <c r="K65" i="8"/>
  <c r="L65" i="8" s="1"/>
  <c r="J65" i="8"/>
  <c r="I65" i="8"/>
  <c r="K64" i="8"/>
  <c r="L64" i="8" s="1"/>
  <c r="L67" i="8" s="1"/>
  <c r="J64" i="8"/>
  <c r="I64" i="8"/>
  <c r="L58" i="8"/>
  <c r="K58" i="8"/>
  <c r="J58" i="8"/>
  <c r="I58" i="8"/>
  <c r="L57" i="8"/>
  <c r="K57" i="8"/>
  <c r="J57" i="8"/>
  <c r="I57" i="8"/>
  <c r="K56" i="8"/>
  <c r="J56" i="8"/>
  <c r="I56" i="8"/>
  <c r="L56" i="8" s="1"/>
  <c r="L59" i="8" s="1"/>
  <c r="E56" i="8"/>
  <c r="E55" i="8"/>
  <c r="E54" i="8"/>
  <c r="L52" i="8"/>
  <c r="K52" i="8"/>
  <c r="J52" i="8"/>
  <c r="I52" i="8"/>
  <c r="L51" i="8"/>
  <c r="K51" i="8"/>
  <c r="J51" i="8"/>
  <c r="I51" i="8"/>
  <c r="L50" i="8"/>
  <c r="L53" i="8" s="1"/>
  <c r="K50" i="8"/>
  <c r="J50" i="8"/>
  <c r="I50" i="8"/>
  <c r="E50" i="8"/>
  <c r="D50" i="8"/>
  <c r="C50" i="8"/>
  <c r="L46" i="8"/>
  <c r="K46" i="8"/>
  <c r="J46" i="8"/>
  <c r="I46" i="8"/>
  <c r="K45" i="8"/>
  <c r="L45" i="8" s="1"/>
  <c r="J45" i="8"/>
  <c r="I45" i="8"/>
  <c r="K44" i="8"/>
  <c r="L44" i="8" s="1"/>
  <c r="L47" i="8" s="1"/>
  <c r="E57" i="8" s="1"/>
  <c r="J44" i="8"/>
  <c r="I44" i="8"/>
  <c r="L38" i="8"/>
  <c r="K38" i="8"/>
  <c r="J38" i="8"/>
  <c r="I38" i="8"/>
  <c r="L37" i="8"/>
  <c r="K37" i="8"/>
  <c r="J37" i="8"/>
  <c r="I37" i="8"/>
  <c r="K36" i="8"/>
  <c r="J36" i="8"/>
  <c r="I36" i="8"/>
  <c r="L36" i="8" s="1"/>
  <c r="L39" i="8" s="1"/>
  <c r="E36" i="8"/>
  <c r="E35" i="8"/>
  <c r="E34" i="8"/>
  <c r="L32" i="8"/>
  <c r="K32" i="8"/>
  <c r="J32" i="8"/>
  <c r="I32" i="8"/>
  <c r="L31" i="8"/>
  <c r="K31" i="8"/>
  <c r="J31" i="8"/>
  <c r="I31" i="8"/>
  <c r="L30" i="8"/>
  <c r="L33" i="8" s="1"/>
  <c r="K30" i="8"/>
  <c r="J30" i="8"/>
  <c r="I30" i="8"/>
  <c r="E30" i="8"/>
  <c r="D30" i="8"/>
  <c r="C30" i="8"/>
  <c r="L26" i="8"/>
  <c r="K26" i="8"/>
  <c r="J26" i="8"/>
  <c r="I26" i="8"/>
  <c r="K25" i="8"/>
  <c r="L25" i="8" s="1"/>
  <c r="J25" i="8"/>
  <c r="I25" i="8"/>
  <c r="K24" i="8"/>
  <c r="L24" i="8" s="1"/>
  <c r="J24" i="8"/>
  <c r="I24" i="8"/>
  <c r="L18" i="8"/>
  <c r="K18" i="8"/>
  <c r="J18" i="8"/>
  <c r="I18" i="8"/>
  <c r="L17" i="8"/>
  <c r="K17" i="8"/>
  <c r="J17" i="8"/>
  <c r="I17" i="8"/>
  <c r="K16" i="8"/>
  <c r="J16" i="8"/>
  <c r="I16" i="8"/>
  <c r="L16" i="8" s="1"/>
  <c r="L19" i="8" s="1"/>
  <c r="E16" i="8"/>
  <c r="E15" i="8"/>
  <c r="E14" i="8"/>
  <c r="L12" i="8"/>
  <c r="K12" i="8"/>
  <c r="J12" i="8"/>
  <c r="I12" i="8"/>
  <c r="L11" i="8"/>
  <c r="K11" i="8"/>
  <c r="J11" i="8"/>
  <c r="I11" i="8"/>
  <c r="L10" i="8"/>
  <c r="L13" i="8" s="1"/>
  <c r="K10" i="8"/>
  <c r="J10" i="8"/>
  <c r="I10" i="8"/>
  <c r="E10" i="8"/>
  <c r="D10" i="8"/>
  <c r="C10" i="8"/>
  <c r="L6" i="8"/>
  <c r="K6" i="8"/>
  <c r="J6" i="8"/>
  <c r="I6" i="8"/>
  <c r="K5" i="8"/>
  <c r="L5" i="8" s="1"/>
  <c r="J5" i="8"/>
  <c r="I5" i="8"/>
  <c r="K4" i="8"/>
  <c r="L4" i="8" s="1"/>
  <c r="J4" i="8"/>
  <c r="I4" i="8"/>
  <c r="E23" i="10" l="1"/>
  <c r="E35" i="10" s="1"/>
  <c r="C23" i="10"/>
  <c r="E24" i="10"/>
  <c r="E42" i="10" s="1"/>
  <c r="F155" i="10"/>
  <c r="F156" i="10"/>
  <c r="E49" i="10"/>
  <c r="E45" i="10"/>
  <c r="E46" i="10"/>
  <c r="E47" i="10"/>
  <c r="E48" i="10"/>
  <c r="C37" i="10"/>
  <c r="C33" i="10"/>
  <c r="C35" i="10"/>
  <c r="C36" i="10"/>
  <c r="D34" i="10"/>
  <c r="D35" i="10"/>
  <c r="D36" i="10"/>
  <c r="D37" i="10"/>
  <c r="E40" i="10"/>
  <c r="E41" i="10"/>
  <c r="E43" i="10"/>
  <c r="E39" i="10"/>
  <c r="C24" i="10"/>
  <c r="D25" i="10"/>
  <c r="E33" i="10"/>
  <c r="E37" i="10"/>
  <c r="C25" i="10"/>
  <c r="C34" i="10" s="1"/>
  <c r="E34" i="10"/>
  <c r="D24" i="10"/>
  <c r="E36" i="10"/>
  <c r="D18" i="9"/>
  <c r="D19" i="9"/>
  <c r="C20" i="9"/>
  <c r="C25" i="9" s="1"/>
  <c r="E20" i="9"/>
  <c r="C19" i="9"/>
  <c r="C24" i="9" s="1"/>
  <c r="E18" i="9"/>
  <c r="F55" i="8"/>
  <c r="L27" i="8"/>
  <c r="E37" i="8" s="1"/>
  <c r="L7" i="8"/>
  <c r="E17" i="8" s="1"/>
  <c r="F15" i="8"/>
  <c r="F56" i="8"/>
  <c r="F54" i="8"/>
  <c r="F35" i="8"/>
  <c r="E77" i="8"/>
  <c r="D43" i="10" l="1"/>
  <c r="D39" i="10"/>
  <c r="D40" i="10"/>
  <c r="D42" i="10"/>
  <c r="D41" i="10"/>
  <c r="D48" i="10"/>
  <c r="D49" i="10"/>
  <c r="D45" i="10"/>
  <c r="D46" i="10"/>
  <c r="D47" i="10"/>
  <c r="D33" i="10"/>
  <c r="C47" i="10"/>
  <c r="C48" i="10"/>
  <c r="C49" i="10"/>
  <c r="C45" i="10"/>
  <c r="C46" i="10"/>
  <c r="C42" i="10"/>
  <c r="C43" i="10"/>
  <c r="C39" i="10"/>
  <c r="C40" i="10"/>
  <c r="C41" i="10"/>
  <c r="C31" i="9"/>
  <c r="F34" i="9" s="1"/>
  <c r="F14" i="8"/>
  <c r="O45" i="8"/>
  <c r="P45" i="8" s="1"/>
  <c r="Q45" i="8" s="1"/>
  <c r="F36" i="8"/>
  <c r="C85" i="8" s="1"/>
  <c r="F76" i="8"/>
  <c r="F74" i="8"/>
  <c r="F75" i="8"/>
  <c r="C84" i="8" s="1"/>
  <c r="F35" i="9" l="1"/>
  <c r="F36" i="9"/>
  <c r="D36" i="9"/>
  <c r="D35" i="9"/>
  <c r="O65" i="8"/>
  <c r="P65" i="8" s="1"/>
  <c r="Q65" i="8" s="1"/>
  <c r="O5" i="8"/>
  <c r="P5" i="8" s="1"/>
  <c r="Q5" i="8" s="1"/>
  <c r="C83" i="8"/>
  <c r="O25" i="8"/>
  <c r="P25" i="8" s="1"/>
  <c r="Q25" i="8" s="1"/>
  <c r="C163" i="7" l="1"/>
  <c r="C164" i="7"/>
  <c r="C165" i="7"/>
  <c r="C141" i="7"/>
  <c r="F158" i="7"/>
  <c r="F157" i="7"/>
  <c r="I157" i="7" s="1"/>
  <c r="F156" i="7"/>
  <c r="F159" i="7" s="1"/>
  <c r="E143" i="7"/>
  <c r="D143" i="7"/>
  <c r="C143" i="7"/>
  <c r="E141" i="7"/>
  <c r="K135" i="7"/>
  <c r="E142" i="7" s="1"/>
  <c r="J135" i="7"/>
  <c r="D142" i="7" s="1"/>
  <c r="I135" i="7"/>
  <c r="C142" i="7" s="1"/>
  <c r="K134" i="7"/>
  <c r="J134" i="7"/>
  <c r="I134" i="7"/>
  <c r="H134" i="7"/>
  <c r="G134" i="7"/>
  <c r="D141" i="7" s="1"/>
  <c r="F134" i="7"/>
  <c r="E129" i="7"/>
  <c r="C129" i="7"/>
  <c r="E127" i="7"/>
  <c r="E126" i="7"/>
  <c r="D126" i="7"/>
  <c r="D129" i="7" s="1"/>
  <c r="J110" i="7"/>
  <c r="E109" i="7"/>
  <c r="I109" i="7"/>
  <c r="H71" i="7"/>
  <c r="F79" i="7"/>
  <c r="F78" i="7"/>
  <c r="F80" i="7"/>
  <c r="G58" i="7"/>
  <c r="K96" i="7"/>
  <c r="J96" i="7"/>
  <c r="I96" i="7"/>
  <c r="K95" i="7"/>
  <c r="J95" i="7"/>
  <c r="I95" i="7"/>
  <c r="H95" i="7"/>
  <c r="G95" i="7"/>
  <c r="F95" i="7"/>
  <c r="D57" i="7"/>
  <c r="E57" i="7"/>
  <c r="E88" i="7"/>
  <c r="E87" i="7"/>
  <c r="E90" i="7" s="1"/>
  <c r="D87" i="7"/>
  <c r="C49" i="7"/>
  <c r="C50" i="7"/>
  <c r="D50" i="7"/>
  <c r="F119" i="7"/>
  <c r="F118" i="7"/>
  <c r="F117" i="7"/>
  <c r="E104" i="7"/>
  <c r="E102" i="7"/>
  <c r="D102" i="7"/>
  <c r="C102" i="7"/>
  <c r="D104" i="7"/>
  <c r="C104" i="7"/>
  <c r="E103" i="7"/>
  <c r="D103" i="7"/>
  <c r="C103" i="7"/>
  <c r="C90" i="7"/>
  <c r="D90" i="7"/>
  <c r="E72" i="7"/>
  <c r="C40" i="7"/>
  <c r="F40" i="7" s="1"/>
  <c r="E63" i="7"/>
  <c r="D63" i="7"/>
  <c r="C63" i="7"/>
  <c r="H58" i="7"/>
  <c r="F58" i="7"/>
  <c r="E58" i="7"/>
  <c r="D58" i="7"/>
  <c r="D65" i="7" s="1"/>
  <c r="C58" i="7"/>
  <c r="C65" i="7" s="1"/>
  <c r="E64" i="7"/>
  <c r="D64" i="7"/>
  <c r="C57" i="7"/>
  <c r="C64" i="7" s="1"/>
  <c r="E51" i="7"/>
  <c r="D51" i="7"/>
  <c r="C51" i="7"/>
  <c r="H19" i="7"/>
  <c r="G19" i="7"/>
  <c r="F19" i="7"/>
  <c r="C26" i="7"/>
  <c r="F41" i="7"/>
  <c r="F39" i="7"/>
  <c r="E26" i="7"/>
  <c r="D26" i="7"/>
  <c r="E24" i="7"/>
  <c r="D24" i="7"/>
  <c r="C24" i="7"/>
  <c r="E19" i="7"/>
  <c r="D19" i="7"/>
  <c r="C19" i="7"/>
  <c r="E18" i="7"/>
  <c r="E25" i="7" s="1"/>
  <c r="D18" i="7"/>
  <c r="D25" i="7" s="1"/>
  <c r="C18" i="7"/>
  <c r="C25" i="7" s="1"/>
  <c r="E12" i="7"/>
  <c r="D12" i="7"/>
  <c r="C12" i="7"/>
  <c r="D148" i="7" l="1"/>
  <c r="D144" i="7"/>
  <c r="D149" i="7" s="1"/>
  <c r="E144" i="7"/>
  <c r="C149" i="7" s="1"/>
  <c r="C144" i="7"/>
  <c r="E150" i="7" s="1"/>
  <c r="C148" i="7"/>
  <c r="D150" i="7"/>
  <c r="I158" i="7"/>
  <c r="E148" i="7"/>
  <c r="I156" i="7"/>
  <c r="F120" i="7"/>
  <c r="F81" i="7"/>
  <c r="I78" i="7" s="1"/>
  <c r="E105" i="7"/>
  <c r="C109" i="7" s="1"/>
  <c r="D105" i="7"/>
  <c r="D111" i="7" s="1"/>
  <c r="I118" i="7"/>
  <c r="C105" i="7"/>
  <c r="E110" i="7" s="1"/>
  <c r="I119" i="7"/>
  <c r="I117" i="7"/>
  <c r="E65" i="7"/>
  <c r="D66" i="7"/>
  <c r="D72" i="7" s="1"/>
  <c r="D70" i="7"/>
  <c r="C66" i="7"/>
  <c r="E71" i="7" s="1"/>
  <c r="I80" i="7"/>
  <c r="E66" i="7"/>
  <c r="C71" i="7" s="1"/>
  <c r="F42" i="7"/>
  <c r="I41" i="7" s="1"/>
  <c r="C27" i="7"/>
  <c r="E33" i="7" s="1"/>
  <c r="D27" i="7"/>
  <c r="D33" i="7" s="1"/>
  <c r="E27" i="7"/>
  <c r="C31" i="7" s="1"/>
  <c r="I148" i="7" l="1"/>
  <c r="C150" i="7"/>
  <c r="J149" i="7" s="1"/>
  <c r="D151" i="7"/>
  <c r="I159" i="7"/>
  <c r="E149" i="7"/>
  <c r="E151" i="7" s="1"/>
  <c r="I79" i="7"/>
  <c r="I81" i="7"/>
  <c r="D109" i="7"/>
  <c r="E111" i="7"/>
  <c r="E112" i="7" s="1"/>
  <c r="I120" i="7"/>
  <c r="C111" i="7"/>
  <c r="D110" i="7"/>
  <c r="C110" i="7"/>
  <c r="D71" i="7"/>
  <c r="C70" i="7"/>
  <c r="E70" i="7"/>
  <c r="I72" i="7"/>
  <c r="C72" i="7"/>
  <c r="D73" i="7"/>
  <c r="I39" i="7"/>
  <c r="I40" i="7"/>
  <c r="E32" i="7"/>
  <c r="E31" i="7"/>
  <c r="D31" i="7"/>
  <c r="D32" i="7"/>
  <c r="C33" i="7"/>
  <c r="C32" i="7"/>
  <c r="C151" i="7" l="1"/>
  <c r="D112" i="7"/>
  <c r="C112" i="7"/>
  <c r="H72" i="7"/>
  <c r="E73" i="7"/>
  <c r="C73" i="7"/>
  <c r="I42" i="7"/>
  <c r="E34" i="7"/>
  <c r="D34" i="7"/>
  <c r="C34" i="7"/>
</calcChain>
</file>

<file path=xl/sharedStrings.xml><?xml version="1.0" encoding="utf-8"?>
<sst xmlns="http://schemas.openxmlformats.org/spreadsheetml/2006/main" count="719" uniqueCount="190">
  <si>
    <t>Jumlah</t>
  </si>
  <si>
    <t>CI</t>
  </si>
  <si>
    <t>Perbandingan Kriteria</t>
  </si>
  <si>
    <t>KRITERIA</t>
  </si>
  <si>
    <t>CR</t>
  </si>
  <si>
    <t>SI 2021 B</t>
  </si>
  <si>
    <t>Matriks Fuzzy</t>
  </si>
  <si>
    <t>Kriteria</t>
  </si>
  <si>
    <t>l</t>
  </si>
  <si>
    <t>m</t>
  </si>
  <si>
    <t>u</t>
  </si>
  <si>
    <t>Fuzzy Triangular Number</t>
  </si>
  <si>
    <t>Nilai Sinenis Fuzzy</t>
  </si>
  <si>
    <t>Nilai Prioritas Vektor</t>
  </si>
  <si>
    <t>Deffuzifikasi</t>
  </si>
  <si>
    <t>Total</t>
  </si>
  <si>
    <t>Nilai Ordinat Deffuziffikasi</t>
  </si>
  <si>
    <t>Nilai Bobot Vektor</t>
  </si>
  <si>
    <t>W</t>
  </si>
  <si>
    <t>Rank</t>
  </si>
  <si>
    <t>Penentuan HP si Alex Dengan Metode Analytical Hierarchy Process Fuzzy (AHP)</t>
  </si>
  <si>
    <t>Muhammad Risalah Naufal</t>
  </si>
  <si>
    <t>Harga</t>
  </si>
  <si>
    <t>Kualitas Kamera</t>
  </si>
  <si>
    <t>Kapasitas Baterai</t>
  </si>
  <si>
    <t xml:space="preserve">Kualitas Kamera </t>
  </si>
  <si>
    <t>HARGA</t>
  </si>
  <si>
    <t>HP A</t>
  </si>
  <si>
    <t>HP B</t>
  </si>
  <si>
    <t>HP C</t>
  </si>
  <si>
    <t>KUALITAS KAMERA</t>
  </si>
  <si>
    <t>Perbandingan Alternatif</t>
  </si>
  <si>
    <t>RANK</t>
  </si>
  <si>
    <t>PERBANDINGAN BERPASANGAN TERHADAP MASING2 KRITERIA</t>
  </si>
  <si>
    <t>K1 = Harga</t>
  </si>
  <si>
    <t>K2 = Kualitas Kamera</t>
  </si>
  <si>
    <t>Langkah 2.</t>
  </si>
  <si>
    <t>Pencarian Eigen Vektor Normalisasi</t>
  </si>
  <si>
    <t>Langkah 3.</t>
  </si>
  <si>
    <t>Rasio Konsistensi</t>
  </si>
  <si>
    <t>K3 = Kapasitas Baterai</t>
  </si>
  <si>
    <t>K1</t>
  </si>
  <si>
    <t>Emaks</t>
  </si>
  <si>
    <t>Langkah 1</t>
  </si>
  <si>
    <t>Pairwise Comparisons</t>
  </si>
  <si>
    <t>nb. &lt;0,1</t>
  </si>
  <si>
    <t>K2</t>
  </si>
  <si>
    <t>K3</t>
  </si>
  <si>
    <t>Baris ke 1</t>
  </si>
  <si>
    <t>Langkah 2.1.</t>
  </si>
  <si>
    <t>EVN : Eigen Vektor Normalisasi</t>
  </si>
  <si>
    <t>TOTAL</t>
  </si>
  <si>
    <t>EVN</t>
  </si>
  <si>
    <t>Baris ke 2</t>
  </si>
  <si>
    <t>KESELURUHAN</t>
  </si>
  <si>
    <t>Baris ke 3</t>
  </si>
  <si>
    <t>PERBANDINGAN BERPASANGAN TERHADAP KRITERIA HARGA</t>
  </si>
  <si>
    <t>A1 = Handphone A</t>
  </si>
  <si>
    <t>A2 = Handphone B</t>
  </si>
  <si>
    <t>A3 = Handphone C</t>
  </si>
  <si>
    <t>A1</t>
  </si>
  <si>
    <t>A2</t>
  </si>
  <si>
    <t>A3</t>
  </si>
  <si>
    <t>PERBANDINGAN BERPASANGAN TERHADAP KRITERIA KUALITAS KAMERA</t>
  </si>
  <si>
    <t>PERBANDINGAN BERPASANGAN TERHADAP KRITERIA KAPASITAS BATERAI</t>
  </si>
  <si>
    <t>Langkah 4.</t>
  </si>
  <si>
    <t>S1 Sistem Informasi</t>
  </si>
  <si>
    <t>TOPSIS</t>
  </si>
  <si>
    <t>Alternatif</t>
  </si>
  <si>
    <t>C1</t>
  </si>
  <si>
    <t>C2</t>
  </si>
  <si>
    <t>C3</t>
  </si>
  <si>
    <t>Tipe Kriteria</t>
  </si>
  <si>
    <t>COST</t>
  </si>
  <si>
    <t>Bobot</t>
  </si>
  <si>
    <t>A1= HP A</t>
  </si>
  <si>
    <t>A2= HP B</t>
  </si>
  <si>
    <t>A3= HP C</t>
  </si>
  <si>
    <t>C1= Harga</t>
  </si>
  <si>
    <t>C2= Kualitas Kamera</t>
  </si>
  <si>
    <t>C3= Kapasitas Baterai</t>
  </si>
  <si>
    <t>Membuat Matriks Ternormalisasi ('R)</t>
  </si>
  <si>
    <t xml:space="preserve">Pembagi </t>
  </si>
  <si>
    <t>R</t>
  </si>
  <si>
    <t>Membuat Matriks Ternormalisasi Terbobot (Y)</t>
  </si>
  <si>
    <t>Y</t>
  </si>
  <si>
    <t>Solusi Ideal Positif</t>
  </si>
  <si>
    <t>A+</t>
  </si>
  <si>
    <t>Solusi Ideal Negatif</t>
  </si>
  <si>
    <t>A-</t>
  </si>
  <si>
    <t>Jarak antara Nilai Terbobot terhadap Solusi Ideal Positif dan Negatif</t>
  </si>
  <si>
    <t>D1+</t>
  </si>
  <si>
    <t>D2+</t>
  </si>
  <si>
    <t>D3+</t>
  </si>
  <si>
    <t>D1-</t>
  </si>
  <si>
    <t>D2-</t>
  </si>
  <si>
    <t>D3-</t>
  </si>
  <si>
    <t>Nilai Preferensi</t>
  </si>
  <si>
    <t>V1</t>
  </si>
  <si>
    <t>V2</t>
  </si>
  <si>
    <t>V3</t>
  </si>
  <si>
    <t>BENEFIT</t>
  </si>
  <si>
    <t>METODE PROMETHEE</t>
  </si>
  <si>
    <t>Matriks Evaluasi</t>
  </si>
  <si>
    <t>Max</t>
  </si>
  <si>
    <t>Min</t>
  </si>
  <si>
    <t>Benefical Criteria</t>
  </si>
  <si>
    <t>Normalisasi Matriks</t>
  </si>
  <si>
    <t>Harga Bulanan</t>
  </si>
  <si>
    <t>Area yang didukung</t>
  </si>
  <si>
    <t>Kecepatan Internet</t>
  </si>
  <si>
    <t xml:space="preserve"> First Media</t>
  </si>
  <si>
    <t>MyRepublic</t>
  </si>
  <si>
    <t>Biznet Home</t>
  </si>
  <si>
    <t>Perbedaan Nilai Evaluasi Berpasangan</t>
  </si>
  <si>
    <t>Evaluative Difference</t>
  </si>
  <si>
    <t>Model 1 (First Media)</t>
  </si>
  <si>
    <t>D (M1-M2)</t>
  </si>
  <si>
    <t>D (M1-M3)</t>
  </si>
  <si>
    <t>D (M1-M4)</t>
  </si>
  <si>
    <t>D (M1-M5)</t>
  </si>
  <si>
    <t>D (M1-M6)</t>
  </si>
  <si>
    <t>Model 2 (MyRepublic)</t>
  </si>
  <si>
    <t>D (M2-M1)</t>
  </si>
  <si>
    <t>D (M2-M3)</t>
  </si>
  <si>
    <t>D (M2-M4)</t>
  </si>
  <si>
    <t>D (M2-M5)</t>
  </si>
  <si>
    <t>D (M2-M6)</t>
  </si>
  <si>
    <t>Model 3 (Biznet Home)</t>
  </si>
  <si>
    <t>D (M3-M1)</t>
  </si>
  <si>
    <t>D (M3-M2)</t>
  </si>
  <si>
    <t>D (M3-M4)</t>
  </si>
  <si>
    <t>D (M3-M5)</t>
  </si>
  <si>
    <t>D (M3-M6)</t>
  </si>
  <si>
    <t>Nilai Fungsi Preferensi</t>
  </si>
  <si>
    <t xml:space="preserve">Nilai Fungsi Agregat Prefensi </t>
  </si>
  <si>
    <t>Weight</t>
  </si>
  <si>
    <t>Agregat Preferensi, π (Ma-Mb)</t>
  </si>
  <si>
    <t>π (M1-M2)</t>
  </si>
  <si>
    <t>π (M1-M3)</t>
  </si>
  <si>
    <t>π (M1-M4)</t>
  </si>
  <si>
    <t>π (M1-M5)</t>
  </si>
  <si>
    <t>π (M1-M6)</t>
  </si>
  <si>
    <t>π (M2-M1)</t>
  </si>
  <si>
    <t>π (M2-M3)</t>
  </si>
  <si>
    <t>π (M2-M4)</t>
  </si>
  <si>
    <t>π (M2-M5)</t>
  </si>
  <si>
    <t>π (M2-M6)</t>
  </si>
  <si>
    <t>π (M3-M1)</t>
  </si>
  <si>
    <t>π (M3-M2)</t>
  </si>
  <si>
    <t>π (M3-M4)</t>
  </si>
  <si>
    <t>π (M3-M5)</t>
  </si>
  <si>
    <t>π (M3-M6)</t>
  </si>
  <si>
    <t xml:space="preserve">Matriks Fungsi Agregat Prefensi </t>
  </si>
  <si>
    <t>Model</t>
  </si>
  <si>
    <t>-</t>
  </si>
  <si>
    <t>Matriks Fungsi Agregat Prefensi - Promethee I</t>
  </si>
  <si>
    <t>Leaving Flow</t>
  </si>
  <si>
    <t>Entering Flow</t>
  </si>
  <si>
    <t>Matriks Fungsi Agregat Prefensi - Promethee II</t>
  </si>
  <si>
    <t xml:space="preserve">Partial Rangking Promethee I </t>
  </si>
  <si>
    <t>Net Flow</t>
  </si>
  <si>
    <t>Perbandingan</t>
  </si>
  <si>
    <t>Model 1 R Model 2</t>
  </si>
  <si>
    <t>Model 3 P Model 1</t>
  </si>
  <si>
    <t>Model 1 : First Media</t>
  </si>
  <si>
    <t>Model 1 R Model 4</t>
  </si>
  <si>
    <t>Model 2 : MyRepublic</t>
  </si>
  <si>
    <t>Model 5 P Model 1</t>
  </si>
  <si>
    <t>Model 3 : Biznet Home</t>
  </si>
  <si>
    <t>Model 1 P Model 6</t>
  </si>
  <si>
    <t>Model 4 : MNC Play</t>
  </si>
  <si>
    <t>Model 3 P Model 2</t>
  </si>
  <si>
    <t>Model 5 : Indi Home</t>
  </si>
  <si>
    <t>Model 2 P Model 4</t>
  </si>
  <si>
    <t>Model 6 : CBN</t>
  </si>
  <si>
    <t>Model 5 P Model 2</t>
  </si>
  <si>
    <t>Model 2 P Model 6</t>
  </si>
  <si>
    <t>Model 3 P Model 4</t>
  </si>
  <si>
    <t>Model 3 P Model 5</t>
  </si>
  <si>
    <t>Model 3 P Model 6</t>
  </si>
  <si>
    <t>Model 5 P Model 4</t>
  </si>
  <si>
    <t>Model 4 P Model 6</t>
  </si>
  <si>
    <t>Model 5 P Model 6</t>
  </si>
  <si>
    <t>Net Outrangking Flow - Promethee II</t>
  </si>
  <si>
    <t>MNC Play</t>
  </si>
  <si>
    <t>Indi Home</t>
  </si>
  <si>
    <t>CBN</t>
  </si>
  <si>
    <t>Nama: M. Risalah Naufal</t>
  </si>
  <si>
    <t>NIM: 21051214008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</si>
</sst>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10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2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5" fillId="3" borderId="0" xfId="0" applyFont="1" applyFill="1"/>
    <xf numFmtId="0" fontId="0" fillId="0" borderId="0" xfId="0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6" borderId="0" xfId="0" applyFill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7" borderId="4" xfId="0" applyFont="1" applyFill="1" applyBorder="1"/>
    <xf numFmtId="0" fontId="6" fillId="7" borderId="1" xfId="0" applyFont="1" applyFill="1" applyBorder="1"/>
    <xf numFmtId="0" fontId="6" fillId="3" borderId="1" xfId="0" applyFont="1" applyFill="1" applyBorder="1" applyAlignment="1">
      <alignment vertical="center"/>
    </xf>
    <xf numFmtId="2" fontId="7" fillId="3" borderId="1" xfId="0" applyNumberFormat="1" applyFont="1" applyFill="1" applyBorder="1" applyAlignment="1">
      <alignment horizontal="center" vertical="center"/>
    </xf>
    <xf numFmtId="2" fontId="7" fillId="9" borderId="1" xfId="0" applyNumberFormat="1" applyFont="1" applyFill="1" applyBorder="1" applyAlignment="1">
      <alignment horizontal="center" vertical="center"/>
    </xf>
    <xf numFmtId="2" fontId="0" fillId="9" borderId="1" xfId="0" applyNumberFormat="1" applyFill="1" applyBorder="1" applyAlignment="1">
      <alignment vertical="center"/>
    </xf>
    <xf numFmtId="0" fontId="6" fillId="0" borderId="0" xfId="0" applyFont="1"/>
    <xf numFmtId="0" fontId="0" fillId="0" borderId="0" xfId="0" applyAlignment="1">
      <alignment horizontal="left"/>
    </xf>
    <xf numFmtId="2" fontId="8" fillId="0" borderId="0" xfId="0" applyNumberFormat="1" applyFont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5" fillId="7" borderId="1" xfId="0" applyFont="1" applyFill="1" applyBorder="1"/>
    <xf numFmtId="165" fontId="0" fillId="7" borderId="1" xfId="0" applyNumberFormat="1" applyFill="1" applyBorder="1"/>
    <xf numFmtId="164" fontId="0" fillId="8" borderId="1" xfId="0" applyNumberFormat="1" applyFill="1" applyBorder="1"/>
    <xf numFmtId="0" fontId="5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vertical="center"/>
    </xf>
    <xf numFmtId="165" fontId="0" fillId="0" borderId="0" xfId="0" applyNumberFormat="1"/>
    <xf numFmtId="164" fontId="0" fillId="0" borderId="0" xfId="0" applyNumberFormat="1"/>
    <xf numFmtId="0" fontId="9" fillId="0" borderId="0" xfId="0" applyFont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5" borderId="0" xfId="0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7" fillId="0" borderId="0" xfId="0" applyFont="1"/>
    <xf numFmtId="0" fontId="7" fillId="13" borderId="5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0" fontId="7" fillId="14" borderId="3" xfId="0" applyFont="1" applyFill="1" applyBorder="1" applyAlignment="1">
      <alignment horizontal="center" vertical="center"/>
    </xf>
    <xf numFmtId="0" fontId="7" fillId="13" borderId="8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left"/>
    </xf>
    <xf numFmtId="0" fontId="6" fillId="0" borderId="0" xfId="0" applyFont="1" applyAlignment="1">
      <alignment horizontal="left" vertical="top"/>
    </xf>
    <xf numFmtId="0" fontId="7" fillId="13" borderId="1" xfId="0" applyFont="1" applyFill="1" applyBorder="1" applyAlignment="1">
      <alignment vertical="center"/>
    </xf>
    <xf numFmtId="1" fontId="7" fillId="3" borderId="1" xfId="0" applyNumberFormat="1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left" vertical="center"/>
    </xf>
    <xf numFmtId="0" fontId="7" fillId="15" borderId="1" xfId="0" applyFont="1" applyFill="1" applyBorder="1" applyAlignment="1">
      <alignment horizontal="left" vertical="center"/>
    </xf>
    <xf numFmtId="1" fontId="7" fillId="15" borderId="1" xfId="0" applyNumberFormat="1" applyFont="1" applyFill="1" applyBorder="1" applyAlignment="1">
      <alignment horizontal="center"/>
    </xf>
    <xf numFmtId="0" fontId="7" fillId="15" borderId="1" xfId="0" applyFont="1" applyFill="1" applyBorder="1"/>
    <xf numFmtId="0" fontId="7" fillId="15" borderId="1" xfId="0" applyFont="1" applyFill="1" applyBorder="1" applyAlignment="1">
      <alignment horizontal="center" vertical="center"/>
    </xf>
    <xf numFmtId="0" fontId="7" fillId="13" borderId="5" xfId="0" applyFont="1" applyFill="1" applyBorder="1" applyAlignment="1">
      <alignment horizontal="center" vertical="center" wrapText="1"/>
    </xf>
    <xf numFmtId="0" fontId="7" fillId="13" borderId="8" xfId="0" applyFont="1" applyFill="1" applyBorder="1" applyAlignment="1">
      <alignment horizontal="center" vertical="center" wrapText="1"/>
    </xf>
    <xf numFmtId="0" fontId="6" fillId="14" borderId="2" xfId="0" applyFont="1" applyFill="1" applyBorder="1" applyAlignment="1">
      <alignment horizontal="center"/>
    </xf>
    <xf numFmtId="0" fontId="6" fillId="14" borderId="3" xfId="0" applyFont="1" applyFill="1" applyBorder="1" applyAlignment="1">
      <alignment horizontal="center"/>
    </xf>
    <xf numFmtId="0" fontId="7" fillId="13" borderId="1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6" fillId="14" borderId="2" xfId="0" applyFont="1" applyFill="1" applyBorder="1" applyAlignment="1">
      <alignment horizontal="center" vertical="center"/>
    </xf>
    <xf numFmtId="0" fontId="6" fillId="14" borderId="3" xfId="0" applyFont="1" applyFill="1" applyBorder="1" applyAlignment="1">
      <alignment horizontal="center" vertical="center"/>
    </xf>
    <xf numFmtId="0" fontId="7" fillId="13" borderId="5" xfId="0" applyFont="1" applyFill="1" applyBorder="1" applyAlignment="1">
      <alignment horizontal="center" vertical="center" wrapText="1"/>
    </xf>
    <xf numFmtId="0" fontId="7" fillId="13" borderId="8" xfId="0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center"/>
    </xf>
    <xf numFmtId="164" fontId="7" fillId="15" borderId="1" xfId="0" applyNumberFormat="1" applyFont="1" applyFill="1" applyBorder="1" applyAlignment="1">
      <alignment horizontal="center"/>
    </xf>
    <xf numFmtId="0" fontId="7" fillId="15" borderId="2" xfId="0" applyFont="1" applyFill="1" applyBorder="1" applyAlignment="1">
      <alignment horizontal="center"/>
    </xf>
    <xf numFmtId="0" fontId="7" fillId="15" borderId="3" xfId="0" applyFont="1" applyFill="1" applyBorder="1" applyAlignment="1">
      <alignment horizontal="center"/>
    </xf>
    <xf numFmtId="0" fontId="7" fillId="13" borderId="9" xfId="0" applyFont="1" applyFill="1" applyBorder="1" applyAlignment="1">
      <alignment horizontal="center" vertical="center" wrapText="1"/>
    </xf>
    <xf numFmtId="0" fontId="6" fillId="14" borderId="8" xfId="0" applyFont="1" applyFill="1" applyBorder="1" applyAlignment="1">
      <alignment horizontal="left"/>
    </xf>
    <xf numFmtId="0" fontId="6" fillId="14" borderId="1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center"/>
    </xf>
    <xf numFmtId="0" fontId="6" fillId="14" borderId="3" xfId="0" applyFont="1" applyFill="1" applyBorder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6" fillId="14" borderId="2" xfId="0" applyFont="1" applyFill="1" applyBorder="1" applyAlignment="1">
      <alignment horizontal="center" vertical="center"/>
    </xf>
    <xf numFmtId="0" fontId="6" fillId="14" borderId="3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6" fillId="0" borderId="7" xfId="0" applyFont="1" applyBorder="1"/>
    <xf numFmtId="0" fontId="7" fillId="0" borderId="7" xfId="0" applyFont="1" applyBorder="1"/>
    <xf numFmtId="0" fontId="6" fillId="9" borderId="1" xfId="0" applyFont="1" applyFill="1" applyBorder="1" applyAlignment="1">
      <alignment horizontal="center" vertical="center"/>
    </xf>
    <xf numFmtId="0" fontId="6" fillId="14" borderId="5" xfId="0" applyFont="1" applyFill="1" applyBorder="1" applyAlignment="1">
      <alignment horizontal="left"/>
    </xf>
    <xf numFmtId="0" fontId="6" fillId="0" borderId="7" xfId="0" applyFont="1" applyBorder="1" applyAlignment="1">
      <alignment horizontal="left" vertical="center"/>
    </xf>
    <xf numFmtId="0" fontId="6" fillId="14" borderId="1" xfId="0" applyFont="1" applyFill="1" applyBorder="1" applyAlignment="1">
      <alignment horizontal="center"/>
    </xf>
    <xf numFmtId="0" fontId="6" fillId="0" borderId="7" xfId="0" applyFont="1" applyBorder="1" applyAlignment="1">
      <alignment horizontal="left"/>
    </xf>
    <xf numFmtId="0" fontId="7" fillId="3" borderId="2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1004992</xdr:colOff>
      <xdr:row>29</xdr:row>
      <xdr:rowOff>67599</xdr:rowOff>
    </xdr:from>
    <xdr:to>
      <xdr:col>16</xdr:col>
      <xdr:colOff>523277</xdr:colOff>
      <xdr:row>34</xdr:row>
      <xdr:rowOff>21019</xdr:rowOff>
    </xdr:to>
    <xdr:pic>
      <xdr:nvPicPr>
        <xdr:cNvPr id="5" name="Picture 4" descr="Perhitungan Metode Fuzzy AHP Dalam Pemilihan Karyawan Terbaik">
          <a:extLst>
            <a:ext uri="{FF2B5EF4-FFF2-40B4-BE49-F238E27FC236}">
              <a16:creationId xmlns:a16="http://schemas.microsoft.com/office/drawing/2014/main" id="{BBCEAFDC-DA22-31CD-335D-2C91570CD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8387" y="5610130"/>
          <a:ext cx="3869211" cy="8549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556604</xdr:colOff>
      <xdr:row>13</xdr:row>
      <xdr:rowOff>101913</xdr:rowOff>
    </xdr:from>
    <xdr:to>
      <xdr:col>20</xdr:col>
      <xdr:colOff>322403</xdr:colOff>
      <xdr:row>19</xdr:row>
      <xdr:rowOff>141110</xdr:rowOff>
    </xdr:to>
    <xdr:pic>
      <xdr:nvPicPr>
        <xdr:cNvPr id="7" name="Picture 6" descr="PEMILIHAN PRIORITAS LAYANAN QOS DENGAN PENDEKATAN METODE FUZZY ANALYTICAL  HIERARCHY PROCESS (FAHP) DAN TOPSIS">
          <a:extLst>
            <a:ext uri="{FF2B5EF4-FFF2-40B4-BE49-F238E27FC236}">
              <a16:creationId xmlns:a16="http://schemas.microsoft.com/office/drawing/2014/main" id="{920C850F-B623-D75D-2A36-1998F0E9B6C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2" t="3334" b="1"/>
        <a:stretch/>
      </xdr:blipFill>
      <xdr:spPr bwMode="auto">
        <a:xfrm>
          <a:off x="13993518" y="2712469"/>
          <a:ext cx="5269132" cy="1136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68</xdr:row>
      <xdr:rowOff>0</xdr:rowOff>
    </xdr:from>
    <xdr:to>
      <xdr:col>17</xdr:col>
      <xdr:colOff>148814</xdr:colOff>
      <xdr:row>72</xdr:row>
      <xdr:rowOff>141237</xdr:rowOff>
    </xdr:to>
    <xdr:pic>
      <xdr:nvPicPr>
        <xdr:cNvPr id="3" name="Picture 2" descr="Perhitungan Metode Fuzzy AHP Dalam Pemilihan Karyawan Terbaik">
          <a:extLst>
            <a:ext uri="{FF2B5EF4-FFF2-40B4-BE49-F238E27FC236}">
              <a16:creationId xmlns:a16="http://schemas.microsoft.com/office/drawing/2014/main" id="{52399771-89C6-451D-BEAA-DDEB2DBF2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38627" y="13133768"/>
          <a:ext cx="3770997" cy="8925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646592</xdr:colOff>
      <xdr:row>6</xdr:row>
      <xdr:rowOff>6010</xdr:rowOff>
    </xdr:from>
    <xdr:to>
      <xdr:col>6</xdr:col>
      <xdr:colOff>810172</xdr:colOff>
      <xdr:row>9</xdr:row>
      <xdr:rowOff>95280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6BF87B-6125-40F2-9C89-3FD172BA1D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745" t="8390" r="16010" b="12588"/>
        <a:stretch/>
      </xdr:blipFill>
      <xdr:spPr>
        <a:xfrm>
          <a:off x="6733067" y="1091860"/>
          <a:ext cx="1763780" cy="660770"/>
        </a:xfrm>
        <a:prstGeom prst="rect">
          <a:avLst/>
        </a:prstGeom>
      </xdr:spPr>
    </xdr:pic>
    <xdr:clientData/>
  </xdr:twoCellAnchor>
  <xdr:twoCellAnchor editAs="oneCell">
    <xdr:from>
      <xdr:col>5</xdr:col>
      <xdr:colOff>624053</xdr:colOff>
      <xdr:row>10</xdr:row>
      <xdr:rowOff>4742</xdr:rowOff>
    </xdr:from>
    <xdr:to>
      <xdr:col>9</xdr:col>
      <xdr:colOff>432049</xdr:colOff>
      <xdr:row>14</xdr:row>
      <xdr:rowOff>185073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3EEF93-EA54-40F2-A114-997F47B7E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10528" y="1890692"/>
          <a:ext cx="6018296" cy="942331"/>
        </a:xfrm>
        <a:prstGeom prst="rect">
          <a:avLst/>
        </a:prstGeom>
      </xdr:spPr>
    </xdr:pic>
    <xdr:clientData/>
  </xdr:twoCellAnchor>
  <xdr:twoCellAnchor editAs="oneCell">
    <xdr:from>
      <xdr:col>5</xdr:col>
      <xdr:colOff>315867</xdr:colOff>
      <xdr:row>18</xdr:row>
      <xdr:rowOff>190071</xdr:rowOff>
    </xdr:from>
    <xdr:to>
      <xdr:col>7</xdr:col>
      <xdr:colOff>1155328</xdr:colOff>
      <xdr:row>22</xdr:row>
      <xdr:rowOff>42863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068AFD-D6A7-4D19-B2D8-C1F375D5DD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53027" b="-7908"/>
        <a:stretch/>
      </xdr:blipFill>
      <xdr:spPr>
        <a:xfrm>
          <a:off x="6402342" y="3600021"/>
          <a:ext cx="3725536" cy="614792"/>
        </a:xfrm>
        <a:prstGeom prst="rect">
          <a:avLst/>
        </a:prstGeom>
      </xdr:spPr>
    </xdr:pic>
    <xdr:clientData/>
  </xdr:twoCellAnchor>
  <xdr:twoCellAnchor editAs="oneCell">
    <xdr:from>
      <xdr:col>5</xdr:col>
      <xdr:colOff>280574</xdr:colOff>
      <xdr:row>22</xdr:row>
      <xdr:rowOff>1657</xdr:rowOff>
    </xdr:from>
    <xdr:to>
      <xdr:col>7</xdr:col>
      <xdr:colOff>1503511</xdr:colOff>
      <xdr:row>24</xdr:row>
      <xdr:rowOff>140711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BFC9DF-B893-4F62-93A0-8A1B90C092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48145" t="10190"/>
        <a:stretch/>
      </xdr:blipFill>
      <xdr:spPr>
        <a:xfrm>
          <a:off x="6367049" y="4211707"/>
          <a:ext cx="4109012" cy="520054"/>
        </a:xfrm>
        <a:prstGeom prst="rect">
          <a:avLst/>
        </a:prstGeom>
      </xdr:spPr>
    </xdr:pic>
    <xdr:clientData/>
  </xdr:twoCellAnchor>
  <xdr:twoCellAnchor editAs="oneCell">
    <xdr:from>
      <xdr:col>5</xdr:col>
      <xdr:colOff>1025131</xdr:colOff>
      <xdr:row>51</xdr:row>
      <xdr:rowOff>112468</xdr:rowOff>
    </xdr:from>
    <xdr:to>
      <xdr:col>13</xdr:col>
      <xdr:colOff>430615</xdr:colOff>
      <xdr:row>71</xdr:row>
      <xdr:rowOff>111864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77C9C18-B214-4C1D-B98B-4FB29947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11606" y="10104193"/>
          <a:ext cx="8054184" cy="3809396"/>
        </a:xfrm>
        <a:prstGeom prst="rect">
          <a:avLst/>
        </a:prstGeom>
      </xdr:spPr>
    </xdr:pic>
    <xdr:clientData/>
  </xdr:twoCellAnchor>
  <xdr:twoCellAnchor editAs="oneCell">
    <xdr:from>
      <xdr:col>5</xdr:col>
      <xdr:colOff>43542</xdr:colOff>
      <xdr:row>31</xdr:row>
      <xdr:rowOff>163285</xdr:rowOff>
    </xdr:from>
    <xdr:to>
      <xdr:col>7</xdr:col>
      <xdr:colOff>585424</xdr:colOff>
      <xdr:row>34</xdr:row>
      <xdr:rowOff>166053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D945C69-6096-4B9A-8B50-8ACD92F2C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30017" y="6164035"/>
          <a:ext cx="3427957" cy="574268"/>
        </a:xfrm>
        <a:prstGeom prst="rect">
          <a:avLst/>
        </a:prstGeom>
      </xdr:spPr>
    </xdr:pic>
    <xdr:clientData/>
  </xdr:twoCellAnchor>
  <xdr:twoCellAnchor editAs="oneCell">
    <xdr:from>
      <xdr:col>6</xdr:col>
      <xdr:colOff>160917</xdr:colOff>
      <xdr:row>78</xdr:row>
      <xdr:rowOff>162709</xdr:rowOff>
    </xdr:from>
    <xdr:to>
      <xdr:col>8</xdr:col>
      <xdr:colOff>1062917</xdr:colOff>
      <xdr:row>83</xdr:row>
      <xdr:rowOff>6341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4D6A321-A92C-4FF3-B5DF-22F0E14328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r="49452"/>
        <a:stretch/>
      </xdr:blipFill>
      <xdr:spPr>
        <a:xfrm>
          <a:off x="7847592" y="15945634"/>
          <a:ext cx="4226225" cy="796132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83</xdr:row>
      <xdr:rowOff>110836</xdr:rowOff>
    </xdr:from>
    <xdr:to>
      <xdr:col>8</xdr:col>
      <xdr:colOff>394900</xdr:colOff>
      <xdr:row>87</xdr:row>
      <xdr:rowOff>144968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9A70EAE-CCB3-4023-8745-25A8449184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56977"/>
        <a:stretch/>
      </xdr:blipFill>
      <xdr:spPr>
        <a:xfrm>
          <a:off x="7800975" y="16893886"/>
          <a:ext cx="3604825" cy="796132"/>
        </a:xfrm>
        <a:prstGeom prst="rect">
          <a:avLst/>
        </a:prstGeom>
      </xdr:spPr>
    </xdr:pic>
    <xdr:clientData/>
  </xdr:twoCellAnchor>
  <xdr:twoCellAnchor editAs="oneCell">
    <xdr:from>
      <xdr:col>6</xdr:col>
      <xdr:colOff>566424</xdr:colOff>
      <xdr:row>108</xdr:row>
      <xdr:rowOff>58523</xdr:rowOff>
    </xdr:from>
    <xdr:to>
      <xdr:col>12</xdr:col>
      <xdr:colOff>496338</xdr:colOff>
      <xdr:row>122</xdr:row>
      <xdr:rowOff>55508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57C0F7C-50E2-447A-94FB-8E7FC5A56A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" r="-136" b="1852"/>
        <a:stretch/>
      </xdr:blipFill>
      <xdr:spPr>
        <a:xfrm>
          <a:off x="8253099" y="21842198"/>
          <a:ext cx="6368814" cy="2663985"/>
        </a:xfrm>
        <a:prstGeom prst="rect">
          <a:avLst/>
        </a:prstGeom>
      </xdr:spPr>
    </xdr:pic>
    <xdr:clientData/>
  </xdr:twoCellAnchor>
  <xdr:twoCellAnchor editAs="oneCell">
    <xdr:from>
      <xdr:col>6</xdr:col>
      <xdr:colOff>55581</xdr:colOff>
      <xdr:row>151</xdr:row>
      <xdr:rowOff>14728</xdr:rowOff>
    </xdr:from>
    <xdr:to>
      <xdr:col>10</xdr:col>
      <xdr:colOff>136419</xdr:colOff>
      <xdr:row>153</xdr:row>
      <xdr:rowOff>142136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EF5D679-38E3-4459-A8AA-562E7D91EF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6355" r="21392"/>
        <a:stretch/>
      </xdr:blipFill>
      <xdr:spPr>
        <a:xfrm>
          <a:off x="7742256" y="30342328"/>
          <a:ext cx="5300538" cy="508408"/>
        </a:xfrm>
        <a:prstGeom prst="rect">
          <a:avLst/>
        </a:prstGeom>
      </xdr:spPr>
    </xdr:pic>
    <xdr:clientData/>
  </xdr:twoCellAnchor>
  <xdr:twoCellAnchor editAs="oneCell">
    <xdr:from>
      <xdr:col>5</xdr:col>
      <xdr:colOff>107577</xdr:colOff>
      <xdr:row>128</xdr:row>
      <xdr:rowOff>8965</xdr:rowOff>
    </xdr:from>
    <xdr:to>
      <xdr:col>8</xdr:col>
      <xdr:colOff>493215</xdr:colOff>
      <xdr:row>130</xdr:row>
      <xdr:rowOff>136373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D5F730C-F09A-434A-AC56-0880CCB529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6355" r="21392"/>
        <a:stretch/>
      </xdr:blipFill>
      <xdr:spPr>
        <a:xfrm>
          <a:off x="6194052" y="25745515"/>
          <a:ext cx="5310063" cy="508408"/>
        </a:xfrm>
        <a:prstGeom prst="rect">
          <a:avLst/>
        </a:prstGeom>
      </xdr:spPr>
    </xdr:pic>
    <xdr:clientData/>
  </xdr:twoCellAnchor>
  <xdr:twoCellAnchor editAs="oneCell">
    <xdr:from>
      <xdr:col>3</xdr:col>
      <xdr:colOff>137161</xdr:colOff>
      <xdr:row>132</xdr:row>
      <xdr:rowOff>190500</xdr:rowOff>
    </xdr:from>
    <xdr:to>
      <xdr:col>4</xdr:col>
      <xdr:colOff>1348741</xdr:colOff>
      <xdr:row>148</xdr:row>
      <xdr:rowOff>59936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3C682C6-8C91-4DD9-8B8C-45D00CAE6F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734" r="7101"/>
        <a:stretch/>
      </xdr:blipFill>
      <xdr:spPr>
        <a:xfrm>
          <a:off x="3223261" y="26727150"/>
          <a:ext cx="2764155" cy="29174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9C20-57CC-48D2-B3DB-ECAD4377B320}">
  <dimension ref="A1:R85"/>
  <sheetViews>
    <sheetView tabSelected="1" topLeftCell="A7" zoomScaleNormal="100" workbookViewId="0">
      <selection activeCell="F16" sqref="F16"/>
    </sheetView>
  </sheetViews>
  <sheetFormatPr defaultRowHeight="15" x14ac:dyDescent="0.25"/>
  <sheetData>
    <row r="1" spans="1:18" x14ac:dyDescent="0.25">
      <c r="A1" s="60" t="s">
        <v>33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</row>
    <row r="2" spans="1:18" x14ac:dyDescent="0.25">
      <c r="B2" s="57" t="s">
        <v>34</v>
      </c>
      <c r="C2" s="57"/>
      <c r="D2" s="57"/>
      <c r="E2" s="57"/>
      <c r="F2" s="17"/>
      <c r="I2" s="18"/>
      <c r="J2" s="18"/>
      <c r="K2" s="18"/>
      <c r="L2" s="18"/>
    </row>
    <row r="3" spans="1:18" x14ac:dyDescent="0.25">
      <c r="B3" s="57" t="s">
        <v>35</v>
      </c>
      <c r="C3" s="57"/>
      <c r="D3" s="57"/>
      <c r="E3" s="57"/>
      <c r="F3" s="17"/>
      <c r="G3" s="19" t="s">
        <v>36</v>
      </c>
      <c r="H3" s="58" t="s">
        <v>37</v>
      </c>
      <c r="I3" s="58"/>
      <c r="J3" s="58"/>
      <c r="K3" s="58"/>
      <c r="L3" s="58"/>
      <c r="N3" s="19" t="s">
        <v>38</v>
      </c>
      <c r="O3" s="58" t="s">
        <v>39</v>
      </c>
      <c r="P3" s="58"/>
      <c r="Q3" s="58"/>
    </row>
    <row r="4" spans="1:18" x14ac:dyDescent="0.25">
      <c r="B4" s="20" t="s">
        <v>40</v>
      </c>
      <c r="C4" s="20"/>
      <c r="D4" s="20"/>
      <c r="H4" s="10" t="s">
        <v>41</v>
      </c>
      <c r="I4" s="10">
        <f>C7*C7</f>
        <v>1</v>
      </c>
      <c r="J4" s="10">
        <f>D7*C8</f>
        <v>1</v>
      </c>
      <c r="K4" s="10">
        <f>E7*C9</f>
        <v>0.98000000000000009</v>
      </c>
      <c r="L4" s="10">
        <f>SUM(I4:K4)</f>
        <v>2.98</v>
      </c>
      <c r="O4" s="21" t="s">
        <v>42</v>
      </c>
      <c r="P4" s="21" t="s">
        <v>1</v>
      </c>
      <c r="Q4" s="21" t="s">
        <v>4</v>
      </c>
    </row>
    <row r="5" spans="1:18" x14ac:dyDescent="0.25">
      <c r="A5" s="19" t="s">
        <v>43</v>
      </c>
      <c r="B5" s="59" t="s">
        <v>44</v>
      </c>
      <c r="C5" s="59"/>
      <c r="D5" s="59"/>
      <c r="E5" s="59"/>
      <c r="H5" s="10" t="s">
        <v>41</v>
      </c>
      <c r="I5" s="10">
        <f>C7*D7</f>
        <v>5</v>
      </c>
      <c r="J5" s="10">
        <f>D7*D8</f>
        <v>5</v>
      </c>
      <c r="K5" s="10">
        <f>E7*D9</f>
        <v>1.4000000000000001</v>
      </c>
      <c r="L5" s="10">
        <f t="shared" ref="L5:L6" si="0">SUM(I5:K5)</f>
        <v>11.4</v>
      </c>
      <c r="O5" s="1">
        <f>(C10*F14)+(D10*F15)+(E10*F16)</f>
        <v>3.0680840611353712</v>
      </c>
      <c r="P5" s="1">
        <f>(O5-3)/2</f>
        <v>3.4042030567685622E-2</v>
      </c>
      <c r="Q5" s="1">
        <f>P5/0.58</f>
        <v>5.8693156151182112E-2</v>
      </c>
      <c r="R5" s="22" t="s">
        <v>45</v>
      </c>
    </row>
    <row r="6" spans="1:18" x14ac:dyDescent="0.25">
      <c r="B6" s="23" t="s">
        <v>7</v>
      </c>
      <c r="C6" s="10" t="s">
        <v>41</v>
      </c>
      <c r="D6" s="10" t="s">
        <v>46</v>
      </c>
      <c r="E6" s="10" t="s">
        <v>47</v>
      </c>
      <c r="F6" s="24"/>
      <c r="H6" s="10" t="s">
        <v>41</v>
      </c>
      <c r="I6" s="10">
        <f>C7*E7</f>
        <v>7</v>
      </c>
      <c r="J6" s="10">
        <f>D7*E8</f>
        <v>25</v>
      </c>
      <c r="K6" s="10">
        <f>E7*E9</f>
        <v>7</v>
      </c>
      <c r="L6" s="10">
        <f t="shared" si="0"/>
        <v>39</v>
      </c>
    </row>
    <row r="7" spans="1:18" x14ac:dyDescent="0.25">
      <c r="B7" s="10" t="s">
        <v>41</v>
      </c>
      <c r="C7" s="10">
        <v>1</v>
      </c>
      <c r="D7" s="10">
        <v>5</v>
      </c>
      <c r="E7" s="10">
        <v>7</v>
      </c>
      <c r="F7" s="24"/>
      <c r="H7" s="49" t="s">
        <v>48</v>
      </c>
      <c r="I7" s="50"/>
      <c r="J7" s="50"/>
      <c r="K7" s="51"/>
      <c r="L7" s="10">
        <f>SUM(L4:L6)</f>
        <v>53.38</v>
      </c>
    </row>
    <row r="8" spans="1:18" x14ac:dyDescent="0.25">
      <c r="B8" s="10" t="s">
        <v>46</v>
      </c>
      <c r="C8" s="10">
        <v>0.2</v>
      </c>
      <c r="D8" s="10">
        <v>1</v>
      </c>
      <c r="E8" s="10">
        <v>5</v>
      </c>
      <c r="F8" s="24"/>
    </row>
    <row r="9" spans="1:18" x14ac:dyDescent="0.25">
      <c r="B9" s="10" t="s">
        <v>47</v>
      </c>
      <c r="C9" s="10">
        <v>0.14000000000000001</v>
      </c>
      <c r="D9" s="10">
        <v>0.2</v>
      </c>
      <c r="E9" s="10">
        <v>1</v>
      </c>
      <c r="F9" s="24"/>
      <c r="H9" s="21" t="s">
        <v>7</v>
      </c>
      <c r="I9" s="10" t="s">
        <v>41</v>
      </c>
      <c r="J9" s="10" t="s">
        <v>46</v>
      </c>
      <c r="K9" s="10" t="s">
        <v>47</v>
      </c>
      <c r="L9" s="10"/>
    </row>
    <row r="10" spans="1:18" x14ac:dyDescent="0.25">
      <c r="B10" s="10"/>
      <c r="C10" s="10">
        <f>SUM(C7:C9)</f>
        <v>1.3399999999999999</v>
      </c>
      <c r="D10" s="10">
        <f>SUM(D7:D9)</f>
        <v>6.2</v>
      </c>
      <c r="E10" s="10">
        <f>SUM(E7:E9)</f>
        <v>13</v>
      </c>
      <c r="F10" s="24"/>
      <c r="H10" s="10" t="s">
        <v>46</v>
      </c>
      <c r="I10" s="10">
        <f>C8*C7</f>
        <v>0.2</v>
      </c>
      <c r="J10" s="10">
        <f>D8*C8</f>
        <v>0.2</v>
      </c>
      <c r="K10" s="10">
        <f>E8*C9</f>
        <v>0.70000000000000007</v>
      </c>
      <c r="L10" s="10">
        <f>SUM(I10:K10)</f>
        <v>1.1000000000000001</v>
      </c>
    </row>
    <row r="11" spans="1:18" x14ac:dyDescent="0.25">
      <c r="H11" s="10" t="s">
        <v>46</v>
      </c>
      <c r="I11" s="10">
        <f>C8*D7</f>
        <v>1</v>
      </c>
      <c r="J11" s="10">
        <f>D8*D8</f>
        <v>1</v>
      </c>
      <c r="K11" s="10">
        <f>E8*D9</f>
        <v>1</v>
      </c>
      <c r="L11" s="10">
        <f>SUM(I11:K11)</f>
        <v>3</v>
      </c>
    </row>
    <row r="12" spans="1:18" x14ac:dyDescent="0.25">
      <c r="A12" s="19" t="s">
        <v>49</v>
      </c>
      <c r="B12" s="52" t="s">
        <v>50</v>
      </c>
      <c r="C12" s="52"/>
      <c r="D12" s="52"/>
      <c r="E12" s="52"/>
      <c r="F12" s="52"/>
      <c r="H12" s="10" t="s">
        <v>46</v>
      </c>
      <c r="I12" s="10">
        <f>C8*E7</f>
        <v>1.4000000000000001</v>
      </c>
      <c r="J12" s="10">
        <f>D8*E8</f>
        <v>5</v>
      </c>
      <c r="K12" s="10">
        <f>E8*E9</f>
        <v>5</v>
      </c>
      <c r="L12" s="10">
        <f>SUM(I12:K12)</f>
        <v>11.4</v>
      </c>
    </row>
    <row r="13" spans="1:18" x14ac:dyDescent="0.25">
      <c r="A13" s="25" t="s">
        <v>7</v>
      </c>
      <c r="B13" s="11" t="s">
        <v>41</v>
      </c>
      <c r="C13" s="11" t="s">
        <v>46</v>
      </c>
      <c r="D13" s="11" t="s">
        <v>47</v>
      </c>
      <c r="E13" s="11" t="s">
        <v>51</v>
      </c>
      <c r="F13" s="25" t="s">
        <v>52</v>
      </c>
      <c r="H13" s="49" t="s">
        <v>53</v>
      </c>
      <c r="I13" s="50"/>
      <c r="J13" s="50"/>
      <c r="K13" s="51"/>
      <c r="L13" s="10">
        <f>SUM(L10:L12)</f>
        <v>15.5</v>
      </c>
    </row>
    <row r="14" spans="1:18" x14ac:dyDescent="0.25">
      <c r="A14" s="10" t="s">
        <v>41</v>
      </c>
      <c r="B14" s="10">
        <v>2.98</v>
      </c>
      <c r="C14" s="10">
        <v>11.4</v>
      </c>
      <c r="D14" s="10">
        <v>39</v>
      </c>
      <c r="E14" s="1">
        <f>SUM(B14:D14)</f>
        <v>53.38</v>
      </c>
      <c r="F14" s="2">
        <f>E14/E17</f>
        <v>0.72843886462882101</v>
      </c>
    </row>
    <row r="15" spans="1:18" x14ac:dyDescent="0.25">
      <c r="A15" s="10" t="s">
        <v>46</v>
      </c>
      <c r="B15" s="10">
        <v>1.1000000000000001</v>
      </c>
      <c r="C15" s="10">
        <v>3</v>
      </c>
      <c r="D15" s="10">
        <v>11.4</v>
      </c>
      <c r="E15" s="1">
        <f t="shared" ref="E15:E16" si="1">SUM(B15:D15)</f>
        <v>15.5</v>
      </c>
      <c r="F15" s="2">
        <f>E15/E17</f>
        <v>0.2115174672489083</v>
      </c>
      <c r="H15" s="21" t="s">
        <v>7</v>
      </c>
      <c r="I15" s="10" t="s">
        <v>41</v>
      </c>
      <c r="J15" s="10" t="s">
        <v>46</v>
      </c>
      <c r="K15" s="10" t="s">
        <v>47</v>
      </c>
      <c r="L15" s="10"/>
    </row>
    <row r="16" spans="1:18" x14ac:dyDescent="0.25">
      <c r="A16" s="10" t="s">
        <v>47</v>
      </c>
      <c r="B16" s="10">
        <v>0.32</v>
      </c>
      <c r="C16" s="10">
        <v>1.1000000000000001</v>
      </c>
      <c r="D16" s="10">
        <v>2.98</v>
      </c>
      <c r="E16" s="1">
        <f t="shared" si="1"/>
        <v>4.4000000000000004</v>
      </c>
      <c r="F16" s="2">
        <f>E16/E17</f>
        <v>6.0043668122270744E-2</v>
      </c>
      <c r="H16" s="10" t="s">
        <v>47</v>
      </c>
      <c r="I16" s="10">
        <f>C9*C7</f>
        <v>0.14000000000000001</v>
      </c>
      <c r="J16" s="10">
        <f>D9*C8</f>
        <v>4.0000000000000008E-2</v>
      </c>
      <c r="K16" s="10">
        <f>E9*C9</f>
        <v>0.14000000000000001</v>
      </c>
      <c r="L16" s="10">
        <f>SUM(I16:K16)</f>
        <v>0.32000000000000006</v>
      </c>
    </row>
    <row r="17" spans="1:18" x14ac:dyDescent="0.25">
      <c r="A17" s="53" t="s">
        <v>54</v>
      </c>
      <c r="B17" s="54"/>
      <c r="C17" s="54"/>
      <c r="D17" s="55"/>
      <c r="E17" s="23">
        <f>L7+L13+L19</f>
        <v>73.28</v>
      </c>
      <c r="F17" s="23"/>
      <c r="H17" s="10" t="s">
        <v>47</v>
      </c>
      <c r="I17" s="10">
        <f>C9*D7</f>
        <v>0.70000000000000007</v>
      </c>
      <c r="J17" s="10">
        <f>D9*D8</f>
        <v>0.2</v>
      </c>
      <c r="K17" s="10">
        <f>E9*D9</f>
        <v>0.2</v>
      </c>
      <c r="L17" s="10">
        <f>SUM(I17:K17)</f>
        <v>1.1000000000000001</v>
      </c>
    </row>
    <row r="18" spans="1:18" x14ac:dyDescent="0.25">
      <c r="H18" s="10" t="s">
        <v>47</v>
      </c>
      <c r="I18" s="10">
        <f>C9*E7</f>
        <v>0.98000000000000009</v>
      </c>
      <c r="J18" s="10">
        <f>D9*E8</f>
        <v>1</v>
      </c>
      <c r="K18" s="10">
        <f>E9*E9</f>
        <v>1</v>
      </c>
      <c r="L18" s="10">
        <f>SUM(I18:K18)</f>
        <v>2.98</v>
      </c>
    </row>
    <row r="19" spans="1:18" x14ac:dyDescent="0.25">
      <c r="H19" s="49" t="s">
        <v>55</v>
      </c>
      <c r="I19" s="50"/>
      <c r="J19" s="50"/>
      <c r="K19" s="51"/>
      <c r="L19" s="10">
        <f>SUM(L16:L18)</f>
        <v>4.4000000000000004</v>
      </c>
    </row>
    <row r="21" spans="1:18" x14ac:dyDescent="0.25">
      <c r="A21" s="60" t="s">
        <v>56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</row>
    <row r="22" spans="1:18" x14ac:dyDescent="0.25">
      <c r="B22" s="57" t="s">
        <v>57</v>
      </c>
      <c r="C22" s="57"/>
      <c r="D22" s="57"/>
      <c r="E22" s="57"/>
      <c r="F22" s="17"/>
      <c r="I22" s="18"/>
      <c r="J22" s="18"/>
      <c r="K22" s="18"/>
      <c r="L22" s="18"/>
    </row>
    <row r="23" spans="1:18" x14ac:dyDescent="0.25">
      <c r="B23" s="57" t="s">
        <v>58</v>
      </c>
      <c r="C23" s="57"/>
      <c r="D23" s="57"/>
      <c r="E23" s="57"/>
      <c r="F23" s="17"/>
      <c r="G23" s="19" t="s">
        <v>36</v>
      </c>
      <c r="H23" s="58" t="s">
        <v>37</v>
      </c>
      <c r="I23" s="58"/>
      <c r="J23" s="58"/>
      <c r="K23" s="58"/>
      <c r="L23" s="58"/>
      <c r="N23" s="19" t="s">
        <v>38</v>
      </c>
      <c r="O23" s="58" t="s">
        <v>39</v>
      </c>
      <c r="P23" s="58"/>
      <c r="Q23" s="58"/>
    </row>
    <row r="24" spans="1:18" x14ac:dyDescent="0.25">
      <c r="B24" s="57" t="s">
        <v>59</v>
      </c>
      <c r="C24" s="57"/>
      <c r="D24" s="57"/>
      <c r="E24" s="57"/>
      <c r="H24" s="10" t="s">
        <v>60</v>
      </c>
      <c r="I24" s="10">
        <f>C27*C27</f>
        <v>1</v>
      </c>
      <c r="J24" s="10">
        <f>D27*C28</f>
        <v>0.99</v>
      </c>
      <c r="K24" s="10">
        <f>E27*C29</f>
        <v>1</v>
      </c>
      <c r="L24" s="10">
        <f>SUM(I24:K24)</f>
        <v>2.99</v>
      </c>
      <c r="O24" s="21" t="s">
        <v>42</v>
      </c>
      <c r="P24" s="21" t="s">
        <v>1</v>
      </c>
      <c r="Q24" s="21" t="s">
        <v>4</v>
      </c>
    </row>
    <row r="25" spans="1:18" x14ac:dyDescent="0.25">
      <c r="A25" s="19" t="s">
        <v>43</v>
      </c>
      <c r="B25" s="59" t="s">
        <v>44</v>
      </c>
      <c r="C25" s="59"/>
      <c r="D25" s="59"/>
      <c r="E25" s="59"/>
      <c r="H25" s="10" t="s">
        <v>60</v>
      </c>
      <c r="I25" s="10">
        <f>C27*D27</f>
        <v>3</v>
      </c>
      <c r="J25" s="10">
        <f>D27*D28</f>
        <v>3</v>
      </c>
      <c r="K25" s="10">
        <f>E27*D29</f>
        <v>1.6500000000000001</v>
      </c>
      <c r="L25" s="10">
        <f>SUM(I25:K25)</f>
        <v>7.65</v>
      </c>
      <c r="O25" s="1">
        <f>(C30*F34)+(D30*F35)+(E30*F36)</f>
        <v>3.0172028283238537</v>
      </c>
      <c r="P25" s="1">
        <f>(O25-3)/2</f>
        <v>8.6014141619268347E-3</v>
      </c>
      <c r="Q25" s="1">
        <f>P25/0.58</f>
        <v>1.4830024417115234E-2</v>
      </c>
      <c r="R25" s="22" t="s">
        <v>45</v>
      </c>
    </row>
    <row r="26" spans="1:18" x14ac:dyDescent="0.25">
      <c r="B26" s="23" t="s">
        <v>7</v>
      </c>
      <c r="C26" s="10" t="s">
        <v>60</v>
      </c>
      <c r="D26" s="10" t="s">
        <v>61</v>
      </c>
      <c r="E26" s="10" t="s">
        <v>62</v>
      </c>
      <c r="F26" s="24"/>
      <c r="H26" s="10" t="s">
        <v>60</v>
      </c>
      <c r="I26" s="10">
        <f>C27*E27</f>
        <v>5</v>
      </c>
      <c r="J26" s="10">
        <f>D27*E28</f>
        <v>9</v>
      </c>
      <c r="K26" s="10">
        <f>E27*E29</f>
        <v>5</v>
      </c>
      <c r="L26" s="10">
        <f>SUM(I26:K26)</f>
        <v>19</v>
      </c>
    </row>
    <row r="27" spans="1:18" x14ac:dyDescent="0.25">
      <c r="B27" s="10" t="s">
        <v>60</v>
      </c>
      <c r="C27" s="10">
        <v>1</v>
      </c>
      <c r="D27" s="10">
        <v>3</v>
      </c>
      <c r="E27" s="10">
        <v>5</v>
      </c>
      <c r="F27" s="24"/>
      <c r="H27" s="49" t="s">
        <v>48</v>
      </c>
      <c r="I27" s="50"/>
      <c r="J27" s="50"/>
      <c r="K27" s="51"/>
      <c r="L27" s="10">
        <f>SUM(L24:L26)</f>
        <v>29.64</v>
      </c>
    </row>
    <row r="28" spans="1:18" x14ac:dyDescent="0.25">
      <c r="B28" s="10" t="s">
        <v>61</v>
      </c>
      <c r="C28" s="10">
        <v>0.33</v>
      </c>
      <c r="D28" s="10">
        <v>1</v>
      </c>
      <c r="E28" s="10">
        <v>3</v>
      </c>
      <c r="F28" s="24"/>
    </row>
    <row r="29" spans="1:18" x14ac:dyDescent="0.25">
      <c r="B29" s="10" t="s">
        <v>62</v>
      </c>
      <c r="C29" s="10">
        <v>0.2</v>
      </c>
      <c r="D29" s="10">
        <v>0.33</v>
      </c>
      <c r="E29" s="10">
        <v>1</v>
      </c>
      <c r="F29" s="24"/>
      <c r="H29" s="21" t="s">
        <v>7</v>
      </c>
      <c r="I29" s="10" t="s">
        <v>60</v>
      </c>
      <c r="J29" s="10" t="s">
        <v>61</v>
      </c>
      <c r="K29" s="10" t="s">
        <v>62</v>
      </c>
      <c r="L29" s="10"/>
    </row>
    <row r="30" spans="1:18" x14ac:dyDescent="0.25">
      <c r="B30" s="10"/>
      <c r="C30" s="10">
        <f>SUM(C27:C29)</f>
        <v>1.53</v>
      </c>
      <c r="D30" s="10">
        <f>SUM(D27:D29)</f>
        <v>4.33</v>
      </c>
      <c r="E30" s="10">
        <f>SUM(E27:E29)</f>
        <v>9</v>
      </c>
      <c r="F30" s="24"/>
      <c r="H30" s="10" t="s">
        <v>61</v>
      </c>
      <c r="I30" s="10">
        <f>C28*C27</f>
        <v>0.33</v>
      </c>
      <c r="J30" s="10">
        <f>D28*C28</f>
        <v>0.33</v>
      </c>
      <c r="K30" s="10">
        <f>E28*C29</f>
        <v>0.60000000000000009</v>
      </c>
      <c r="L30" s="10">
        <f>SUM(I30:K30)</f>
        <v>1.2600000000000002</v>
      </c>
    </row>
    <row r="31" spans="1:18" x14ac:dyDescent="0.25">
      <c r="H31" s="10" t="s">
        <v>61</v>
      </c>
      <c r="I31" s="10">
        <f>C28*D27</f>
        <v>0.99</v>
      </c>
      <c r="J31" s="10">
        <f>D28*D28</f>
        <v>1</v>
      </c>
      <c r="K31" s="10">
        <f>E28*D29</f>
        <v>0.99</v>
      </c>
      <c r="L31" s="10">
        <f>SUM(I31:K31)</f>
        <v>2.98</v>
      </c>
    </row>
    <row r="32" spans="1:18" x14ac:dyDescent="0.25">
      <c r="A32" s="19" t="s">
        <v>49</v>
      </c>
      <c r="B32" s="52" t="s">
        <v>50</v>
      </c>
      <c r="C32" s="52"/>
      <c r="D32" s="52"/>
      <c r="E32" s="52"/>
      <c r="F32" s="52"/>
      <c r="H32" s="10" t="s">
        <v>61</v>
      </c>
      <c r="I32" s="10">
        <f>C28*E27</f>
        <v>1.6500000000000001</v>
      </c>
      <c r="J32" s="10">
        <f>D28*E28</f>
        <v>3</v>
      </c>
      <c r="K32" s="10">
        <f>E28*E29</f>
        <v>3</v>
      </c>
      <c r="L32" s="10">
        <f>SUM(I32:K32)</f>
        <v>7.65</v>
      </c>
    </row>
    <row r="33" spans="1:18" x14ac:dyDescent="0.25">
      <c r="A33" s="25" t="s">
        <v>7</v>
      </c>
      <c r="B33" s="11" t="s">
        <v>60</v>
      </c>
      <c r="C33" s="11" t="s">
        <v>61</v>
      </c>
      <c r="D33" s="11" t="s">
        <v>62</v>
      </c>
      <c r="E33" s="11" t="s">
        <v>51</v>
      </c>
      <c r="F33" s="25" t="s">
        <v>52</v>
      </c>
      <c r="H33" s="49" t="s">
        <v>53</v>
      </c>
      <c r="I33" s="50"/>
      <c r="J33" s="50"/>
      <c r="K33" s="51"/>
      <c r="L33" s="10">
        <f>SUM(L30:L32)</f>
        <v>11.89</v>
      </c>
    </row>
    <row r="34" spans="1:18" x14ac:dyDescent="0.25">
      <c r="A34" s="10" t="s">
        <v>60</v>
      </c>
      <c r="B34" s="10">
        <v>2.99</v>
      </c>
      <c r="C34" s="10">
        <v>7.65</v>
      </c>
      <c r="D34" s="10">
        <v>19</v>
      </c>
      <c r="E34" s="1">
        <f>SUM(B34:D34)</f>
        <v>29.64</v>
      </c>
      <c r="F34" s="1">
        <f>E34/E37</f>
        <v>0.64032629852945311</v>
      </c>
    </row>
    <row r="35" spans="1:18" x14ac:dyDescent="0.25">
      <c r="A35" s="10" t="s">
        <v>61</v>
      </c>
      <c r="B35" s="10">
        <v>1.26</v>
      </c>
      <c r="C35" s="10">
        <v>2.98</v>
      </c>
      <c r="D35" s="10">
        <v>7.65</v>
      </c>
      <c r="E35" s="1">
        <f t="shared" ref="E35:E36" si="2">SUM(B35:D35)</f>
        <v>11.89</v>
      </c>
      <c r="F35" s="1">
        <f>E35/E37</f>
        <v>0.25686503675827255</v>
      </c>
      <c r="H35" s="21" t="s">
        <v>7</v>
      </c>
      <c r="I35" s="10" t="s">
        <v>60</v>
      </c>
      <c r="J35" s="10" t="s">
        <v>61</v>
      </c>
      <c r="K35" s="10" t="s">
        <v>62</v>
      </c>
      <c r="L35" s="10"/>
    </row>
    <row r="36" spans="1:18" x14ac:dyDescent="0.25">
      <c r="A36" s="10" t="s">
        <v>62</v>
      </c>
      <c r="B36" s="10">
        <v>0.50890000000000002</v>
      </c>
      <c r="C36" s="10">
        <v>1.26</v>
      </c>
      <c r="D36" s="10">
        <v>2.99</v>
      </c>
      <c r="E36" s="1">
        <f t="shared" si="2"/>
        <v>4.7589000000000006</v>
      </c>
      <c r="F36" s="1">
        <f>E36/E37</f>
        <v>0.10280866471227446</v>
      </c>
      <c r="H36" s="10" t="s">
        <v>62</v>
      </c>
      <c r="I36" s="10">
        <f>C29*C27</f>
        <v>0.2</v>
      </c>
      <c r="J36" s="10">
        <f>D29*C28</f>
        <v>0.10890000000000001</v>
      </c>
      <c r="K36" s="10">
        <f>E29*C29</f>
        <v>0.2</v>
      </c>
      <c r="L36" s="10">
        <f>SUM(I36:K36)</f>
        <v>0.50890000000000002</v>
      </c>
    </row>
    <row r="37" spans="1:18" x14ac:dyDescent="0.25">
      <c r="A37" s="53" t="s">
        <v>54</v>
      </c>
      <c r="B37" s="54"/>
      <c r="C37" s="54"/>
      <c r="D37" s="55"/>
      <c r="E37" s="23">
        <f>L27+L33+L39</f>
        <v>46.288899999999998</v>
      </c>
      <c r="F37" s="23"/>
      <c r="H37" s="10" t="s">
        <v>62</v>
      </c>
      <c r="I37" s="10">
        <f>C29*D27</f>
        <v>0.60000000000000009</v>
      </c>
      <c r="J37" s="10">
        <f>D29*D28</f>
        <v>0.33</v>
      </c>
      <c r="K37" s="10">
        <f>E29*D29</f>
        <v>0.33</v>
      </c>
      <c r="L37" s="10">
        <f>SUM(I37:K37)</f>
        <v>1.2600000000000002</v>
      </c>
    </row>
    <row r="38" spans="1:18" x14ac:dyDescent="0.25">
      <c r="H38" s="10" t="s">
        <v>62</v>
      </c>
      <c r="I38" s="10">
        <f>C29*E27</f>
        <v>1</v>
      </c>
      <c r="J38" s="10">
        <f>D29*E28</f>
        <v>0.99</v>
      </c>
      <c r="K38" s="10">
        <f>E29*E29</f>
        <v>1</v>
      </c>
      <c r="L38" s="10">
        <f>SUM(I38:K38)</f>
        <v>2.99</v>
      </c>
    </row>
    <row r="39" spans="1:18" x14ac:dyDescent="0.25">
      <c r="H39" s="49" t="s">
        <v>55</v>
      </c>
      <c r="I39" s="50"/>
      <c r="J39" s="50"/>
      <c r="K39" s="51"/>
      <c r="L39" s="10">
        <f>SUM(L36:L38)</f>
        <v>4.7589000000000006</v>
      </c>
    </row>
    <row r="41" spans="1:18" x14ac:dyDescent="0.25">
      <c r="A41" s="60" t="s">
        <v>63</v>
      </c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</row>
    <row r="42" spans="1:18" x14ac:dyDescent="0.25">
      <c r="B42" s="57" t="s">
        <v>57</v>
      </c>
      <c r="C42" s="57"/>
      <c r="D42" s="57"/>
      <c r="E42" s="57"/>
      <c r="F42" s="17"/>
      <c r="I42" s="18"/>
      <c r="J42" s="18"/>
      <c r="K42" s="18"/>
      <c r="L42" s="18"/>
    </row>
    <row r="43" spans="1:18" x14ac:dyDescent="0.25">
      <c r="B43" s="57" t="s">
        <v>58</v>
      </c>
      <c r="C43" s="57"/>
      <c r="D43" s="57"/>
      <c r="E43" s="57"/>
      <c r="F43" s="17"/>
      <c r="G43" s="19" t="s">
        <v>36</v>
      </c>
      <c r="H43" s="58" t="s">
        <v>37</v>
      </c>
      <c r="I43" s="58"/>
      <c r="J43" s="58"/>
      <c r="K43" s="58"/>
      <c r="L43" s="58"/>
      <c r="N43" s="19" t="s">
        <v>38</v>
      </c>
      <c r="O43" s="58" t="s">
        <v>39</v>
      </c>
      <c r="P43" s="58"/>
      <c r="Q43" s="58"/>
    </row>
    <row r="44" spans="1:18" x14ac:dyDescent="0.25">
      <c r="B44" s="57" t="s">
        <v>59</v>
      </c>
      <c r="C44" s="57"/>
      <c r="D44" s="57"/>
      <c r="E44" s="57"/>
      <c r="H44" s="10" t="s">
        <v>60</v>
      </c>
      <c r="I44" s="10">
        <f>C47*C47</f>
        <v>1</v>
      </c>
      <c r="J44" s="10">
        <f>D47*C48</f>
        <v>0.99</v>
      </c>
      <c r="K44" s="10">
        <f>E47*C49</f>
        <v>1</v>
      </c>
      <c r="L44" s="10">
        <f>SUM(I44:K44)</f>
        <v>2.99</v>
      </c>
      <c r="O44" s="21" t="s">
        <v>42</v>
      </c>
      <c r="P44" s="21" t="s">
        <v>1</v>
      </c>
      <c r="Q44" s="21" t="s">
        <v>4</v>
      </c>
    </row>
    <row r="45" spans="1:18" x14ac:dyDescent="0.25">
      <c r="A45" s="19" t="s">
        <v>43</v>
      </c>
      <c r="B45" s="59" t="s">
        <v>44</v>
      </c>
      <c r="C45" s="59"/>
      <c r="D45" s="59"/>
      <c r="E45" s="59"/>
      <c r="H45" s="10" t="s">
        <v>60</v>
      </c>
      <c r="I45" s="10">
        <f>C47*D47</f>
        <v>0.33</v>
      </c>
      <c r="J45" s="10">
        <f>D47*D48</f>
        <v>0.33</v>
      </c>
      <c r="K45" s="10">
        <f>E47*D49</f>
        <v>1</v>
      </c>
      <c r="L45" s="10">
        <f>SUM(I45:K45)</f>
        <v>1.6600000000000001</v>
      </c>
      <c r="O45" s="1">
        <f>(C50*F54)+(D50*F55)+(E50*F56)</f>
        <v>3.0690992897625371</v>
      </c>
      <c r="P45" s="1">
        <f>(O45-3)/2</f>
        <v>3.4549644881268549E-2</v>
      </c>
      <c r="Q45" s="1">
        <f>P45/0.58</f>
        <v>5.956835324356647E-2</v>
      </c>
      <c r="R45" s="22" t="s">
        <v>45</v>
      </c>
    </row>
    <row r="46" spans="1:18" x14ac:dyDescent="0.25">
      <c r="B46" s="23" t="s">
        <v>7</v>
      </c>
      <c r="C46" s="10" t="s">
        <v>60</v>
      </c>
      <c r="D46" s="10" t="s">
        <v>61</v>
      </c>
      <c r="E46" s="10" t="s">
        <v>62</v>
      </c>
      <c r="F46" s="24"/>
      <c r="H46" s="10" t="s">
        <v>60</v>
      </c>
      <c r="I46" s="10">
        <f>C47*E47</f>
        <v>0.2</v>
      </c>
      <c r="J46" s="10">
        <f>D47*E48</f>
        <v>6.6000000000000003E-2</v>
      </c>
      <c r="K46" s="10">
        <f>E47*E49</f>
        <v>0.2</v>
      </c>
      <c r="L46" s="10">
        <f>SUM(I46:K46)</f>
        <v>0.46600000000000003</v>
      </c>
    </row>
    <row r="47" spans="1:18" x14ac:dyDescent="0.25">
      <c r="B47" s="10" t="s">
        <v>60</v>
      </c>
      <c r="C47" s="10">
        <v>1</v>
      </c>
      <c r="D47" s="10">
        <v>0.33</v>
      </c>
      <c r="E47" s="10">
        <v>0.2</v>
      </c>
      <c r="F47" s="24"/>
      <c r="H47" s="49" t="s">
        <v>48</v>
      </c>
      <c r="I47" s="50"/>
      <c r="J47" s="50"/>
      <c r="K47" s="51"/>
      <c r="L47" s="10">
        <f>SUM(L44:L46)</f>
        <v>5.1160000000000005</v>
      </c>
    </row>
    <row r="48" spans="1:18" x14ac:dyDescent="0.25">
      <c r="B48" s="10" t="s">
        <v>61</v>
      </c>
      <c r="C48" s="10">
        <v>3</v>
      </c>
      <c r="D48" s="10">
        <v>1</v>
      </c>
      <c r="E48" s="10">
        <v>0.2</v>
      </c>
      <c r="F48" s="24"/>
    </row>
    <row r="49" spans="1:18" x14ac:dyDescent="0.25">
      <c r="B49" s="10" t="s">
        <v>62</v>
      </c>
      <c r="C49" s="10">
        <v>5</v>
      </c>
      <c r="D49" s="10">
        <v>5</v>
      </c>
      <c r="E49" s="10">
        <v>1</v>
      </c>
      <c r="F49" s="24"/>
      <c r="H49" s="21" t="s">
        <v>7</v>
      </c>
      <c r="I49" s="10" t="s">
        <v>60</v>
      </c>
      <c r="J49" s="10" t="s">
        <v>61</v>
      </c>
      <c r="K49" s="10" t="s">
        <v>62</v>
      </c>
      <c r="L49" s="10"/>
    </row>
    <row r="50" spans="1:18" x14ac:dyDescent="0.25">
      <c r="B50" s="10"/>
      <c r="C50" s="10">
        <f>SUM(C47:C49)</f>
        <v>9</v>
      </c>
      <c r="D50" s="10">
        <f>SUM(D47:D49)</f>
        <v>6.33</v>
      </c>
      <c r="E50" s="10">
        <f>SUM(E47:E49)</f>
        <v>1.4</v>
      </c>
      <c r="F50" s="24"/>
      <c r="H50" s="10" t="s">
        <v>61</v>
      </c>
      <c r="I50" s="10">
        <f>C48*C47</f>
        <v>3</v>
      </c>
      <c r="J50" s="10">
        <f>D48*C48</f>
        <v>3</v>
      </c>
      <c r="K50" s="10">
        <f>E48*C49</f>
        <v>1</v>
      </c>
      <c r="L50" s="10">
        <f>SUM(I50:K50)</f>
        <v>7</v>
      </c>
    </row>
    <row r="51" spans="1:18" x14ac:dyDescent="0.25">
      <c r="H51" s="10" t="s">
        <v>61</v>
      </c>
      <c r="I51" s="10">
        <f>C48*D47</f>
        <v>0.99</v>
      </c>
      <c r="J51" s="10">
        <f>D48*D48</f>
        <v>1</v>
      </c>
      <c r="K51" s="10">
        <f>E48*D49</f>
        <v>1</v>
      </c>
      <c r="L51" s="10">
        <f>SUM(I51:K51)</f>
        <v>2.99</v>
      </c>
    </row>
    <row r="52" spans="1:18" x14ac:dyDescent="0.25">
      <c r="A52" s="19" t="s">
        <v>49</v>
      </c>
      <c r="B52" s="52" t="s">
        <v>50</v>
      </c>
      <c r="C52" s="52"/>
      <c r="D52" s="52"/>
      <c r="E52" s="52"/>
      <c r="F52" s="52"/>
      <c r="H52" s="10" t="s">
        <v>61</v>
      </c>
      <c r="I52" s="10">
        <f>C48*E47</f>
        <v>0.60000000000000009</v>
      </c>
      <c r="J52" s="10">
        <f>D48*E48</f>
        <v>0.2</v>
      </c>
      <c r="K52" s="10">
        <f>E48*E49</f>
        <v>0.2</v>
      </c>
      <c r="L52" s="10">
        <f>SUM(I52:K52)</f>
        <v>1</v>
      </c>
    </row>
    <row r="53" spans="1:18" x14ac:dyDescent="0.25">
      <c r="A53" s="25" t="s">
        <v>7</v>
      </c>
      <c r="B53" s="11" t="s">
        <v>60</v>
      </c>
      <c r="C53" s="11" t="s">
        <v>61</v>
      </c>
      <c r="D53" s="11" t="s">
        <v>62</v>
      </c>
      <c r="E53" s="11" t="s">
        <v>51</v>
      </c>
      <c r="F53" s="25" t="s">
        <v>52</v>
      </c>
      <c r="H53" s="49" t="s">
        <v>53</v>
      </c>
      <c r="I53" s="50"/>
      <c r="J53" s="50"/>
      <c r="K53" s="51"/>
      <c r="L53" s="10">
        <f>SUM(L50:L52)</f>
        <v>10.99</v>
      </c>
    </row>
    <row r="54" spans="1:18" x14ac:dyDescent="0.25">
      <c r="A54" s="10" t="s">
        <v>60</v>
      </c>
      <c r="B54" s="10">
        <v>2.99</v>
      </c>
      <c r="C54" s="10">
        <v>1.6600000000000001</v>
      </c>
      <c r="D54" s="10">
        <v>0.46600000000000003</v>
      </c>
      <c r="E54" s="1">
        <f>SUM(B54:D54)</f>
        <v>5.1160000000000005</v>
      </c>
      <c r="F54" s="1">
        <f>E54/E57</f>
        <v>9.175694095702705E-2</v>
      </c>
    </row>
    <row r="55" spans="1:18" x14ac:dyDescent="0.25">
      <c r="A55" s="10" t="s">
        <v>61</v>
      </c>
      <c r="B55" s="10">
        <v>7</v>
      </c>
      <c r="C55" s="10">
        <v>2.99</v>
      </c>
      <c r="D55" s="10">
        <v>1</v>
      </c>
      <c r="E55" s="1">
        <f t="shared" ref="E55:E56" si="3">SUM(B55:D55)</f>
        <v>10.99</v>
      </c>
      <c r="F55" s="1">
        <f>E55/E57</f>
        <v>0.19710883133653778</v>
      </c>
      <c r="H55" s="21" t="s">
        <v>7</v>
      </c>
      <c r="I55" s="10" t="s">
        <v>60</v>
      </c>
      <c r="J55" s="10" t="s">
        <v>61</v>
      </c>
      <c r="K55" s="10" t="s">
        <v>62</v>
      </c>
      <c r="L55" s="10"/>
    </row>
    <row r="56" spans="1:18" x14ac:dyDescent="0.25">
      <c r="A56" s="10" t="s">
        <v>62</v>
      </c>
      <c r="B56" s="10">
        <v>25</v>
      </c>
      <c r="C56" s="10">
        <v>11.65</v>
      </c>
      <c r="D56" s="10">
        <v>3</v>
      </c>
      <c r="E56" s="1">
        <f t="shared" si="3"/>
        <v>39.65</v>
      </c>
      <c r="F56" s="1">
        <f>E56/E57</f>
        <v>0.7111342277064352</v>
      </c>
      <c r="H56" s="10" t="s">
        <v>62</v>
      </c>
      <c r="I56" s="10">
        <f>C49*C47</f>
        <v>5</v>
      </c>
      <c r="J56" s="10">
        <f>D49*C48</f>
        <v>15</v>
      </c>
      <c r="K56" s="10">
        <f>E49*C49</f>
        <v>5</v>
      </c>
      <c r="L56" s="10">
        <f>SUM(I56:K56)</f>
        <v>25</v>
      </c>
    </row>
    <row r="57" spans="1:18" x14ac:dyDescent="0.25">
      <c r="A57" s="53" t="s">
        <v>54</v>
      </c>
      <c r="B57" s="54"/>
      <c r="C57" s="54"/>
      <c r="D57" s="55"/>
      <c r="E57" s="23">
        <f>L47+L53+L59</f>
        <v>55.756</v>
      </c>
      <c r="F57" s="23"/>
      <c r="H57" s="10" t="s">
        <v>62</v>
      </c>
      <c r="I57" s="10">
        <f>C49*D47</f>
        <v>1.6500000000000001</v>
      </c>
      <c r="J57" s="10">
        <f>D49*D48</f>
        <v>5</v>
      </c>
      <c r="K57" s="10">
        <f>E49*D49</f>
        <v>5</v>
      </c>
      <c r="L57" s="10">
        <f>SUM(I57:K57)</f>
        <v>11.65</v>
      </c>
    </row>
    <row r="58" spans="1:18" x14ac:dyDescent="0.25">
      <c r="H58" s="10" t="s">
        <v>62</v>
      </c>
      <c r="I58" s="10">
        <f>C49*E47</f>
        <v>1</v>
      </c>
      <c r="J58" s="10">
        <f>D49*E48</f>
        <v>1</v>
      </c>
      <c r="K58" s="10">
        <f>E49*E49</f>
        <v>1</v>
      </c>
      <c r="L58" s="10">
        <f>SUM(I58:K58)</f>
        <v>3</v>
      </c>
    </row>
    <row r="59" spans="1:18" x14ac:dyDescent="0.25">
      <c r="H59" s="49" t="s">
        <v>55</v>
      </c>
      <c r="I59" s="50"/>
      <c r="J59" s="50"/>
      <c r="K59" s="51"/>
      <c r="L59" s="10">
        <f>SUM(L56:L58)</f>
        <v>39.65</v>
      </c>
    </row>
    <row r="61" spans="1:18" x14ac:dyDescent="0.25">
      <c r="A61" s="60" t="s">
        <v>64</v>
      </c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</row>
    <row r="62" spans="1:18" x14ac:dyDescent="0.25">
      <c r="B62" s="57" t="s">
        <v>57</v>
      </c>
      <c r="C62" s="57"/>
      <c r="D62" s="57"/>
      <c r="E62" s="57"/>
      <c r="F62" s="17"/>
      <c r="I62" s="18"/>
      <c r="J62" s="18"/>
      <c r="K62" s="18"/>
      <c r="L62" s="18"/>
    </row>
    <row r="63" spans="1:18" x14ac:dyDescent="0.25">
      <c r="B63" s="57" t="s">
        <v>58</v>
      </c>
      <c r="C63" s="57"/>
      <c r="D63" s="57"/>
      <c r="E63" s="57"/>
      <c r="F63" s="17"/>
      <c r="G63" s="19" t="s">
        <v>36</v>
      </c>
      <c r="H63" s="58" t="s">
        <v>37</v>
      </c>
      <c r="I63" s="58"/>
      <c r="J63" s="58"/>
      <c r="K63" s="58"/>
      <c r="L63" s="58"/>
      <c r="N63" s="19" t="s">
        <v>38</v>
      </c>
      <c r="O63" s="58" t="s">
        <v>39</v>
      </c>
      <c r="P63" s="58"/>
      <c r="Q63" s="58"/>
    </row>
    <row r="64" spans="1:18" x14ac:dyDescent="0.25">
      <c r="B64" s="57" t="s">
        <v>59</v>
      </c>
      <c r="C64" s="57"/>
      <c r="D64" s="57"/>
      <c r="E64" s="57"/>
      <c r="H64" s="10" t="s">
        <v>60</v>
      </c>
      <c r="I64" s="10">
        <f>C67*C67</f>
        <v>1</v>
      </c>
      <c r="J64" s="10">
        <f>D67*C68</f>
        <v>0.89999999999999991</v>
      </c>
      <c r="K64" s="10">
        <f>E67*C69</f>
        <v>1</v>
      </c>
      <c r="L64" s="10">
        <f>SUM(I64:K64)</f>
        <v>2.9</v>
      </c>
      <c r="O64" s="21" t="s">
        <v>42</v>
      </c>
      <c r="P64" s="21" t="s">
        <v>1</v>
      </c>
      <c r="Q64" s="21" t="s">
        <v>4</v>
      </c>
    </row>
    <row r="65" spans="1:18" x14ac:dyDescent="0.25">
      <c r="A65" s="19" t="s">
        <v>43</v>
      </c>
      <c r="B65" s="59" t="s">
        <v>44</v>
      </c>
      <c r="C65" s="59"/>
      <c r="D65" s="59"/>
      <c r="E65" s="59"/>
      <c r="H65" s="10" t="s">
        <v>60</v>
      </c>
      <c r="I65" s="10">
        <f>C67*D67</f>
        <v>0.3</v>
      </c>
      <c r="J65" s="10">
        <f>D67*D68</f>
        <v>0.3</v>
      </c>
      <c r="K65" s="10">
        <f>E67*D69</f>
        <v>1</v>
      </c>
      <c r="L65" s="10">
        <f>SUM(I65:K65)</f>
        <v>1.6</v>
      </c>
      <c r="O65" s="1">
        <f>(C70*F74)+(D70*F75)+(E70*F76)</f>
        <v>3.0457008670520231</v>
      </c>
      <c r="P65" s="1">
        <f>(O65-3)/2</f>
        <v>2.2850433526011571E-2</v>
      </c>
      <c r="Q65" s="1">
        <f>P65/0.58</f>
        <v>3.9397299182778574E-2</v>
      </c>
      <c r="R65" s="22" t="s">
        <v>45</v>
      </c>
    </row>
    <row r="66" spans="1:18" x14ac:dyDescent="0.25">
      <c r="B66" s="23" t="s">
        <v>7</v>
      </c>
      <c r="C66" s="10" t="s">
        <v>60</v>
      </c>
      <c r="D66" s="10" t="s">
        <v>61</v>
      </c>
      <c r="E66" s="10" t="s">
        <v>62</v>
      </c>
      <c r="F66" s="24"/>
      <c r="H66" s="10" t="s">
        <v>60</v>
      </c>
      <c r="I66" s="10">
        <f>C67*E67</f>
        <v>0.2</v>
      </c>
      <c r="J66" s="10">
        <f>D67*E68</f>
        <v>0.06</v>
      </c>
      <c r="K66" s="10">
        <f>E67*E69</f>
        <v>0.2</v>
      </c>
      <c r="L66" s="10">
        <f>SUM(I66:K66)</f>
        <v>0.46</v>
      </c>
    </row>
    <row r="67" spans="1:18" x14ac:dyDescent="0.25">
      <c r="B67" s="10" t="s">
        <v>60</v>
      </c>
      <c r="C67" s="10">
        <v>1</v>
      </c>
      <c r="D67" s="10">
        <v>0.3</v>
      </c>
      <c r="E67" s="10">
        <v>0.2</v>
      </c>
      <c r="F67" s="24"/>
      <c r="H67" s="49" t="s">
        <v>48</v>
      </c>
      <c r="I67" s="50"/>
      <c r="J67" s="50"/>
      <c r="K67" s="51"/>
      <c r="L67" s="10">
        <f>SUM(L64:L66)</f>
        <v>4.96</v>
      </c>
    </row>
    <row r="68" spans="1:18" x14ac:dyDescent="0.25">
      <c r="B68" s="10" t="s">
        <v>61</v>
      </c>
      <c r="C68" s="10">
        <v>3</v>
      </c>
      <c r="D68" s="10">
        <v>1</v>
      </c>
      <c r="E68" s="10">
        <v>0.2</v>
      </c>
      <c r="F68" s="24"/>
    </row>
    <row r="69" spans="1:18" x14ac:dyDescent="0.25">
      <c r="B69" s="10" t="s">
        <v>62</v>
      </c>
      <c r="C69" s="10">
        <v>5</v>
      </c>
      <c r="D69" s="10">
        <v>5</v>
      </c>
      <c r="E69" s="10">
        <v>1</v>
      </c>
      <c r="F69" s="24"/>
      <c r="H69" s="21" t="s">
        <v>7</v>
      </c>
      <c r="I69" s="10" t="s">
        <v>60</v>
      </c>
      <c r="J69" s="10" t="s">
        <v>61</v>
      </c>
      <c r="K69" s="10" t="s">
        <v>62</v>
      </c>
      <c r="L69" s="10"/>
    </row>
    <row r="70" spans="1:18" x14ac:dyDescent="0.25">
      <c r="B70" s="10"/>
      <c r="C70" s="10">
        <f>SUM(C67:C69)</f>
        <v>9</v>
      </c>
      <c r="D70" s="10">
        <f>SUM(D67:D69)</f>
        <v>6.3</v>
      </c>
      <c r="E70" s="10">
        <f>SUM(E67:E69)</f>
        <v>1.4</v>
      </c>
      <c r="F70" s="24"/>
      <c r="H70" s="10" t="s">
        <v>61</v>
      </c>
      <c r="I70" s="10">
        <f>C68*C67</f>
        <v>3</v>
      </c>
      <c r="J70" s="10">
        <f>D68*C68</f>
        <v>3</v>
      </c>
      <c r="K70" s="10">
        <f>E68*C69</f>
        <v>1</v>
      </c>
      <c r="L70" s="10">
        <f>SUM(I70:K70)</f>
        <v>7</v>
      </c>
    </row>
    <row r="71" spans="1:18" x14ac:dyDescent="0.25">
      <c r="H71" s="10" t="s">
        <v>61</v>
      </c>
      <c r="I71" s="10">
        <f>C68*D67</f>
        <v>0.89999999999999991</v>
      </c>
      <c r="J71" s="10">
        <f>D68*D68</f>
        <v>1</v>
      </c>
      <c r="K71" s="10">
        <f>E68*D69</f>
        <v>1</v>
      </c>
      <c r="L71" s="10">
        <f>SUM(I71:K71)</f>
        <v>2.9</v>
      </c>
    </row>
    <row r="72" spans="1:18" x14ac:dyDescent="0.25">
      <c r="A72" s="19" t="s">
        <v>49</v>
      </c>
      <c r="B72" s="52" t="s">
        <v>50</v>
      </c>
      <c r="C72" s="52"/>
      <c r="D72" s="52"/>
      <c r="E72" s="52"/>
      <c r="F72" s="52"/>
      <c r="H72" s="10" t="s">
        <v>61</v>
      </c>
      <c r="I72" s="10">
        <f>C68*E67</f>
        <v>0.60000000000000009</v>
      </c>
      <c r="J72" s="10">
        <f>D68*E68</f>
        <v>0.2</v>
      </c>
      <c r="K72" s="10">
        <f>E68*E69</f>
        <v>0.2</v>
      </c>
      <c r="L72" s="10">
        <f>SUM(I72:K72)</f>
        <v>1</v>
      </c>
    </row>
    <row r="73" spans="1:18" x14ac:dyDescent="0.25">
      <c r="A73" s="25" t="s">
        <v>7</v>
      </c>
      <c r="B73" s="11" t="s">
        <v>60</v>
      </c>
      <c r="C73" s="11" t="s">
        <v>61</v>
      </c>
      <c r="D73" s="11" t="s">
        <v>62</v>
      </c>
      <c r="E73" s="11" t="s">
        <v>51</v>
      </c>
      <c r="F73" s="25" t="s">
        <v>52</v>
      </c>
      <c r="H73" s="49" t="s">
        <v>53</v>
      </c>
      <c r="I73" s="50"/>
      <c r="J73" s="50"/>
      <c r="K73" s="51"/>
      <c r="L73" s="10">
        <f>SUM(L70:L72)</f>
        <v>10.9</v>
      </c>
    </row>
    <row r="74" spans="1:18" x14ac:dyDescent="0.25">
      <c r="A74" s="10" t="s">
        <v>60</v>
      </c>
      <c r="B74" s="10">
        <v>2.9</v>
      </c>
      <c r="C74" s="10">
        <v>1.6</v>
      </c>
      <c r="D74" s="10">
        <v>0.46</v>
      </c>
      <c r="E74" s="1">
        <f>SUM(B74:D74)</f>
        <v>4.96</v>
      </c>
      <c r="F74" s="1">
        <f>E74/E77</f>
        <v>8.9595375722543349E-2</v>
      </c>
    </row>
    <row r="75" spans="1:18" x14ac:dyDescent="0.25">
      <c r="A75" s="10" t="s">
        <v>61</v>
      </c>
      <c r="B75" s="10">
        <v>7</v>
      </c>
      <c r="C75" s="10">
        <v>2.9</v>
      </c>
      <c r="D75" s="10">
        <v>1</v>
      </c>
      <c r="E75" s="1">
        <f>SUM(B75:D75)</f>
        <v>10.9</v>
      </c>
      <c r="F75" s="1">
        <f>E75/E77</f>
        <v>0.19689306358381503</v>
      </c>
      <c r="H75" s="21" t="s">
        <v>7</v>
      </c>
      <c r="I75" s="10" t="s">
        <v>60</v>
      </c>
      <c r="J75" s="10" t="s">
        <v>61</v>
      </c>
      <c r="K75" s="10" t="s">
        <v>62</v>
      </c>
      <c r="L75" s="10"/>
    </row>
    <row r="76" spans="1:18" x14ac:dyDescent="0.25">
      <c r="A76" s="10" t="s">
        <v>62</v>
      </c>
      <c r="B76" s="10">
        <v>25</v>
      </c>
      <c r="C76" s="10">
        <v>11.5</v>
      </c>
      <c r="D76" s="10">
        <v>3</v>
      </c>
      <c r="E76" s="1">
        <f>SUM(B76:D76)</f>
        <v>39.5</v>
      </c>
      <c r="F76" s="1">
        <f>E76/E77</f>
        <v>0.71351156069364163</v>
      </c>
      <c r="H76" s="10" t="s">
        <v>62</v>
      </c>
      <c r="I76" s="10">
        <f>C69*C67</f>
        <v>5</v>
      </c>
      <c r="J76" s="10">
        <f>D69*C68</f>
        <v>15</v>
      </c>
      <c r="K76" s="10">
        <f>E69*C69</f>
        <v>5</v>
      </c>
      <c r="L76" s="10">
        <f>SUM(I76:K76)</f>
        <v>25</v>
      </c>
    </row>
    <row r="77" spans="1:18" x14ac:dyDescent="0.25">
      <c r="A77" s="53" t="s">
        <v>54</v>
      </c>
      <c r="B77" s="54"/>
      <c r="C77" s="54"/>
      <c r="D77" s="55"/>
      <c r="E77" s="23">
        <f>L67+L73+L79</f>
        <v>55.36</v>
      </c>
      <c r="F77" s="23"/>
      <c r="H77" s="10" t="s">
        <v>62</v>
      </c>
      <c r="I77" s="10">
        <f>C69*D67</f>
        <v>1.5</v>
      </c>
      <c r="J77" s="10">
        <f>D69*D68</f>
        <v>5</v>
      </c>
      <c r="K77" s="10">
        <f>E69*D69</f>
        <v>5</v>
      </c>
      <c r="L77" s="10">
        <f>SUM(I77:K77)</f>
        <v>11.5</v>
      </c>
    </row>
    <row r="78" spans="1:18" x14ac:dyDescent="0.25">
      <c r="H78" s="10" t="s">
        <v>62</v>
      </c>
      <c r="I78" s="10">
        <f>C69*E67</f>
        <v>1</v>
      </c>
      <c r="J78" s="10">
        <f>D69*E68</f>
        <v>1</v>
      </c>
      <c r="K78" s="10">
        <f>E69*E69</f>
        <v>1</v>
      </c>
      <c r="L78" s="10">
        <f>SUM(I78:K78)</f>
        <v>3</v>
      </c>
    </row>
    <row r="79" spans="1:18" x14ac:dyDescent="0.25">
      <c r="H79" s="49" t="s">
        <v>55</v>
      </c>
      <c r="I79" s="50"/>
      <c r="J79" s="50"/>
      <c r="K79" s="51"/>
      <c r="L79" s="10">
        <f>SUM(L76:L78)</f>
        <v>39.5</v>
      </c>
    </row>
    <row r="82" spans="1:3" x14ac:dyDescent="0.25">
      <c r="A82" s="19" t="s">
        <v>65</v>
      </c>
      <c r="B82" s="56" t="s">
        <v>19</v>
      </c>
      <c r="C82" s="56"/>
    </row>
    <row r="83" spans="1:3" x14ac:dyDescent="0.25">
      <c r="B83" s="1" t="s">
        <v>60</v>
      </c>
      <c r="C83" s="1">
        <f>(F34*F14)+(F54*F15)+(F74*F16)</f>
        <v>0.49122639265168283</v>
      </c>
    </row>
    <row r="84" spans="1:3" x14ac:dyDescent="0.25">
      <c r="B84" s="1" t="s">
        <v>61</v>
      </c>
      <c r="C84" s="1">
        <f>(F35*F14)+(F55*F15)+(F75*F16)</f>
        <v>0.2406246182811369</v>
      </c>
    </row>
    <row r="85" spans="1:3" x14ac:dyDescent="0.25">
      <c r="B85" s="1" t="s">
        <v>62</v>
      </c>
      <c r="C85" s="1">
        <f>(F36*F14)+(F56*F15)+(F76*F16)</f>
        <v>0.26814898906718038</v>
      </c>
    </row>
  </sheetData>
  <mergeCells count="48">
    <mergeCell ref="A21:R21"/>
    <mergeCell ref="A1:R1"/>
    <mergeCell ref="B2:E2"/>
    <mergeCell ref="B3:E3"/>
    <mergeCell ref="H3:L3"/>
    <mergeCell ref="O3:Q3"/>
    <mergeCell ref="B5:E5"/>
    <mergeCell ref="H7:K7"/>
    <mergeCell ref="B12:F12"/>
    <mergeCell ref="H13:K13"/>
    <mergeCell ref="A17:D17"/>
    <mergeCell ref="H19:K19"/>
    <mergeCell ref="A41:R41"/>
    <mergeCell ref="B22:E22"/>
    <mergeCell ref="B23:E23"/>
    <mergeCell ref="H23:L23"/>
    <mergeCell ref="O23:Q23"/>
    <mergeCell ref="B24:E24"/>
    <mergeCell ref="B25:E25"/>
    <mergeCell ref="H27:K27"/>
    <mergeCell ref="B32:F32"/>
    <mergeCell ref="H33:K33"/>
    <mergeCell ref="A37:D37"/>
    <mergeCell ref="H39:K39"/>
    <mergeCell ref="A61:R61"/>
    <mergeCell ref="B42:E42"/>
    <mergeCell ref="B43:E43"/>
    <mergeCell ref="H43:L43"/>
    <mergeCell ref="O43:Q43"/>
    <mergeCell ref="B44:E44"/>
    <mergeCell ref="B45:E45"/>
    <mergeCell ref="H47:K47"/>
    <mergeCell ref="B52:F52"/>
    <mergeCell ref="H53:K53"/>
    <mergeCell ref="A57:D57"/>
    <mergeCell ref="H59:K59"/>
    <mergeCell ref="B82:C82"/>
    <mergeCell ref="B62:E62"/>
    <mergeCell ref="B63:E63"/>
    <mergeCell ref="H63:L63"/>
    <mergeCell ref="O63:Q63"/>
    <mergeCell ref="B64:E64"/>
    <mergeCell ref="B65:E65"/>
    <mergeCell ref="H67:K67"/>
    <mergeCell ref="B72:F72"/>
    <mergeCell ref="H73:K73"/>
    <mergeCell ref="A77:D77"/>
    <mergeCell ref="H79:K7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8E618-A456-45A1-B2C6-A64F86941D13}">
  <dimension ref="A1:U165"/>
  <sheetViews>
    <sheetView topLeftCell="B16" zoomScale="112" zoomScaleNormal="81" workbookViewId="0">
      <selection activeCell="H31" sqref="H31"/>
    </sheetView>
  </sheetViews>
  <sheetFormatPr defaultRowHeight="15" x14ac:dyDescent="0.25"/>
  <cols>
    <col min="1" max="1" width="9.85546875" customWidth="1"/>
    <col min="2" max="2" width="18.28515625" customWidth="1"/>
    <col min="3" max="3" width="18.42578125" customWidth="1"/>
    <col min="4" max="4" width="17.85546875" customWidth="1"/>
    <col min="5" max="5" width="18.140625" customWidth="1"/>
    <col min="6" max="6" width="18" customWidth="1"/>
    <col min="7" max="7" width="18.140625" customWidth="1"/>
    <col min="8" max="8" width="18.42578125" customWidth="1"/>
    <col min="9" max="9" width="19.140625" customWidth="1"/>
    <col min="10" max="10" width="17.7109375" customWidth="1"/>
    <col min="11" max="11" width="18.5703125" customWidth="1"/>
  </cols>
  <sheetData>
    <row r="1" spans="1:21" ht="18.75" x14ac:dyDescent="0.3">
      <c r="B1" s="5" t="s">
        <v>20</v>
      </c>
    </row>
    <row r="2" spans="1:21" ht="18.75" x14ac:dyDescent="0.3">
      <c r="B2" s="5" t="s">
        <v>21</v>
      </c>
    </row>
    <row r="3" spans="1:21" ht="21" x14ac:dyDescent="0.35">
      <c r="B3" s="6">
        <v>21051214008</v>
      </c>
      <c r="C3" s="4"/>
    </row>
    <row r="4" spans="1:21" ht="18.75" x14ac:dyDescent="0.3">
      <c r="B4" s="5" t="s">
        <v>5</v>
      </c>
    </row>
    <row r="5" spans="1:21" x14ac:dyDescent="0.25">
      <c r="A5" s="61" t="s">
        <v>3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</row>
    <row r="6" spans="1:21" x14ac:dyDescent="0.25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</row>
    <row r="7" spans="1:21" ht="15.75" x14ac:dyDescent="0.25">
      <c r="B7" s="3" t="s">
        <v>2</v>
      </c>
    </row>
    <row r="8" spans="1:21" x14ac:dyDescent="0.25">
      <c r="B8" s="8" t="s">
        <v>3</v>
      </c>
      <c r="C8" s="8" t="s">
        <v>22</v>
      </c>
      <c r="D8" s="8" t="s">
        <v>25</v>
      </c>
      <c r="E8" s="8" t="s">
        <v>24</v>
      </c>
    </row>
    <row r="9" spans="1:21" x14ac:dyDescent="0.25">
      <c r="B9" s="8" t="s">
        <v>22</v>
      </c>
      <c r="C9" s="1">
        <v>1</v>
      </c>
      <c r="D9" s="1">
        <v>5</v>
      </c>
      <c r="E9" s="1">
        <v>7</v>
      </c>
    </row>
    <row r="10" spans="1:21" x14ac:dyDescent="0.25">
      <c r="B10" s="8" t="s">
        <v>23</v>
      </c>
      <c r="C10" s="1">
        <v>0.2</v>
      </c>
      <c r="D10" s="1">
        <v>1</v>
      </c>
      <c r="E10" s="1">
        <v>5</v>
      </c>
    </row>
    <row r="11" spans="1:21" x14ac:dyDescent="0.25">
      <c r="B11" s="8" t="s">
        <v>24</v>
      </c>
      <c r="C11" s="1">
        <v>0.14000000000000001</v>
      </c>
      <c r="D11" s="1">
        <v>0.2</v>
      </c>
      <c r="E11" s="1">
        <v>1</v>
      </c>
    </row>
    <row r="12" spans="1:21" x14ac:dyDescent="0.25">
      <c r="B12" s="8" t="s">
        <v>0</v>
      </c>
      <c r="C12" s="1">
        <f>SUM(C9:C11)</f>
        <v>1.3399999999999999</v>
      </c>
      <c r="D12" s="1">
        <f t="shared" ref="D12:E12" si="0">SUM(D9:D11)</f>
        <v>6.2</v>
      </c>
      <c r="E12" s="1">
        <f t="shared" si="0"/>
        <v>13</v>
      </c>
    </row>
    <row r="14" spans="1:21" ht="15.75" x14ac:dyDescent="0.25">
      <c r="B14" s="3" t="s">
        <v>6</v>
      </c>
    </row>
    <row r="15" spans="1:21" x14ac:dyDescent="0.25">
      <c r="B15" s="62" t="s">
        <v>7</v>
      </c>
      <c r="C15" s="69" t="s">
        <v>22</v>
      </c>
      <c r="D15" s="69"/>
      <c r="E15" s="69"/>
      <c r="F15" s="69" t="s">
        <v>23</v>
      </c>
      <c r="G15" s="69"/>
      <c r="H15" s="69"/>
      <c r="I15" s="69" t="s">
        <v>24</v>
      </c>
      <c r="J15" s="69"/>
      <c r="K15" s="69"/>
    </row>
    <row r="16" spans="1:21" x14ac:dyDescent="0.25">
      <c r="B16" s="62"/>
      <c r="C16" s="9" t="s">
        <v>8</v>
      </c>
      <c r="D16" s="9" t="s">
        <v>9</v>
      </c>
      <c r="E16" s="9" t="s">
        <v>10</v>
      </c>
      <c r="F16" s="9" t="s">
        <v>8</v>
      </c>
      <c r="G16" s="9" t="s">
        <v>9</v>
      </c>
      <c r="H16" s="9" t="s">
        <v>10</v>
      </c>
      <c r="I16" s="9" t="s">
        <v>8</v>
      </c>
      <c r="J16" s="9" t="s">
        <v>9</v>
      </c>
      <c r="K16" s="9" t="s">
        <v>10</v>
      </c>
    </row>
    <row r="17" spans="2:11" x14ac:dyDescent="0.25">
      <c r="B17" s="1" t="s">
        <v>22</v>
      </c>
      <c r="C17" s="10">
        <v>1</v>
      </c>
      <c r="D17" s="10">
        <v>1</v>
      </c>
      <c r="E17" s="10">
        <v>1</v>
      </c>
      <c r="F17" s="10">
        <v>3</v>
      </c>
      <c r="G17" s="10">
        <v>5</v>
      </c>
      <c r="H17" s="10">
        <v>7</v>
      </c>
      <c r="I17" s="10">
        <v>5</v>
      </c>
      <c r="J17" s="10">
        <v>7</v>
      </c>
      <c r="K17" s="10">
        <v>9</v>
      </c>
    </row>
    <row r="18" spans="2:11" x14ac:dyDescent="0.25">
      <c r="B18" s="1" t="s">
        <v>23</v>
      </c>
      <c r="C18" s="10">
        <f>1/H17</f>
        <v>0.14285714285714285</v>
      </c>
      <c r="D18" s="10">
        <f>1/G17</f>
        <v>0.2</v>
      </c>
      <c r="E18" s="10">
        <f>1/F17</f>
        <v>0.33333333333333331</v>
      </c>
      <c r="F18" s="10">
        <v>1</v>
      </c>
      <c r="G18" s="10">
        <v>1</v>
      </c>
      <c r="H18" s="10">
        <v>1</v>
      </c>
      <c r="I18" s="10">
        <v>3</v>
      </c>
      <c r="J18" s="10">
        <v>5</v>
      </c>
      <c r="K18" s="10">
        <v>7</v>
      </c>
    </row>
    <row r="19" spans="2:11" x14ac:dyDescent="0.25">
      <c r="B19" s="1" t="s">
        <v>24</v>
      </c>
      <c r="C19" s="10">
        <f>1/K17</f>
        <v>0.1111111111111111</v>
      </c>
      <c r="D19" s="10">
        <f>1/J17</f>
        <v>0.14285714285714285</v>
      </c>
      <c r="E19" s="10">
        <f>1/I17</f>
        <v>0.2</v>
      </c>
      <c r="F19" s="10">
        <f>1/K18</f>
        <v>0.14285714285714285</v>
      </c>
      <c r="G19" s="10">
        <f>1/J18</f>
        <v>0.2</v>
      </c>
      <c r="H19" s="10">
        <f>1/I18</f>
        <v>0.33333333333333331</v>
      </c>
      <c r="I19" s="10">
        <v>1</v>
      </c>
      <c r="J19" s="10">
        <v>1</v>
      </c>
      <c r="K19" s="10">
        <v>1</v>
      </c>
    </row>
    <row r="22" spans="2:11" ht="15.75" x14ac:dyDescent="0.25">
      <c r="B22" s="3" t="s">
        <v>11</v>
      </c>
    </row>
    <row r="23" spans="2:11" x14ac:dyDescent="0.25">
      <c r="B23" s="11"/>
      <c r="C23" s="11" t="s">
        <v>8</v>
      </c>
      <c r="D23" s="11" t="s">
        <v>9</v>
      </c>
      <c r="E23" s="11" t="s">
        <v>10</v>
      </c>
    </row>
    <row r="24" spans="2:11" x14ac:dyDescent="0.25">
      <c r="B24" s="16" t="s">
        <v>22</v>
      </c>
      <c r="C24" s="11">
        <f t="shared" ref="C24:E26" si="1">SUM(C17,F17,I17)</f>
        <v>9</v>
      </c>
      <c r="D24" s="11">
        <f t="shared" si="1"/>
        <v>13</v>
      </c>
      <c r="E24" s="11">
        <f t="shared" si="1"/>
        <v>17</v>
      </c>
    </row>
    <row r="25" spans="2:11" x14ac:dyDescent="0.25">
      <c r="B25" s="16" t="s">
        <v>23</v>
      </c>
      <c r="C25" s="12">
        <f t="shared" si="1"/>
        <v>4.1428571428571423</v>
      </c>
      <c r="D25" s="12">
        <f t="shared" si="1"/>
        <v>6.2</v>
      </c>
      <c r="E25" s="11">
        <f t="shared" si="1"/>
        <v>8.3333333333333339</v>
      </c>
    </row>
    <row r="26" spans="2:11" x14ac:dyDescent="0.25">
      <c r="B26" s="16" t="s">
        <v>24</v>
      </c>
      <c r="C26" s="12">
        <f t="shared" si="1"/>
        <v>1.253968253968254</v>
      </c>
      <c r="D26" s="11">
        <f t="shared" si="1"/>
        <v>1.342857142857143</v>
      </c>
      <c r="E26" s="12">
        <f t="shared" si="1"/>
        <v>1.5333333333333332</v>
      </c>
    </row>
    <row r="27" spans="2:11" x14ac:dyDescent="0.25">
      <c r="B27" s="11" t="s">
        <v>0</v>
      </c>
      <c r="C27" s="12">
        <f>SUM(C24:C26)</f>
        <v>14.396825396825395</v>
      </c>
      <c r="D27" s="12">
        <f t="shared" ref="D27:E27" si="2">SUM(D24:D26)</f>
        <v>20.542857142857141</v>
      </c>
      <c r="E27" s="12">
        <f t="shared" si="2"/>
        <v>26.866666666666667</v>
      </c>
    </row>
    <row r="29" spans="2:11" ht="15.75" x14ac:dyDescent="0.25">
      <c r="B29" s="7" t="s">
        <v>12</v>
      </c>
      <c r="G29" s="3" t="s">
        <v>13</v>
      </c>
    </row>
    <row r="30" spans="2:11" x14ac:dyDescent="0.25">
      <c r="B30" s="11"/>
      <c r="C30" s="11" t="s">
        <v>8</v>
      </c>
      <c r="D30" s="11" t="s">
        <v>9</v>
      </c>
      <c r="E30" s="11" t="s">
        <v>10</v>
      </c>
      <c r="G30" s="11" t="s">
        <v>7</v>
      </c>
      <c r="H30" s="1" t="s">
        <v>22</v>
      </c>
      <c r="I30" s="1" t="s">
        <v>25</v>
      </c>
      <c r="J30" s="1" t="s">
        <v>24</v>
      </c>
    </row>
    <row r="31" spans="2:11" x14ac:dyDescent="0.25">
      <c r="B31" s="16" t="s">
        <v>22</v>
      </c>
      <c r="C31" s="12">
        <f>C24/E27</f>
        <v>0.33498759305210918</v>
      </c>
      <c r="D31" s="12">
        <f>D24/D27</f>
        <v>0.63282336578581366</v>
      </c>
      <c r="E31" s="12">
        <f>E24/C27</f>
        <v>1.1808158765159869</v>
      </c>
      <c r="G31" s="16" t="s">
        <v>22</v>
      </c>
      <c r="H31" s="1">
        <v>1</v>
      </c>
      <c r="I31" s="2">
        <v>1</v>
      </c>
      <c r="J31" s="1">
        <v>1</v>
      </c>
    </row>
    <row r="32" spans="2:11" x14ac:dyDescent="0.25">
      <c r="B32" s="16" t="s">
        <v>23</v>
      </c>
      <c r="C32" s="12">
        <f>C25/E27</f>
        <v>0.15420063807160581</v>
      </c>
      <c r="D32" s="12">
        <f>D25/D27</f>
        <v>0.30180806675938809</v>
      </c>
      <c r="E32" s="12">
        <f>E25/C27</f>
        <v>0.57883131201764071</v>
      </c>
      <c r="G32" s="16" t="s">
        <v>23</v>
      </c>
      <c r="H32" s="2">
        <f>(C31-E32)/((D32-E32)-(D31-C31))</f>
        <v>0.42418003603266635</v>
      </c>
      <c r="I32" s="1">
        <v>1</v>
      </c>
      <c r="J32" s="1">
        <v>1</v>
      </c>
    </row>
    <row r="33" spans="1:21" x14ac:dyDescent="0.25">
      <c r="B33" s="16" t="s">
        <v>24</v>
      </c>
      <c r="C33" s="12">
        <f>C26/E27</f>
        <v>4.6673756351175703E-2</v>
      </c>
      <c r="D33" s="12">
        <f>D26/D27</f>
        <v>6.536856745479834E-2</v>
      </c>
      <c r="E33" s="12">
        <f>E26/C27</f>
        <v>0.10650496141124587</v>
      </c>
      <c r="G33" s="16" t="s">
        <v>24</v>
      </c>
      <c r="H33" s="2">
        <v>0</v>
      </c>
      <c r="I33" s="2">
        <v>0</v>
      </c>
      <c r="J33" s="1">
        <v>1</v>
      </c>
    </row>
    <row r="34" spans="1:21" x14ac:dyDescent="0.25">
      <c r="B34" s="11" t="s">
        <v>0</v>
      </c>
      <c r="C34" s="12">
        <f>SUM(C31:C33)</f>
        <v>0.53586198747489067</v>
      </c>
      <c r="D34" s="12">
        <f t="shared" ref="D34" si="3">SUM(D31:D33)</f>
        <v>1</v>
      </c>
      <c r="E34" s="12">
        <f t="shared" ref="E34" si="4">SUM(E31:E33)</f>
        <v>1.8661521499448734</v>
      </c>
    </row>
    <row r="37" spans="1:21" ht="15.75" x14ac:dyDescent="0.25">
      <c r="B37" s="70" t="s">
        <v>16</v>
      </c>
      <c r="C37" s="70"/>
      <c r="H37" s="3" t="s">
        <v>17</v>
      </c>
    </row>
    <row r="38" spans="1:21" x14ac:dyDescent="0.25">
      <c r="B38" s="1" t="s">
        <v>7</v>
      </c>
      <c r="C38" s="1" t="s">
        <v>22</v>
      </c>
      <c r="D38" s="1" t="s">
        <v>25</v>
      </c>
      <c r="E38" s="1" t="s">
        <v>24</v>
      </c>
      <c r="F38" s="1" t="s">
        <v>14</v>
      </c>
      <c r="H38" s="1"/>
      <c r="I38" s="1" t="s">
        <v>18</v>
      </c>
      <c r="J38" s="1" t="s">
        <v>19</v>
      </c>
    </row>
    <row r="39" spans="1:21" x14ac:dyDescent="0.25">
      <c r="B39" s="16" t="s">
        <v>22</v>
      </c>
      <c r="C39" s="1">
        <v>1</v>
      </c>
      <c r="D39" s="2">
        <v>1</v>
      </c>
      <c r="E39" s="1">
        <v>1</v>
      </c>
      <c r="F39" s="2">
        <f>MIN(C39:E39)</f>
        <v>1</v>
      </c>
      <c r="H39" s="16" t="s">
        <v>22</v>
      </c>
      <c r="I39" s="2">
        <f>F39/F42</f>
        <v>0.70215841726422223</v>
      </c>
      <c r="J39" s="1">
        <v>1</v>
      </c>
    </row>
    <row r="40" spans="1:21" x14ac:dyDescent="0.25">
      <c r="B40" s="16" t="s">
        <v>23</v>
      </c>
      <c r="C40" s="2">
        <f>H32</f>
        <v>0.42418003603266635</v>
      </c>
      <c r="D40" s="1">
        <v>1</v>
      </c>
      <c r="E40" s="1">
        <v>1</v>
      </c>
      <c r="F40" s="2">
        <f t="shared" ref="F40:F41" si="5">MIN(C40:E40)</f>
        <v>0.42418003603266635</v>
      </c>
      <c r="H40" s="16" t="s">
        <v>23</v>
      </c>
      <c r="I40" s="2">
        <f>F40/F42</f>
        <v>0.29784158273577777</v>
      </c>
      <c r="J40" s="1">
        <v>2</v>
      </c>
    </row>
    <row r="41" spans="1:21" x14ac:dyDescent="0.25">
      <c r="B41" s="16" t="s">
        <v>24</v>
      </c>
      <c r="C41" s="2">
        <v>0</v>
      </c>
      <c r="D41" s="2">
        <v>0</v>
      </c>
      <c r="E41" s="1">
        <v>1</v>
      </c>
      <c r="F41" s="2">
        <f t="shared" si="5"/>
        <v>0</v>
      </c>
      <c r="H41" s="16" t="s">
        <v>24</v>
      </c>
      <c r="I41" s="2">
        <f>F41/F42</f>
        <v>0</v>
      </c>
      <c r="J41" s="14">
        <v>3</v>
      </c>
    </row>
    <row r="42" spans="1:21" x14ac:dyDescent="0.25">
      <c r="B42" s="66" t="s">
        <v>15</v>
      </c>
      <c r="C42" s="67"/>
      <c r="D42" s="67"/>
      <c r="E42" s="68"/>
      <c r="F42" s="2">
        <f>SUM(F39:F41)</f>
        <v>1.4241800360326664</v>
      </c>
      <c r="H42" s="1" t="s">
        <v>15</v>
      </c>
      <c r="I42" s="13">
        <f>SUM(I39:I41)</f>
        <v>1</v>
      </c>
      <c r="J42" s="15"/>
    </row>
    <row r="44" spans="1:21" x14ac:dyDescent="0.25">
      <c r="A44" s="61" t="s">
        <v>26</v>
      </c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</row>
    <row r="45" spans="1:21" x14ac:dyDescent="0.25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</row>
    <row r="46" spans="1:21" ht="15.75" x14ac:dyDescent="0.25">
      <c r="B46" s="3" t="s">
        <v>31</v>
      </c>
    </row>
    <row r="47" spans="1:21" x14ac:dyDescent="0.25">
      <c r="B47" s="8" t="s">
        <v>3</v>
      </c>
      <c r="C47" s="8" t="s">
        <v>27</v>
      </c>
      <c r="D47" s="8" t="s">
        <v>28</v>
      </c>
      <c r="E47" s="8" t="s">
        <v>29</v>
      </c>
    </row>
    <row r="48" spans="1:21" x14ac:dyDescent="0.25">
      <c r="B48" s="8" t="s">
        <v>27</v>
      </c>
      <c r="C48" s="1">
        <v>1</v>
      </c>
      <c r="D48" s="1">
        <v>3</v>
      </c>
      <c r="E48" s="1">
        <v>5</v>
      </c>
    </row>
    <row r="49" spans="2:11" x14ac:dyDescent="0.25">
      <c r="B49" s="8" t="s">
        <v>28</v>
      </c>
      <c r="C49" s="1">
        <f>1/D48</f>
        <v>0.33333333333333331</v>
      </c>
      <c r="D49" s="1">
        <v>1</v>
      </c>
      <c r="E49" s="1">
        <v>3</v>
      </c>
    </row>
    <row r="50" spans="2:11" x14ac:dyDescent="0.25">
      <c r="B50" s="8" t="s">
        <v>29</v>
      </c>
      <c r="C50" s="1">
        <f>1/E48</f>
        <v>0.2</v>
      </c>
      <c r="D50" s="1">
        <f>1/E49</f>
        <v>0.33333333333333331</v>
      </c>
      <c r="E50" s="1">
        <v>1</v>
      </c>
    </row>
    <row r="51" spans="2:11" x14ac:dyDescent="0.25">
      <c r="B51" s="8" t="s">
        <v>0</v>
      </c>
      <c r="C51" s="1">
        <f>SUM(C48:C50)</f>
        <v>1.5333333333333332</v>
      </c>
      <c r="D51" s="1">
        <f t="shared" ref="D51:E51" si="6">SUM(D48:D50)</f>
        <v>4.333333333333333</v>
      </c>
      <c r="E51" s="1">
        <f t="shared" si="6"/>
        <v>9</v>
      </c>
    </row>
    <row r="53" spans="2:11" ht="15.75" x14ac:dyDescent="0.25">
      <c r="B53" s="3" t="s">
        <v>6</v>
      </c>
    </row>
    <row r="54" spans="2:11" x14ac:dyDescent="0.25">
      <c r="B54" s="62" t="s">
        <v>7</v>
      </c>
      <c r="C54" s="63" t="s">
        <v>27</v>
      </c>
      <c r="D54" s="64"/>
      <c r="E54" s="65"/>
      <c r="F54" s="63" t="s">
        <v>28</v>
      </c>
      <c r="G54" s="64"/>
      <c r="H54" s="65"/>
      <c r="I54" s="63" t="s">
        <v>29</v>
      </c>
      <c r="J54" s="64"/>
      <c r="K54" s="65"/>
    </row>
    <row r="55" spans="2:11" x14ac:dyDescent="0.25">
      <c r="B55" s="62"/>
      <c r="C55" s="9" t="s">
        <v>8</v>
      </c>
      <c r="D55" s="9" t="s">
        <v>9</v>
      </c>
      <c r="E55" s="9" t="s">
        <v>10</v>
      </c>
      <c r="F55" s="9" t="s">
        <v>8</v>
      </c>
      <c r="G55" s="9" t="s">
        <v>9</v>
      </c>
      <c r="H55" s="9" t="s">
        <v>10</v>
      </c>
      <c r="I55" s="9" t="s">
        <v>8</v>
      </c>
      <c r="J55" s="9" t="s">
        <v>9</v>
      </c>
      <c r="K55" s="9" t="s">
        <v>10</v>
      </c>
    </row>
    <row r="56" spans="2:11" x14ac:dyDescent="0.25">
      <c r="B56" s="1" t="s">
        <v>27</v>
      </c>
      <c r="C56" s="10">
        <v>1</v>
      </c>
      <c r="D56" s="10">
        <v>1</v>
      </c>
      <c r="E56" s="10">
        <v>1</v>
      </c>
      <c r="F56" s="10">
        <v>1</v>
      </c>
      <c r="G56" s="10">
        <v>3</v>
      </c>
      <c r="H56" s="10">
        <v>5</v>
      </c>
      <c r="I56" s="10">
        <v>3</v>
      </c>
      <c r="J56" s="10">
        <v>5</v>
      </c>
      <c r="K56" s="10">
        <v>7</v>
      </c>
    </row>
    <row r="57" spans="2:11" x14ac:dyDescent="0.25">
      <c r="B57" s="1" t="s">
        <v>28</v>
      </c>
      <c r="C57" s="10">
        <f>1/H56</f>
        <v>0.2</v>
      </c>
      <c r="D57" s="10">
        <f>1/G56</f>
        <v>0.33333333333333331</v>
      </c>
      <c r="E57" s="10">
        <f>1/F56</f>
        <v>1</v>
      </c>
      <c r="F57" s="10">
        <v>1</v>
      </c>
      <c r="G57" s="10">
        <v>1</v>
      </c>
      <c r="H57" s="10">
        <v>1</v>
      </c>
      <c r="I57" s="10">
        <v>1</v>
      </c>
      <c r="J57" s="10">
        <v>3</v>
      </c>
      <c r="K57" s="10">
        <v>5</v>
      </c>
    </row>
    <row r="58" spans="2:11" x14ac:dyDescent="0.25">
      <c r="B58" s="1" t="s">
        <v>29</v>
      </c>
      <c r="C58" s="10">
        <f>1/K56</f>
        <v>0.14285714285714285</v>
      </c>
      <c r="D58" s="10">
        <f>1/J56</f>
        <v>0.2</v>
      </c>
      <c r="E58" s="10">
        <f>1/I56</f>
        <v>0.33333333333333331</v>
      </c>
      <c r="F58" s="10">
        <f>1/K57</f>
        <v>0.2</v>
      </c>
      <c r="G58" s="10">
        <f>1/J57</f>
        <v>0.33333333333333331</v>
      </c>
      <c r="H58" s="10">
        <f>1/I57</f>
        <v>1</v>
      </c>
      <c r="I58" s="10">
        <v>1</v>
      </c>
      <c r="J58" s="10">
        <v>1</v>
      </c>
      <c r="K58" s="10">
        <v>1</v>
      </c>
    </row>
    <row r="61" spans="2:11" ht="15.75" x14ac:dyDescent="0.25">
      <c r="B61" s="3" t="s">
        <v>11</v>
      </c>
    </row>
    <row r="62" spans="2:11" x14ac:dyDescent="0.25">
      <c r="B62" s="11"/>
      <c r="C62" s="11" t="s">
        <v>8</v>
      </c>
      <c r="D62" s="11" t="s">
        <v>9</v>
      </c>
      <c r="E62" s="11" t="s">
        <v>10</v>
      </c>
    </row>
    <row r="63" spans="2:11" x14ac:dyDescent="0.25">
      <c r="B63" s="1" t="s">
        <v>27</v>
      </c>
      <c r="C63" s="11">
        <f t="shared" ref="C63:C65" si="7">SUM(C56,F56,I56)</f>
        <v>5</v>
      </c>
      <c r="D63" s="11">
        <f t="shared" ref="D63:D65" si="8">SUM(D56,G56,J56)</f>
        <v>9</v>
      </c>
      <c r="E63" s="11">
        <f t="shared" ref="E63:E65" si="9">SUM(E56,H56,K56)</f>
        <v>13</v>
      </c>
    </row>
    <row r="64" spans="2:11" x14ac:dyDescent="0.25">
      <c r="B64" s="1" t="s">
        <v>28</v>
      </c>
      <c r="C64" s="12">
        <f t="shared" si="7"/>
        <v>2.2000000000000002</v>
      </c>
      <c r="D64" s="12">
        <f t="shared" si="8"/>
        <v>4.333333333333333</v>
      </c>
      <c r="E64" s="11">
        <f t="shared" si="9"/>
        <v>7</v>
      </c>
    </row>
    <row r="65" spans="2:10" x14ac:dyDescent="0.25">
      <c r="B65" s="1" t="s">
        <v>29</v>
      </c>
      <c r="C65" s="12">
        <f t="shared" si="7"/>
        <v>1.342857142857143</v>
      </c>
      <c r="D65" s="11">
        <f t="shared" si="8"/>
        <v>1.5333333333333332</v>
      </c>
      <c r="E65" s="12">
        <f t="shared" si="9"/>
        <v>2.333333333333333</v>
      </c>
    </row>
    <row r="66" spans="2:10" x14ac:dyDescent="0.25">
      <c r="B66" s="11" t="s">
        <v>0</v>
      </c>
      <c r="C66" s="12">
        <f>SUM(C63:C65)</f>
        <v>8.5428571428571427</v>
      </c>
      <c r="D66" s="12">
        <f t="shared" ref="D66:E66" si="10">SUM(D63:D65)</f>
        <v>14.866666666666665</v>
      </c>
      <c r="E66" s="12">
        <f t="shared" si="10"/>
        <v>22.333333333333332</v>
      </c>
    </row>
    <row r="68" spans="2:10" ht="15.75" x14ac:dyDescent="0.25">
      <c r="B68" s="7" t="s">
        <v>12</v>
      </c>
      <c r="G68" s="3" t="s">
        <v>13</v>
      </c>
    </row>
    <row r="69" spans="2:10" x14ac:dyDescent="0.25">
      <c r="B69" s="11"/>
      <c r="C69" s="11" t="s">
        <v>8</v>
      </c>
      <c r="D69" s="11" t="s">
        <v>9</v>
      </c>
      <c r="E69" s="11" t="s">
        <v>10</v>
      </c>
      <c r="G69" s="11" t="s">
        <v>7</v>
      </c>
      <c r="H69" s="1" t="s">
        <v>27</v>
      </c>
      <c r="I69" s="1" t="s">
        <v>28</v>
      </c>
      <c r="J69" s="1" t="s">
        <v>29</v>
      </c>
    </row>
    <row r="70" spans="2:10" x14ac:dyDescent="0.25">
      <c r="B70" s="1" t="s">
        <v>27</v>
      </c>
      <c r="C70" s="12">
        <f>C63/E66</f>
        <v>0.22388059701492538</v>
      </c>
      <c r="D70" s="12">
        <f>D63/D66</f>
        <v>0.60538116591928259</v>
      </c>
      <c r="E70" s="12">
        <f>E63/C66</f>
        <v>1.5217391304347827</v>
      </c>
      <c r="G70" s="16" t="s">
        <v>27</v>
      </c>
      <c r="H70" s="1">
        <v>1</v>
      </c>
      <c r="I70" s="2">
        <v>1</v>
      </c>
      <c r="J70" s="1">
        <v>1</v>
      </c>
    </row>
    <row r="71" spans="2:10" x14ac:dyDescent="0.25">
      <c r="B71" s="1" t="s">
        <v>28</v>
      </c>
      <c r="C71" s="12">
        <f>C64/E66</f>
        <v>9.8507462686567182E-2</v>
      </c>
      <c r="D71" s="12">
        <f>D64/D66</f>
        <v>0.2914798206278027</v>
      </c>
      <c r="E71" s="12">
        <f>E64/C66</f>
        <v>0.8193979933110368</v>
      </c>
      <c r="G71" s="16" t="s">
        <v>28</v>
      </c>
      <c r="H71" s="2">
        <f>(C70-E71)/((D71-E71)-(D70-C70))</f>
        <v>0.6548329928372757</v>
      </c>
      <c r="I71" s="1">
        <v>1</v>
      </c>
      <c r="J71" s="1">
        <v>1</v>
      </c>
    </row>
    <row r="72" spans="2:10" x14ac:dyDescent="0.25">
      <c r="B72" s="1" t="s">
        <v>29</v>
      </c>
      <c r="C72" s="12">
        <f>C65/E66</f>
        <v>6.0127931769722823E-2</v>
      </c>
      <c r="D72" s="12">
        <f>D65/D66</f>
        <v>0.1031390134529148</v>
      </c>
      <c r="E72" s="12">
        <f>E65/C66</f>
        <v>0.27313266443701223</v>
      </c>
      <c r="G72" s="16" t="s">
        <v>29</v>
      </c>
      <c r="H72" s="2">
        <f>(C70-E72)/((D72-E72)-(D70-C70))</f>
        <v>8.93065886203641E-2</v>
      </c>
      <c r="I72" s="2">
        <f>(C71-E72)/((D72-E72)-(D71-C71))</f>
        <v>0.48110621230752171</v>
      </c>
      <c r="J72" s="1">
        <v>1</v>
      </c>
    </row>
    <row r="73" spans="2:10" x14ac:dyDescent="0.25">
      <c r="B73" s="11" t="s">
        <v>0</v>
      </c>
      <c r="C73" s="12">
        <f>SUM(C70:C72)</f>
        <v>0.38251599147121534</v>
      </c>
      <c r="D73" s="12">
        <f t="shared" ref="D73:E73" si="11">SUM(D70:D72)</f>
        <v>1.0000000000000002</v>
      </c>
      <c r="E73" s="12">
        <f t="shared" si="11"/>
        <v>2.6142697881828321</v>
      </c>
    </row>
    <row r="76" spans="2:10" ht="15.75" x14ac:dyDescent="0.25">
      <c r="B76" s="70" t="s">
        <v>16</v>
      </c>
      <c r="C76" s="70"/>
      <c r="H76" s="3" t="s">
        <v>17</v>
      </c>
    </row>
    <row r="77" spans="2:10" x14ac:dyDescent="0.25">
      <c r="B77" s="1" t="s">
        <v>7</v>
      </c>
      <c r="C77" s="1" t="s">
        <v>27</v>
      </c>
      <c r="D77" s="1" t="s">
        <v>28</v>
      </c>
      <c r="E77" s="1" t="s">
        <v>29</v>
      </c>
      <c r="F77" s="1" t="s">
        <v>14</v>
      </c>
      <c r="H77" s="1"/>
      <c r="I77" s="1" t="s">
        <v>18</v>
      </c>
      <c r="J77" s="1" t="s">
        <v>19</v>
      </c>
    </row>
    <row r="78" spans="2:10" x14ac:dyDescent="0.25">
      <c r="B78" s="1" t="s">
        <v>27</v>
      </c>
      <c r="C78" s="1">
        <v>1</v>
      </c>
      <c r="D78" s="2">
        <v>1</v>
      </c>
      <c r="E78" s="1">
        <v>1</v>
      </c>
      <c r="F78" s="2">
        <f>MIN(C78:E78)</f>
        <v>1</v>
      </c>
      <c r="H78" s="16" t="s">
        <v>27</v>
      </c>
      <c r="I78" s="2">
        <f>F78/F81</f>
        <v>0.57471264367816088</v>
      </c>
      <c r="J78" s="1">
        <v>1</v>
      </c>
    </row>
    <row r="79" spans="2:10" x14ac:dyDescent="0.25">
      <c r="B79" s="1" t="s">
        <v>28</v>
      </c>
      <c r="C79" s="2">
        <v>0.65</v>
      </c>
      <c r="D79" s="1">
        <v>1</v>
      </c>
      <c r="E79" s="1">
        <v>1</v>
      </c>
      <c r="F79" s="2">
        <f t="shared" ref="F79:F80" si="12">MIN(C79:E79)</f>
        <v>0.65</v>
      </c>
      <c r="H79" s="16" t="s">
        <v>28</v>
      </c>
      <c r="I79" s="2">
        <f>F79/F81</f>
        <v>0.37356321839080459</v>
      </c>
      <c r="J79" s="1">
        <v>2</v>
      </c>
    </row>
    <row r="80" spans="2:10" x14ac:dyDescent="0.25">
      <c r="B80" s="1" t="s">
        <v>29</v>
      </c>
      <c r="C80" s="2">
        <v>0.09</v>
      </c>
      <c r="D80" s="2">
        <v>0.48</v>
      </c>
      <c r="E80" s="1">
        <v>1</v>
      </c>
      <c r="F80" s="2">
        <f t="shared" si="12"/>
        <v>0.09</v>
      </c>
      <c r="H80" s="16" t="s">
        <v>29</v>
      </c>
      <c r="I80" s="2">
        <f>F80/F81</f>
        <v>5.1724137931034482E-2</v>
      </c>
      <c r="J80" s="1">
        <v>3</v>
      </c>
    </row>
    <row r="81" spans="1:21" x14ac:dyDescent="0.25">
      <c r="B81" s="66" t="s">
        <v>15</v>
      </c>
      <c r="C81" s="67"/>
      <c r="D81" s="67"/>
      <c r="E81" s="68"/>
      <c r="F81" s="2">
        <f>SUM(F78:F80)</f>
        <v>1.74</v>
      </c>
      <c r="H81" s="1" t="s">
        <v>15</v>
      </c>
      <c r="I81" s="13">
        <f>SUM(I78:I80)</f>
        <v>1</v>
      </c>
      <c r="J81" s="15"/>
    </row>
    <row r="83" spans="1:21" x14ac:dyDescent="0.25">
      <c r="A83" s="61" t="s">
        <v>30</v>
      </c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</row>
    <row r="84" spans="1:21" x14ac:dyDescent="0.25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</row>
    <row r="85" spans="1:21" ht="15.75" x14ac:dyDescent="0.25">
      <c r="B85" s="3" t="s">
        <v>31</v>
      </c>
    </row>
    <row r="86" spans="1:21" x14ac:dyDescent="0.25">
      <c r="B86" s="8" t="s">
        <v>3</v>
      </c>
      <c r="C86" s="8" t="s">
        <v>27</v>
      </c>
      <c r="D86" s="8" t="s">
        <v>28</v>
      </c>
      <c r="E86" s="8" t="s">
        <v>29</v>
      </c>
    </row>
    <row r="87" spans="1:21" x14ac:dyDescent="0.25">
      <c r="B87" s="8" t="s">
        <v>27</v>
      </c>
      <c r="C87" s="1">
        <v>1</v>
      </c>
      <c r="D87" s="1">
        <f>1/C88</f>
        <v>0.33333333333333331</v>
      </c>
      <c r="E87" s="1">
        <f>1/C89</f>
        <v>0.2</v>
      </c>
    </row>
    <row r="88" spans="1:21" x14ac:dyDescent="0.25">
      <c r="B88" s="8" t="s">
        <v>28</v>
      </c>
      <c r="C88" s="1">
        <v>3</v>
      </c>
      <c r="D88" s="1">
        <v>1</v>
      </c>
      <c r="E88" s="1">
        <f>1/D89</f>
        <v>0.2</v>
      </c>
    </row>
    <row r="89" spans="1:21" x14ac:dyDescent="0.25">
      <c r="B89" s="8" t="s">
        <v>29</v>
      </c>
      <c r="C89" s="1">
        <v>5</v>
      </c>
      <c r="D89" s="1">
        <v>5</v>
      </c>
      <c r="E89" s="1">
        <v>1</v>
      </c>
    </row>
    <row r="90" spans="1:21" x14ac:dyDescent="0.25">
      <c r="B90" s="8" t="s">
        <v>0</v>
      </c>
      <c r="C90" s="1">
        <f>SUM(C87:C89)</f>
        <v>9</v>
      </c>
      <c r="D90" s="1">
        <f t="shared" ref="D90:E90" si="13">SUM(D87:D89)</f>
        <v>6.333333333333333</v>
      </c>
      <c r="E90" s="1">
        <f t="shared" si="13"/>
        <v>1.4</v>
      </c>
    </row>
    <row r="92" spans="1:21" ht="15.75" x14ac:dyDescent="0.25">
      <c r="B92" s="3" t="s">
        <v>6</v>
      </c>
    </row>
    <row r="93" spans="1:21" x14ac:dyDescent="0.25">
      <c r="B93" s="62" t="s">
        <v>7</v>
      </c>
      <c r="C93" s="63" t="s">
        <v>27</v>
      </c>
      <c r="D93" s="64"/>
      <c r="E93" s="65"/>
      <c r="F93" s="63" t="s">
        <v>28</v>
      </c>
      <c r="G93" s="64"/>
      <c r="H93" s="65"/>
      <c r="I93" s="63" t="s">
        <v>29</v>
      </c>
      <c r="J93" s="64"/>
      <c r="K93" s="65"/>
    </row>
    <row r="94" spans="1:21" x14ac:dyDescent="0.25">
      <c r="B94" s="62"/>
      <c r="C94" s="9" t="s">
        <v>8</v>
      </c>
      <c r="D94" s="9" t="s">
        <v>9</v>
      </c>
      <c r="E94" s="9" t="s">
        <v>10</v>
      </c>
      <c r="F94" s="9" t="s">
        <v>8</v>
      </c>
      <c r="G94" s="9" t="s">
        <v>9</v>
      </c>
      <c r="H94" s="9" t="s">
        <v>10</v>
      </c>
      <c r="I94" s="9" t="s">
        <v>8</v>
      </c>
      <c r="J94" s="9" t="s">
        <v>9</v>
      </c>
      <c r="K94" s="9" t="s">
        <v>10</v>
      </c>
    </row>
    <row r="95" spans="1:21" x14ac:dyDescent="0.25">
      <c r="B95" s="1" t="s">
        <v>27</v>
      </c>
      <c r="C95" s="10">
        <v>1</v>
      </c>
      <c r="D95" s="10">
        <v>1</v>
      </c>
      <c r="E95" s="10">
        <v>1</v>
      </c>
      <c r="F95" s="10">
        <f>1/E96</f>
        <v>0.2</v>
      </c>
      <c r="G95" s="10">
        <f>1/D96</f>
        <v>0.33333333333333331</v>
      </c>
      <c r="H95" s="10">
        <f>1/C96</f>
        <v>1</v>
      </c>
      <c r="I95" s="10">
        <f>1/E97</f>
        <v>0.14285714285714285</v>
      </c>
      <c r="J95" s="10">
        <f>1/D97</f>
        <v>0.2</v>
      </c>
      <c r="K95" s="10">
        <f>1/C97</f>
        <v>0.33333333333333331</v>
      </c>
    </row>
    <row r="96" spans="1:21" x14ac:dyDescent="0.25">
      <c r="B96" s="1" t="s">
        <v>28</v>
      </c>
      <c r="C96" s="10">
        <v>1</v>
      </c>
      <c r="D96" s="10">
        <v>3</v>
      </c>
      <c r="E96" s="10">
        <v>5</v>
      </c>
      <c r="F96" s="10">
        <v>1</v>
      </c>
      <c r="G96" s="10">
        <v>1</v>
      </c>
      <c r="H96" s="10">
        <v>1</v>
      </c>
      <c r="I96" s="10">
        <f>1/H97</f>
        <v>0.14285714285714285</v>
      </c>
      <c r="J96" s="10">
        <f>1/G97</f>
        <v>0.2</v>
      </c>
      <c r="K96" s="10">
        <f>1/F97</f>
        <v>0.33333333333333331</v>
      </c>
    </row>
    <row r="97" spans="2:11" x14ac:dyDescent="0.25">
      <c r="B97" s="1" t="s">
        <v>29</v>
      </c>
      <c r="C97" s="10">
        <v>3</v>
      </c>
      <c r="D97" s="10">
        <v>5</v>
      </c>
      <c r="E97" s="10">
        <v>7</v>
      </c>
      <c r="F97" s="10">
        <v>3</v>
      </c>
      <c r="G97" s="10">
        <v>5</v>
      </c>
      <c r="H97" s="10">
        <v>7</v>
      </c>
      <c r="I97" s="10">
        <v>1</v>
      </c>
      <c r="J97" s="10">
        <v>1</v>
      </c>
      <c r="K97" s="10">
        <v>1</v>
      </c>
    </row>
    <row r="100" spans="2:11" ht="15.75" x14ac:dyDescent="0.25">
      <c r="B100" s="3" t="s">
        <v>11</v>
      </c>
    </row>
    <row r="101" spans="2:11" x14ac:dyDescent="0.25">
      <c r="B101" s="11"/>
      <c r="C101" s="11" t="s">
        <v>8</v>
      </c>
      <c r="D101" s="11" t="s">
        <v>9</v>
      </c>
      <c r="E101" s="11" t="s">
        <v>10</v>
      </c>
    </row>
    <row r="102" spans="2:11" x14ac:dyDescent="0.25">
      <c r="B102" s="1" t="s">
        <v>27</v>
      </c>
      <c r="C102" s="11">
        <f t="shared" ref="C102:C104" si="14">SUM(C95,F95,I95)</f>
        <v>1.3428571428571427</v>
      </c>
      <c r="D102" s="11">
        <f t="shared" ref="D102:D104" si="15">SUM(D95,G95,J95)</f>
        <v>1.5333333333333332</v>
      </c>
      <c r="E102" s="11">
        <f t="shared" ref="E102:E104" si="16">SUM(E95,H95,K95)</f>
        <v>2.3333333333333335</v>
      </c>
    </row>
    <row r="103" spans="2:11" x14ac:dyDescent="0.25">
      <c r="B103" s="1" t="s">
        <v>28</v>
      </c>
      <c r="C103" s="12">
        <f t="shared" si="14"/>
        <v>2.1428571428571428</v>
      </c>
      <c r="D103" s="12">
        <f t="shared" si="15"/>
        <v>4.2</v>
      </c>
      <c r="E103" s="11">
        <f t="shared" si="16"/>
        <v>6.333333333333333</v>
      </c>
    </row>
    <row r="104" spans="2:11" x14ac:dyDescent="0.25">
      <c r="B104" s="1" t="s">
        <v>29</v>
      </c>
      <c r="C104" s="12">
        <f t="shared" si="14"/>
        <v>7</v>
      </c>
      <c r="D104" s="11">
        <f t="shared" si="15"/>
        <v>11</v>
      </c>
      <c r="E104" s="12">
        <f t="shared" si="16"/>
        <v>15</v>
      </c>
    </row>
    <row r="105" spans="2:11" x14ac:dyDescent="0.25">
      <c r="B105" s="11" t="s">
        <v>0</v>
      </c>
      <c r="C105" s="12">
        <f>SUM(C102:C104)</f>
        <v>10.485714285714286</v>
      </c>
      <c r="D105" s="12">
        <f t="shared" ref="D105:E105" si="17">SUM(D102:D104)</f>
        <v>16.733333333333334</v>
      </c>
      <c r="E105" s="12">
        <f t="shared" si="17"/>
        <v>23.666666666666664</v>
      </c>
    </row>
    <row r="107" spans="2:11" ht="15.75" x14ac:dyDescent="0.25">
      <c r="B107" s="7" t="s">
        <v>12</v>
      </c>
      <c r="G107" s="3" t="s">
        <v>13</v>
      </c>
    </row>
    <row r="108" spans="2:11" x14ac:dyDescent="0.25">
      <c r="B108" s="11"/>
      <c r="C108" s="11" t="s">
        <v>8</v>
      </c>
      <c r="D108" s="11" t="s">
        <v>9</v>
      </c>
      <c r="E108" s="11" t="s">
        <v>10</v>
      </c>
      <c r="G108" s="11" t="s">
        <v>7</v>
      </c>
      <c r="H108" s="1" t="s">
        <v>27</v>
      </c>
      <c r="I108" s="1" t="s">
        <v>28</v>
      </c>
      <c r="J108" s="1" t="s">
        <v>29</v>
      </c>
    </row>
    <row r="109" spans="2:11" x14ac:dyDescent="0.25">
      <c r="B109" s="1" t="s">
        <v>27</v>
      </c>
      <c r="C109" s="12">
        <f>C102/E105</f>
        <v>5.6740442655935613E-2</v>
      </c>
      <c r="D109" s="12">
        <f>D102/D105</f>
        <v>9.1633466135458155E-2</v>
      </c>
      <c r="E109" s="12">
        <f>E102/C105</f>
        <v>0.22252497729336967</v>
      </c>
      <c r="G109" s="16" t="s">
        <v>27</v>
      </c>
      <c r="H109" s="1">
        <v>1</v>
      </c>
      <c r="I109" s="2">
        <f>(C110-D110)/((D109-E109)-(D110-C110))</f>
        <v>0.55073249848182304</v>
      </c>
      <c r="J109" s="1">
        <v>1</v>
      </c>
    </row>
    <row r="110" spans="2:11" x14ac:dyDescent="0.25">
      <c r="B110" s="1" t="s">
        <v>28</v>
      </c>
      <c r="C110" s="12">
        <f>C103/E105</f>
        <v>9.0543259557344075E-2</v>
      </c>
      <c r="D110" s="12">
        <f>D103/D105</f>
        <v>0.25099601593625498</v>
      </c>
      <c r="E110" s="12">
        <f>E103/C105</f>
        <v>0.60399636693914616</v>
      </c>
      <c r="G110" s="16" t="s">
        <v>28</v>
      </c>
      <c r="H110" s="2">
        <v>1</v>
      </c>
      <c r="I110" s="1">
        <v>1</v>
      </c>
      <c r="J110" s="1">
        <f>(C111-E110)/((D110-E110)-(D111-C111))</f>
        <v>0.43132290652416833</v>
      </c>
    </row>
    <row r="111" spans="2:11" x14ac:dyDescent="0.25">
      <c r="B111" s="1" t="s">
        <v>29</v>
      </c>
      <c r="C111" s="12">
        <f>C104/E105</f>
        <v>0.29577464788732399</v>
      </c>
      <c r="D111" s="12">
        <f>D104/D105</f>
        <v>0.65737051792828682</v>
      </c>
      <c r="E111" s="12">
        <f>E104/C105</f>
        <v>1.430517711171662</v>
      </c>
      <c r="G111" s="16" t="s">
        <v>29</v>
      </c>
      <c r="H111" s="2">
        <v>1</v>
      </c>
      <c r="I111" s="2">
        <v>1</v>
      </c>
      <c r="J111" s="1">
        <v>1</v>
      </c>
    </row>
    <row r="112" spans="2:11" x14ac:dyDescent="0.25">
      <c r="B112" s="11" t="s">
        <v>0</v>
      </c>
      <c r="C112" s="12">
        <f>SUM(C109:C111)</f>
        <v>0.44305835010060368</v>
      </c>
      <c r="D112" s="12">
        <f t="shared" ref="D112:E112" si="18">SUM(D109:D111)</f>
        <v>1</v>
      </c>
      <c r="E112" s="12">
        <f t="shared" si="18"/>
        <v>2.2570390554041779</v>
      </c>
    </row>
    <row r="115" spans="1:21" ht="15.75" x14ac:dyDescent="0.25">
      <c r="B115" s="70" t="s">
        <v>16</v>
      </c>
      <c r="C115" s="70"/>
      <c r="H115" s="3" t="s">
        <v>17</v>
      </c>
    </row>
    <row r="116" spans="1:21" x14ac:dyDescent="0.25">
      <c r="B116" s="1" t="s">
        <v>7</v>
      </c>
      <c r="C116" s="1" t="s">
        <v>27</v>
      </c>
      <c r="D116" s="1" t="s">
        <v>28</v>
      </c>
      <c r="E116" s="1" t="s">
        <v>29</v>
      </c>
      <c r="F116" s="1" t="s">
        <v>14</v>
      </c>
      <c r="H116" s="1"/>
      <c r="I116" s="1" t="s">
        <v>18</v>
      </c>
      <c r="J116" s="1" t="s">
        <v>19</v>
      </c>
    </row>
    <row r="117" spans="1:21" x14ac:dyDescent="0.25">
      <c r="B117" s="1" t="s">
        <v>27</v>
      </c>
      <c r="C117" s="2">
        <v>1</v>
      </c>
      <c r="D117" s="2">
        <v>0.55073249848182304</v>
      </c>
      <c r="E117" s="2">
        <v>1</v>
      </c>
      <c r="F117" s="2">
        <f>MIN(C117:E117)</f>
        <v>0.55073249848182304</v>
      </c>
      <c r="H117" s="16" t="s">
        <v>27</v>
      </c>
      <c r="I117" s="2">
        <f>F117/F120</f>
        <v>0.27785928541193244</v>
      </c>
      <c r="J117" s="1">
        <v>2</v>
      </c>
    </row>
    <row r="118" spans="1:21" x14ac:dyDescent="0.25">
      <c r="B118" s="1" t="s">
        <v>28</v>
      </c>
      <c r="C118" s="2">
        <v>1</v>
      </c>
      <c r="D118" s="2">
        <v>1</v>
      </c>
      <c r="E118" s="2">
        <v>0.43132290652416833</v>
      </c>
      <c r="F118" s="2">
        <f t="shared" ref="F118:F119" si="19">MIN(C118:E118)</f>
        <v>0.43132290652416833</v>
      </c>
      <c r="H118" s="16" t="s">
        <v>28</v>
      </c>
      <c r="I118" s="2">
        <f>F118/F120</f>
        <v>0.21761395036425055</v>
      </c>
      <c r="J118" s="1">
        <v>3</v>
      </c>
    </row>
    <row r="119" spans="1:21" x14ac:dyDescent="0.25">
      <c r="B119" s="1" t="s">
        <v>29</v>
      </c>
      <c r="C119" s="2">
        <v>1</v>
      </c>
      <c r="D119" s="2">
        <v>1</v>
      </c>
      <c r="E119" s="2">
        <v>1</v>
      </c>
      <c r="F119" s="2">
        <f t="shared" si="19"/>
        <v>1</v>
      </c>
      <c r="H119" s="16" t="s">
        <v>29</v>
      </c>
      <c r="I119" s="2">
        <f>F119/F120</f>
        <v>0.50452676422381704</v>
      </c>
      <c r="J119" s="14">
        <v>1</v>
      </c>
    </row>
    <row r="120" spans="1:21" x14ac:dyDescent="0.25">
      <c r="B120" s="66" t="s">
        <v>15</v>
      </c>
      <c r="C120" s="67"/>
      <c r="D120" s="67"/>
      <c r="E120" s="68"/>
      <c r="F120" s="2">
        <f>SUM(F117:F119)</f>
        <v>1.9820554050059913</v>
      </c>
      <c r="H120" s="1" t="s">
        <v>15</v>
      </c>
      <c r="I120" s="13">
        <f>SUM(I117:I119)</f>
        <v>1</v>
      </c>
      <c r="J120" s="15"/>
    </row>
    <row r="122" spans="1:21" x14ac:dyDescent="0.25">
      <c r="A122" s="61" t="s">
        <v>30</v>
      </c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</row>
    <row r="123" spans="1:21" x14ac:dyDescent="0.25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</row>
    <row r="124" spans="1:21" ht="15.75" x14ac:dyDescent="0.25">
      <c r="B124" s="3" t="s">
        <v>31</v>
      </c>
    </row>
    <row r="125" spans="1:21" x14ac:dyDescent="0.25">
      <c r="B125" s="8" t="s">
        <v>3</v>
      </c>
      <c r="C125" s="8" t="s">
        <v>27</v>
      </c>
      <c r="D125" s="8" t="s">
        <v>28</v>
      </c>
      <c r="E125" s="8" t="s">
        <v>29</v>
      </c>
    </row>
    <row r="126" spans="1:21" x14ac:dyDescent="0.25">
      <c r="B126" s="8" t="s">
        <v>27</v>
      </c>
      <c r="C126" s="1">
        <v>1</v>
      </c>
      <c r="D126" s="1">
        <f>1/C127</f>
        <v>0.33333333333333331</v>
      </c>
      <c r="E126" s="1">
        <f>1/C128</f>
        <v>0.2</v>
      </c>
    </row>
    <row r="127" spans="1:21" x14ac:dyDescent="0.25">
      <c r="B127" s="8" t="s">
        <v>28</v>
      </c>
      <c r="C127" s="1">
        <v>3</v>
      </c>
      <c r="D127" s="1">
        <v>1</v>
      </c>
      <c r="E127" s="1">
        <f>1/D128</f>
        <v>0.2</v>
      </c>
    </row>
    <row r="128" spans="1:21" x14ac:dyDescent="0.25">
      <c r="B128" s="8" t="s">
        <v>29</v>
      </c>
      <c r="C128" s="1">
        <v>5</v>
      </c>
      <c r="D128" s="1">
        <v>5</v>
      </c>
      <c r="E128" s="1">
        <v>1</v>
      </c>
    </row>
    <row r="129" spans="2:11" x14ac:dyDescent="0.25">
      <c r="B129" s="8" t="s">
        <v>0</v>
      </c>
      <c r="C129" s="1">
        <f>SUM(C126:C128)</f>
        <v>9</v>
      </c>
      <c r="D129" s="1">
        <f t="shared" ref="D129:E129" si="20">SUM(D126:D128)</f>
        <v>6.333333333333333</v>
      </c>
      <c r="E129" s="1">
        <f t="shared" si="20"/>
        <v>1.4</v>
      </c>
    </row>
    <row r="131" spans="2:11" ht="15.75" x14ac:dyDescent="0.25">
      <c r="B131" s="3" t="s">
        <v>6</v>
      </c>
    </row>
    <row r="132" spans="2:11" x14ac:dyDescent="0.25">
      <c r="B132" s="62" t="s">
        <v>7</v>
      </c>
      <c r="C132" s="63" t="s">
        <v>27</v>
      </c>
      <c r="D132" s="64"/>
      <c r="E132" s="65"/>
      <c r="F132" s="63" t="s">
        <v>28</v>
      </c>
      <c r="G132" s="64"/>
      <c r="H132" s="65"/>
      <c r="I132" s="63" t="s">
        <v>29</v>
      </c>
      <c r="J132" s="64"/>
      <c r="K132" s="65"/>
    </row>
    <row r="133" spans="2:11" x14ac:dyDescent="0.25">
      <c r="B133" s="62"/>
      <c r="C133" s="9" t="s">
        <v>8</v>
      </c>
      <c r="D133" s="9" t="s">
        <v>9</v>
      </c>
      <c r="E133" s="9" t="s">
        <v>10</v>
      </c>
      <c r="F133" s="9" t="s">
        <v>8</v>
      </c>
      <c r="G133" s="9" t="s">
        <v>9</v>
      </c>
      <c r="H133" s="9" t="s">
        <v>10</v>
      </c>
      <c r="I133" s="9" t="s">
        <v>8</v>
      </c>
      <c r="J133" s="9" t="s">
        <v>9</v>
      </c>
      <c r="K133" s="9" t="s">
        <v>10</v>
      </c>
    </row>
    <row r="134" spans="2:11" x14ac:dyDescent="0.25">
      <c r="B134" s="1" t="s">
        <v>27</v>
      </c>
      <c r="C134" s="10">
        <v>1</v>
      </c>
      <c r="D134" s="10">
        <v>1</v>
      </c>
      <c r="E134" s="10">
        <v>1</v>
      </c>
      <c r="F134" s="10">
        <f>1/E135</f>
        <v>0.2</v>
      </c>
      <c r="G134" s="10">
        <f>1/D135</f>
        <v>0.33333333333333331</v>
      </c>
      <c r="H134" s="10">
        <f>1/C135</f>
        <v>1</v>
      </c>
      <c r="I134" s="10">
        <f>1/E136</f>
        <v>0.14285714285714285</v>
      </c>
      <c r="J134" s="10">
        <f>1/D136</f>
        <v>0.2</v>
      </c>
      <c r="K134" s="10">
        <f>1/C136</f>
        <v>0.33333333333333331</v>
      </c>
    </row>
    <row r="135" spans="2:11" x14ac:dyDescent="0.25">
      <c r="B135" s="1" t="s">
        <v>28</v>
      </c>
      <c r="C135" s="10">
        <v>1</v>
      </c>
      <c r="D135" s="10">
        <v>3</v>
      </c>
      <c r="E135" s="10">
        <v>5</v>
      </c>
      <c r="F135" s="10">
        <v>1</v>
      </c>
      <c r="G135" s="10">
        <v>1</v>
      </c>
      <c r="H135" s="10">
        <v>1</v>
      </c>
      <c r="I135" s="10">
        <f>1/H136</f>
        <v>0.14285714285714285</v>
      </c>
      <c r="J135" s="10">
        <f>1/G136</f>
        <v>0.2</v>
      </c>
      <c r="K135" s="10">
        <f>1/F136</f>
        <v>0.33333333333333331</v>
      </c>
    </row>
    <row r="136" spans="2:11" x14ac:dyDescent="0.25">
      <c r="B136" s="1" t="s">
        <v>29</v>
      </c>
      <c r="C136" s="10">
        <v>3</v>
      </c>
      <c r="D136" s="10">
        <v>5</v>
      </c>
      <c r="E136" s="10">
        <v>7</v>
      </c>
      <c r="F136" s="10">
        <v>3</v>
      </c>
      <c r="G136" s="10">
        <v>5</v>
      </c>
      <c r="H136" s="10">
        <v>7</v>
      </c>
      <c r="I136" s="10">
        <v>1</v>
      </c>
      <c r="J136" s="10">
        <v>1</v>
      </c>
      <c r="K136" s="10">
        <v>1</v>
      </c>
    </row>
    <row r="139" spans="2:11" ht="15.75" x14ac:dyDescent="0.25">
      <c r="B139" s="3" t="s">
        <v>11</v>
      </c>
    </row>
    <row r="140" spans="2:11" x14ac:dyDescent="0.25">
      <c r="B140" s="11"/>
      <c r="C140" s="11" t="s">
        <v>8</v>
      </c>
      <c r="D140" s="11" t="s">
        <v>9</v>
      </c>
      <c r="E140" s="11" t="s">
        <v>10</v>
      </c>
    </row>
    <row r="141" spans="2:11" x14ac:dyDescent="0.25">
      <c r="B141" s="1" t="s">
        <v>27</v>
      </c>
      <c r="C141" s="11">
        <f>SUM(C134,F134,I134)</f>
        <v>1.3428571428571427</v>
      </c>
      <c r="D141" s="11">
        <f t="shared" ref="D141:D143" si="21">SUM(D134,G134,J134)</f>
        <v>1.5333333333333332</v>
      </c>
      <c r="E141" s="11">
        <f t="shared" ref="E141:E143" si="22">SUM(E134,H134,K134)</f>
        <v>2.3333333333333335</v>
      </c>
    </row>
    <row r="142" spans="2:11" x14ac:dyDescent="0.25">
      <c r="B142" s="1" t="s">
        <v>28</v>
      </c>
      <c r="C142" s="12">
        <f t="shared" ref="C142:C143" si="23">SUM(C135,F135,I135)</f>
        <v>2.1428571428571428</v>
      </c>
      <c r="D142" s="12">
        <f t="shared" si="21"/>
        <v>4.2</v>
      </c>
      <c r="E142" s="11">
        <f t="shared" si="22"/>
        <v>6.333333333333333</v>
      </c>
    </row>
    <row r="143" spans="2:11" x14ac:dyDescent="0.25">
      <c r="B143" s="1" t="s">
        <v>29</v>
      </c>
      <c r="C143" s="12">
        <f t="shared" si="23"/>
        <v>7</v>
      </c>
      <c r="D143" s="11">
        <f t="shared" si="21"/>
        <v>11</v>
      </c>
      <c r="E143" s="12">
        <f t="shared" si="22"/>
        <v>15</v>
      </c>
    </row>
    <row r="144" spans="2:11" x14ac:dyDescent="0.25">
      <c r="B144" s="11" t="s">
        <v>0</v>
      </c>
      <c r="C144" s="12">
        <f>SUM(C141:C143)</f>
        <v>10.485714285714286</v>
      </c>
      <c r="D144" s="12">
        <f t="shared" ref="D144:E144" si="24">SUM(D141:D143)</f>
        <v>16.733333333333334</v>
      </c>
      <c r="E144" s="12">
        <f t="shared" si="24"/>
        <v>23.666666666666664</v>
      </c>
    </row>
    <row r="146" spans="2:10" ht="15.75" x14ac:dyDescent="0.25">
      <c r="B146" s="7" t="s">
        <v>12</v>
      </c>
      <c r="G146" s="3" t="s">
        <v>13</v>
      </c>
    </row>
    <row r="147" spans="2:10" x14ac:dyDescent="0.25">
      <c r="B147" s="11"/>
      <c r="C147" s="11" t="s">
        <v>8</v>
      </c>
      <c r="D147" s="11" t="s">
        <v>9</v>
      </c>
      <c r="E147" s="11" t="s">
        <v>10</v>
      </c>
      <c r="G147" s="11" t="s">
        <v>7</v>
      </c>
      <c r="H147" s="1" t="s">
        <v>27</v>
      </c>
      <c r="I147" s="1" t="s">
        <v>28</v>
      </c>
      <c r="J147" s="1" t="s">
        <v>29</v>
      </c>
    </row>
    <row r="148" spans="2:10" x14ac:dyDescent="0.25">
      <c r="B148" s="1" t="s">
        <v>27</v>
      </c>
      <c r="C148" s="12">
        <f>C141/E144</f>
        <v>5.6740442655935613E-2</v>
      </c>
      <c r="D148" s="12">
        <f>D141/D144</f>
        <v>9.1633466135458155E-2</v>
      </c>
      <c r="E148" s="12">
        <f>E141/C144</f>
        <v>0.22252497729336967</v>
      </c>
      <c r="G148" s="16" t="s">
        <v>27</v>
      </c>
      <c r="H148" s="1">
        <v>1</v>
      </c>
      <c r="I148" s="2">
        <f>(C149-D149)/((D148-E148)-(D149-C149))</f>
        <v>0.55073249848182304</v>
      </c>
      <c r="J148" s="1">
        <v>1</v>
      </c>
    </row>
    <row r="149" spans="2:10" x14ac:dyDescent="0.25">
      <c r="B149" s="1" t="s">
        <v>28</v>
      </c>
      <c r="C149" s="12">
        <f>C142/E144</f>
        <v>9.0543259557344075E-2</v>
      </c>
      <c r="D149" s="12">
        <f>D142/D144</f>
        <v>0.25099601593625498</v>
      </c>
      <c r="E149" s="12">
        <f>E142/C144</f>
        <v>0.60399636693914616</v>
      </c>
      <c r="G149" s="16" t="s">
        <v>28</v>
      </c>
      <c r="H149" s="2">
        <v>1</v>
      </c>
      <c r="I149" s="1">
        <v>1</v>
      </c>
      <c r="J149" s="1">
        <f>(C150-E149)/((D149-E149)-(D150-C150))</f>
        <v>0.43132290652416833</v>
      </c>
    </row>
    <row r="150" spans="2:10" x14ac:dyDescent="0.25">
      <c r="B150" s="1" t="s">
        <v>29</v>
      </c>
      <c r="C150" s="12">
        <f>C143/E144</f>
        <v>0.29577464788732399</v>
      </c>
      <c r="D150" s="12">
        <f>D143/D144</f>
        <v>0.65737051792828682</v>
      </c>
      <c r="E150" s="12">
        <f>E143/C144</f>
        <v>1.430517711171662</v>
      </c>
      <c r="G150" s="16" t="s">
        <v>29</v>
      </c>
      <c r="H150" s="2">
        <v>1</v>
      </c>
      <c r="I150" s="2">
        <v>1</v>
      </c>
      <c r="J150" s="1">
        <v>1</v>
      </c>
    </row>
    <row r="151" spans="2:10" x14ac:dyDescent="0.25">
      <c r="B151" s="11" t="s">
        <v>0</v>
      </c>
      <c r="C151" s="12">
        <f>SUM(C148:C150)</f>
        <v>0.44305835010060368</v>
      </c>
      <c r="D151" s="12">
        <f t="shared" ref="D151:E151" si="25">SUM(D148:D150)</f>
        <v>1</v>
      </c>
      <c r="E151" s="12">
        <f t="shared" si="25"/>
        <v>2.2570390554041779</v>
      </c>
    </row>
    <row r="154" spans="2:10" ht="15.75" x14ac:dyDescent="0.25">
      <c r="B154" s="70" t="s">
        <v>16</v>
      </c>
      <c r="C154" s="70"/>
      <c r="H154" s="3" t="s">
        <v>17</v>
      </c>
    </row>
    <row r="155" spans="2:10" x14ac:dyDescent="0.25">
      <c r="B155" s="1" t="s">
        <v>7</v>
      </c>
      <c r="C155" s="1" t="s">
        <v>27</v>
      </c>
      <c r="D155" s="1" t="s">
        <v>28</v>
      </c>
      <c r="E155" s="1" t="s">
        <v>29</v>
      </c>
      <c r="F155" s="1" t="s">
        <v>14</v>
      </c>
      <c r="H155" s="1"/>
      <c r="I155" s="1" t="s">
        <v>18</v>
      </c>
      <c r="J155" s="1" t="s">
        <v>19</v>
      </c>
    </row>
    <row r="156" spans="2:10" x14ac:dyDescent="0.25">
      <c r="B156" s="1" t="s">
        <v>27</v>
      </c>
      <c r="C156" s="2">
        <v>1</v>
      </c>
      <c r="D156" s="2">
        <v>0.55073249848182304</v>
      </c>
      <c r="E156" s="2">
        <v>1</v>
      </c>
      <c r="F156" s="2">
        <f>MIN(C156:E156)</f>
        <v>0.55073249848182304</v>
      </c>
      <c r="H156" s="16" t="s">
        <v>27</v>
      </c>
      <c r="I156" s="2">
        <f>F156/F159</f>
        <v>0.27785928541193244</v>
      </c>
      <c r="J156" s="1">
        <v>2</v>
      </c>
    </row>
    <row r="157" spans="2:10" x14ac:dyDescent="0.25">
      <c r="B157" s="1" t="s">
        <v>28</v>
      </c>
      <c r="C157" s="2">
        <v>1</v>
      </c>
      <c r="D157" s="2">
        <v>1</v>
      </c>
      <c r="E157" s="2">
        <v>0.43132290652416833</v>
      </c>
      <c r="F157" s="2">
        <f t="shared" ref="F157:F158" si="26">MIN(C157:E157)</f>
        <v>0.43132290652416833</v>
      </c>
      <c r="H157" s="16" t="s">
        <v>28</v>
      </c>
      <c r="I157" s="2">
        <f>F157/F159</f>
        <v>0.21761395036425055</v>
      </c>
      <c r="J157" s="1">
        <v>3</v>
      </c>
    </row>
    <row r="158" spans="2:10" x14ac:dyDescent="0.25">
      <c r="B158" s="1" t="s">
        <v>29</v>
      </c>
      <c r="C158" s="2">
        <v>1</v>
      </c>
      <c r="D158" s="2">
        <v>1</v>
      </c>
      <c r="E158" s="2">
        <v>1</v>
      </c>
      <c r="F158" s="2">
        <f t="shared" si="26"/>
        <v>1</v>
      </c>
      <c r="H158" s="16" t="s">
        <v>29</v>
      </c>
      <c r="I158" s="2">
        <f>F158/F159</f>
        <v>0.50452676422381704</v>
      </c>
      <c r="J158" s="14">
        <v>1</v>
      </c>
    </row>
    <row r="159" spans="2:10" x14ac:dyDescent="0.25">
      <c r="B159" s="66" t="s">
        <v>15</v>
      </c>
      <c r="C159" s="67"/>
      <c r="D159" s="67"/>
      <c r="E159" s="68"/>
      <c r="F159" s="2">
        <f>SUM(F156:F158)</f>
        <v>1.9820554050059913</v>
      </c>
      <c r="H159" s="1" t="s">
        <v>15</v>
      </c>
      <c r="I159" s="13">
        <f>SUM(I156:I158)</f>
        <v>1</v>
      </c>
      <c r="J159" s="15"/>
    </row>
    <row r="162" spans="2:4" x14ac:dyDescent="0.25">
      <c r="B162" t="s">
        <v>32</v>
      </c>
    </row>
    <row r="163" spans="2:4" x14ac:dyDescent="0.25">
      <c r="B163" s="1" t="s">
        <v>27</v>
      </c>
      <c r="C163" s="1">
        <f>(I39*I78)+(I40*I117)+(I41+I156)</f>
        <v>0.76415665502364893</v>
      </c>
      <c r="D163" s="1">
        <v>1</v>
      </c>
    </row>
    <row r="164" spans="2:4" x14ac:dyDescent="0.25">
      <c r="B164" s="1" t="s">
        <v>28</v>
      </c>
      <c r="C164" s="1">
        <f>(I39*I79)+(I40*I118)+(I41*I157)</f>
        <v>0.3271150415752897</v>
      </c>
      <c r="D164" s="1">
        <v>2</v>
      </c>
    </row>
    <row r="165" spans="2:4" x14ac:dyDescent="0.25">
      <c r="B165" s="1" t="s">
        <v>29</v>
      </c>
      <c r="C165" s="1">
        <f>(I39*I80)+(I40*I119)+(I41*I158)</f>
        <v>0.18658758881299375</v>
      </c>
      <c r="D165" s="1">
        <v>3</v>
      </c>
    </row>
  </sheetData>
  <mergeCells count="28">
    <mergeCell ref="B154:C154"/>
    <mergeCell ref="B159:E159"/>
    <mergeCell ref="B115:C115"/>
    <mergeCell ref="B120:E120"/>
    <mergeCell ref="A122:U123"/>
    <mergeCell ref="B132:B133"/>
    <mergeCell ref="C132:E132"/>
    <mergeCell ref="F132:H132"/>
    <mergeCell ref="I132:K132"/>
    <mergeCell ref="B76:C76"/>
    <mergeCell ref="B81:E81"/>
    <mergeCell ref="A83:U84"/>
    <mergeCell ref="B93:B94"/>
    <mergeCell ref="C93:E93"/>
    <mergeCell ref="F93:H93"/>
    <mergeCell ref="I93:K93"/>
    <mergeCell ref="A5:U6"/>
    <mergeCell ref="A44:U45"/>
    <mergeCell ref="B54:B55"/>
    <mergeCell ref="C54:E54"/>
    <mergeCell ref="F54:H54"/>
    <mergeCell ref="I54:K54"/>
    <mergeCell ref="B42:E42"/>
    <mergeCell ref="B15:B16"/>
    <mergeCell ref="C15:E15"/>
    <mergeCell ref="F15:H15"/>
    <mergeCell ref="I15:K15"/>
    <mergeCell ref="B37:C3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37515-7EFE-4801-9E91-161F2C9F3545}">
  <dimension ref="B2:I41"/>
  <sheetViews>
    <sheetView topLeftCell="A25" workbookViewId="0">
      <selection activeCell="D39" sqref="D39"/>
    </sheetView>
  </sheetViews>
  <sheetFormatPr defaultRowHeight="15" x14ac:dyDescent="0.25"/>
  <cols>
    <col min="2" max="2" width="17.28515625" customWidth="1"/>
  </cols>
  <sheetData>
    <row r="2" spans="2:9" x14ac:dyDescent="0.25">
      <c r="B2" s="33" t="s">
        <v>21</v>
      </c>
    </row>
    <row r="3" spans="2:9" x14ac:dyDescent="0.25">
      <c r="B3" s="33">
        <v>21051214008</v>
      </c>
    </row>
    <row r="4" spans="2:9" x14ac:dyDescent="0.25">
      <c r="B4" t="s">
        <v>66</v>
      </c>
    </row>
    <row r="5" spans="2:9" x14ac:dyDescent="0.25">
      <c r="B5" t="s">
        <v>67</v>
      </c>
    </row>
    <row r="7" spans="2:9" ht="15" customHeight="1" x14ac:dyDescent="0.25">
      <c r="B7" s="71" t="s">
        <v>68</v>
      </c>
      <c r="C7" s="72" t="s">
        <v>7</v>
      </c>
      <c r="D7" s="72"/>
      <c r="E7" s="72"/>
      <c r="F7" s="40"/>
    </row>
    <row r="8" spans="2:9" ht="15.75" x14ac:dyDescent="0.25">
      <c r="B8" s="71"/>
      <c r="C8" s="26" t="s">
        <v>69</v>
      </c>
      <c r="D8" s="27" t="s">
        <v>70</v>
      </c>
      <c r="E8" s="27" t="s">
        <v>71</v>
      </c>
      <c r="F8" s="32"/>
    </row>
    <row r="9" spans="2:9" ht="15.75" x14ac:dyDescent="0.25">
      <c r="B9" s="27" t="s">
        <v>60</v>
      </c>
      <c r="C9" s="30">
        <v>0.64032629852945311</v>
      </c>
      <c r="D9" s="30">
        <v>9.175694095702705E-2</v>
      </c>
      <c r="E9" s="30">
        <v>8.9595375722543349E-2</v>
      </c>
      <c r="F9" s="41"/>
      <c r="G9" s="35" t="s">
        <v>75</v>
      </c>
      <c r="H9" s="35"/>
      <c r="I9" s="35" t="s">
        <v>78</v>
      </c>
    </row>
    <row r="10" spans="2:9" ht="15.75" x14ac:dyDescent="0.25">
      <c r="B10" s="27" t="s">
        <v>61</v>
      </c>
      <c r="C10" s="30">
        <v>0.25686503675827255</v>
      </c>
      <c r="D10" s="30">
        <v>0.19710883133653778</v>
      </c>
      <c r="E10" s="30">
        <v>0.19689306358381503</v>
      </c>
      <c r="F10" s="41"/>
      <c r="G10" s="35" t="s">
        <v>76</v>
      </c>
      <c r="H10" s="35"/>
      <c r="I10" s="35" t="s">
        <v>79</v>
      </c>
    </row>
    <row r="11" spans="2:9" ht="15.75" x14ac:dyDescent="0.25">
      <c r="B11" s="27" t="s">
        <v>62</v>
      </c>
      <c r="C11" s="30">
        <v>0.10280866471227446</v>
      </c>
      <c r="D11" s="30">
        <v>0.7111342277064352</v>
      </c>
      <c r="E11" s="30">
        <v>0.71351156069364163</v>
      </c>
      <c r="F11" s="41"/>
      <c r="G11" s="34" t="s">
        <v>77</v>
      </c>
      <c r="H11" s="36"/>
      <c r="I11" s="34" t="s">
        <v>80</v>
      </c>
    </row>
    <row r="12" spans="2:9" ht="15.75" x14ac:dyDescent="0.25">
      <c r="B12" s="28" t="s">
        <v>72</v>
      </c>
      <c r="C12" s="29" t="s">
        <v>73</v>
      </c>
      <c r="D12" s="29" t="s">
        <v>101</v>
      </c>
      <c r="E12" s="29" t="s">
        <v>101</v>
      </c>
      <c r="F12" s="41"/>
    </row>
    <row r="13" spans="2:9" ht="15.75" x14ac:dyDescent="0.25">
      <c r="B13" s="28" t="s">
        <v>74</v>
      </c>
      <c r="C13" s="31">
        <v>0.73</v>
      </c>
      <c r="D13" s="31">
        <v>0.2115174672489083</v>
      </c>
      <c r="E13" s="31">
        <v>6.0043668122270744E-2</v>
      </c>
      <c r="F13" s="42"/>
    </row>
    <row r="16" spans="2:9" ht="15.75" x14ac:dyDescent="0.25">
      <c r="B16" s="32" t="s">
        <v>81</v>
      </c>
    </row>
    <row r="17" spans="2:6" x14ac:dyDescent="0.25">
      <c r="B17" s="37" t="s">
        <v>82</v>
      </c>
      <c r="C17" s="38">
        <f>SQRT((C9^2)+(C10^2)+(C11^2))</f>
        <v>0.6975435737193626</v>
      </c>
      <c r="D17" s="38">
        <f t="shared" ref="D17:E17" si="0">SQRT((D9^2)+(D10^2)+(D11^2))</f>
        <v>0.74362834629959818</v>
      </c>
      <c r="E17" s="38">
        <f t="shared" si="0"/>
        <v>0.74558229397012921</v>
      </c>
      <c r="F17" s="43"/>
    </row>
    <row r="18" spans="2:6" x14ac:dyDescent="0.25">
      <c r="B18" s="71" t="s">
        <v>83</v>
      </c>
      <c r="C18" s="39">
        <f>C9/$C$17</f>
        <v>0.91797318856394583</v>
      </c>
      <c r="D18" s="39">
        <f>D9/$D$17</f>
        <v>0.12339085971321939</v>
      </c>
      <c r="E18" s="39">
        <f>E9/$E$17</f>
        <v>0.12016832541108181</v>
      </c>
      <c r="F18" s="44"/>
    </row>
    <row r="19" spans="2:6" x14ac:dyDescent="0.25">
      <c r="B19" s="71"/>
      <c r="C19" s="39">
        <f t="shared" ref="C19:C20" si="1">C10/$C$17</f>
        <v>0.36824228110746687</v>
      </c>
      <c r="D19" s="39">
        <f t="shared" ref="D19:D20" si="2">D10/$D$17</f>
        <v>0.26506363335580163</v>
      </c>
      <c r="E19" s="39">
        <f t="shared" ref="E19:E20" si="3">E10/$E$17</f>
        <v>0.26407958608483706</v>
      </c>
      <c r="F19" s="44"/>
    </row>
    <row r="20" spans="2:6" x14ac:dyDescent="0.25">
      <c r="B20" s="71"/>
      <c r="C20" s="39">
        <f t="shared" si="1"/>
        <v>0.14738672763350077</v>
      </c>
      <c r="D20" s="39">
        <f t="shared" si="2"/>
        <v>0.95630328139740983</v>
      </c>
      <c r="E20" s="39">
        <f t="shared" si="3"/>
        <v>0.95698565599551044</v>
      </c>
      <c r="F20" s="44"/>
    </row>
    <row r="22" spans="2:6" ht="15.75" x14ac:dyDescent="0.25">
      <c r="B22" s="32" t="s">
        <v>84</v>
      </c>
    </row>
    <row r="23" spans="2:6" x14ac:dyDescent="0.25">
      <c r="B23" s="71" t="s">
        <v>85</v>
      </c>
      <c r="C23" s="39">
        <f>$C$13*C18</f>
        <v>0.67012042765168045</v>
      </c>
      <c r="D23" s="39">
        <f>$D$13*D18</f>
        <v>2.609932212820552E-2</v>
      </c>
      <c r="E23" s="39">
        <f>$E$13*E18</f>
        <v>7.2153470497920303E-3</v>
      </c>
      <c r="F23" s="44"/>
    </row>
    <row r="24" spans="2:6" x14ac:dyDescent="0.25">
      <c r="B24" s="71"/>
      <c r="C24" s="39">
        <f t="shared" ref="C24:C25" si="4">$C$13*C19</f>
        <v>0.26881686520845083</v>
      </c>
      <c r="D24" s="39">
        <f t="shared" ref="D24:D25" si="5">$D$13*D19</f>
        <v>5.6065588387212408E-2</v>
      </c>
      <c r="E24" s="39">
        <f t="shared" ref="E24:E25" si="6">$E$13*E19</f>
        <v>1.5856307024744585E-2</v>
      </c>
      <c r="F24" s="44"/>
    </row>
    <row r="25" spans="2:6" x14ac:dyDescent="0.25">
      <c r="B25" s="71"/>
      <c r="C25" s="39">
        <f t="shared" si="4"/>
        <v>0.10759231117245556</v>
      </c>
      <c r="D25" s="39">
        <f t="shared" si="5"/>
        <v>0.20227484800300016</v>
      </c>
      <c r="E25" s="39">
        <f t="shared" si="6"/>
        <v>5.7460929126367986E-2</v>
      </c>
      <c r="F25" s="44"/>
    </row>
    <row r="27" spans="2:6" x14ac:dyDescent="0.25">
      <c r="B27" s="45" t="s">
        <v>86</v>
      </c>
    </row>
    <row r="28" spans="2:6" x14ac:dyDescent="0.25">
      <c r="B28" t="s">
        <v>87</v>
      </c>
      <c r="C28" s="46">
        <f>IF(C12="BENEFIT",MAX(C23:C25),MIN(C23:C25))</f>
        <v>0.10759231117245556</v>
      </c>
      <c r="D28" s="46">
        <f>IF(D12="BENEFIT",MAX(D23:D25),MIN(D23:D25))</f>
        <v>0.20227484800300016</v>
      </c>
      <c r="E28" s="46">
        <f>IF(E12="BENEFIT",MAX(E23:E25),MIN(E23:E25))</f>
        <v>5.7460929126367986E-2</v>
      </c>
    </row>
    <row r="30" spans="2:6" x14ac:dyDescent="0.25">
      <c r="B30" s="45" t="s">
        <v>88</v>
      </c>
    </row>
    <row r="31" spans="2:6" x14ac:dyDescent="0.25">
      <c r="B31" t="s">
        <v>89</v>
      </c>
      <c r="C31" s="46">
        <f>IF(C12="COST",MAX(C23:C25),MIN(C23:C25))</f>
        <v>0.67012042765168045</v>
      </c>
      <c r="D31" s="46">
        <f t="shared" ref="D31:E31" si="7">IF(D12="COST",MAX(D23:D25),MIN(D23:D25))</f>
        <v>2.609932212820552E-2</v>
      </c>
      <c r="E31" s="46">
        <f t="shared" si="7"/>
        <v>7.2153470497920303E-3</v>
      </c>
    </row>
    <row r="33" spans="2:6" x14ac:dyDescent="0.25">
      <c r="B33" s="45" t="s">
        <v>90</v>
      </c>
    </row>
    <row r="34" spans="2:6" x14ac:dyDescent="0.25">
      <c r="C34" s="46" t="s">
        <v>91</v>
      </c>
      <c r="D34" s="47">
        <f>SQRT((($C$28-C23)^2)+(($D$28-D23)^2)+(($E$28-E23)^2))</f>
        <v>0.59160824560272884</v>
      </c>
      <c r="E34" s="46" t="s">
        <v>94</v>
      </c>
      <c r="F34" s="47">
        <f>SQRT(((C23-$C$31)^2)+((D23-$D$31)^2)+((E23-$E$31)^2))</f>
        <v>0</v>
      </c>
    </row>
    <row r="35" spans="2:6" x14ac:dyDescent="0.25">
      <c r="C35" s="46" t="s">
        <v>92</v>
      </c>
      <c r="D35" s="47">
        <f t="shared" ref="D35" si="8">SQRT((($C$28-C24)^2)+(($D$28-D24)^2)+(($E$28-E24)^2))</f>
        <v>0.22158846766409412</v>
      </c>
      <c r="E35" s="46" t="s">
        <v>95</v>
      </c>
      <c r="F35" s="47">
        <f t="shared" ref="F35:F36" si="9">SQRT(((C24-$C$31)^2)+((D24-$D$31)^2)+((E24-$E$31)^2))</f>
        <v>0.40251359297845024</v>
      </c>
    </row>
    <row r="36" spans="2:6" x14ac:dyDescent="0.25">
      <c r="C36" s="46" t="s">
        <v>93</v>
      </c>
      <c r="D36" s="47">
        <f>SQRT((($C$28-C25)^2)+(($D$28-D25)^2)+(($E$28-E25)^2))</f>
        <v>0</v>
      </c>
      <c r="E36" s="46" t="s">
        <v>96</v>
      </c>
      <c r="F36" s="47">
        <f t="shared" si="9"/>
        <v>0.59160824560272884</v>
      </c>
    </row>
    <row r="38" spans="2:6" x14ac:dyDescent="0.25">
      <c r="B38" s="45" t="s">
        <v>97</v>
      </c>
    </row>
    <row r="39" spans="2:6" x14ac:dyDescent="0.25">
      <c r="B39" s="1" t="s">
        <v>27</v>
      </c>
      <c r="C39" s="46" t="s">
        <v>98</v>
      </c>
      <c r="D39" s="1">
        <f>F34/(F34+D34)</f>
        <v>0</v>
      </c>
      <c r="E39" s="1"/>
      <c r="F39" s="48">
        <v>3</v>
      </c>
    </row>
    <row r="40" spans="2:6" x14ac:dyDescent="0.25">
      <c r="B40" s="1" t="s">
        <v>28</v>
      </c>
      <c r="C40" s="46" t="s">
        <v>99</v>
      </c>
      <c r="D40" s="1">
        <f>F35/(F35+D35)</f>
        <v>0.64494834797379508</v>
      </c>
      <c r="E40" s="1"/>
      <c r="F40" s="48">
        <v>2</v>
      </c>
    </row>
    <row r="41" spans="2:6" x14ac:dyDescent="0.25">
      <c r="B41" s="1" t="s">
        <v>29</v>
      </c>
      <c r="C41" s="46" t="s">
        <v>100</v>
      </c>
      <c r="D41" s="1">
        <f>F36/(F36+D36)</f>
        <v>1</v>
      </c>
      <c r="E41" s="1"/>
      <c r="F41" s="48">
        <v>1</v>
      </c>
    </row>
  </sheetData>
  <mergeCells count="4">
    <mergeCell ref="B7:B8"/>
    <mergeCell ref="C7:E7"/>
    <mergeCell ref="B18:B20"/>
    <mergeCell ref="B23:B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CA5A4-6C96-4C46-BEB3-9034F7671559}">
  <dimension ref="B2:Q213"/>
  <sheetViews>
    <sheetView zoomScale="105" workbookViewId="0">
      <selection activeCell="D3" sqref="D3"/>
    </sheetView>
  </sheetViews>
  <sheetFormatPr defaultColWidth="9.140625" defaultRowHeight="15.75" x14ac:dyDescent="0.25"/>
  <cols>
    <col min="1" max="1" width="9.140625" style="73"/>
    <col min="2" max="2" width="17.5703125" style="73" customWidth="1"/>
    <col min="3" max="3" width="19.5703125" style="73" customWidth="1"/>
    <col min="4" max="4" width="23.28515625" style="73" customWidth="1"/>
    <col min="5" max="5" width="21.7109375" style="73" customWidth="1"/>
    <col min="6" max="6" width="24" style="73" customWidth="1"/>
    <col min="7" max="7" width="19.28515625" style="73" customWidth="1"/>
    <col min="8" max="8" width="30.5703125" style="73" customWidth="1"/>
    <col min="9" max="9" width="19.28515625" style="73" customWidth="1"/>
    <col min="10" max="16384" width="9.140625" style="73"/>
  </cols>
  <sheetData>
    <row r="2" spans="2:15" x14ac:dyDescent="0.25">
      <c r="B2" s="73" t="s">
        <v>188</v>
      </c>
    </row>
    <row r="3" spans="2:15" ht="13.15" customHeight="1" x14ac:dyDescent="0.25">
      <c r="B3" s="73" t="s">
        <v>189</v>
      </c>
      <c r="C3" s="120"/>
      <c r="D3" s="120"/>
    </row>
    <row r="4" spans="2:15" ht="13.15" customHeight="1" x14ac:dyDescent="0.25"/>
    <row r="5" spans="2:15" ht="13.15" customHeight="1" x14ac:dyDescent="0.25">
      <c r="E5" s="32" t="s">
        <v>102</v>
      </c>
    </row>
    <row r="7" spans="2:15" x14ac:dyDescent="0.25">
      <c r="B7" s="32" t="s">
        <v>103</v>
      </c>
    </row>
    <row r="8" spans="2:15" x14ac:dyDescent="0.25">
      <c r="B8" s="74" t="s">
        <v>68</v>
      </c>
      <c r="C8" s="75" t="s">
        <v>7</v>
      </c>
      <c r="D8" s="76"/>
      <c r="E8" s="76"/>
      <c r="J8" s="32"/>
    </row>
    <row r="9" spans="2:15" x14ac:dyDescent="0.25">
      <c r="B9" s="77"/>
      <c r="C9" s="78" t="s">
        <v>22</v>
      </c>
      <c r="D9" s="78" t="s">
        <v>23</v>
      </c>
      <c r="E9" s="78" t="s">
        <v>24</v>
      </c>
      <c r="J9" s="79"/>
    </row>
    <row r="10" spans="2:15" x14ac:dyDescent="0.25">
      <c r="B10" s="80" t="s">
        <v>27</v>
      </c>
      <c r="C10" s="81">
        <v>5</v>
      </c>
      <c r="D10" s="81">
        <v>5</v>
      </c>
      <c r="E10" s="81">
        <v>1</v>
      </c>
      <c r="J10" s="79"/>
    </row>
    <row r="11" spans="2:15" x14ac:dyDescent="0.25">
      <c r="B11" s="82" t="s">
        <v>28</v>
      </c>
      <c r="C11" s="81">
        <v>3</v>
      </c>
      <c r="D11" s="81">
        <v>3</v>
      </c>
      <c r="E11" s="81">
        <v>5</v>
      </c>
      <c r="J11" s="79"/>
    </row>
    <row r="12" spans="2:15" x14ac:dyDescent="0.25">
      <c r="B12" s="82" t="s">
        <v>29</v>
      </c>
      <c r="C12" s="81">
        <v>1</v>
      </c>
      <c r="D12" s="81">
        <v>3</v>
      </c>
      <c r="E12" s="81">
        <v>9</v>
      </c>
      <c r="J12" s="79"/>
    </row>
    <row r="13" spans="2:15" ht="13.15" customHeight="1" x14ac:dyDescent="0.25">
      <c r="B13" s="83" t="s">
        <v>104</v>
      </c>
      <c r="C13" s="84">
        <f>MAX(C10:C12)</f>
        <v>5</v>
      </c>
      <c r="D13" s="84">
        <f>MAX(D10:D12)</f>
        <v>5</v>
      </c>
      <c r="E13" s="84">
        <f>MAX(E10:E12)</f>
        <v>9</v>
      </c>
      <c r="F13" s="79"/>
    </row>
    <row r="14" spans="2:15" ht="13.15" customHeight="1" x14ac:dyDescent="0.25">
      <c r="B14" s="83" t="s">
        <v>105</v>
      </c>
      <c r="C14" s="84">
        <f>MIN(C10:C12)</f>
        <v>1</v>
      </c>
      <c r="D14" s="84">
        <f>MIN(D10:D12)</f>
        <v>3</v>
      </c>
      <c r="E14" s="84">
        <f>MIN(E10:E12)</f>
        <v>1</v>
      </c>
    </row>
    <row r="15" spans="2:15" x14ac:dyDescent="0.25">
      <c r="B15" s="85" t="s">
        <v>106</v>
      </c>
      <c r="C15" s="86" t="s">
        <v>73</v>
      </c>
      <c r="D15" s="86" t="s">
        <v>101</v>
      </c>
      <c r="E15" s="86" t="s">
        <v>101</v>
      </c>
      <c r="F15" s="32"/>
      <c r="K15" s="32"/>
    </row>
    <row r="16" spans="2:15" x14ac:dyDescent="0.25">
      <c r="J16" s="79"/>
      <c r="O16" s="79"/>
    </row>
    <row r="17" spans="2:17" x14ac:dyDescent="0.25">
      <c r="I17" s="79"/>
      <c r="J17" s="79"/>
      <c r="O17" s="79"/>
    </row>
    <row r="18" spans="2:17" x14ac:dyDescent="0.25">
      <c r="I18" s="79"/>
      <c r="J18" s="79"/>
      <c r="O18" s="79"/>
    </row>
    <row r="19" spans="2:17" x14ac:dyDescent="0.25">
      <c r="K19" s="79"/>
      <c r="L19" s="79"/>
      <c r="Q19" s="79"/>
    </row>
    <row r="20" spans="2:17" x14ac:dyDescent="0.25">
      <c r="B20" s="32" t="s">
        <v>107</v>
      </c>
      <c r="K20" s="79"/>
      <c r="L20" s="79"/>
      <c r="Q20" s="79"/>
    </row>
    <row r="21" spans="2:17" x14ac:dyDescent="0.25">
      <c r="B21" s="74" t="s">
        <v>68</v>
      </c>
      <c r="C21" s="75" t="s">
        <v>7</v>
      </c>
      <c r="D21" s="76"/>
      <c r="E21" s="76"/>
      <c r="I21" s="79"/>
      <c r="J21" s="79"/>
    </row>
    <row r="22" spans="2:17" x14ac:dyDescent="0.25">
      <c r="B22" s="77"/>
      <c r="C22" s="78" t="s">
        <v>108</v>
      </c>
      <c r="D22" s="78" t="s">
        <v>109</v>
      </c>
      <c r="E22" s="78" t="s">
        <v>110</v>
      </c>
    </row>
    <row r="23" spans="2:17" x14ac:dyDescent="0.25">
      <c r="B23" s="82" t="s">
        <v>111</v>
      </c>
      <c r="C23" s="29">
        <f>(($C$13-C10)/($C$13-$C$14))</f>
        <v>0</v>
      </c>
      <c r="D23" s="29">
        <f>((D10-$D$14)/($D$13-$D$14))</f>
        <v>1</v>
      </c>
      <c r="E23" s="29">
        <f>((E10-$E$14)/($E$13-$E$14))</f>
        <v>0</v>
      </c>
      <c r="F23" s="32"/>
      <c r="I23" s="32"/>
    </row>
    <row r="24" spans="2:17" x14ac:dyDescent="0.25">
      <c r="B24" s="82" t="s">
        <v>112</v>
      </c>
      <c r="C24" s="29">
        <f>(($C$13-C11)/($C$13-$C$14))</f>
        <v>0.5</v>
      </c>
      <c r="D24" s="29">
        <f>((D11-$D$14)/($D$13-$D$14))</f>
        <v>0</v>
      </c>
      <c r="E24" s="29">
        <f>((E11-$E$14)/($E$13-$E$14))</f>
        <v>0.5</v>
      </c>
      <c r="F24" s="79"/>
      <c r="I24" s="32"/>
    </row>
    <row r="25" spans="2:17" x14ac:dyDescent="0.25">
      <c r="B25" s="82" t="s">
        <v>113</v>
      </c>
      <c r="C25" s="29">
        <f>(($C$13-C12)/($C$13-$C$14))</f>
        <v>1</v>
      </c>
      <c r="D25" s="29">
        <f>((D12-$D$14)/($D$13-$D$14))</f>
        <v>0</v>
      </c>
      <c r="E25" s="29">
        <f>((E12-$E$14)/($E$13-$E$14))</f>
        <v>1</v>
      </c>
      <c r="F25" s="79"/>
      <c r="I25" s="32"/>
    </row>
    <row r="26" spans="2:17" x14ac:dyDescent="0.25">
      <c r="B26" s="79"/>
      <c r="E26" s="79"/>
    </row>
    <row r="27" spans="2:17" x14ac:dyDescent="0.25">
      <c r="B27" s="79"/>
      <c r="E27" s="79"/>
    </row>
    <row r="28" spans="2:17" x14ac:dyDescent="0.25">
      <c r="B28" s="79"/>
    </row>
    <row r="29" spans="2:17" x14ac:dyDescent="0.25">
      <c r="B29" s="79"/>
    </row>
    <row r="30" spans="2:17" x14ac:dyDescent="0.25">
      <c r="B30" s="32" t="s">
        <v>114</v>
      </c>
    </row>
    <row r="31" spans="2:17" ht="15.6" customHeight="1" x14ac:dyDescent="0.25">
      <c r="B31" s="87" t="s">
        <v>115</v>
      </c>
      <c r="C31" s="78" t="s">
        <v>108</v>
      </c>
      <c r="D31" s="78" t="s">
        <v>109</v>
      </c>
      <c r="E31" s="78" t="s">
        <v>110</v>
      </c>
    </row>
    <row r="32" spans="2:17" x14ac:dyDescent="0.25">
      <c r="B32" s="88"/>
      <c r="C32" s="89" t="s">
        <v>116</v>
      </c>
      <c r="D32" s="90"/>
      <c r="E32" s="90"/>
    </row>
    <row r="33" spans="2:5" x14ac:dyDescent="0.25">
      <c r="B33" s="91" t="s">
        <v>117</v>
      </c>
      <c r="C33" s="29">
        <f>(C23-C24)</f>
        <v>-0.5</v>
      </c>
      <c r="D33" s="29">
        <f>(D23-D24)</f>
        <v>1</v>
      </c>
      <c r="E33" s="29">
        <f>(E23-E24)</f>
        <v>-0.5</v>
      </c>
    </row>
    <row r="34" spans="2:5" x14ac:dyDescent="0.25">
      <c r="B34" s="91" t="s">
        <v>118</v>
      </c>
      <c r="C34" s="29">
        <f>(C23-C25)</f>
        <v>-1</v>
      </c>
      <c r="D34" s="29">
        <f>(D23-D25)</f>
        <v>1</v>
      </c>
      <c r="E34" s="29">
        <f>(E23-E25)</f>
        <v>-1</v>
      </c>
    </row>
    <row r="35" spans="2:5" x14ac:dyDescent="0.25">
      <c r="B35" s="91" t="s">
        <v>119</v>
      </c>
      <c r="C35" s="29" t="e">
        <f>(C23-#REF!)</f>
        <v>#REF!</v>
      </c>
      <c r="D35" s="29" t="e">
        <f>(D23-#REF!)</f>
        <v>#REF!</v>
      </c>
      <c r="E35" s="29" t="e">
        <f>(E23-#REF!)</f>
        <v>#REF!</v>
      </c>
    </row>
    <row r="36" spans="2:5" x14ac:dyDescent="0.25">
      <c r="B36" s="91" t="s">
        <v>120</v>
      </c>
      <c r="C36" s="29" t="e">
        <f>(C23-#REF!)</f>
        <v>#REF!</v>
      </c>
      <c r="D36" s="29" t="e">
        <f>(D23-#REF!)</f>
        <v>#REF!</v>
      </c>
      <c r="E36" s="29" t="e">
        <f>(E23-#REF!)</f>
        <v>#REF!</v>
      </c>
    </row>
    <row r="37" spans="2:5" x14ac:dyDescent="0.25">
      <c r="B37" s="91" t="s">
        <v>121</v>
      </c>
      <c r="C37" s="29" t="e">
        <f>(C23-#REF!)</f>
        <v>#REF!</v>
      </c>
      <c r="D37" s="29" t="e">
        <f>(D23-#REF!)</f>
        <v>#REF!</v>
      </c>
      <c r="E37" s="29" t="e">
        <f>(E23-#REF!)</f>
        <v>#REF!</v>
      </c>
    </row>
    <row r="38" spans="2:5" ht="15.6" customHeight="1" x14ac:dyDescent="0.25">
      <c r="B38" s="92"/>
      <c r="C38" s="93" t="s">
        <v>122</v>
      </c>
      <c r="D38" s="94"/>
      <c r="E38" s="94"/>
    </row>
    <row r="39" spans="2:5" x14ac:dyDescent="0.25">
      <c r="B39" s="91" t="s">
        <v>123</v>
      </c>
      <c r="C39" s="29">
        <f>(C24-C23)</f>
        <v>0.5</v>
      </c>
      <c r="D39" s="29">
        <f>(D24-D23)</f>
        <v>-1</v>
      </c>
      <c r="E39" s="29">
        <f>(E24-E23)</f>
        <v>0.5</v>
      </c>
    </row>
    <row r="40" spans="2:5" x14ac:dyDescent="0.25">
      <c r="B40" s="91" t="s">
        <v>124</v>
      </c>
      <c r="C40" s="29">
        <f>(C24-C25)</f>
        <v>-0.5</v>
      </c>
      <c r="D40" s="29">
        <f>(D24-D25)</f>
        <v>0</v>
      </c>
      <c r="E40" s="29">
        <f>(E24-E25)</f>
        <v>-0.5</v>
      </c>
    </row>
    <row r="41" spans="2:5" x14ac:dyDescent="0.25">
      <c r="B41" s="91" t="s">
        <v>125</v>
      </c>
      <c r="C41" s="29" t="e">
        <f>(C24-#REF!)</f>
        <v>#REF!</v>
      </c>
      <c r="D41" s="29" t="e">
        <f>(D24-#REF!)</f>
        <v>#REF!</v>
      </c>
      <c r="E41" s="29" t="e">
        <f>(E24-#REF!)</f>
        <v>#REF!</v>
      </c>
    </row>
    <row r="42" spans="2:5" x14ac:dyDescent="0.25">
      <c r="B42" s="91" t="s">
        <v>126</v>
      </c>
      <c r="C42" s="29" t="e">
        <f>(C24-#REF!)</f>
        <v>#REF!</v>
      </c>
      <c r="D42" s="29" t="e">
        <f>(D24-#REF!)</f>
        <v>#REF!</v>
      </c>
      <c r="E42" s="29" t="e">
        <f>(E24-#REF!)</f>
        <v>#REF!</v>
      </c>
    </row>
    <row r="43" spans="2:5" x14ac:dyDescent="0.25">
      <c r="B43" s="91" t="s">
        <v>127</v>
      </c>
      <c r="C43" s="29" t="e">
        <f>(C24-#REF!)</f>
        <v>#REF!</v>
      </c>
      <c r="D43" s="29" t="e">
        <f>(D24-#REF!)</f>
        <v>#REF!</v>
      </c>
      <c r="E43" s="29" t="e">
        <f>(E24-#REF!)</f>
        <v>#REF!</v>
      </c>
    </row>
    <row r="44" spans="2:5" x14ac:dyDescent="0.25">
      <c r="B44" s="92"/>
      <c r="C44" s="93" t="s">
        <v>128</v>
      </c>
      <c r="D44" s="94"/>
      <c r="E44" s="94"/>
    </row>
    <row r="45" spans="2:5" x14ac:dyDescent="0.25">
      <c r="B45" s="91" t="s">
        <v>129</v>
      </c>
      <c r="C45" s="29">
        <f>(C25-C23)</f>
        <v>1</v>
      </c>
      <c r="D45" s="29">
        <f>(D25-D23)</f>
        <v>-1</v>
      </c>
      <c r="E45" s="29">
        <f>(E25-E23)</f>
        <v>1</v>
      </c>
    </row>
    <row r="46" spans="2:5" x14ac:dyDescent="0.25">
      <c r="B46" s="91" t="s">
        <v>130</v>
      </c>
      <c r="C46" s="29">
        <f>(C25-C24)</f>
        <v>0.5</v>
      </c>
      <c r="D46" s="29">
        <f>(D25-D24)</f>
        <v>0</v>
      </c>
      <c r="E46" s="29">
        <f>(E25-E24)</f>
        <v>0.5</v>
      </c>
    </row>
    <row r="47" spans="2:5" x14ac:dyDescent="0.25">
      <c r="B47" s="91" t="s">
        <v>131</v>
      </c>
      <c r="C47" s="29" t="e">
        <f>(C25-#REF!)</f>
        <v>#REF!</v>
      </c>
      <c r="D47" s="29" t="e">
        <f>(D25-#REF!)</f>
        <v>#REF!</v>
      </c>
      <c r="E47" s="29" t="e">
        <f>(E25-#REF!)</f>
        <v>#REF!</v>
      </c>
    </row>
    <row r="48" spans="2:5" x14ac:dyDescent="0.25">
      <c r="B48" s="91" t="s">
        <v>132</v>
      </c>
      <c r="C48" s="29" t="e">
        <f>(C25-#REF!)</f>
        <v>#REF!</v>
      </c>
      <c r="D48" s="29" t="e">
        <f>(D25-#REF!)</f>
        <v>#REF!</v>
      </c>
      <c r="E48" s="29" t="e">
        <f>(E25-#REF!)</f>
        <v>#REF!</v>
      </c>
    </row>
    <row r="49" spans="2:5" x14ac:dyDescent="0.25">
      <c r="B49" s="91" t="s">
        <v>133</v>
      </c>
      <c r="C49" s="29" t="e">
        <f>(C25-#REF!)</f>
        <v>#REF!</v>
      </c>
      <c r="D49" s="29" t="e">
        <f>(D25-#REF!)</f>
        <v>#REF!</v>
      </c>
      <c r="E49" s="29" t="e">
        <f>(E25-#REF!)</f>
        <v>#REF!</v>
      </c>
    </row>
    <row r="52" spans="2:5" x14ac:dyDescent="0.25">
      <c r="B52" s="32" t="s">
        <v>134</v>
      </c>
    </row>
    <row r="53" spans="2:5" ht="31.5" x14ac:dyDescent="0.25">
      <c r="B53" s="95" t="s">
        <v>115</v>
      </c>
      <c r="C53" s="78" t="s">
        <v>108</v>
      </c>
      <c r="D53" s="78" t="s">
        <v>109</v>
      </c>
      <c r="E53" s="78" t="s">
        <v>110</v>
      </c>
    </row>
    <row r="54" spans="2:5" x14ac:dyDescent="0.25">
      <c r="B54" s="96"/>
      <c r="C54" s="89" t="s">
        <v>116</v>
      </c>
      <c r="D54" s="90"/>
      <c r="E54" s="90"/>
    </row>
    <row r="55" spans="2:5" x14ac:dyDescent="0.25">
      <c r="B55" s="91" t="s">
        <v>117</v>
      </c>
      <c r="C55" s="81">
        <v>0</v>
      </c>
      <c r="D55" s="29">
        <v>0.33</v>
      </c>
      <c r="E55" s="81">
        <v>0</v>
      </c>
    </row>
    <row r="56" spans="2:5" x14ac:dyDescent="0.25">
      <c r="B56" s="91" t="s">
        <v>118</v>
      </c>
      <c r="C56" s="81">
        <v>0</v>
      </c>
      <c r="D56" s="29">
        <v>0.33</v>
      </c>
      <c r="E56" s="81">
        <v>0</v>
      </c>
    </row>
    <row r="57" spans="2:5" x14ac:dyDescent="0.25">
      <c r="B57" s="91" t="s">
        <v>119</v>
      </c>
      <c r="C57" s="81">
        <v>0</v>
      </c>
      <c r="D57" s="29">
        <v>0.33</v>
      </c>
      <c r="E57" s="81">
        <v>0</v>
      </c>
    </row>
    <row r="58" spans="2:5" x14ac:dyDescent="0.25">
      <c r="B58" s="91" t="s">
        <v>120</v>
      </c>
      <c r="C58" s="81">
        <v>0</v>
      </c>
      <c r="D58" s="81">
        <v>0</v>
      </c>
      <c r="E58" s="81">
        <v>0</v>
      </c>
    </row>
    <row r="59" spans="2:5" x14ac:dyDescent="0.25">
      <c r="B59" s="91" t="s">
        <v>121</v>
      </c>
      <c r="C59" s="29">
        <v>0.33</v>
      </c>
      <c r="D59" s="29">
        <v>0.67</v>
      </c>
      <c r="E59" s="81">
        <v>0</v>
      </c>
    </row>
    <row r="60" spans="2:5" x14ac:dyDescent="0.25">
      <c r="B60" s="92"/>
      <c r="C60" s="93" t="s">
        <v>122</v>
      </c>
      <c r="D60" s="94"/>
      <c r="E60" s="94"/>
    </row>
    <row r="61" spans="2:5" x14ac:dyDescent="0.25">
      <c r="B61" s="91" t="s">
        <v>123</v>
      </c>
      <c r="C61" s="29">
        <v>0.33</v>
      </c>
      <c r="D61" s="81">
        <v>0</v>
      </c>
      <c r="E61" s="29">
        <v>0.5</v>
      </c>
    </row>
    <row r="62" spans="2:5" x14ac:dyDescent="0.25">
      <c r="B62" s="91" t="s">
        <v>124</v>
      </c>
      <c r="C62" s="81">
        <v>0</v>
      </c>
      <c r="D62" s="81">
        <v>0</v>
      </c>
      <c r="E62" s="81">
        <v>0</v>
      </c>
    </row>
    <row r="63" spans="2:5" x14ac:dyDescent="0.25">
      <c r="B63" s="91" t="s">
        <v>125</v>
      </c>
      <c r="C63" s="81">
        <v>0</v>
      </c>
      <c r="D63" s="81">
        <v>0</v>
      </c>
      <c r="E63" s="29">
        <v>0.25</v>
      </c>
    </row>
    <row r="64" spans="2:5" x14ac:dyDescent="0.25">
      <c r="B64" s="91" t="s">
        <v>126</v>
      </c>
      <c r="C64" s="81">
        <v>0</v>
      </c>
      <c r="D64" s="81">
        <v>0</v>
      </c>
      <c r="E64" s="29" t="e">
        <f>(#REF!-#REF!)</f>
        <v>#REF!</v>
      </c>
    </row>
    <row r="65" spans="2:6" x14ac:dyDescent="0.25">
      <c r="B65" s="91" t="s">
        <v>127</v>
      </c>
      <c r="C65" s="29">
        <v>0.67</v>
      </c>
      <c r="D65" s="29">
        <v>0.33</v>
      </c>
      <c r="E65" s="29">
        <v>0.25</v>
      </c>
    </row>
    <row r="66" spans="2:6" x14ac:dyDescent="0.25">
      <c r="B66" s="92"/>
      <c r="C66" s="93" t="s">
        <v>128</v>
      </c>
      <c r="D66" s="94"/>
      <c r="E66" s="94"/>
    </row>
    <row r="67" spans="2:6" x14ac:dyDescent="0.25">
      <c r="B67" s="91" t="s">
        <v>129</v>
      </c>
      <c r="C67" s="29">
        <v>0.67</v>
      </c>
      <c r="D67" s="81">
        <v>0</v>
      </c>
      <c r="E67" s="81">
        <v>1</v>
      </c>
    </row>
    <row r="68" spans="2:6" x14ac:dyDescent="0.25">
      <c r="B68" s="91" t="s">
        <v>130</v>
      </c>
      <c r="C68" s="29">
        <v>0.33</v>
      </c>
      <c r="D68" s="81">
        <v>0</v>
      </c>
      <c r="E68" s="29">
        <v>0.5</v>
      </c>
    </row>
    <row r="69" spans="2:6" x14ac:dyDescent="0.25">
      <c r="B69" s="91" t="s">
        <v>131</v>
      </c>
      <c r="C69" s="29">
        <v>0.33</v>
      </c>
      <c r="D69" s="81">
        <v>0</v>
      </c>
      <c r="E69" s="29">
        <v>0.75</v>
      </c>
    </row>
    <row r="70" spans="2:6" ht="15.6" customHeight="1" x14ac:dyDescent="0.25">
      <c r="B70" s="91" t="s">
        <v>132</v>
      </c>
      <c r="C70" s="29">
        <v>0.33</v>
      </c>
      <c r="D70" s="81">
        <v>0</v>
      </c>
      <c r="E70" s="29">
        <v>0.75</v>
      </c>
    </row>
    <row r="71" spans="2:6" x14ac:dyDescent="0.25">
      <c r="B71" s="91" t="s">
        <v>133</v>
      </c>
      <c r="C71" s="81">
        <v>1</v>
      </c>
      <c r="D71" s="29">
        <v>0.33</v>
      </c>
      <c r="E71" s="29">
        <v>0.75</v>
      </c>
    </row>
    <row r="73" spans="2:6" x14ac:dyDescent="0.25">
      <c r="B73" s="32" t="s">
        <v>135</v>
      </c>
    </row>
    <row r="74" spans="2:6" x14ac:dyDescent="0.25">
      <c r="B74" s="97" t="s">
        <v>136</v>
      </c>
      <c r="C74" s="98">
        <v>0.33434999999999998</v>
      </c>
      <c r="D74" s="98">
        <v>0.29654999999999998</v>
      </c>
      <c r="E74" s="98">
        <v>0.21628</v>
      </c>
      <c r="F74" s="97">
        <v>1</v>
      </c>
    </row>
    <row r="75" spans="2:6" x14ac:dyDescent="0.25">
      <c r="B75" s="99"/>
      <c r="C75" s="100"/>
      <c r="D75" s="100"/>
      <c r="E75" s="100"/>
      <c r="F75" s="85" t="s">
        <v>137</v>
      </c>
    </row>
    <row r="76" spans="2:6" ht="31.5" x14ac:dyDescent="0.25">
      <c r="B76" s="101" t="s">
        <v>115</v>
      </c>
      <c r="C76" s="102" t="s">
        <v>108</v>
      </c>
      <c r="D76" s="102" t="s">
        <v>109</v>
      </c>
      <c r="E76" s="102" t="s">
        <v>110</v>
      </c>
      <c r="F76" s="103" t="s">
        <v>0</v>
      </c>
    </row>
    <row r="77" spans="2:6" x14ac:dyDescent="0.25">
      <c r="B77" s="96"/>
      <c r="C77" s="104" t="s">
        <v>116</v>
      </c>
      <c r="D77" s="105"/>
      <c r="E77" s="105"/>
      <c r="F77" s="106"/>
    </row>
    <row r="78" spans="2:6" x14ac:dyDescent="0.25">
      <c r="B78" s="91" t="s">
        <v>138</v>
      </c>
      <c r="C78" s="81">
        <f>(5*C74*C55)/5</f>
        <v>0</v>
      </c>
      <c r="D78" s="29">
        <f>(5*D74*D55)/5</f>
        <v>9.786149999999999E-2</v>
      </c>
      <c r="E78" s="81">
        <f>(5*E74*E55)/5</f>
        <v>0</v>
      </c>
      <c r="F78" s="29">
        <f>SUM(C78:E78)</f>
        <v>9.786149999999999E-2</v>
      </c>
    </row>
    <row r="79" spans="2:6" x14ac:dyDescent="0.25">
      <c r="B79" s="91" t="s">
        <v>139</v>
      </c>
      <c r="C79" s="81">
        <f>(5*C74*C56)/5</f>
        <v>0</v>
      </c>
      <c r="D79" s="29">
        <f>(5*D74*D56)/5</f>
        <v>9.786149999999999E-2</v>
      </c>
      <c r="E79" s="81">
        <f>(5*E74*E56)/5</f>
        <v>0</v>
      </c>
      <c r="F79" s="29">
        <f>SUM(C79:E79)</f>
        <v>9.786149999999999E-2</v>
      </c>
    </row>
    <row r="80" spans="2:6" x14ac:dyDescent="0.25">
      <c r="B80" s="91" t="s">
        <v>140</v>
      </c>
      <c r="C80" s="81">
        <f>(5*C74*C57)/5</f>
        <v>0</v>
      </c>
      <c r="D80" s="29">
        <f>(5*D74*D57)/5</f>
        <v>9.786149999999999E-2</v>
      </c>
      <c r="E80" s="81">
        <f>(5*E74*E57)/5</f>
        <v>0</v>
      </c>
      <c r="F80" s="29">
        <f>SUM(C80:E80)</f>
        <v>9.786149999999999E-2</v>
      </c>
    </row>
    <row r="81" spans="2:6" x14ac:dyDescent="0.25">
      <c r="B81" s="91" t="s">
        <v>141</v>
      </c>
      <c r="C81" s="81">
        <f>(5*C74*C58)/5</f>
        <v>0</v>
      </c>
      <c r="D81" s="81">
        <f>(5*D74*D58)/5</f>
        <v>0</v>
      </c>
      <c r="E81" s="81">
        <f>(5*E74*E58)/5</f>
        <v>0</v>
      </c>
      <c r="F81" s="29">
        <f>SUM(C81:E81)</f>
        <v>0</v>
      </c>
    </row>
    <row r="82" spans="2:6" x14ac:dyDescent="0.25">
      <c r="B82" s="91" t="s">
        <v>142</v>
      </c>
      <c r="C82" s="29">
        <f>(5*C74*C59)/5</f>
        <v>0.11033549999999999</v>
      </c>
      <c r="D82" s="29">
        <f>(5*D74*D59)/5</f>
        <v>0.19868849999999999</v>
      </c>
      <c r="E82" s="81">
        <f>(5*E74*E59)/5</f>
        <v>0</v>
      </c>
      <c r="F82" s="29">
        <f>SUM(C82:E82)</f>
        <v>0.30902399999999997</v>
      </c>
    </row>
    <row r="83" spans="2:6" x14ac:dyDescent="0.25">
      <c r="B83" s="92"/>
      <c r="C83" s="107" t="s">
        <v>122</v>
      </c>
      <c r="D83" s="108"/>
      <c r="E83" s="108"/>
      <c r="F83" s="109"/>
    </row>
    <row r="84" spans="2:6" x14ac:dyDescent="0.25">
      <c r="B84" s="91" t="s">
        <v>143</v>
      </c>
      <c r="C84" s="29">
        <f>(5*C74*C61)/5</f>
        <v>0.11033549999999999</v>
      </c>
      <c r="D84" s="29">
        <f>(5*D74*D61)/5</f>
        <v>0</v>
      </c>
      <c r="E84" s="29">
        <f>(5*E74*E61)/5</f>
        <v>0.10813999999999999</v>
      </c>
      <c r="F84" s="29">
        <f>SUM(C84:E84)</f>
        <v>0.21847549999999999</v>
      </c>
    </row>
    <row r="85" spans="2:6" x14ac:dyDescent="0.25">
      <c r="B85" s="91" t="s">
        <v>144</v>
      </c>
      <c r="C85" s="29">
        <f>(5*C74*C62)/5</f>
        <v>0</v>
      </c>
      <c r="D85" s="29">
        <f>(5*D74*D62)/5</f>
        <v>0</v>
      </c>
      <c r="E85" s="29">
        <f>(5*E74*E62)/5</f>
        <v>0</v>
      </c>
      <c r="F85" s="29">
        <f>SUM(C85:E85)</f>
        <v>0</v>
      </c>
    </row>
    <row r="86" spans="2:6" x14ac:dyDescent="0.25">
      <c r="B86" s="91" t="s">
        <v>145</v>
      </c>
      <c r="C86" s="29">
        <f>(5*C74*C63)/5</f>
        <v>0</v>
      </c>
      <c r="D86" s="29">
        <f>(5*D74*D63)/5</f>
        <v>0</v>
      </c>
      <c r="E86" s="29">
        <f>(5*E74*E63)/5</f>
        <v>5.4069999999999993E-2</v>
      </c>
      <c r="F86" s="29">
        <f>SUM(C86:E86)</f>
        <v>5.4069999999999993E-2</v>
      </c>
    </row>
    <row r="87" spans="2:6" x14ac:dyDescent="0.25">
      <c r="B87" s="91" t="s">
        <v>146</v>
      </c>
      <c r="C87" s="29">
        <f>(5*C74*C64)/5</f>
        <v>0</v>
      </c>
      <c r="D87" s="29">
        <f>(5*D74*D64)/5</f>
        <v>0</v>
      </c>
      <c r="E87" s="29" t="e">
        <f>(5*E74*E64)/5</f>
        <v>#REF!</v>
      </c>
      <c r="F87" s="29" t="e">
        <f>SUM(C87:E87)</f>
        <v>#REF!</v>
      </c>
    </row>
    <row r="88" spans="2:6" x14ac:dyDescent="0.25">
      <c r="B88" s="91" t="s">
        <v>147</v>
      </c>
      <c r="C88" s="29">
        <f>(5*C74*C65)/5</f>
        <v>0.22401450000000001</v>
      </c>
      <c r="D88" s="29">
        <f>(5*D74*D65)/5</f>
        <v>9.786149999999999E-2</v>
      </c>
      <c r="E88" s="29">
        <f>(5*E74*E65)/5</f>
        <v>5.4069999999999993E-2</v>
      </c>
      <c r="F88" s="29">
        <f>SUM(C88:E88)</f>
        <v>0.375946</v>
      </c>
    </row>
    <row r="89" spans="2:6" x14ac:dyDescent="0.25">
      <c r="B89" s="92"/>
      <c r="C89" s="107" t="s">
        <v>128</v>
      </c>
      <c r="D89" s="108"/>
      <c r="E89" s="108"/>
      <c r="F89" s="109"/>
    </row>
    <row r="90" spans="2:6" x14ac:dyDescent="0.25">
      <c r="B90" s="91" t="s">
        <v>148</v>
      </c>
      <c r="C90" s="29">
        <f>(5*C74*C67)/5</f>
        <v>0.22401450000000001</v>
      </c>
      <c r="D90" s="29">
        <f>(5*D74*D67)/5</f>
        <v>0</v>
      </c>
      <c r="E90" s="29">
        <f>(5*E74*E67)/5</f>
        <v>0.21627999999999997</v>
      </c>
      <c r="F90" s="29">
        <f>SUM(C90:E90)</f>
        <v>0.44029449999999998</v>
      </c>
    </row>
    <row r="91" spans="2:6" x14ac:dyDescent="0.25">
      <c r="B91" s="91" t="s">
        <v>149</v>
      </c>
      <c r="C91" s="29">
        <f>(5*C74*C68)/5</f>
        <v>0.11033549999999999</v>
      </c>
      <c r="D91" s="29">
        <f>(5*D74*D68)/5</f>
        <v>0</v>
      </c>
      <c r="E91" s="29">
        <f>(5*E74*E68)/5</f>
        <v>0.10813999999999999</v>
      </c>
      <c r="F91" s="29">
        <f>SUM(C91:E91)</f>
        <v>0.21847549999999999</v>
      </c>
    </row>
    <row r="92" spans="2:6" x14ac:dyDescent="0.25">
      <c r="B92" s="91" t="s">
        <v>150</v>
      </c>
      <c r="C92" s="29">
        <f>(5*C74*C69)/5</f>
        <v>0.11033549999999999</v>
      </c>
      <c r="D92" s="29">
        <f>(5*D74*D69)/5</f>
        <v>0</v>
      </c>
      <c r="E92" s="29">
        <f>(5*E74*E69)/5</f>
        <v>0.16220999999999999</v>
      </c>
      <c r="F92" s="29">
        <f>SUM(C92:E92)</f>
        <v>0.2725455</v>
      </c>
    </row>
    <row r="93" spans="2:6" x14ac:dyDescent="0.25">
      <c r="B93" s="91" t="s">
        <v>151</v>
      </c>
      <c r="C93" s="29">
        <f>(5*C74*C70)/5</f>
        <v>0.11033549999999999</v>
      </c>
      <c r="D93" s="29">
        <f>(5*D74*D70)/5</f>
        <v>0</v>
      </c>
      <c r="E93" s="29">
        <f>(5*E74*E70)/5</f>
        <v>0.16220999999999999</v>
      </c>
      <c r="F93" s="29">
        <f>SUM(C93:E93)</f>
        <v>0.2725455</v>
      </c>
    </row>
    <row r="94" spans="2:6" x14ac:dyDescent="0.25">
      <c r="B94" s="91" t="s">
        <v>152</v>
      </c>
      <c r="C94" s="29">
        <f>(5*C74*C71)/5</f>
        <v>0.33434999999999998</v>
      </c>
      <c r="D94" s="29">
        <f>(5*D74*D71)/5</f>
        <v>9.786149999999999E-2</v>
      </c>
      <c r="E94" s="29">
        <f>(5*E74*E71)/5</f>
        <v>0.16220999999999999</v>
      </c>
      <c r="F94" s="29">
        <f>SUM(C94:E94)</f>
        <v>0.59442149999999994</v>
      </c>
    </row>
    <row r="97" spans="2:6" x14ac:dyDescent="0.25">
      <c r="B97" s="32" t="s">
        <v>153</v>
      </c>
    </row>
    <row r="98" spans="2:6" x14ac:dyDescent="0.25">
      <c r="B98" s="103" t="s">
        <v>154</v>
      </c>
      <c r="C98" s="78" t="s">
        <v>111</v>
      </c>
      <c r="D98" s="78" t="s">
        <v>112</v>
      </c>
      <c r="E98" s="78" t="s">
        <v>113</v>
      </c>
    </row>
    <row r="99" spans="2:6" x14ac:dyDescent="0.25">
      <c r="B99" s="103" t="s">
        <v>111</v>
      </c>
      <c r="C99" s="29" t="s">
        <v>155</v>
      </c>
      <c r="D99" s="29">
        <v>0.17</v>
      </c>
      <c r="E99" s="29">
        <v>0.15</v>
      </c>
    </row>
    <row r="100" spans="2:6" x14ac:dyDescent="0.25">
      <c r="B100" s="103" t="s">
        <v>112</v>
      </c>
      <c r="C100" s="29">
        <v>0.27</v>
      </c>
      <c r="D100" s="29" t="s">
        <v>155</v>
      </c>
      <c r="E100" s="29">
        <v>0</v>
      </c>
    </row>
    <row r="101" spans="2:6" x14ac:dyDescent="0.25">
      <c r="B101" s="103" t="s">
        <v>113</v>
      </c>
      <c r="C101" s="29">
        <v>0.49</v>
      </c>
      <c r="D101" s="29">
        <v>0.24</v>
      </c>
      <c r="E101" s="29" t="s">
        <v>155</v>
      </c>
    </row>
    <row r="106" spans="2:6" x14ac:dyDescent="0.25">
      <c r="B106" s="110" t="s">
        <v>156</v>
      </c>
      <c r="C106" s="111"/>
      <c r="D106" s="111"/>
      <c r="E106" s="111"/>
      <c r="F106" s="111"/>
    </row>
    <row r="107" spans="2:6" x14ac:dyDescent="0.25">
      <c r="B107" s="112" t="s">
        <v>154</v>
      </c>
      <c r="C107" s="78" t="s">
        <v>111</v>
      </c>
      <c r="D107" s="78" t="s">
        <v>112</v>
      </c>
      <c r="E107" s="78" t="s">
        <v>113</v>
      </c>
      <c r="F107" s="113" t="s">
        <v>157</v>
      </c>
    </row>
    <row r="108" spans="2:6" x14ac:dyDescent="0.25">
      <c r="B108" s="103" t="s">
        <v>111</v>
      </c>
      <c r="C108" s="29" t="s">
        <v>155</v>
      </c>
      <c r="D108" s="29">
        <v>0.17</v>
      </c>
      <c r="E108" s="29">
        <v>0.15</v>
      </c>
      <c r="F108" s="29">
        <f>SUM(C108:E108)</f>
        <v>0.32</v>
      </c>
    </row>
    <row r="109" spans="2:6" ht="14.45" customHeight="1" x14ac:dyDescent="0.25">
      <c r="B109" s="103" t="s">
        <v>112</v>
      </c>
      <c r="C109" s="29">
        <v>0.27</v>
      </c>
      <c r="D109" s="29" t="s">
        <v>155</v>
      </c>
      <c r="E109" s="29">
        <v>0</v>
      </c>
      <c r="F109" s="29">
        <f>SUM(C109:E109)</f>
        <v>0.27</v>
      </c>
    </row>
    <row r="110" spans="2:6" ht="14.45" customHeight="1" x14ac:dyDescent="0.25">
      <c r="B110" s="103" t="s">
        <v>113</v>
      </c>
      <c r="C110" s="29">
        <v>0.49</v>
      </c>
      <c r="D110" s="29">
        <v>0.24</v>
      </c>
      <c r="E110" s="29" t="s">
        <v>155</v>
      </c>
      <c r="F110" s="29">
        <f>SUM(C110:E110)</f>
        <v>0.73</v>
      </c>
    </row>
    <row r="111" spans="2:6" ht="15.75" customHeight="1" x14ac:dyDescent="0.25"/>
    <row r="112" spans="2:6" ht="15.6" customHeight="1" x14ac:dyDescent="0.25"/>
    <row r="114" spans="2:6" x14ac:dyDescent="0.25">
      <c r="B114" s="103" t="s">
        <v>158</v>
      </c>
      <c r="C114" s="29">
        <f>SUM(C108:C110)</f>
        <v>0.76</v>
      </c>
      <c r="D114" s="29">
        <f>SUM(D108:D110)</f>
        <v>0.41000000000000003</v>
      </c>
      <c r="E114" s="29">
        <f>SUM(E108:E110)</f>
        <v>0.15</v>
      </c>
      <c r="F114" s="29" t="e">
        <f>SUM(#REF!)</f>
        <v>#REF!</v>
      </c>
    </row>
    <row r="116" spans="2:6" x14ac:dyDescent="0.25">
      <c r="B116" s="110" t="s">
        <v>159</v>
      </c>
      <c r="C116" s="111"/>
      <c r="D116" s="111"/>
      <c r="E116" s="111"/>
      <c r="F116" s="111"/>
    </row>
    <row r="117" spans="2:6" x14ac:dyDescent="0.25">
      <c r="B117" s="103" t="s">
        <v>154</v>
      </c>
      <c r="C117" s="78" t="s">
        <v>111</v>
      </c>
      <c r="D117" s="78" t="s">
        <v>112</v>
      </c>
      <c r="E117" s="78" t="s">
        <v>113</v>
      </c>
      <c r="F117" s="113" t="s">
        <v>157</v>
      </c>
    </row>
    <row r="118" spans="2:6" x14ac:dyDescent="0.25">
      <c r="B118" s="103" t="s">
        <v>111</v>
      </c>
      <c r="C118" s="29" t="s">
        <v>155</v>
      </c>
      <c r="D118" s="29">
        <v>0.17</v>
      </c>
      <c r="E118" s="29">
        <v>0.15</v>
      </c>
      <c r="F118" s="29">
        <f>SUM(C118:E118)/5</f>
        <v>6.4000000000000001E-2</v>
      </c>
    </row>
    <row r="119" spans="2:6" x14ac:dyDescent="0.25">
      <c r="B119" s="103" t="s">
        <v>112</v>
      </c>
      <c r="C119" s="29">
        <v>0.27</v>
      </c>
      <c r="D119" s="29" t="s">
        <v>155</v>
      </c>
      <c r="E119" s="29">
        <v>0</v>
      </c>
      <c r="F119" s="29">
        <f>SUM(C119:E119)/5</f>
        <v>5.4000000000000006E-2</v>
      </c>
    </row>
    <row r="120" spans="2:6" x14ac:dyDescent="0.25">
      <c r="B120" s="103" t="s">
        <v>113</v>
      </c>
      <c r="C120" s="29">
        <v>0.49</v>
      </c>
      <c r="D120" s="29">
        <v>0.24</v>
      </c>
      <c r="E120" s="29" t="s">
        <v>155</v>
      </c>
      <c r="F120" s="29">
        <f>SUM(C120:E120)/5</f>
        <v>0.14599999999999999</v>
      </c>
    </row>
    <row r="121" spans="2:6" x14ac:dyDescent="0.25">
      <c r="B121" s="29" t="e">
        <f>SUM(#REF!)/5</f>
        <v>#REF!</v>
      </c>
    </row>
    <row r="122" spans="2:6" x14ac:dyDescent="0.25">
      <c r="B122" s="29" t="e">
        <f>SUM(#REF!)/5</f>
        <v>#REF!</v>
      </c>
    </row>
    <row r="123" spans="2:6" x14ac:dyDescent="0.25">
      <c r="B123" s="29" t="e">
        <f>SUM(#REF!)/5</f>
        <v>#REF!</v>
      </c>
    </row>
    <row r="124" spans="2:6" x14ac:dyDescent="0.25">
      <c r="B124" s="103" t="s">
        <v>158</v>
      </c>
      <c r="C124" s="29">
        <f>SUM(C118:C120)/5</f>
        <v>0.152</v>
      </c>
      <c r="D124" s="29">
        <f>SUM(D118:D120)/5</f>
        <v>8.2000000000000003E-2</v>
      </c>
      <c r="E124" s="29">
        <f>SUM(E118:E120)/5</f>
        <v>0.03</v>
      </c>
      <c r="F124" s="29" t="e">
        <f>SUM(#REF!)/5</f>
        <v>#REF!</v>
      </c>
    </row>
    <row r="126" spans="2:6" x14ac:dyDescent="0.25">
      <c r="B126" s="114" t="s">
        <v>160</v>
      </c>
      <c r="C126" s="114"/>
    </row>
    <row r="127" spans="2:6" x14ac:dyDescent="0.25">
      <c r="B127" s="103" t="s">
        <v>154</v>
      </c>
      <c r="C127" s="115" t="s">
        <v>157</v>
      </c>
      <c r="D127" s="115" t="s">
        <v>158</v>
      </c>
      <c r="E127" s="115" t="s">
        <v>161</v>
      </c>
    </row>
    <row r="128" spans="2:6" x14ac:dyDescent="0.25">
      <c r="B128" s="103" t="s">
        <v>111</v>
      </c>
      <c r="C128" s="29">
        <v>0.9</v>
      </c>
      <c r="D128" s="29">
        <v>1.2300000000000002</v>
      </c>
      <c r="E128" s="29">
        <f>C128-D128</f>
        <v>-0.33000000000000018</v>
      </c>
    </row>
    <row r="129" spans="2:6" x14ac:dyDescent="0.25">
      <c r="B129" s="103" t="s">
        <v>112</v>
      </c>
      <c r="C129" s="29">
        <v>0.89</v>
      </c>
      <c r="D129" s="29">
        <v>0.68</v>
      </c>
      <c r="E129" s="29">
        <f>C129-D129</f>
        <v>0.20999999999999996</v>
      </c>
    </row>
    <row r="130" spans="2:6" x14ac:dyDescent="0.25">
      <c r="B130" s="103" t="s">
        <v>113</v>
      </c>
      <c r="C130" s="29">
        <v>2.0300000000000002</v>
      </c>
      <c r="D130" s="29">
        <v>0.37</v>
      </c>
      <c r="E130" s="29">
        <f>C130-D130</f>
        <v>1.6600000000000001</v>
      </c>
    </row>
    <row r="132" spans="2:6" x14ac:dyDescent="0.25">
      <c r="B132" s="116" t="s">
        <v>162</v>
      </c>
      <c r="C132" s="116"/>
    </row>
    <row r="133" spans="2:6" x14ac:dyDescent="0.25">
      <c r="B133" s="117" t="s">
        <v>163</v>
      </c>
      <c r="C133" s="118"/>
    </row>
    <row r="134" spans="2:6" x14ac:dyDescent="0.25">
      <c r="B134" s="117" t="s">
        <v>164</v>
      </c>
      <c r="C134" s="118"/>
      <c r="F134" s="79" t="s">
        <v>165</v>
      </c>
    </row>
    <row r="135" spans="2:6" x14ac:dyDescent="0.25">
      <c r="B135" s="117" t="s">
        <v>166</v>
      </c>
      <c r="C135" s="118"/>
      <c r="F135" s="79" t="s">
        <v>167</v>
      </c>
    </row>
    <row r="136" spans="2:6" x14ac:dyDescent="0.25">
      <c r="B136" s="117" t="s">
        <v>168</v>
      </c>
      <c r="C136" s="118"/>
      <c r="F136" s="79" t="s">
        <v>169</v>
      </c>
    </row>
    <row r="137" spans="2:6" x14ac:dyDescent="0.25">
      <c r="B137" s="117" t="s">
        <v>170</v>
      </c>
      <c r="C137" s="118"/>
      <c r="F137" s="79" t="s">
        <v>171</v>
      </c>
    </row>
    <row r="138" spans="2:6" x14ac:dyDescent="0.25">
      <c r="B138" s="117" t="s">
        <v>172</v>
      </c>
      <c r="C138" s="118"/>
      <c r="F138" s="79" t="s">
        <v>173</v>
      </c>
    </row>
    <row r="139" spans="2:6" x14ac:dyDescent="0.25">
      <c r="B139" s="117" t="s">
        <v>174</v>
      </c>
      <c r="C139" s="118"/>
      <c r="F139" s="79" t="s">
        <v>175</v>
      </c>
    </row>
    <row r="140" spans="2:6" x14ac:dyDescent="0.25">
      <c r="B140" s="117" t="s">
        <v>176</v>
      </c>
      <c r="C140" s="118"/>
    </row>
    <row r="141" spans="2:6" x14ac:dyDescent="0.25">
      <c r="B141" s="117" t="s">
        <v>177</v>
      </c>
      <c r="C141" s="118"/>
    </row>
    <row r="142" spans="2:6" x14ac:dyDescent="0.25">
      <c r="B142" s="117" t="s">
        <v>178</v>
      </c>
      <c r="C142" s="118"/>
    </row>
    <row r="143" spans="2:6" x14ac:dyDescent="0.25">
      <c r="B143" s="117" t="s">
        <v>179</v>
      </c>
      <c r="C143" s="118"/>
    </row>
    <row r="144" spans="2:6" x14ac:dyDescent="0.25">
      <c r="B144" s="117" t="s">
        <v>180</v>
      </c>
      <c r="C144" s="118"/>
    </row>
    <row r="145" spans="2:6" ht="15" customHeight="1" x14ac:dyDescent="0.25">
      <c r="B145" s="117" t="s">
        <v>181</v>
      </c>
      <c r="C145" s="118"/>
    </row>
    <row r="146" spans="2:6" x14ac:dyDescent="0.25">
      <c r="B146" s="117" t="s">
        <v>182</v>
      </c>
      <c r="C146" s="118"/>
    </row>
    <row r="147" spans="2:6" x14ac:dyDescent="0.25">
      <c r="B147" s="117" t="s">
        <v>183</v>
      </c>
      <c r="C147" s="118"/>
    </row>
    <row r="149" spans="2:6" x14ac:dyDescent="0.25">
      <c r="B149" s="116" t="s">
        <v>184</v>
      </c>
      <c r="C149" s="116"/>
      <c r="D149" s="116"/>
      <c r="E149" s="111"/>
    </row>
    <row r="150" spans="2:6" x14ac:dyDescent="0.25">
      <c r="B150" s="103" t="s">
        <v>154</v>
      </c>
      <c r="C150" s="115" t="s">
        <v>157</v>
      </c>
      <c r="D150" s="115" t="s">
        <v>158</v>
      </c>
      <c r="E150" s="115" t="s">
        <v>161</v>
      </c>
      <c r="F150" s="115" t="s">
        <v>32</v>
      </c>
    </row>
    <row r="151" spans="2:6" x14ac:dyDescent="0.25">
      <c r="B151" s="103" t="s">
        <v>111</v>
      </c>
      <c r="C151" s="29">
        <v>0.18</v>
      </c>
      <c r="D151" s="29">
        <v>0.24600000000000005</v>
      </c>
      <c r="E151" s="29">
        <f>C151-D151</f>
        <v>-6.6000000000000059E-2</v>
      </c>
      <c r="F151" s="81">
        <f>RANK(E151,$E$151:$E$156,0)</f>
        <v>5</v>
      </c>
    </row>
    <row r="152" spans="2:6" x14ac:dyDescent="0.25">
      <c r="B152" s="103" t="s">
        <v>112</v>
      </c>
      <c r="C152" s="29">
        <v>0.17799999999999999</v>
      </c>
      <c r="D152" s="29">
        <v>0.13600000000000001</v>
      </c>
      <c r="E152" s="29">
        <f t="shared" ref="E152:E156" si="0">C152-D152</f>
        <v>4.1999999999999982E-2</v>
      </c>
      <c r="F152" s="81">
        <f>RANK(E152,$E$151:$E$156,0)</f>
        <v>3</v>
      </c>
    </row>
    <row r="153" spans="2:6" x14ac:dyDescent="0.25">
      <c r="B153" s="103" t="s">
        <v>113</v>
      </c>
      <c r="C153" s="29">
        <v>0.40600000000000003</v>
      </c>
      <c r="D153" s="29">
        <v>7.3999999999999996E-2</v>
      </c>
      <c r="E153" s="29">
        <f t="shared" si="0"/>
        <v>0.33200000000000002</v>
      </c>
      <c r="F153" s="81">
        <f>RANK(E153,$E$151:$E$156,0)</f>
        <v>1</v>
      </c>
    </row>
    <row r="154" spans="2:6" x14ac:dyDescent="0.25">
      <c r="B154" s="103" t="s">
        <v>185</v>
      </c>
      <c r="C154" s="29">
        <v>0.11199999999999999</v>
      </c>
      <c r="D154" s="29">
        <v>0.17200000000000001</v>
      </c>
      <c r="E154" s="29">
        <f t="shared" si="0"/>
        <v>-6.0000000000000026E-2</v>
      </c>
      <c r="F154" s="81">
        <f>RANK(E154,$E$151:$E$156,0)</f>
        <v>4</v>
      </c>
    </row>
    <row r="155" spans="2:6" x14ac:dyDescent="0.25">
      <c r="B155" s="103" t="s">
        <v>186</v>
      </c>
      <c r="C155" s="29">
        <v>0.30399999999999999</v>
      </c>
      <c r="D155" s="29">
        <v>0.128</v>
      </c>
      <c r="E155" s="29">
        <f t="shared" si="0"/>
        <v>0.17599999999999999</v>
      </c>
      <c r="F155" s="81">
        <f>RANK(E155,$E$151:$E$156,0)</f>
        <v>2</v>
      </c>
    </row>
    <row r="156" spans="2:6" x14ac:dyDescent="0.25">
      <c r="B156" s="103" t="s">
        <v>187</v>
      </c>
      <c r="C156" s="29">
        <v>3.5999999999999997E-2</v>
      </c>
      <c r="D156" s="29">
        <v>0.45999999999999996</v>
      </c>
      <c r="E156" s="29">
        <f t="shared" si="0"/>
        <v>-0.42399999999999999</v>
      </c>
      <c r="F156" s="81">
        <f>RANK(E156,$E$151:$E$156,0)</f>
        <v>6</v>
      </c>
    </row>
    <row r="177" spans="2:3" x14ac:dyDescent="0.25">
      <c r="B177" s="119"/>
      <c r="C177" s="119"/>
    </row>
    <row r="213" spans="2:2" x14ac:dyDescent="0.25">
      <c r="B213" s="32"/>
    </row>
  </sheetData>
  <mergeCells count="11">
    <mergeCell ref="C38:E38"/>
    <mergeCell ref="C44:E44"/>
    <mergeCell ref="C54:E54"/>
    <mergeCell ref="C60:E60"/>
    <mergeCell ref="C66:E66"/>
    <mergeCell ref="B8:B9"/>
    <mergeCell ref="C8:E8"/>
    <mergeCell ref="B21:B22"/>
    <mergeCell ref="C21:E21"/>
    <mergeCell ref="B31:B32"/>
    <mergeCell ref="C32:E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AHP</vt:lpstr>
      <vt:lpstr>FAHP</vt:lpstr>
      <vt:lpstr>TOPSIS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Risalah Naufal</dc:creator>
  <cp:lastModifiedBy>Risalah Naufal</cp:lastModifiedBy>
  <dcterms:created xsi:type="dcterms:W3CDTF">2023-09-15T07:06:33Z</dcterms:created>
  <dcterms:modified xsi:type="dcterms:W3CDTF">2023-10-11T08:44:58Z</dcterms:modified>
</cp:coreProperties>
</file>