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ing\MRONJ_WBPG\SystematicReview\"/>
    </mc:Choice>
  </mc:AlternateContent>
  <xr:revisionPtr revIDLastSave="0" documentId="13_ncr:1_{2D808CF4-2E33-4151-8B44-C4DF953F000B}" xr6:coauthVersionLast="47" xr6:coauthVersionMax="47" xr10:uidLastSave="{00000000-0000-0000-0000-000000000000}"/>
  <bookViews>
    <workbookView xWindow="-80" yWindow="0" windowWidth="10827" windowHeight="12693" activeTab="1" xr2:uid="{A6500C5C-83B4-475B-B2DA-E927812B933F}"/>
  </bookViews>
  <sheets>
    <sheet name="Osteoporosis" sheetId="1" r:id="rId1"/>
    <sheet name="Cancer" sheetId="4" r:id="rId2"/>
    <sheet name="Referenc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9" i="4" l="1"/>
  <c r="K100" i="4"/>
  <c r="J99" i="4"/>
  <c r="I99" i="4"/>
  <c r="K72" i="1"/>
  <c r="K71" i="1"/>
  <c r="J72" i="1"/>
  <c r="I72" i="1"/>
  <c r="J77" i="1"/>
  <c r="I77" i="1"/>
  <c r="K77" i="1" s="1"/>
  <c r="J71" i="1"/>
  <c r="I71" i="1"/>
  <c r="J68" i="1"/>
  <c r="I68" i="1"/>
  <c r="J69" i="1"/>
  <c r="J80" i="1" s="1"/>
  <c r="I69" i="1"/>
  <c r="I80" i="1" s="1"/>
  <c r="J59" i="1"/>
  <c r="J60" i="1" s="1"/>
  <c r="I59" i="1"/>
  <c r="J51" i="1"/>
  <c r="I51" i="1"/>
  <c r="K51" i="1" s="1"/>
  <c r="J49" i="1"/>
  <c r="I49" i="1"/>
  <c r="I41" i="1"/>
  <c r="J45" i="1"/>
  <c r="I45" i="1"/>
  <c r="K45" i="1" s="1"/>
  <c r="J43" i="1"/>
  <c r="I43" i="1"/>
  <c r="I46" i="1" s="1"/>
  <c r="K46" i="1" s="1"/>
  <c r="J41" i="1"/>
  <c r="J46" i="1" s="1"/>
  <c r="J31" i="1"/>
  <c r="I31" i="1"/>
  <c r="K31" i="1" s="1"/>
  <c r="J29" i="1"/>
  <c r="I29" i="1"/>
  <c r="J27" i="1"/>
  <c r="I27" i="1"/>
  <c r="J22" i="1"/>
  <c r="K21" i="1"/>
  <c r="I22" i="1"/>
  <c r="J11" i="1"/>
  <c r="K10" i="1"/>
  <c r="I11" i="1"/>
  <c r="K102" i="4"/>
  <c r="K101" i="4"/>
  <c r="K98" i="4"/>
  <c r="J100" i="4"/>
  <c r="I100" i="4"/>
  <c r="J92" i="4"/>
  <c r="J105" i="4" s="1"/>
  <c r="I92" i="4"/>
  <c r="K91" i="4"/>
  <c r="K93" i="4"/>
  <c r="K94" i="4"/>
  <c r="K95" i="4"/>
  <c r="K96" i="4"/>
  <c r="K97" i="4"/>
  <c r="K90" i="4"/>
  <c r="K89" i="4"/>
  <c r="K77" i="4"/>
  <c r="J34" i="4"/>
  <c r="I34" i="4"/>
  <c r="K25" i="4"/>
  <c r="K26" i="4"/>
  <c r="K27" i="4"/>
  <c r="K28" i="4"/>
  <c r="K29" i="4"/>
  <c r="K32" i="4"/>
  <c r="K33" i="4"/>
  <c r="K31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35" i="4"/>
  <c r="J65" i="4"/>
  <c r="I65" i="4"/>
  <c r="K65" i="4" s="1"/>
  <c r="J78" i="4"/>
  <c r="I78" i="4"/>
  <c r="K68" i="4"/>
  <c r="K69" i="4"/>
  <c r="K70" i="4"/>
  <c r="K71" i="4"/>
  <c r="K72" i="4"/>
  <c r="K73" i="4"/>
  <c r="K74" i="4"/>
  <c r="K75" i="4"/>
  <c r="K76" i="4"/>
  <c r="K67" i="4"/>
  <c r="K15" i="4"/>
  <c r="J30" i="4"/>
  <c r="I30" i="4"/>
  <c r="K5" i="4"/>
  <c r="K6" i="4"/>
  <c r="K7" i="4"/>
  <c r="K8" i="4"/>
  <c r="K9" i="4"/>
  <c r="K10" i="4"/>
  <c r="K11" i="4"/>
  <c r="K12" i="4"/>
  <c r="K13" i="4"/>
  <c r="K14" i="4"/>
  <c r="K16" i="4"/>
  <c r="K17" i="4"/>
  <c r="K18" i="4"/>
  <c r="K19" i="4"/>
  <c r="K20" i="4"/>
  <c r="J21" i="4"/>
  <c r="J22" i="4" s="1"/>
  <c r="I21" i="4"/>
  <c r="K4" i="4"/>
  <c r="H23" i="1"/>
  <c r="H24" i="1"/>
  <c r="K58" i="1"/>
  <c r="K57" i="1"/>
  <c r="K50" i="1"/>
  <c r="K48" i="1"/>
  <c r="K44" i="1"/>
  <c r="K42" i="1"/>
  <c r="K34" i="1"/>
  <c r="K35" i="1"/>
  <c r="K36" i="1"/>
  <c r="K37" i="1"/>
  <c r="K38" i="1"/>
  <c r="K39" i="1"/>
  <c r="K40" i="1"/>
  <c r="K33" i="1"/>
  <c r="K30" i="1"/>
  <c r="K28" i="1"/>
  <c r="K24" i="1"/>
  <c r="K25" i="1"/>
  <c r="K26" i="1"/>
  <c r="K23" i="1"/>
  <c r="K15" i="1"/>
  <c r="K16" i="1"/>
  <c r="K17" i="1"/>
  <c r="K18" i="1"/>
  <c r="K19" i="1"/>
  <c r="K20" i="1"/>
  <c r="K14" i="1"/>
  <c r="K5" i="1"/>
  <c r="K6" i="1"/>
  <c r="K7" i="1"/>
  <c r="K8" i="1"/>
  <c r="K9" i="1"/>
  <c r="K4" i="1"/>
  <c r="K63" i="1"/>
  <c r="K64" i="1"/>
  <c r="K65" i="1"/>
  <c r="K66" i="1"/>
  <c r="K67" i="1"/>
  <c r="K62" i="1"/>
  <c r="K70" i="1"/>
  <c r="K73" i="1"/>
  <c r="K74" i="1"/>
  <c r="K75" i="1"/>
  <c r="K76" i="1"/>
  <c r="O6" i="1"/>
  <c r="O7" i="1"/>
  <c r="O8" i="1"/>
  <c r="O9" i="1"/>
  <c r="O10" i="1"/>
  <c r="O14" i="1"/>
  <c r="O15" i="1"/>
  <c r="O16" i="1"/>
  <c r="O17" i="1"/>
  <c r="O18" i="1"/>
  <c r="O19" i="1"/>
  <c r="O20" i="1"/>
  <c r="O21" i="1"/>
  <c r="O23" i="1"/>
  <c r="O24" i="1"/>
  <c r="O25" i="1"/>
  <c r="O26" i="1"/>
  <c r="O28" i="1"/>
  <c r="O30" i="1"/>
  <c r="O34" i="1"/>
  <c r="O35" i="1"/>
  <c r="O36" i="1"/>
  <c r="O37" i="1"/>
  <c r="O38" i="1"/>
  <c r="O39" i="1"/>
  <c r="O40" i="1"/>
  <c r="O42" i="1"/>
  <c r="O44" i="1"/>
  <c r="O48" i="1"/>
  <c r="O50" i="1"/>
  <c r="O57" i="1"/>
  <c r="O58" i="1"/>
  <c r="O62" i="1"/>
  <c r="O63" i="1"/>
  <c r="O64" i="1"/>
  <c r="O65" i="1"/>
  <c r="O66" i="1"/>
  <c r="O67" i="1"/>
  <c r="O70" i="1"/>
  <c r="O73" i="1"/>
  <c r="O74" i="1"/>
  <c r="O75" i="1"/>
  <c r="O76" i="1"/>
  <c r="N6" i="1"/>
  <c r="N7" i="1"/>
  <c r="N8" i="1"/>
  <c r="N9" i="1"/>
  <c r="N10" i="1"/>
  <c r="N14" i="1"/>
  <c r="N15" i="1"/>
  <c r="N16" i="1"/>
  <c r="N17" i="1"/>
  <c r="N18" i="1"/>
  <c r="N19" i="1"/>
  <c r="N20" i="1"/>
  <c r="N21" i="1"/>
  <c r="N23" i="1"/>
  <c r="N24" i="1"/>
  <c r="N25" i="1"/>
  <c r="N26" i="1"/>
  <c r="N28" i="1"/>
  <c r="N30" i="1"/>
  <c r="N34" i="1"/>
  <c r="N35" i="1"/>
  <c r="N36" i="1"/>
  <c r="N37" i="1"/>
  <c r="N38" i="1"/>
  <c r="N39" i="1"/>
  <c r="N40" i="1"/>
  <c r="N42" i="1"/>
  <c r="N44" i="1"/>
  <c r="N48" i="1"/>
  <c r="N50" i="1"/>
  <c r="N57" i="1"/>
  <c r="N58" i="1"/>
  <c r="N62" i="1"/>
  <c r="N63" i="1"/>
  <c r="N64" i="1"/>
  <c r="N65" i="1"/>
  <c r="N66" i="1"/>
  <c r="N67" i="1"/>
  <c r="N70" i="1"/>
  <c r="N73" i="1"/>
  <c r="N74" i="1"/>
  <c r="N75" i="1"/>
  <c r="N76" i="1"/>
  <c r="M6" i="1"/>
  <c r="M7" i="1"/>
  <c r="M8" i="1"/>
  <c r="M9" i="1"/>
  <c r="M10" i="1"/>
  <c r="M14" i="1"/>
  <c r="M15" i="1"/>
  <c r="M16" i="1"/>
  <c r="M17" i="1"/>
  <c r="M18" i="1"/>
  <c r="M19" i="1"/>
  <c r="M20" i="1"/>
  <c r="M21" i="1"/>
  <c r="M23" i="1"/>
  <c r="M24" i="1"/>
  <c r="M25" i="1"/>
  <c r="M26" i="1"/>
  <c r="M28" i="1"/>
  <c r="M30" i="1"/>
  <c r="M34" i="1"/>
  <c r="M35" i="1"/>
  <c r="M36" i="1"/>
  <c r="M37" i="1"/>
  <c r="M38" i="1"/>
  <c r="M39" i="1"/>
  <c r="M40" i="1"/>
  <c r="M42" i="1"/>
  <c r="M44" i="1"/>
  <c r="M48" i="1"/>
  <c r="M50" i="1"/>
  <c r="M57" i="1"/>
  <c r="M58" i="1"/>
  <c r="M62" i="1"/>
  <c r="M63" i="1"/>
  <c r="M64" i="1"/>
  <c r="M65" i="1"/>
  <c r="M66" i="1"/>
  <c r="M67" i="1"/>
  <c r="M70" i="1"/>
  <c r="M73" i="1"/>
  <c r="M74" i="1"/>
  <c r="M75" i="1"/>
  <c r="M76" i="1"/>
  <c r="O4" i="1"/>
  <c r="N4" i="1"/>
  <c r="M4" i="1"/>
  <c r="H74" i="1"/>
  <c r="H75" i="1"/>
  <c r="H76" i="1"/>
  <c r="H73" i="1"/>
  <c r="H70" i="1"/>
  <c r="H67" i="1"/>
  <c r="H63" i="1"/>
  <c r="H64" i="1"/>
  <c r="H65" i="1"/>
  <c r="H66" i="1"/>
  <c r="H62" i="1"/>
  <c r="H58" i="1"/>
  <c r="H57" i="1"/>
  <c r="H50" i="1"/>
  <c r="H48" i="1"/>
  <c r="H44" i="1"/>
  <c r="H42" i="1"/>
  <c r="H34" i="1"/>
  <c r="H35" i="1"/>
  <c r="H36" i="1"/>
  <c r="H37" i="1"/>
  <c r="H38" i="1"/>
  <c r="H39" i="1"/>
  <c r="H40" i="1"/>
  <c r="H30" i="1"/>
  <c r="H28" i="1"/>
  <c r="H25" i="1"/>
  <c r="H26" i="1"/>
  <c r="H15" i="1"/>
  <c r="H16" i="1"/>
  <c r="H18" i="1"/>
  <c r="H19" i="1"/>
  <c r="H20" i="1"/>
  <c r="H21" i="1"/>
  <c r="H14" i="1"/>
  <c r="H4" i="1"/>
  <c r="H6" i="1"/>
  <c r="H7" i="1"/>
  <c r="H8" i="1"/>
  <c r="H9" i="1"/>
  <c r="H10" i="1"/>
  <c r="K92" i="4" l="1"/>
  <c r="I105" i="4"/>
  <c r="K105" i="4" s="1"/>
  <c r="K21" i="4"/>
  <c r="K22" i="4"/>
  <c r="I22" i="4"/>
  <c r="K59" i="1"/>
  <c r="I60" i="1"/>
  <c r="K60" i="1" s="1"/>
  <c r="K49" i="1"/>
  <c r="K29" i="1"/>
  <c r="J32" i="1"/>
  <c r="I32" i="1"/>
  <c r="I47" i="1" s="1"/>
  <c r="K80" i="1"/>
  <c r="K68" i="1"/>
  <c r="K69" i="1"/>
  <c r="K41" i="1"/>
  <c r="K43" i="1"/>
  <c r="K27" i="1"/>
  <c r="K22" i="1"/>
  <c r="K11" i="1"/>
  <c r="K78" i="4"/>
  <c r="J66" i="4"/>
  <c r="J81" i="4" s="1"/>
  <c r="K34" i="4"/>
  <c r="K30" i="4"/>
  <c r="I66" i="4"/>
  <c r="I81" i="4" s="1"/>
  <c r="K81" i="4" l="1"/>
  <c r="J52" i="1"/>
  <c r="J47" i="1"/>
  <c r="K47" i="1" s="1"/>
  <c r="I52" i="1"/>
  <c r="K52" i="1" s="1"/>
  <c r="K32" i="1"/>
  <c r="K66" i="4"/>
</calcChain>
</file>

<file path=xl/sharedStrings.xml><?xml version="1.0" encoding="utf-8"?>
<sst xmlns="http://schemas.openxmlformats.org/spreadsheetml/2006/main" count="390" uniqueCount="195">
  <si>
    <t>Indication</t>
    <phoneticPr fontId="1" type="noConversion"/>
  </si>
  <si>
    <t>osteoporosis</t>
    <phoneticPr fontId="1" type="noConversion"/>
  </si>
  <si>
    <t>Medication</t>
    <phoneticPr fontId="1" type="noConversion"/>
  </si>
  <si>
    <t>Administration</t>
    <phoneticPr fontId="1" type="noConversion"/>
  </si>
  <si>
    <t>oral</t>
    <phoneticPr fontId="1" type="noConversion"/>
  </si>
  <si>
    <t>IV/SC</t>
    <phoneticPr fontId="1" type="noConversion"/>
  </si>
  <si>
    <t>Specific</t>
    <phoneticPr fontId="1" type="noConversion"/>
  </si>
  <si>
    <t>bisphosphonate</t>
    <phoneticPr fontId="1" type="noConversion"/>
  </si>
  <si>
    <t>mixed</t>
    <phoneticPr fontId="1" type="noConversion"/>
  </si>
  <si>
    <t>Alendronate</t>
    <phoneticPr fontId="1" type="noConversion"/>
  </si>
  <si>
    <t>Invasive dental 
treatment</t>
    <phoneticPr fontId="1" type="noConversion"/>
  </si>
  <si>
    <t>Percentage
(%)</t>
    <phoneticPr fontId="1" type="noConversion"/>
  </si>
  <si>
    <t>MRONJ 
case (n)</t>
    <phoneticPr fontId="1" type="noConversion"/>
  </si>
  <si>
    <t>Subject
number (n)</t>
    <phoneticPr fontId="1" type="noConversion"/>
  </si>
  <si>
    <t>Full name</t>
    <phoneticPr fontId="1" type="noConversion"/>
  </si>
  <si>
    <t>none</t>
    <phoneticPr fontId="1" type="noConversion"/>
  </si>
  <si>
    <t>PMID</t>
    <phoneticPr fontId="1" type="noConversion"/>
  </si>
  <si>
    <t>Summary</t>
    <phoneticPr fontId="1" type="noConversion"/>
  </si>
  <si>
    <t>oral BP + no Tx</t>
    <phoneticPr fontId="1" type="noConversion"/>
  </si>
  <si>
    <t>Risedronate</t>
  </si>
  <si>
    <t>oral Alandronate + no Tx</t>
    <phoneticPr fontId="1" type="noConversion"/>
  </si>
  <si>
    <t>oral Risedronate + no Tx</t>
    <phoneticPr fontId="1" type="noConversion"/>
  </si>
  <si>
    <t>oral Ibandronate + no Tx</t>
    <phoneticPr fontId="1" type="noConversion"/>
  </si>
  <si>
    <t>Ibandronate</t>
    <phoneticPr fontId="1" type="noConversion"/>
  </si>
  <si>
    <t>Zoledronate</t>
    <phoneticPr fontId="1" type="noConversion"/>
  </si>
  <si>
    <t>Pamidronate</t>
    <phoneticPr fontId="1" type="noConversion"/>
  </si>
  <si>
    <t>IV Zoledronate + no Tx</t>
    <phoneticPr fontId="1" type="noConversion"/>
  </si>
  <si>
    <t>IV Ibandronate + no Tx</t>
    <phoneticPr fontId="1" type="noConversion"/>
  </si>
  <si>
    <t>IV Pamidronate + no Tx</t>
    <phoneticPr fontId="1" type="noConversion"/>
  </si>
  <si>
    <t>IV BP + no Tx</t>
    <phoneticPr fontId="1" type="noConversion"/>
  </si>
  <si>
    <t>Denosumab</t>
    <phoneticPr fontId="1" type="noConversion"/>
  </si>
  <si>
    <t>YES</t>
    <phoneticPr fontId="1" type="noConversion"/>
  </si>
  <si>
    <t>oral BP + dental extraction</t>
    <phoneticPr fontId="1" type="noConversion"/>
  </si>
  <si>
    <t>IV BP(Zoledronate) 
+ dental extraction</t>
    <phoneticPr fontId="1" type="noConversion"/>
  </si>
  <si>
    <t>Denosumab + dental extraction</t>
    <phoneticPr fontId="1" type="noConversion"/>
  </si>
  <si>
    <t>no AR + no dental extraction</t>
    <phoneticPr fontId="1" type="noConversion"/>
  </si>
  <si>
    <t>Author</t>
    <phoneticPr fontId="1" type="noConversion"/>
  </si>
  <si>
    <t>Year</t>
    <phoneticPr fontId="1" type="noConversion"/>
  </si>
  <si>
    <t>No AR + dental extraction</t>
    <phoneticPr fontId="1" type="noConversion"/>
  </si>
  <si>
    <t>Denosuab + no Tx</t>
    <phoneticPr fontId="1" type="noConversion"/>
  </si>
  <si>
    <t>Romosuzumab + no Tx</t>
    <phoneticPr fontId="1" type="noConversion"/>
  </si>
  <si>
    <t>Romosuzumab</t>
    <phoneticPr fontId="1" type="noConversion"/>
  </si>
  <si>
    <t>Romosuzumab + dental extraction</t>
    <phoneticPr fontId="1" type="noConversion"/>
  </si>
  <si>
    <t>Increased incidence of osteonecrosis of the jaw after tooth extraction in patients treated with bisphosphonates: a cohort study</t>
  </si>
  <si>
    <t>Paper name</t>
    <phoneticPr fontId="1" type="noConversion"/>
  </si>
  <si>
    <t>Yamazaki</t>
  </si>
  <si>
    <t>Yamazaki</t>
    <phoneticPr fontId="1" type="noConversion"/>
  </si>
  <si>
    <t>Chiu</t>
  </si>
  <si>
    <t>The Risk of Osteonecrosis of the Jaws in Taiwanese Osteoporotic Patients Treated With Oral Alendronate or Raloxifene</t>
  </si>
  <si>
    <t>Osteonecrosis of the Jaw in Older Osteoporosis Patients Treated with Intravenous Bisphosphonates</t>
    <phoneticPr fontId="1" type="noConversion"/>
  </si>
  <si>
    <t>Baillargeon</t>
  </si>
  <si>
    <t>Baillargeon</t>
    <phoneticPr fontId="1" type="noConversion"/>
  </si>
  <si>
    <t>Surgically treated osteonecrosis and osteomyelitis of the jaw and oral cavity in patients highly adherent to alendronate treatment: a nationwide user-only cohort study including over 60,000 alendronate users</t>
  </si>
  <si>
    <t>Eiken</t>
  </si>
  <si>
    <t>A multicenter retrospective study of the risk factors associated with medication-related osteonecrosis of the jaw after tooth extraction in patients receiving oral bisphosphonate therapy: can primary wound closure and a drug holiday really prevent MRONJ?</t>
  </si>
  <si>
    <t>Fujimori</t>
  </si>
  <si>
    <t>The effect of bisphosphonate discontinuation on the incidence  of postoperative medication-related osteonecrosis of the jaw after tooth extraction</t>
  </si>
  <si>
    <t>Kang</t>
  </si>
  <si>
    <t>The Incidence of Osteonecrosis of the Jaw in Patients Receiving 5 Milligrams of Zoledronic Acid</t>
  </si>
  <si>
    <t>Grbic</t>
  </si>
  <si>
    <t>Incidence of and risk for osteonecrosis of the jaw in Korean osteoporosis patients treated with bisphosphonates: A nationwide cohort-study</t>
  </si>
  <si>
    <t>Kim</t>
  </si>
  <si>
    <t>Risk factors of osteonecrosis of the jaw after tooth extraction in osteoporotic patients on oral bisphosphonates</t>
  </si>
  <si>
    <t>Jeong</t>
  </si>
  <si>
    <t>Medication-Related Osteonecrosis of the Jaw in Dental Practice: A Retrospective Analysis of Data from the Milan Cohort</t>
  </si>
  <si>
    <t>Mirelli</t>
  </si>
  <si>
    <t>10-Year Institutional Retrospective Case-Control Study of Medication-Related Osteonecrosis of the Jaw</t>
  </si>
  <si>
    <t>Mahvar</t>
  </si>
  <si>
    <t>Mahvar</t>
    <phoneticPr fontId="1" type="noConversion"/>
  </si>
  <si>
    <t>Five years of denosumab exposure in women with postmenopausal osteoporosis: Results from the first two years of the FREEDOM extension</t>
  </si>
  <si>
    <t>Papapoulos</t>
  </si>
  <si>
    <t>Risk of Osteonecrosis of the Jaw Under Denosumab Compared to Bisphosphonates in Patients With Osteoporosis</t>
  </si>
  <si>
    <t xml:space="preserve">Everts-Graber </t>
  </si>
  <si>
    <t>Invasive Oral Procedures and Events in Postmenopausal Women With Osteoporosis Treated With Denosumab for Up to 10 Years</t>
  </si>
  <si>
    <t>Watts</t>
  </si>
  <si>
    <t>Risk Factors Influencing Medication-Related Osteonecrosis of the Jaws (MRONJ) Following Dental Extraction Among Osteoporotic Patients in Taiwan</t>
  </si>
  <si>
    <t>Wei</t>
  </si>
  <si>
    <t>What is the Risk of Developing Osteonecrosis Following Dental Extractions for Patients on Denosumab for Osteoporosis?</t>
  </si>
  <si>
    <t>Colella</t>
  </si>
  <si>
    <t>Romosozumab or Alendronate for Fracture Prevention in Women with Osteoporosis</t>
  </si>
  <si>
    <t>Saag</t>
  </si>
  <si>
    <t>Study 
type</t>
    <phoneticPr fontId="1" type="noConversion"/>
  </si>
  <si>
    <t>Kim</t>
    <phoneticPr fontId="1" type="noConversion"/>
  </si>
  <si>
    <t>Ibandronate</t>
  </si>
  <si>
    <t>Clodronate</t>
    <phoneticPr fontId="1" type="noConversion"/>
  </si>
  <si>
    <t>Mirelli</t>
    <phoneticPr fontId="1" type="noConversion"/>
  </si>
  <si>
    <t>oral Clodronate + no Tx</t>
    <phoneticPr fontId="1" type="noConversion"/>
  </si>
  <si>
    <t>Study type</t>
    <phoneticPr fontId="1" type="noConversion"/>
  </si>
  <si>
    <t>retrospective cohort</t>
  </si>
  <si>
    <t>retrospective cohort</t>
    <phoneticPr fontId="1" type="noConversion"/>
  </si>
  <si>
    <t>retrospective cohort, 
matched-subject</t>
    <phoneticPr fontId="1" type="noConversion"/>
  </si>
  <si>
    <t>retrospective cohort, 
multi-centered</t>
    <phoneticPr fontId="1" type="noConversion"/>
  </si>
  <si>
    <t>RCT, 
multi-centered</t>
    <phoneticPr fontId="1" type="noConversion"/>
  </si>
  <si>
    <t>RCT</t>
    <phoneticPr fontId="1" type="noConversion"/>
  </si>
  <si>
    <t>Zoledronic acid and risedronate in the prevention and treatment of glucocorticoid-induced osteoporosis (HORIZON): a multicentre, double-blind, double-dummy, randomised controlled trial</t>
  </si>
  <si>
    <t>Reid</t>
  </si>
  <si>
    <t>Incidence of osteonecrosis of the jaw in women with postmenopausal osteoporosis in the health outcomes and reduced incidence with zoledronic acid once yearly pivotal fracture trial</t>
  </si>
  <si>
    <t>Lyles</t>
  </si>
  <si>
    <t>Zoledronic acid and clinical fractures and mortality after hip fracture</t>
  </si>
  <si>
    <t>Orwoll</t>
  </si>
  <si>
    <t>Efficacy and safety of a once-yearly i.v. Infusion of zoledronic acid 5 mg versus a once-weekly 70-mg oral alendronate in the treatment of male osteoporosis: a randomized, multicenter, double-blind, active-controlled study</t>
  </si>
  <si>
    <t>McClung</t>
  </si>
  <si>
    <t>Zoledronic acid for the prevention of bone loss in postmenopausal women with low bone mass: a randomized controlled trial</t>
  </si>
  <si>
    <t>Grbic*</t>
    <phoneticPr fontId="1" type="noConversion"/>
  </si>
  <si>
    <t>Reid</t>
    <phoneticPr fontId="1" type="noConversion"/>
  </si>
  <si>
    <t>Cancer</t>
    <phoneticPr fontId="1" type="noConversion"/>
  </si>
  <si>
    <t>Adjuvant denosumab in early breast cancer (D-CARE): an international, multicentre, randomised, controlled, phase 3 trial</t>
  </si>
  <si>
    <t>Bisphosphonates for advanced prostate cancer</t>
    <phoneticPr fontId="1" type="noConversion"/>
  </si>
  <si>
    <t>Adjuvant therapy with zoledronic acid in patients with breast cancer: a systematic review and meta-analysis</t>
    <phoneticPr fontId="1" type="noConversion"/>
  </si>
  <si>
    <t>Bisphosphonates and other bone agents for breast cancer</t>
    <phoneticPr fontId="1" type="noConversion"/>
  </si>
  <si>
    <t>Zoledronic acid combined with adjuvant endocrine therapy of tamoxifen versus anastrozol plus ovarian function suppression in premenopausal early breast cancer: final analysis of the Austrian Breast and Colorectal Cancer Study Group Trial 12</t>
    <phoneticPr fontId="1" type="noConversion"/>
  </si>
  <si>
    <t>Adjuvant zoledronic acid in patients with early breast cancer: final efficacy analysis of the AZURE (BIG 01/04) randomised open-label phase 3 trial</t>
    <phoneticPr fontId="1" type="noConversion"/>
  </si>
  <si>
    <t>Denosumab and osteonecrosis of the jaw. A systematic analysis of events reported in clinical trials</t>
    <phoneticPr fontId="1" type="noConversion"/>
  </si>
  <si>
    <t>Denosumab versus zoledronic acid in bone disease treatment of newly diagnosed multiple myeloma: an international, double-blind, double-dummy, randomised, controlled, phase 3 study</t>
    <phoneticPr fontId="1" type="noConversion"/>
  </si>
  <si>
    <t>Effect of Longer-Interval vs Standard Dosing of Zoledronic Acid on Skeletal Events in Patients With Bone Metastases: A Randomized Clinical Trial</t>
    <phoneticPr fontId="1" type="noConversion"/>
  </si>
  <si>
    <t>O'Carrigan</t>
    <phoneticPr fontId="1" type="noConversion"/>
  </si>
  <si>
    <t>Coleman-2020</t>
    <phoneticPr fontId="1" type="noConversion"/>
  </si>
  <si>
    <t>Coleman-2014</t>
    <phoneticPr fontId="1" type="noConversion"/>
  </si>
  <si>
    <t>Valachis</t>
    <phoneticPr fontId="1" type="noConversion"/>
  </si>
  <si>
    <t>Boquete-Castro</t>
    <phoneticPr fontId="1" type="noConversion"/>
  </si>
  <si>
    <t>Raje</t>
    <phoneticPr fontId="1" type="noConversion"/>
  </si>
  <si>
    <t>Himelstein</t>
    <phoneticPr fontId="1" type="noConversion"/>
  </si>
  <si>
    <r>
      <t>Gnant</t>
    </r>
    <r>
      <rPr>
        <u/>
        <sz val="11"/>
        <color theme="10"/>
        <rFont val="新細明體"/>
        <family val="1"/>
        <charset val="136"/>
        <scheme val="minor"/>
      </rPr>
      <t> </t>
    </r>
    <phoneticPr fontId="1" type="noConversion"/>
  </si>
  <si>
    <t>Macherey</t>
    <phoneticPr fontId="1" type="noConversion"/>
  </si>
  <si>
    <t>Denosumab in patients with cancer and skeletal metastases: a systematic review and meta-analysis</t>
    <phoneticPr fontId="1" type="noConversion"/>
  </si>
  <si>
    <t>Comparison of the efficacy and safety of denosumab versus bisphosphonates in breast cancer and bone metastases treatment: A meta-analysis of randomized controlled trials</t>
    <phoneticPr fontId="1" type="noConversion"/>
  </si>
  <si>
    <t>Delaying skeletal-related events in a randomized phase 3 study of denosumab versus zoledronic acid in patients with advanced cancer: an analysis of data from patients with solid tumors</t>
    <phoneticPr fontId="1" type="noConversion"/>
  </si>
  <si>
    <t>Long-term impact of bone-modifying agents for the treatment of bone metastases: a systematic review</t>
    <phoneticPr fontId="1" type="noConversion"/>
  </si>
  <si>
    <t>The incidence and relative risk of adverse events in patients treated with bisphosphonate therapy for breast cancer: a systematic review and meta-analysis</t>
    <phoneticPr fontId="1" type="noConversion"/>
  </si>
  <si>
    <t>Henry</t>
    <phoneticPr fontId="1" type="noConversion"/>
  </si>
  <si>
    <t>Peddi</t>
    <phoneticPr fontId="1" type="noConversion"/>
  </si>
  <si>
    <t>Wang</t>
    <phoneticPr fontId="1" type="noConversion"/>
  </si>
  <si>
    <t>Ng</t>
    <phoneticPr fontId="1" type="noConversion"/>
  </si>
  <si>
    <t>Yang</t>
    <phoneticPr fontId="1" type="noConversion"/>
  </si>
  <si>
    <t>early breast cancer</t>
    <phoneticPr fontId="1" type="noConversion"/>
  </si>
  <si>
    <t>Systematic review</t>
  </si>
  <si>
    <t>Aft</t>
    <phoneticPr fontId="1" type="noConversion"/>
  </si>
  <si>
    <t>AZURE</t>
    <phoneticPr fontId="1" type="noConversion"/>
  </si>
  <si>
    <t>Zoledronate + no Tx</t>
    <phoneticPr fontId="1" type="noConversion"/>
  </si>
  <si>
    <t>Ibandronate + no Tx</t>
    <phoneticPr fontId="1" type="noConversion"/>
  </si>
  <si>
    <t>BP + no Tx</t>
    <phoneticPr fontId="1" type="noConversion"/>
  </si>
  <si>
    <t>Clodronate + no Tx</t>
    <phoneticPr fontId="1" type="noConversion"/>
  </si>
  <si>
    <t>Clodronate</t>
  </si>
  <si>
    <t>GAIN</t>
    <phoneticPr fontId="1" type="noConversion"/>
  </si>
  <si>
    <t>Hershman</t>
    <phoneticPr fontId="1" type="noConversion"/>
  </si>
  <si>
    <t>Powels</t>
  </si>
  <si>
    <t>Powels</t>
    <phoneticPr fontId="1" type="noConversion"/>
  </si>
  <si>
    <t>Tevaarwerk</t>
    <phoneticPr fontId="1" type="noConversion"/>
  </si>
  <si>
    <t>Heras</t>
    <phoneticPr fontId="1" type="noConversion"/>
  </si>
  <si>
    <t>Lipton</t>
    <phoneticPr fontId="1" type="noConversion"/>
  </si>
  <si>
    <t>Stopeck</t>
    <phoneticPr fontId="1" type="noConversion"/>
  </si>
  <si>
    <r>
      <rPr>
        <sz val="11"/>
        <color rgb="FF006100"/>
        <rFont val="Yu Gothic"/>
        <family val="2"/>
        <charset val="128"/>
      </rPr>
      <t xml:space="preserve">BP </t>
    </r>
    <r>
      <rPr>
        <sz val="11"/>
        <color rgb="FF006100"/>
        <rFont val="新細明體"/>
        <family val="2"/>
        <charset val="136"/>
        <scheme val="minor"/>
      </rPr>
      <t>+ dental extraction</t>
    </r>
    <phoneticPr fontId="1" type="noConversion"/>
  </si>
  <si>
    <t>breast cancer</t>
    <phoneticPr fontId="1" type="noConversion"/>
  </si>
  <si>
    <t>castration-sensitive prostate cancer</t>
  </si>
  <si>
    <t>Pan</t>
    <phoneticPr fontId="1" type="noConversion"/>
  </si>
  <si>
    <t>castration‑resistant prostate cancer</t>
  </si>
  <si>
    <t>Meulenbeld</t>
  </si>
  <si>
    <t>treatment-naive prostate cancer and bone metastasis</t>
  </si>
  <si>
    <t>Fizazi</t>
  </si>
  <si>
    <t>Fizazi</t>
    <phoneticPr fontId="1" type="noConversion"/>
  </si>
  <si>
    <t>Smith</t>
  </si>
  <si>
    <t>Scagliotti</t>
  </si>
  <si>
    <t>Chawla</t>
  </si>
  <si>
    <t>Henry</t>
  </si>
  <si>
    <t>estrogen/progesterone-receptor-positive breast cancer</t>
    <phoneticPr fontId="1" type="noConversion"/>
  </si>
  <si>
    <t>Himelstein</t>
  </si>
  <si>
    <t>Coleman</t>
    <phoneticPr fontId="1" type="noConversion"/>
  </si>
  <si>
    <t>Mixed</t>
    <phoneticPr fontId="1" type="noConversion"/>
  </si>
  <si>
    <t>Hasegawa</t>
    <phoneticPr fontId="1" type="noConversion"/>
  </si>
  <si>
    <t>Soutome</t>
  </si>
  <si>
    <t>Manfredi</t>
  </si>
  <si>
    <t>Bodem</t>
  </si>
  <si>
    <t>Saia</t>
  </si>
  <si>
    <t>Walter</t>
  </si>
  <si>
    <t>Bracchi</t>
  </si>
  <si>
    <t>Ikesue</t>
  </si>
  <si>
    <t>oral BP + dental extraction - Wei</t>
    <phoneticPr fontId="1" type="noConversion"/>
  </si>
  <si>
    <t>Smith</t>
    <phoneticPr fontId="1" type="noConversion"/>
  </si>
  <si>
    <t>Ueno</t>
    <phoneticPr fontId="1" type="noConversion"/>
  </si>
  <si>
    <t>Kamba</t>
    <phoneticPr fontId="1" type="noConversion"/>
  </si>
  <si>
    <r>
      <t>castration</t>
    </r>
    <r>
      <rPr>
        <sz val="11"/>
        <color theme="1"/>
        <rFont val="Cambria Math"/>
        <family val="1"/>
      </rPr>
      <t>‑</t>
    </r>
    <r>
      <rPr>
        <sz val="11"/>
        <color theme="1"/>
        <rFont val="Arial"/>
        <family val="2"/>
      </rPr>
      <t>resistant prostate cancer</t>
    </r>
    <phoneticPr fontId="1" type="noConversion"/>
  </si>
  <si>
    <t>Gnant</t>
    <phoneticPr fontId="1" type="noConversion"/>
  </si>
  <si>
    <t>El-Ibrashi</t>
    <phoneticPr fontId="1" type="noConversion"/>
  </si>
  <si>
    <t>Paterson</t>
    <phoneticPr fontId="1" type="noConversion"/>
  </si>
  <si>
    <t>Gnant (Denosumab)</t>
    <phoneticPr fontId="1" type="noConversion"/>
  </si>
  <si>
    <t>Gnant (BP)</t>
    <phoneticPr fontId="1" type="noConversion"/>
  </si>
  <si>
    <t>Gralow</t>
    <phoneticPr fontId="1" type="noConversion"/>
  </si>
  <si>
    <t>Barrett-Lee</t>
    <phoneticPr fontId="1" type="noConversion"/>
  </si>
  <si>
    <t>von Minckwitz</t>
    <phoneticPr fontId="1" type="noConversion"/>
  </si>
  <si>
    <t>Llombart</t>
    <phoneticPr fontId="1" type="noConversion"/>
  </si>
  <si>
    <t>Brufsky</t>
  </si>
  <si>
    <t>Eidtmann</t>
  </si>
  <si>
    <t>Hortobagyi</t>
  </si>
  <si>
    <t>Amadori</t>
    <phoneticPr fontId="1" type="noConversion"/>
  </si>
  <si>
    <t>Addison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</si>
</sst>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1"/>
      <color theme="1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新細明體"/>
      <family val="1"/>
      <charset val="136"/>
      <scheme val="minor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1"/>
      <color rgb="FF006100"/>
      <name val="Yu Gothic"/>
      <family val="2"/>
      <charset val="128"/>
    </font>
    <font>
      <sz val="11"/>
      <color rgb="FF006100"/>
      <name val="新細明體"/>
      <family val="2"/>
      <charset val="128"/>
      <scheme val="minor"/>
    </font>
    <font>
      <sz val="11"/>
      <color rgb="FF9C0006"/>
      <name val="新細明體"/>
      <family val="2"/>
      <charset val="136"/>
      <scheme val="minor"/>
    </font>
    <font>
      <sz val="11"/>
      <color theme="1"/>
      <name val="Cambria Math"/>
      <family val="1"/>
    </font>
    <font>
      <sz val="11"/>
      <color rgb="FF3F3F76"/>
      <name val="新細明體"/>
      <family val="2"/>
      <charset val="136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7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16" borderId="1" applyNumberFormat="0" applyFont="0" applyAlignment="0" applyProtection="0">
      <alignment vertical="center"/>
    </xf>
    <xf numFmtId="0" fontId="16" fillId="17" borderId="2" applyNumberFormat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2" borderId="0" xfId="1">
      <alignment vertical="center"/>
    </xf>
    <xf numFmtId="0" fontId="5" fillId="3" borderId="0" xfId="2">
      <alignment vertical="center"/>
    </xf>
    <xf numFmtId="0" fontId="4" fillId="2" borderId="0" xfId="1" applyAlignment="1">
      <alignment vertical="center" wrapText="1"/>
    </xf>
    <xf numFmtId="0" fontId="7" fillId="12" borderId="0" xfId="11" applyFont="1">
      <alignment vertical="center"/>
    </xf>
    <xf numFmtId="0" fontId="8" fillId="4" borderId="0" xfId="3" applyFont="1">
      <alignment vertical="center"/>
    </xf>
    <xf numFmtId="0" fontId="8" fillId="8" borderId="0" xfId="7" applyFont="1">
      <alignment vertical="center"/>
    </xf>
    <xf numFmtId="0" fontId="7" fillId="13" borderId="0" xfId="12" applyFont="1" applyAlignment="1">
      <alignment vertical="center" wrapText="1"/>
    </xf>
    <xf numFmtId="0" fontId="7" fillId="0" borderId="0" xfId="0" applyFont="1">
      <alignment vertical="center"/>
    </xf>
    <xf numFmtId="0" fontId="7" fillId="11" borderId="0" xfId="10" applyFont="1">
      <alignment vertical="center"/>
    </xf>
    <xf numFmtId="0" fontId="7" fillId="13" borderId="0" xfId="12" applyFont="1">
      <alignment vertical="center"/>
    </xf>
    <xf numFmtId="0" fontId="7" fillId="5" borderId="0" xfId="4" applyFont="1">
      <alignment vertical="center"/>
    </xf>
    <xf numFmtId="0" fontId="7" fillId="9" borderId="0" xfId="8" applyFont="1">
      <alignment vertical="center"/>
    </xf>
    <xf numFmtId="0" fontId="7" fillId="10" borderId="0" xfId="9" applyFont="1">
      <alignment vertical="center"/>
    </xf>
    <xf numFmtId="0" fontId="7" fillId="6" borderId="0" xfId="5" applyFont="1">
      <alignment vertical="center"/>
    </xf>
    <xf numFmtId="0" fontId="7" fillId="7" borderId="0" xfId="6" applyFont="1">
      <alignment vertical="center"/>
    </xf>
    <xf numFmtId="0" fontId="7" fillId="14" borderId="0" xfId="13" applyFont="1">
      <alignment vertical="center"/>
    </xf>
    <xf numFmtId="0" fontId="7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3" fillId="2" borderId="0" xfId="1" applyFont="1" applyAlignment="1">
      <alignment vertical="center" wrapText="1"/>
    </xf>
    <xf numFmtId="0" fontId="14" fillId="15" borderId="0" xfId="14">
      <alignment vertical="center"/>
    </xf>
    <xf numFmtId="0" fontId="2" fillId="16" borderId="1" xfId="15" applyFont="1">
      <alignment vertical="center"/>
    </xf>
    <xf numFmtId="0" fontId="7" fillId="16" borderId="1" xfId="15" applyFont="1">
      <alignment vertical="center"/>
    </xf>
    <xf numFmtId="0" fontId="16" fillId="17" borderId="2" xfId="16">
      <alignment vertical="center"/>
    </xf>
  </cellXfs>
  <cellStyles count="17">
    <cellStyle name="20% - Accent2" xfId="4" builtinId="34"/>
    <cellStyle name="20% - Accent4" xfId="8" builtinId="42"/>
    <cellStyle name="20% - Accent5" xfId="10" builtinId="46"/>
    <cellStyle name="20% - Accent6" xfId="12" builtinId="50"/>
    <cellStyle name="40% - Accent2" xfId="5" builtinId="35"/>
    <cellStyle name="40% - Accent4" xfId="9" builtinId="43"/>
    <cellStyle name="40% - Accent6" xfId="13" builtinId="51"/>
    <cellStyle name="60% - Accent2" xfId="6" builtinId="36"/>
    <cellStyle name="60% - Accent5" xfId="11" builtinId="48"/>
    <cellStyle name="Accent2" xfId="3" builtinId="33"/>
    <cellStyle name="Accent4" xfId="7" builtinId="41"/>
    <cellStyle name="Bad" xfId="14" builtinId="27"/>
    <cellStyle name="Good" xfId="1" builtinId="26"/>
    <cellStyle name="Input" xfId="16" builtinId="20"/>
    <cellStyle name="Neutral" xfId="2" builtinId="28"/>
    <cellStyle name="Normal" xfId="0" builtinId="0"/>
    <cellStyle name="Note" xfId="1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3B4B2-2321-4B10-8C44-20C89FCC1E4C}">
  <we:reference id="wa200005502" version="1.0.0.11" store="zh-TW" storeType="OMEX"/>
  <we:alternateReferences>
    <we:reference id="wa200005502" version="1.0.0.11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?term=Himelstein+AL&amp;cauthor_id=28030702" TargetMode="External"/><Relationship Id="rId13" Type="http://schemas.openxmlformats.org/officeDocument/2006/relationships/hyperlink" Target="https://pubmed.ncbi.nlm.nih.gov/?term=Yang+YL&amp;cauthor_id=31217825" TargetMode="External"/><Relationship Id="rId3" Type="http://schemas.openxmlformats.org/officeDocument/2006/relationships/hyperlink" Target="https://pubmed.ncbi.nlm.nih.gov/?term=Gnant+M&amp;cauthor_id=25403582" TargetMode="External"/><Relationship Id="rId7" Type="http://schemas.openxmlformats.org/officeDocument/2006/relationships/hyperlink" Target="https://pubmed.ncbi.nlm.nih.gov/?term=Raje+N&amp;cauthor_id=29429912" TargetMode="External"/><Relationship Id="rId12" Type="http://schemas.openxmlformats.org/officeDocument/2006/relationships/hyperlink" Target="https://pubmed.ncbi.nlm.nih.gov/?term=Ng+TL&amp;cauthor_id=32535678" TargetMode="External"/><Relationship Id="rId2" Type="http://schemas.openxmlformats.org/officeDocument/2006/relationships/hyperlink" Target="https://pubmed.ncbi.nlm.nih.gov/?term=Macherey+S&amp;cauthor_id=29278410" TargetMode="External"/><Relationship Id="rId1" Type="http://schemas.openxmlformats.org/officeDocument/2006/relationships/hyperlink" Target="https://pubmed.ncbi.nlm.nih.gov/?term=O%27Carrigan+B&amp;cauthor_id=29082518" TargetMode="External"/><Relationship Id="rId6" Type="http://schemas.openxmlformats.org/officeDocument/2006/relationships/hyperlink" Target="https://pubmed.ncbi.nlm.nih.gov/?term=Boquete-Castro+A&amp;cauthor_id=25639776" TargetMode="External"/><Relationship Id="rId11" Type="http://schemas.openxmlformats.org/officeDocument/2006/relationships/hyperlink" Target="https://pubmed.ncbi.nlm.nih.gov/?term=Wang+X&amp;cauthor_id=24932278" TargetMode="External"/><Relationship Id="rId5" Type="http://schemas.openxmlformats.org/officeDocument/2006/relationships/hyperlink" Target="https://pubmed.ncbi.nlm.nih.gov/?term=Valachis+A&amp;cauthor_id=23404816" TargetMode="External"/><Relationship Id="rId10" Type="http://schemas.openxmlformats.org/officeDocument/2006/relationships/hyperlink" Target="https://pubmed.ncbi.nlm.nih.gov/?term=Peddi+P&amp;cauthor_id=22898302" TargetMode="External"/><Relationship Id="rId4" Type="http://schemas.openxmlformats.org/officeDocument/2006/relationships/hyperlink" Target="https://pubmed.ncbi.nlm.nih.gov/?term=Coleman+R&amp;cauthor_id=25035292" TargetMode="External"/><Relationship Id="rId9" Type="http://schemas.openxmlformats.org/officeDocument/2006/relationships/hyperlink" Target="https://pubmed.ncbi.nlm.nih.gov/?term=Henry+D&amp;cauthor_id=24162260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4A57-D94D-4EB3-AD0C-FA16806ECE7A}">
  <dimension ref="A1:O81"/>
  <sheetViews>
    <sheetView topLeftCell="D71" workbookViewId="0">
      <selection activeCell="F9" sqref="F9"/>
    </sheetView>
  </sheetViews>
  <sheetFormatPr defaultColWidth="12.4375" defaultRowHeight="15" x14ac:dyDescent="0.55000000000000004"/>
  <cols>
    <col min="1" max="1" width="15.375" style="1" customWidth="1"/>
    <col min="2" max="2" width="17.25" style="1" customWidth="1"/>
    <col min="3" max="3" width="16.25" style="1" customWidth="1"/>
    <col min="4" max="4" width="19" style="1" customWidth="1"/>
    <col min="5" max="5" width="5.75" style="1" customWidth="1"/>
    <col min="6" max="6" width="15.375" style="1" customWidth="1"/>
    <col min="7" max="7" width="14.0625" style="1" customWidth="1"/>
    <col min="8" max="8" width="8.4375" style="1" customWidth="1"/>
    <col min="9" max="10" width="12.4375" style="1"/>
    <col min="11" max="11" width="13.1875" style="1" bestFit="1" customWidth="1"/>
    <col min="12" max="12" width="13.1875" style="1" customWidth="1"/>
    <col min="13" max="13" width="12.25" style="1" customWidth="1"/>
    <col min="14" max="14" width="20.8125" style="1" customWidth="1"/>
    <col min="15" max="15" width="25.6875" style="1" customWidth="1"/>
    <col min="16" max="16" width="16.375" style="1" customWidth="1"/>
    <col min="17" max="16384" width="12.4375" style="1"/>
  </cols>
  <sheetData>
    <row r="1" spans="1:15" ht="30" x14ac:dyDescent="0.55000000000000004">
      <c r="A1" s="1" t="s">
        <v>0</v>
      </c>
      <c r="B1" s="1" t="s">
        <v>2</v>
      </c>
      <c r="C1" s="1" t="s">
        <v>3</v>
      </c>
      <c r="D1" s="2" t="s">
        <v>10</v>
      </c>
      <c r="E1" s="1" t="s">
        <v>17</v>
      </c>
      <c r="F1" s="1" t="s">
        <v>6</v>
      </c>
      <c r="G1" s="1" t="s">
        <v>36</v>
      </c>
      <c r="H1" s="1" t="s">
        <v>37</v>
      </c>
      <c r="I1" s="2" t="s">
        <v>12</v>
      </c>
      <c r="J1" s="2" t="s">
        <v>13</v>
      </c>
      <c r="K1" s="2" t="s">
        <v>11</v>
      </c>
      <c r="L1" s="2"/>
      <c r="M1" s="1" t="s">
        <v>16</v>
      </c>
      <c r="N1" s="2" t="s">
        <v>81</v>
      </c>
      <c r="O1" s="1" t="s">
        <v>14</v>
      </c>
    </row>
    <row r="2" spans="1:15" x14ac:dyDescent="0.55000000000000004">
      <c r="A2" s="6" t="s">
        <v>15</v>
      </c>
      <c r="B2" s="7" t="s">
        <v>15</v>
      </c>
      <c r="C2" s="8" t="s">
        <v>15</v>
      </c>
      <c r="D2" s="9" t="s">
        <v>15</v>
      </c>
      <c r="K2" s="2"/>
      <c r="L2" s="2"/>
    </row>
    <row r="3" spans="1:15" customFormat="1" ht="15.7" x14ac:dyDescent="0.55000000000000004">
      <c r="A3" s="10"/>
      <c r="B3" s="10"/>
      <c r="C3" s="10"/>
      <c r="D3" s="10"/>
      <c r="E3" s="10"/>
      <c r="F3" s="10"/>
      <c r="G3" s="1"/>
      <c r="H3" s="1"/>
      <c r="I3" s="1"/>
      <c r="J3" s="1"/>
      <c r="K3" s="10"/>
      <c r="L3" s="10"/>
      <c r="M3" s="1"/>
      <c r="N3" s="1"/>
      <c r="O3" s="10"/>
    </row>
    <row r="4" spans="1:15" customFormat="1" ht="15.7" x14ac:dyDescent="0.55000000000000004">
      <c r="A4" s="11" t="s">
        <v>1</v>
      </c>
      <c r="B4" s="7" t="s">
        <v>15</v>
      </c>
      <c r="C4" s="8" t="s">
        <v>15</v>
      </c>
      <c r="D4" s="12" t="s">
        <v>15</v>
      </c>
      <c r="E4" s="10"/>
      <c r="F4" s="10"/>
      <c r="G4" s="10" t="s">
        <v>46</v>
      </c>
      <c r="H4" s="10">
        <f>VLOOKUP(G4,Reference!$A$2:$E$23,2)</f>
        <v>2017</v>
      </c>
      <c r="I4" s="2">
        <v>0</v>
      </c>
      <c r="J4" s="2">
        <v>74</v>
      </c>
      <c r="K4" s="10">
        <f>ROUND((I4/J4*100),2)</f>
        <v>0</v>
      </c>
      <c r="L4" s="10"/>
      <c r="M4" s="1">
        <f>VLOOKUP(G4,Reference!$A$2:$E$23,3)</f>
        <v>28892457</v>
      </c>
      <c r="N4" s="1" t="str">
        <f>VLOOKUP(G4,Reference!$A$2:$E$23,4)</f>
        <v>RCT</v>
      </c>
      <c r="O4" s="10" t="str">
        <f>VLOOKUP(G4,Reference!$A$2:$E$23,5)</f>
        <v>Romosozumab or Alendronate for Fracture Prevention in Women with Osteoporosis</v>
      </c>
    </row>
    <row r="5" spans="1:15" customFormat="1" ht="15.7" x14ac:dyDescent="0.55000000000000004">
      <c r="A5" s="11"/>
      <c r="B5" s="7"/>
      <c r="C5" s="8"/>
      <c r="D5" s="12"/>
      <c r="E5" s="10"/>
      <c r="F5" s="10"/>
      <c r="G5" s="10" t="s">
        <v>51</v>
      </c>
      <c r="H5" s="10">
        <v>2011</v>
      </c>
      <c r="I5" s="2">
        <v>10</v>
      </c>
      <c r="J5" s="2">
        <v>6865</v>
      </c>
      <c r="K5" s="10">
        <f t="shared" ref="K5:K9" si="0">ROUND((I5/J5*100),2)</f>
        <v>0.15</v>
      </c>
      <c r="L5" s="10"/>
      <c r="M5" s="1"/>
      <c r="N5" s="1"/>
      <c r="O5" s="10"/>
    </row>
    <row r="6" spans="1:15" customFormat="1" ht="15.7" x14ac:dyDescent="0.55000000000000004">
      <c r="A6" s="11"/>
      <c r="B6" s="7"/>
      <c r="C6" s="8"/>
      <c r="D6" s="12"/>
      <c r="E6" s="10"/>
      <c r="F6" s="10"/>
      <c r="G6" s="10" t="s">
        <v>101</v>
      </c>
      <c r="H6" s="10">
        <f>VLOOKUP(G6,Reference!$A$2:$E$23,2)</f>
        <v>2017</v>
      </c>
      <c r="I6" s="2">
        <v>0</v>
      </c>
      <c r="J6" s="2">
        <v>202</v>
      </c>
      <c r="K6" s="10">
        <f t="shared" si="0"/>
        <v>0</v>
      </c>
      <c r="L6" s="10"/>
      <c r="M6" s="1">
        <f>VLOOKUP(G6,Reference!$A$2:$E$23,3)</f>
        <v>28361029</v>
      </c>
      <c r="N6" s="1" t="str">
        <f>VLOOKUP(G6,Reference!$A$2:$E$23,4)</f>
        <v>retrospective cohort</v>
      </c>
      <c r="O6" s="10" t="str">
        <f>VLOOKUP(G6,Reference!$A$2:$E$23,5)</f>
        <v>Risk factors of osteonecrosis of the jaw after tooth extraction in osteoporotic patients on oral bisphosphonates</v>
      </c>
    </row>
    <row r="7" spans="1:15" customFormat="1" ht="15.7" x14ac:dyDescent="0.55000000000000004">
      <c r="A7" s="11"/>
      <c r="B7" s="7"/>
      <c r="C7" s="8"/>
      <c r="D7" s="12"/>
      <c r="E7" s="10"/>
      <c r="F7" s="10"/>
      <c r="G7" s="10" t="s">
        <v>97</v>
      </c>
      <c r="H7" s="10">
        <f>VLOOKUP(G7,Reference!$A$2:$E$23,2)</f>
        <v>2007</v>
      </c>
      <c r="I7" s="2">
        <v>0</v>
      </c>
      <c r="J7" s="2">
        <v>1057</v>
      </c>
      <c r="K7" s="10">
        <f t="shared" si="0"/>
        <v>0</v>
      </c>
      <c r="L7" s="10"/>
      <c r="M7" s="1">
        <f>VLOOKUP(G7,Reference!$A$2:$E$23,3)</f>
        <v>17878149</v>
      </c>
      <c r="N7" s="1" t="str">
        <f>VLOOKUP(G7,Reference!$A$2:$E$23,4)</f>
        <v>RCT</v>
      </c>
      <c r="O7" s="10" t="str">
        <f>VLOOKUP(G7,Reference!$A$2:$E$23,5)</f>
        <v>Zoledronic acid and clinical fractures and mortality after hip fracture</v>
      </c>
    </row>
    <row r="8" spans="1:15" customFormat="1" ht="15.7" x14ac:dyDescent="0.55000000000000004">
      <c r="A8" s="11"/>
      <c r="B8" s="7"/>
      <c r="C8" s="8"/>
      <c r="D8" s="12"/>
      <c r="E8" s="10"/>
      <c r="F8" s="10"/>
      <c r="G8" s="10" t="s">
        <v>59</v>
      </c>
      <c r="H8" s="10">
        <f>VLOOKUP(G8,Reference!$A$2:$E$23,2)</f>
        <v>2025</v>
      </c>
      <c r="I8" s="2">
        <v>1</v>
      </c>
      <c r="J8" s="2">
        <v>3852</v>
      </c>
      <c r="K8" s="10">
        <f t="shared" si="0"/>
        <v>0.03</v>
      </c>
      <c r="L8" s="10"/>
      <c r="M8" s="1">
        <f>VLOOKUP(G8,Reference!$A$2:$E$23,3)</f>
        <v>0</v>
      </c>
      <c r="N8" s="1" t="str">
        <f>VLOOKUP(G8,Reference!$A$2:$E$23,4)</f>
        <v>retrospective cohort, 
multi-centered</v>
      </c>
      <c r="O8" s="10" t="str">
        <f>VLOOKUP(G8,Reference!$A$2:$E$23,5)</f>
        <v>A multicenter retrospective study of the risk factors associated with medication-related osteonecrosis of the jaw after tooth extraction in patients receiving oral bisphosphonate therapy: can primary wound closure and a drug holiday really prevent MRONJ?</v>
      </c>
    </row>
    <row r="9" spans="1:15" customFormat="1" ht="15.7" x14ac:dyDescent="0.55000000000000004">
      <c r="A9" s="11"/>
      <c r="B9" s="7"/>
      <c r="C9" s="8"/>
      <c r="D9" s="12"/>
      <c r="E9" s="10"/>
      <c r="F9" s="10"/>
      <c r="G9" s="10" t="s">
        <v>82</v>
      </c>
      <c r="H9" s="10">
        <f>VLOOKUP(G9,Reference!$A$2:$E$23,2)</f>
        <v>2010</v>
      </c>
      <c r="I9" s="2">
        <v>55</v>
      </c>
      <c r="J9" s="2">
        <v>164871</v>
      </c>
      <c r="K9" s="10">
        <f t="shared" si="0"/>
        <v>0.03</v>
      </c>
      <c r="L9" s="10"/>
      <c r="M9" s="1">
        <f>VLOOKUP(G9,Reference!$A$2:$E$23,3)</f>
        <v>21037195</v>
      </c>
      <c r="N9" s="1" t="str">
        <f>VLOOKUP(G9,Reference!$A$2:$E$23,4)</f>
        <v>RCT, 
multi-centered</v>
      </c>
      <c r="O9" s="10" t="str">
        <f>VLOOKUP(G9,Reference!$A$2:$E$23,5)</f>
        <v>The Incidence of Osteonecrosis of the Jaw in Patients Receiving 5 Milligrams of Zoledronic Acid</v>
      </c>
    </row>
    <row r="10" spans="1:15" customFormat="1" ht="15.7" x14ac:dyDescent="0.55000000000000004">
      <c r="A10" s="11"/>
      <c r="B10" s="7"/>
      <c r="C10" s="8"/>
      <c r="D10" s="12"/>
      <c r="E10" s="10"/>
      <c r="F10" s="10"/>
      <c r="G10" s="10" t="s">
        <v>70</v>
      </c>
      <c r="H10" s="10">
        <f>VLOOKUP(G10,Reference!$A$2:$E$23,2)</f>
        <v>2012</v>
      </c>
      <c r="I10" s="2">
        <v>0</v>
      </c>
      <c r="J10" s="2">
        <v>3383</v>
      </c>
      <c r="K10" s="10">
        <f>ROUND((I10/J10*100),2)</f>
        <v>0</v>
      </c>
      <c r="L10" s="10"/>
      <c r="M10" s="1">
        <f>VLOOKUP(G10,Reference!$A$2:$E$23,3)</f>
        <v>22113951</v>
      </c>
      <c r="N10" s="1" t="str">
        <f>VLOOKUP(G10,Reference!$A$2:$E$23,4)</f>
        <v>RCT</v>
      </c>
      <c r="O10" s="10" t="str">
        <f>VLOOKUP(G10,Reference!$A$2:$E$23,5)</f>
        <v>Five years of denosumab exposure in women with postmenopausal osteoporosis: Results from the first two years of the FREEDOM extension</v>
      </c>
    </row>
    <row r="11" spans="1:15" s="3" customFormat="1" ht="15.7" x14ac:dyDescent="0.55000000000000004">
      <c r="A11" s="11"/>
      <c r="B11" s="7"/>
      <c r="C11" s="8"/>
      <c r="D11" s="9"/>
      <c r="E11" s="3" t="s">
        <v>35</v>
      </c>
      <c r="I11" s="5">
        <f>SUM(I4:I10)</f>
        <v>66</v>
      </c>
      <c r="J11" s="5">
        <f>SUM(J4:J10)</f>
        <v>180304</v>
      </c>
      <c r="K11" s="3">
        <f>ROUND((I11/J11*100),2)</f>
        <v>0.04</v>
      </c>
      <c r="L11" s="5"/>
    </row>
    <row r="12" spans="1:15" s="23" customFormat="1" ht="15.7" x14ac:dyDescent="0.55000000000000004">
      <c r="A12"/>
      <c r="B12"/>
      <c r="C12"/>
      <c r="D12"/>
      <c r="I12" s="23">
        <v>66</v>
      </c>
      <c r="J12" s="23">
        <v>180304</v>
      </c>
      <c r="K12" s="23">
        <v>0.04</v>
      </c>
    </row>
    <row r="13" spans="1:15" customFormat="1" ht="15.7" x14ac:dyDescent="0.55000000000000004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"/>
      <c r="N13" s="1"/>
      <c r="O13" s="10"/>
    </row>
    <row r="14" spans="1:15" x14ac:dyDescent="0.55000000000000004">
      <c r="A14" s="11" t="s">
        <v>1</v>
      </c>
      <c r="B14" s="13" t="s">
        <v>7</v>
      </c>
      <c r="C14" s="14" t="s">
        <v>4</v>
      </c>
      <c r="D14" s="12" t="s">
        <v>15</v>
      </c>
      <c r="F14" s="1" t="s">
        <v>8</v>
      </c>
      <c r="G14" s="1" t="s">
        <v>45</v>
      </c>
      <c r="H14" s="1">
        <f>VLOOKUP(G14,Reference!$A$2:$E$23,2)</f>
        <v>2017</v>
      </c>
      <c r="I14" s="1">
        <v>1</v>
      </c>
      <c r="J14" s="1">
        <v>92</v>
      </c>
      <c r="K14" s="10">
        <f>ROUND((I14/J14*100),2)</f>
        <v>1.0900000000000001</v>
      </c>
      <c r="M14" s="1">
        <f>VLOOKUP(G14,Reference!$A$2:$E$23,3)</f>
        <v>28892457</v>
      </c>
      <c r="N14" s="1" t="str">
        <f>VLOOKUP(G14,Reference!$A$2:$E$23,4)</f>
        <v>RCT</v>
      </c>
      <c r="O14" s="10" t="str">
        <f>VLOOKUP(G14,Reference!$A$2:$E$23,5)</f>
        <v>Romosozumab or Alendronate for Fracture Prevention in Women with Osteoporosis</v>
      </c>
    </row>
    <row r="15" spans="1:15" x14ac:dyDescent="0.55000000000000004">
      <c r="A15" s="11"/>
      <c r="B15" s="13"/>
      <c r="C15" s="14"/>
      <c r="D15" s="12"/>
      <c r="F15" s="1" t="s">
        <v>9</v>
      </c>
      <c r="G15" s="1" t="s">
        <v>47</v>
      </c>
      <c r="H15" s="1">
        <f>VLOOKUP(G15,Reference!$A$2:$E$23,2)</f>
        <v>2014</v>
      </c>
      <c r="I15" s="1">
        <v>38</v>
      </c>
      <c r="J15" s="1">
        <v>6225</v>
      </c>
      <c r="K15" s="10">
        <f t="shared" ref="K15:K20" si="1">ROUND((I15/J15*100),2)</f>
        <v>0.61</v>
      </c>
      <c r="M15" s="1">
        <f>VLOOKUP(G15,Reference!$A$2:$E$23,3)</f>
        <v>24758181</v>
      </c>
      <c r="N15" s="1" t="str">
        <f>VLOOKUP(G15,Reference!$A$2:$E$23,4)</f>
        <v>retrospective cohort</v>
      </c>
      <c r="O15" s="10" t="str">
        <f>VLOOKUP(G15,Reference!$A$2:$E$23,5)</f>
        <v>The Risk of Osteonecrosis of the Jaws in Taiwanese Osteoporotic Patients Treated With Oral Alendronate or Raloxifene</v>
      </c>
    </row>
    <row r="16" spans="1:15" x14ac:dyDescent="0.55000000000000004">
      <c r="A16" s="11"/>
      <c r="B16" s="13"/>
      <c r="C16" s="14"/>
      <c r="D16" s="12"/>
      <c r="G16" s="1" t="s">
        <v>53</v>
      </c>
      <c r="H16" s="1">
        <f>VLOOKUP(G16,Reference!$A$2:$E$23,2)</f>
        <v>2017</v>
      </c>
      <c r="I16" s="1">
        <v>107</v>
      </c>
      <c r="J16" s="1">
        <v>61990</v>
      </c>
      <c r="K16" s="10">
        <f t="shared" si="1"/>
        <v>0.17</v>
      </c>
      <c r="M16" s="1">
        <f>VLOOKUP(G16,Reference!$A$2:$E$23,3)</f>
        <v>28664276</v>
      </c>
      <c r="N16" s="1" t="str">
        <f>VLOOKUP(G16,Reference!$A$2:$E$23,4)</f>
        <v>retrospective cohort</v>
      </c>
      <c r="O16" s="10" t="str">
        <f>VLOOKUP(G16,Reference!$A$2:$E$23,5)</f>
        <v>Surgically treated osteonecrosis and osteomyelitis of the jaw and oral cavity in patients highly adherent to alendronate treatment: a nationwide user-only cohort study including over 60,000 alendronate users</v>
      </c>
    </row>
    <row r="17" spans="1:15" x14ac:dyDescent="0.55000000000000004">
      <c r="A17" s="11"/>
      <c r="B17" s="13"/>
      <c r="C17" s="14"/>
      <c r="D17" s="12"/>
      <c r="G17" s="1" t="s">
        <v>99</v>
      </c>
      <c r="H17" s="1">
        <v>2010</v>
      </c>
      <c r="I17" s="1">
        <v>0</v>
      </c>
      <c r="J17" s="1">
        <v>148</v>
      </c>
      <c r="K17" s="10">
        <f t="shared" si="1"/>
        <v>0</v>
      </c>
      <c r="M17" s="1">
        <f>VLOOKUP(G17,Reference!$A$2:$E$23,3)</f>
        <v>0</v>
      </c>
      <c r="N17" s="1" t="str">
        <f>VLOOKUP(G17,Reference!$A$2:$E$23,4)</f>
        <v>retrospective cohort, 
matched-subject</v>
      </c>
      <c r="O17" s="10" t="str">
        <f>VLOOKUP(G17,Reference!$A$2:$E$23,5)</f>
        <v>10-Year Institutional Retrospective Case-Control Study of Medication-Related Osteonecrosis of the Jaw</v>
      </c>
    </row>
    <row r="18" spans="1:15" x14ac:dyDescent="0.55000000000000004">
      <c r="A18" s="11"/>
      <c r="B18" s="13"/>
      <c r="C18" s="14"/>
      <c r="D18" s="12"/>
      <c r="G18" s="1" t="s">
        <v>61</v>
      </c>
      <c r="H18" s="1">
        <f>VLOOKUP(G18,Reference!$A$2:$E$23,2)</f>
        <v>2010</v>
      </c>
      <c r="I18" s="1">
        <v>31</v>
      </c>
      <c r="J18" s="1">
        <v>40250</v>
      </c>
      <c r="K18" s="10">
        <f t="shared" si="1"/>
        <v>0.08</v>
      </c>
      <c r="M18" s="1">
        <f>VLOOKUP(G18,Reference!$A$2:$E$23,3)</f>
        <v>21037195</v>
      </c>
      <c r="N18" s="1" t="str">
        <f>VLOOKUP(G18,Reference!$A$2:$E$23,4)</f>
        <v>RCT, 
multi-centered</v>
      </c>
      <c r="O18" s="10" t="str">
        <f>VLOOKUP(G18,Reference!$A$2:$E$23,5)</f>
        <v>The Incidence of Osteonecrosis of the Jaw in Patients Receiving 5 Milligrams of Zoledronic Acid</v>
      </c>
    </row>
    <row r="19" spans="1:15" x14ac:dyDescent="0.55000000000000004">
      <c r="A19" s="11"/>
      <c r="B19" s="13"/>
      <c r="C19" s="14"/>
      <c r="D19" s="12"/>
      <c r="G19" s="1" t="s">
        <v>65</v>
      </c>
      <c r="H19" s="1">
        <f>VLOOKUP(G19,Reference!$A$2:$E$23,2)</f>
        <v>2022</v>
      </c>
      <c r="I19" s="1">
        <v>9</v>
      </c>
      <c r="J19" s="1">
        <v>168</v>
      </c>
      <c r="K19" s="10">
        <f t="shared" si="1"/>
        <v>5.36</v>
      </c>
      <c r="M19" s="1">
        <f>VLOOKUP(G19,Reference!$A$2:$E$23,3)</f>
        <v>35621542</v>
      </c>
      <c r="N19" s="1" t="str">
        <f>VLOOKUP(G19,Reference!$A$2:$E$23,4)</f>
        <v>retrospective cohort</v>
      </c>
      <c r="O19" s="10" t="str">
        <f>VLOOKUP(G19,Reference!$A$2:$E$23,5)</f>
        <v>Medication-Related Osteonecrosis of the Jaw in Dental Practice: A Retrospective Analysis of Data from the Milan Cohort</v>
      </c>
    </row>
    <row r="20" spans="1:15" x14ac:dyDescent="0.55000000000000004">
      <c r="A20" s="11"/>
      <c r="B20" s="13"/>
      <c r="C20" s="14"/>
      <c r="D20" s="12"/>
      <c r="G20" s="1" t="s">
        <v>67</v>
      </c>
      <c r="H20" s="1">
        <f>VLOOKUP(G20,Reference!$A$2:$E$23,2)</f>
        <v>2017</v>
      </c>
      <c r="I20" s="1">
        <v>77</v>
      </c>
      <c r="J20" s="1">
        <v>357</v>
      </c>
      <c r="K20" s="10">
        <f t="shared" si="1"/>
        <v>21.57</v>
      </c>
      <c r="M20" s="1">
        <f>VLOOKUP(G20,Reference!$A$2:$E$23,3)</f>
        <v>28361029</v>
      </c>
      <c r="N20" s="1" t="str">
        <f>VLOOKUP(G20,Reference!$A$2:$E$23,4)</f>
        <v>retrospective cohort</v>
      </c>
      <c r="O20" s="10" t="str">
        <f>VLOOKUP(G20,Reference!$A$2:$E$23,5)</f>
        <v>Risk factors of osteonecrosis of the jaw after tooth extraction in osteoporotic patients on oral bisphosphonates</v>
      </c>
    </row>
    <row r="21" spans="1:15" x14ac:dyDescent="0.55000000000000004">
      <c r="A21" s="11"/>
      <c r="B21" s="13"/>
      <c r="C21" s="14"/>
      <c r="D21" s="12"/>
      <c r="G21" s="1" t="s">
        <v>80</v>
      </c>
      <c r="H21" s="1">
        <f>VLOOKUP(G21,Reference!$A$2:$E$23,2)</f>
        <v>2022</v>
      </c>
      <c r="I21" s="1">
        <v>1</v>
      </c>
      <c r="J21" s="1">
        <v>2014</v>
      </c>
      <c r="K21" s="10">
        <f>ROUND((I21/J21*100),2)</f>
        <v>0.05</v>
      </c>
      <c r="M21" s="1">
        <f>VLOOKUP(G21,Reference!$A$2:$E$23,3)</f>
        <v>34787342</v>
      </c>
      <c r="N21" s="1" t="str">
        <f>VLOOKUP(G21,Reference!$A$2:$E$23,4)</f>
        <v>retrospective cohort</v>
      </c>
      <c r="O21" s="10" t="str">
        <f>VLOOKUP(G21,Reference!$A$2:$E$23,5)</f>
        <v>Risk of Osteonecrosis of the Jaw Under Denosumab Compared to Bisphosphonates in Patients With Osteoporosis</v>
      </c>
    </row>
    <row r="22" spans="1:15" s="4" customFormat="1" ht="15.7" x14ac:dyDescent="0.55000000000000004">
      <c r="A22" s="11"/>
      <c r="B22" s="13"/>
      <c r="C22" s="14"/>
      <c r="D22" s="12"/>
      <c r="E22" s="4" t="s">
        <v>20</v>
      </c>
      <c r="I22" s="4">
        <f>SUM(I14:I21)</f>
        <v>264</v>
      </c>
      <c r="J22" s="4">
        <f>SUM(J14:J21)</f>
        <v>111244</v>
      </c>
      <c r="K22" s="4">
        <f>ROUND((I22/J22*100),2)</f>
        <v>0.24</v>
      </c>
    </row>
    <row r="23" spans="1:15" customFormat="1" ht="15.7" x14ac:dyDescent="0.55000000000000004">
      <c r="A23" s="11"/>
      <c r="B23" s="13"/>
      <c r="C23" s="14"/>
      <c r="D23" s="12"/>
      <c r="E23" s="10"/>
      <c r="F23" s="10" t="s">
        <v>19</v>
      </c>
      <c r="G23" s="1" t="s">
        <v>104</v>
      </c>
      <c r="H23" s="1">
        <f>VLOOKUP(G23,Reference!$A$2:$E$23,2)</f>
        <v>2022</v>
      </c>
      <c r="I23" s="1">
        <v>0</v>
      </c>
      <c r="J23" s="1">
        <v>417</v>
      </c>
      <c r="K23" s="10">
        <f>ROUND((I23/J23*100),2)</f>
        <v>0</v>
      </c>
      <c r="L23" s="10"/>
      <c r="M23" s="1">
        <f>VLOOKUP(G23,Reference!$A$2:$E$23,3)</f>
        <v>34787342</v>
      </c>
      <c r="N23" s="1" t="str">
        <f>VLOOKUP(G23,Reference!$A$2:$E$23,4)</f>
        <v>retrospective cohort</v>
      </c>
      <c r="O23" s="10" t="str">
        <f>VLOOKUP(G23,Reference!$A$2:$E$23,5)</f>
        <v>Risk of Osteonecrosis of the Jaw Under Denosumab Compared to Bisphosphonates in Patients With Osteoporosis</v>
      </c>
    </row>
    <row r="24" spans="1:15" customFormat="1" ht="15.7" x14ac:dyDescent="0.55000000000000004">
      <c r="A24" s="11"/>
      <c r="B24" s="13"/>
      <c r="C24" s="14"/>
      <c r="D24" s="12"/>
      <c r="E24" s="10"/>
      <c r="F24" s="10"/>
      <c r="G24" s="1" t="s">
        <v>61</v>
      </c>
      <c r="H24" s="1">
        <f>VLOOKUP(G24,Reference!$A$2:$E$23,2)</f>
        <v>2010</v>
      </c>
      <c r="I24" s="1">
        <v>20</v>
      </c>
      <c r="J24" s="1">
        <v>38189</v>
      </c>
      <c r="K24" s="10">
        <f t="shared" ref="K24:K26" si="2">ROUND((I24/J24*100),2)</f>
        <v>0.05</v>
      </c>
      <c r="L24" s="10"/>
      <c r="M24" s="1">
        <f>VLOOKUP(G24,Reference!$A$2:$E$23,3)</f>
        <v>21037195</v>
      </c>
      <c r="N24" s="1" t="str">
        <f>VLOOKUP(G24,Reference!$A$2:$E$23,4)</f>
        <v>RCT, 
multi-centered</v>
      </c>
      <c r="O24" s="10" t="str">
        <f>VLOOKUP(G24,Reference!$A$2:$E$23,5)</f>
        <v>The Incidence of Osteonecrosis of the Jaw in Patients Receiving 5 Milligrams of Zoledronic Acid</v>
      </c>
    </row>
    <row r="25" spans="1:15" customFormat="1" ht="15.7" x14ac:dyDescent="0.55000000000000004">
      <c r="A25" s="11"/>
      <c r="B25" s="13"/>
      <c r="C25" s="14"/>
      <c r="D25" s="12"/>
      <c r="E25" s="10"/>
      <c r="F25" s="10"/>
      <c r="G25" s="1" t="s">
        <v>65</v>
      </c>
      <c r="H25" s="1">
        <f>VLOOKUP(G25,Reference!$A$2:$E$23,2)</f>
        <v>2022</v>
      </c>
      <c r="I25" s="1">
        <v>17</v>
      </c>
      <c r="J25" s="1">
        <v>46</v>
      </c>
      <c r="K25" s="10">
        <f t="shared" si="2"/>
        <v>36.96</v>
      </c>
      <c r="L25" s="10"/>
      <c r="M25" s="1">
        <f>VLOOKUP(G25,Reference!$A$2:$E$23,3)</f>
        <v>35621542</v>
      </c>
      <c r="N25" s="1" t="str">
        <f>VLOOKUP(G25,Reference!$A$2:$E$23,4)</f>
        <v>retrospective cohort</v>
      </c>
      <c r="O25" s="10" t="str">
        <f>VLOOKUP(G25,Reference!$A$2:$E$23,5)</f>
        <v>Medication-Related Osteonecrosis of the Jaw in Dental Practice: A Retrospective Analysis of Data from the Milan Cohort</v>
      </c>
    </row>
    <row r="26" spans="1:15" customFormat="1" ht="15.7" x14ac:dyDescent="0.55000000000000004">
      <c r="A26" s="11"/>
      <c r="B26" s="13"/>
      <c r="C26" s="14"/>
      <c r="D26" s="12"/>
      <c r="E26" s="10"/>
      <c r="F26" s="10"/>
      <c r="G26" s="1" t="s">
        <v>67</v>
      </c>
      <c r="H26" s="1">
        <f>VLOOKUP(G26,Reference!$A$2:$E$23,2)</f>
        <v>2017</v>
      </c>
      <c r="I26" s="1">
        <v>12</v>
      </c>
      <c r="J26" s="1">
        <v>39</v>
      </c>
      <c r="K26" s="10">
        <f t="shared" si="2"/>
        <v>30.77</v>
      </c>
      <c r="L26" s="10"/>
      <c r="M26" s="1">
        <f>VLOOKUP(G26,Reference!$A$2:$E$23,3)</f>
        <v>28361029</v>
      </c>
      <c r="N26" s="1" t="str">
        <f>VLOOKUP(G26,Reference!$A$2:$E$23,4)</f>
        <v>retrospective cohort</v>
      </c>
      <c r="O26" s="10" t="str">
        <f>VLOOKUP(G26,Reference!$A$2:$E$23,5)</f>
        <v>Risk factors of osteonecrosis of the jaw after tooth extraction in osteoporotic patients on oral bisphosphonates</v>
      </c>
    </row>
    <row r="27" spans="1:15" s="4" customFormat="1" ht="15.7" x14ac:dyDescent="0.55000000000000004">
      <c r="A27" s="11"/>
      <c r="B27" s="13"/>
      <c r="C27" s="14"/>
      <c r="D27" s="12"/>
      <c r="E27" s="4" t="s">
        <v>21</v>
      </c>
      <c r="I27" s="4">
        <f>SUM(I23:I26)</f>
        <v>49</v>
      </c>
      <c r="J27" s="4">
        <f>SUM(J23:J26)</f>
        <v>38691</v>
      </c>
      <c r="K27" s="4">
        <f t="shared" ref="K27:K33" si="3">ROUND((I27/J27*100),2)</f>
        <v>0.13</v>
      </c>
    </row>
    <row r="28" spans="1:15" customFormat="1" ht="15.7" x14ac:dyDescent="0.55000000000000004">
      <c r="A28" s="11"/>
      <c r="B28" s="13"/>
      <c r="C28" s="14"/>
      <c r="D28" s="12"/>
      <c r="E28" s="10"/>
      <c r="F28" s="10" t="s">
        <v>23</v>
      </c>
      <c r="G28" s="1" t="s">
        <v>82</v>
      </c>
      <c r="H28" s="1">
        <f>VLOOKUP(G28,Reference!$A$2:$E$23,2)</f>
        <v>2010</v>
      </c>
      <c r="I28" s="1">
        <v>3</v>
      </c>
      <c r="J28" s="1">
        <v>3983</v>
      </c>
      <c r="K28" s="10">
        <f t="shared" si="3"/>
        <v>0.08</v>
      </c>
      <c r="L28" s="10"/>
      <c r="M28" s="1">
        <f>VLOOKUP(G28,Reference!$A$2:$E$23,3)</f>
        <v>21037195</v>
      </c>
      <c r="N28" s="1" t="str">
        <f>VLOOKUP(G28,Reference!$A$2:$E$23,4)</f>
        <v>RCT, 
multi-centered</v>
      </c>
      <c r="O28" s="10" t="str">
        <f>VLOOKUP(G28,Reference!$A$2:$E$23,5)</f>
        <v>The Incidence of Osteonecrosis of the Jaw in Patients Receiving 5 Milligrams of Zoledronic Acid</v>
      </c>
    </row>
    <row r="29" spans="1:15" s="4" customFormat="1" ht="15.7" x14ac:dyDescent="0.55000000000000004">
      <c r="A29" s="11"/>
      <c r="B29" s="13"/>
      <c r="C29" s="14"/>
      <c r="D29" s="12"/>
      <c r="E29" s="4" t="s">
        <v>22</v>
      </c>
      <c r="I29" s="4">
        <f>SUM(I28)</f>
        <v>3</v>
      </c>
      <c r="J29" s="4">
        <f>SUM(J28)</f>
        <v>3983</v>
      </c>
      <c r="K29" s="4">
        <f t="shared" si="3"/>
        <v>0.08</v>
      </c>
    </row>
    <row r="30" spans="1:15" customFormat="1" ht="15.7" x14ac:dyDescent="0.55000000000000004">
      <c r="A30" s="11"/>
      <c r="B30" s="13"/>
      <c r="C30" s="14"/>
      <c r="D30" s="12"/>
      <c r="E30" s="10"/>
      <c r="F30" s="10" t="s">
        <v>84</v>
      </c>
      <c r="G30" s="1" t="s">
        <v>85</v>
      </c>
      <c r="H30" s="1">
        <f>VLOOKUP(G30,Reference!$A$2:$E$23,2)</f>
        <v>2022</v>
      </c>
      <c r="I30" s="1">
        <v>1</v>
      </c>
      <c r="J30" s="1">
        <v>95</v>
      </c>
      <c r="K30" s="10">
        <f t="shared" si="3"/>
        <v>1.05</v>
      </c>
      <c r="L30" s="10"/>
      <c r="M30" s="1">
        <f>VLOOKUP(G30,Reference!$A$2:$E$23,3)</f>
        <v>35621542</v>
      </c>
      <c r="N30" s="1" t="str">
        <f>VLOOKUP(G30,Reference!$A$2:$E$23,4)</f>
        <v>retrospective cohort</v>
      </c>
      <c r="O30" s="10" t="str">
        <f>VLOOKUP(G30,Reference!$A$2:$E$23,5)</f>
        <v>Medication-Related Osteonecrosis of the Jaw in Dental Practice: A Retrospective Analysis of Data from the Milan Cohort</v>
      </c>
    </row>
    <row r="31" spans="1:15" s="4" customFormat="1" ht="15.7" x14ac:dyDescent="0.55000000000000004">
      <c r="A31" s="11"/>
      <c r="B31" s="13"/>
      <c r="C31" s="14"/>
      <c r="D31" s="12"/>
      <c r="E31" s="4" t="s">
        <v>86</v>
      </c>
      <c r="I31" s="4">
        <f>SUM(I30)</f>
        <v>1</v>
      </c>
      <c r="J31" s="4">
        <f>SUM(J30)</f>
        <v>95</v>
      </c>
      <c r="K31" s="4">
        <f t="shared" si="3"/>
        <v>1.05</v>
      </c>
    </row>
    <row r="32" spans="1:15" s="3" customFormat="1" ht="15.7" x14ac:dyDescent="0.55000000000000004">
      <c r="A32" s="11"/>
      <c r="B32" s="13"/>
      <c r="C32" s="14"/>
      <c r="D32" s="12"/>
      <c r="E32" s="3" t="s">
        <v>18</v>
      </c>
      <c r="I32" s="3">
        <f>SUM(I22,I27,I29,I31)</f>
        <v>317</v>
      </c>
      <c r="J32" s="3">
        <f>SUM(J22,J27,J29,J31)</f>
        <v>154013</v>
      </c>
      <c r="K32" s="3">
        <f t="shared" si="3"/>
        <v>0.21</v>
      </c>
    </row>
    <row r="33" spans="1:15" x14ac:dyDescent="0.55000000000000004">
      <c r="A33" s="11"/>
      <c r="B33" s="13"/>
      <c r="C33" s="15" t="s">
        <v>5</v>
      </c>
      <c r="D33" s="12"/>
      <c r="F33" s="1" t="s">
        <v>8</v>
      </c>
      <c r="G33" s="1" t="s">
        <v>50</v>
      </c>
      <c r="H33" s="1">
        <v>2011</v>
      </c>
      <c r="I33" s="1">
        <v>6</v>
      </c>
      <c r="J33" s="1">
        <v>2296</v>
      </c>
      <c r="K33" s="10">
        <f t="shared" si="3"/>
        <v>0.26</v>
      </c>
      <c r="O33" s="10"/>
    </row>
    <row r="34" spans="1:15" x14ac:dyDescent="0.55000000000000004">
      <c r="A34" s="11"/>
      <c r="B34" s="13"/>
      <c r="C34" s="15"/>
      <c r="D34" s="12"/>
      <c r="G34" s="1" t="s">
        <v>65</v>
      </c>
      <c r="H34" s="1">
        <f>VLOOKUP(G34,Reference!$A$2:$E$23,2)</f>
        <v>2022</v>
      </c>
      <c r="I34" s="1">
        <v>26</v>
      </c>
      <c r="J34" s="1">
        <v>76</v>
      </c>
      <c r="K34" s="10">
        <f t="shared" ref="K34:K40" si="4">ROUND((I34/J34*100),2)</f>
        <v>34.21</v>
      </c>
      <c r="M34" s="1">
        <f>VLOOKUP(G34,Reference!$A$2:$E$23,3)</f>
        <v>35621542</v>
      </c>
      <c r="N34" s="1" t="str">
        <f>VLOOKUP(G34,Reference!$A$2:$E$23,4)</f>
        <v>retrospective cohort</v>
      </c>
      <c r="O34" s="10" t="str">
        <f>VLOOKUP(G34,Reference!$A$2:$E$23,5)</f>
        <v>Medication-Related Osteonecrosis of the Jaw in Dental Practice: A Retrospective Analysis of Data from the Milan Cohort</v>
      </c>
    </row>
    <row r="35" spans="1:15" x14ac:dyDescent="0.55000000000000004">
      <c r="A35" s="11"/>
      <c r="B35" s="13"/>
      <c r="C35" s="15"/>
      <c r="D35" s="12"/>
      <c r="F35" s="1" t="s">
        <v>24</v>
      </c>
      <c r="G35" s="1" t="s">
        <v>99</v>
      </c>
      <c r="H35" s="1">
        <f>VLOOKUP(G35,Reference!$A$2:$E$23,2)</f>
        <v>2023</v>
      </c>
      <c r="I35" s="1">
        <v>0</v>
      </c>
      <c r="J35" s="1">
        <v>153</v>
      </c>
      <c r="K35" s="10">
        <f t="shared" si="4"/>
        <v>0</v>
      </c>
      <c r="M35" s="1">
        <f>VLOOKUP(G35,Reference!$A$2:$E$23,3)</f>
        <v>0</v>
      </c>
      <c r="N35" s="1" t="str">
        <f>VLOOKUP(G35,Reference!$A$2:$E$23,4)</f>
        <v>retrospective cohort, 
matched-subject</v>
      </c>
      <c r="O35" s="10" t="str">
        <f>VLOOKUP(G35,Reference!$A$2:$E$23,5)</f>
        <v>10-Year Institutional Retrospective Case-Control Study of Medication-Related Osteonecrosis of the Jaw</v>
      </c>
    </row>
    <row r="36" spans="1:15" x14ac:dyDescent="0.55000000000000004">
      <c r="A36" s="11"/>
      <c r="B36" s="13"/>
      <c r="C36" s="15"/>
      <c r="D36" s="12"/>
      <c r="G36" s="1" t="s">
        <v>101</v>
      </c>
      <c r="H36" s="1">
        <f>VLOOKUP(G36,Reference!$A$2:$E$23,2)</f>
        <v>2017</v>
      </c>
      <c r="I36" s="1">
        <v>0</v>
      </c>
      <c r="J36" s="1">
        <v>379</v>
      </c>
      <c r="K36" s="10">
        <f t="shared" si="4"/>
        <v>0</v>
      </c>
      <c r="M36" s="1">
        <f>VLOOKUP(G36,Reference!$A$2:$E$23,3)</f>
        <v>28361029</v>
      </c>
      <c r="N36" s="1" t="str">
        <f>VLOOKUP(G36,Reference!$A$2:$E$23,4)</f>
        <v>retrospective cohort</v>
      </c>
      <c r="O36" s="10" t="str">
        <f>VLOOKUP(G36,Reference!$A$2:$E$23,5)</f>
        <v>Risk factors of osteonecrosis of the jaw after tooth extraction in osteoporotic patients on oral bisphosphonates</v>
      </c>
    </row>
    <row r="37" spans="1:15" x14ac:dyDescent="0.55000000000000004">
      <c r="A37" s="11"/>
      <c r="B37" s="13"/>
      <c r="C37" s="15"/>
      <c r="D37" s="12"/>
      <c r="G37" s="1" t="s">
        <v>95</v>
      </c>
      <c r="H37" s="1">
        <f>VLOOKUP(G37,Reference!$A$2:$E$23,2)</f>
        <v>2022</v>
      </c>
      <c r="I37" s="1">
        <v>0</v>
      </c>
      <c r="J37" s="1">
        <v>416</v>
      </c>
      <c r="K37" s="10">
        <f t="shared" si="4"/>
        <v>0</v>
      </c>
      <c r="M37" s="1">
        <f>VLOOKUP(G37,Reference!$A$2:$E$23,3)</f>
        <v>34787342</v>
      </c>
      <c r="N37" s="1" t="str">
        <f>VLOOKUP(G37,Reference!$A$2:$E$23,4)</f>
        <v>retrospective cohort</v>
      </c>
      <c r="O37" s="10" t="str">
        <f>VLOOKUP(G37,Reference!$A$2:$E$23,5)</f>
        <v>Risk of Osteonecrosis of the Jaw Under Denosumab Compared to Bisphosphonates in Patients With Osteoporosis</v>
      </c>
    </row>
    <row r="38" spans="1:15" x14ac:dyDescent="0.55000000000000004">
      <c r="A38" s="11"/>
      <c r="B38" s="13"/>
      <c r="C38" s="15"/>
      <c r="D38" s="12"/>
      <c r="G38" s="1" t="s">
        <v>97</v>
      </c>
      <c r="H38" s="1">
        <f>VLOOKUP(G38,Reference!$A$2:$E$23,2)</f>
        <v>2007</v>
      </c>
      <c r="I38" s="1">
        <v>0</v>
      </c>
      <c r="J38" s="1">
        <v>1054</v>
      </c>
      <c r="K38" s="10">
        <f t="shared" si="4"/>
        <v>0</v>
      </c>
      <c r="M38" s="1">
        <f>VLOOKUP(G38,Reference!$A$2:$E$23,3)</f>
        <v>17878149</v>
      </c>
      <c r="N38" s="1" t="str">
        <f>VLOOKUP(G38,Reference!$A$2:$E$23,4)</f>
        <v>RCT</v>
      </c>
      <c r="O38" s="10" t="str">
        <f>VLOOKUP(G38,Reference!$A$2:$E$23,5)</f>
        <v>Zoledronic acid and clinical fractures and mortality after hip fracture</v>
      </c>
    </row>
    <row r="39" spans="1:15" x14ac:dyDescent="0.55000000000000004">
      <c r="A39" s="11"/>
      <c r="B39" s="13"/>
      <c r="C39" s="15"/>
      <c r="D39" s="12"/>
      <c r="G39" s="1" t="s">
        <v>59</v>
      </c>
      <c r="H39" s="1">
        <f>VLOOKUP(G39,Reference!$A$2:$E$23,2)</f>
        <v>2025</v>
      </c>
      <c r="I39" s="1">
        <v>1</v>
      </c>
      <c r="J39" s="1">
        <v>3862</v>
      </c>
      <c r="K39" s="10">
        <f t="shared" si="4"/>
        <v>0.03</v>
      </c>
      <c r="M39" s="1">
        <f>VLOOKUP(G39,Reference!$A$2:$E$23,3)</f>
        <v>0</v>
      </c>
      <c r="N39" s="1" t="str">
        <f>VLOOKUP(G39,Reference!$A$2:$E$23,4)</f>
        <v>retrospective cohort, 
multi-centered</v>
      </c>
      <c r="O39" s="10" t="str">
        <f>VLOOKUP(G39,Reference!$A$2:$E$23,5)</f>
        <v>A multicenter retrospective study of the risk factors associated with medication-related osteonecrosis of the jaw after tooth extraction in patients receiving oral bisphosphonate therapy: can primary wound closure and a drug holiday really prevent MRONJ?</v>
      </c>
    </row>
    <row r="40" spans="1:15" x14ac:dyDescent="0.55000000000000004">
      <c r="A40" s="11"/>
      <c r="B40" s="13"/>
      <c r="C40" s="15"/>
      <c r="D40" s="12"/>
      <c r="G40" s="1" t="s">
        <v>61</v>
      </c>
      <c r="H40" s="1">
        <f>VLOOKUP(G40,Reference!$A$2:$E$23,2)</f>
        <v>2010</v>
      </c>
      <c r="I40" s="1">
        <v>0</v>
      </c>
      <c r="J40" s="1">
        <v>274</v>
      </c>
      <c r="K40" s="10">
        <f t="shared" si="4"/>
        <v>0</v>
      </c>
      <c r="M40" s="1">
        <f>VLOOKUP(G40,Reference!$A$2:$E$23,3)</f>
        <v>21037195</v>
      </c>
      <c r="N40" s="1" t="str">
        <f>VLOOKUP(G40,Reference!$A$2:$E$23,4)</f>
        <v>RCT, 
multi-centered</v>
      </c>
      <c r="O40" s="10" t="str">
        <f>VLOOKUP(G40,Reference!$A$2:$E$23,5)</f>
        <v>The Incidence of Osteonecrosis of the Jaw in Patients Receiving 5 Milligrams of Zoledronic Acid</v>
      </c>
    </row>
    <row r="41" spans="1:15" s="4" customFormat="1" ht="15.7" x14ac:dyDescent="0.55000000000000004">
      <c r="A41" s="11"/>
      <c r="B41" s="13"/>
      <c r="C41" s="15"/>
      <c r="D41" s="12"/>
      <c r="E41" s="4" t="s">
        <v>26</v>
      </c>
      <c r="I41" s="4">
        <f>SUM(I35:I40)</f>
        <v>1</v>
      </c>
      <c r="J41" s="4">
        <f>SUM(J35:J40)</f>
        <v>6138</v>
      </c>
      <c r="K41" s="4">
        <f t="shared" ref="K41:K52" si="5">ROUND((I41/J41*100),2)</f>
        <v>0.02</v>
      </c>
    </row>
    <row r="42" spans="1:15" customFormat="1" ht="15.7" x14ac:dyDescent="0.55000000000000004">
      <c r="A42" s="11"/>
      <c r="B42" s="13"/>
      <c r="C42" s="15"/>
      <c r="D42" s="12"/>
      <c r="E42" s="10"/>
      <c r="F42" s="1" t="s">
        <v>23</v>
      </c>
      <c r="G42" s="1" t="s">
        <v>82</v>
      </c>
      <c r="H42" s="1">
        <f>VLOOKUP(G42,Reference!$A$2:$E$23,2)</f>
        <v>2010</v>
      </c>
      <c r="I42" s="1">
        <v>2</v>
      </c>
      <c r="J42" s="1">
        <v>4978</v>
      </c>
      <c r="K42" s="10">
        <f t="shared" si="5"/>
        <v>0.04</v>
      </c>
      <c r="L42" s="10"/>
      <c r="M42" s="1">
        <f>VLOOKUP(G42,Reference!$A$2:$E$23,3)</f>
        <v>21037195</v>
      </c>
      <c r="N42" s="1" t="str">
        <f>VLOOKUP(G42,Reference!$A$2:$E$23,4)</f>
        <v>RCT, 
multi-centered</v>
      </c>
      <c r="O42" s="10" t="str">
        <f>VLOOKUP(G42,Reference!$A$2:$E$23,5)</f>
        <v>The Incidence of Osteonecrosis of the Jaw in Patients Receiving 5 Milligrams of Zoledronic Acid</v>
      </c>
    </row>
    <row r="43" spans="1:15" s="4" customFormat="1" ht="15.7" x14ac:dyDescent="0.55000000000000004">
      <c r="A43" s="11"/>
      <c r="B43" s="13"/>
      <c r="C43" s="15"/>
      <c r="D43" s="12"/>
      <c r="E43" s="4" t="s">
        <v>27</v>
      </c>
      <c r="I43" s="4">
        <f>SUM(I42)</f>
        <v>2</v>
      </c>
      <c r="J43" s="4">
        <f>SUM(J42)</f>
        <v>4978</v>
      </c>
      <c r="K43" s="4">
        <f t="shared" si="5"/>
        <v>0.04</v>
      </c>
    </row>
    <row r="44" spans="1:15" customFormat="1" ht="15.7" x14ac:dyDescent="0.55000000000000004">
      <c r="A44" s="11"/>
      <c r="B44" s="13"/>
      <c r="C44" s="15"/>
      <c r="D44" s="12"/>
      <c r="E44" s="10"/>
      <c r="F44" s="1" t="s">
        <v>25</v>
      </c>
      <c r="G44" s="1" t="s">
        <v>61</v>
      </c>
      <c r="H44" s="1">
        <f>VLOOKUP(G44,Reference!$A$2:$E$23,2)</f>
        <v>2010</v>
      </c>
      <c r="I44" s="1">
        <v>1</v>
      </c>
      <c r="J44" s="1">
        <v>1776</v>
      </c>
      <c r="K44" s="10">
        <f t="shared" si="5"/>
        <v>0.06</v>
      </c>
      <c r="L44" s="10"/>
      <c r="M44" s="1">
        <f>VLOOKUP(G44,Reference!$A$2:$E$23,3)</f>
        <v>21037195</v>
      </c>
      <c r="N44" s="1" t="str">
        <f>VLOOKUP(G44,Reference!$A$2:$E$23,4)</f>
        <v>RCT, 
multi-centered</v>
      </c>
      <c r="O44" s="10" t="str">
        <f>VLOOKUP(G44,Reference!$A$2:$E$23,5)</f>
        <v>The Incidence of Osteonecrosis of the Jaw in Patients Receiving 5 Milligrams of Zoledronic Acid</v>
      </c>
    </row>
    <row r="45" spans="1:15" s="4" customFormat="1" ht="15.7" x14ac:dyDescent="0.55000000000000004">
      <c r="A45" s="11"/>
      <c r="B45" s="13"/>
      <c r="C45" s="15"/>
      <c r="D45" s="12"/>
      <c r="E45" s="4" t="s">
        <v>28</v>
      </c>
      <c r="I45" s="4">
        <f>SUM(I44)</f>
        <v>1</v>
      </c>
      <c r="J45" s="4">
        <f>SUM(J44)</f>
        <v>1776</v>
      </c>
      <c r="K45" s="4">
        <f t="shared" si="5"/>
        <v>0.06</v>
      </c>
    </row>
    <row r="46" spans="1:15" s="3" customFormat="1" ht="15.7" x14ac:dyDescent="0.55000000000000004">
      <c r="A46" s="11"/>
      <c r="B46" s="13"/>
      <c r="C46" s="15"/>
      <c r="D46" s="12"/>
      <c r="E46" s="3" t="s">
        <v>29</v>
      </c>
      <c r="I46" s="3">
        <f>SUM(I33:I34,I41,I43,I45)</f>
        <v>36</v>
      </c>
      <c r="J46" s="3">
        <f>SUM(J33:J34,J41,J43,J45)</f>
        <v>15264</v>
      </c>
      <c r="K46" s="3">
        <f t="shared" si="5"/>
        <v>0.24</v>
      </c>
    </row>
    <row r="47" spans="1:15" s="23" customFormat="1" ht="15.7" x14ac:dyDescent="0.55000000000000004">
      <c r="A47" s="11"/>
      <c r="B47" s="13"/>
      <c r="C47" s="15"/>
      <c r="D47" s="12"/>
      <c r="I47" s="23">
        <f>SUM(I32,I46)</f>
        <v>353</v>
      </c>
      <c r="J47" s="23">
        <f>SUM(J32,J46)</f>
        <v>169277</v>
      </c>
      <c r="K47" s="23">
        <f t="shared" si="5"/>
        <v>0.21</v>
      </c>
    </row>
    <row r="48" spans="1:15" x14ac:dyDescent="0.55000000000000004">
      <c r="A48" s="11"/>
      <c r="B48" s="16" t="s">
        <v>30</v>
      </c>
      <c r="C48" s="15" t="s">
        <v>5</v>
      </c>
      <c r="D48" s="12"/>
      <c r="G48" s="1" t="s">
        <v>70</v>
      </c>
      <c r="H48" s="1">
        <f>VLOOKUP(G48,Reference!$A$2:$E$23,2)</f>
        <v>2012</v>
      </c>
      <c r="I48" s="1">
        <v>2</v>
      </c>
      <c r="J48" s="1">
        <v>4549</v>
      </c>
      <c r="K48" s="10">
        <f t="shared" si="5"/>
        <v>0.04</v>
      </c>
      <c r="M48" s="1">
        <f>VLOOKUP(G48,Reference!$A$2:$E$23,3)</f>
        <v>22113951</v>
      </c>
      <c r="N48" s="1" t="str">
        <f>VLOOKUP(G48,Reference!$A$2:$E$23,4)</f>
        <v>RCT</v>
      </c>
      <c r="O48" s="10" t="str">
        <f>VLOOKUP(G48,Reference!$A$2:$E$23,5)</f>
        <v>Five years of denosumab exposure in women with postmenopausal osteoporosis: Results from the first two years of the FREEDOM extension</v>
      </c>
    </row>
    <row r="49" spans="1:15" s="3" customFormat="1" ht="15.7" x14ac:dyDescent="0.55000000000000004">
      <c r="A49" s="11"/>
      <c r="B49" s="16"/>
      <c r="C49" s="15"/>
      <c r="D49" s="12"/>
      <c r="E49" s="3" t="s">
        <v>39</v>
      </c>
      <c r="I49" s="3">
        <f>SUM(I48)</f>
        <v>2</v>
      </c>
      <c r="J49" s="3">
        <f>SUM(J48)</f>
        <v>4549</v>
      </c>
      <c r="K49" s="3">
        <f t="shared" si="5"/>
        <v>0.04</v>
      </c>
    </row>
    <row r="50" spans="1:15" customFormat="1" ht="15.7" x14ac:dyDescent="0.55000000000000004">
      <c r="A50" s="11"/>
      <c r="B50" s="16"/>
      <c r="C50" s="15"/>
      <c r="D50" s="12"/>
      <c r="E50" s="10"/>
      <c r="F50" s="1"/>
      <c r="G50" s="10" t="s">
        <v>80</v>
      </c>
      <c r="H50" s="10">
        <f>VLOOKUP(G50,Reference!$A$2:$E$23,2)</f>
        <v>2022</v>
      </c>
      <c r="I50" s="10">
        <v>1</v>
      </c>
      <c r="J50" s="10">
        <v>2404</v>
      </c>
      <c r="K50" s="10">
        <f t="shared" si="5"/>
        <v>0.04</v>
      </c>
      <c r="L50" s="10"/>
      <c r="M50" s="1">
        <f>VLOOKUP(G50,Reference!$A$2:$E$23,3)</f>
        <v>34787342</v>
      </c>
      <c r="N50" s="1" t="str">
        <f>VLOOKUP(G50,Reference!$A$2:$E$23,4)</f>
        <v>retrospective cohort</v>
      </c>
      <c r="O50" s="10" t="str">
        <f>VLOOKUP(G50,Reference!$A$2:$E$23,5)</f>
        <v>Risk of Osteonecrosis of the Jaw Under Denosumab Compared to Bisphosphonates in Patients With Osteoporosis</v>
      </c>
    </row>
    <row r="51" spans="1:15" s="3" customFormat="1" ht="15.7" x14ac:dyDescent="0.55000000000000004">
      <c r="A51" s="11"/>
      <c r="B51" s="17"/>
      <c r="C51" s="15"/>
      <c r="D51" s="12"/>
      <c r="E51" s="3" t="s">
        <v>40</v>
      </c>
      <c r="I51" s="3">
        <f>SUM(I50)</f>
        <v>1</v>
      </c>
      <c r="J51" s="3">
        <f>SUM(J50)</f>
        <v>2404</v>
      </c>
      <c r="K51" s="3">
        <f t="shared" si="5"/>
        <v>0.04</v>
      </c>
    </row>
    <row r="52" spans="1:15" s="23" customFormat="1" ht="15.7" x14ac:dyDescent="0.55000000000000004">
      <c r="A52"/>
      <c r="B52"/>
      <c r="C52"/>
      <c r="D52"/>
      <c r="I52" s="23">
        <f>SUM(I32,I46,I49,I51)</f>
        <v>356</v>
      </c>
      <c r="J52" s="23">
        <f>SUM(J32,J46,J49,J51)</f>
        <v>176230</v>
      </c>
      <c r="K52" s="23">
        <f t="shared" si="5"/>
        <v>0.2</v>
      </c>
    </row>
    <row r="53" spans="1:15" ht="50.35" customHeight="1" x14ac:dyDescent="0.55000000000000004">
      <c r="A53" s="10"/>
      <c r="B53" s="10"/>
      <c r="C53" s="10"/>
      <c r="D53" s="10"/>
      <c r="K53" s="10"/>
      <c r="O53" s="10"/>
    </row>
    <row r="54" spans="1:15" x14ac:dyDescent="0.55000000000000004">
      <c r="A54" s="6" t="s">
        <v>15</v>
      </c>
      <c r="B54" s="7" t="s">
        <v>15</v>
      </c>
      <c r="C54" s="8" t="s">
        <v>15</v>
      </c>
      <c r="D54" s="18" t="s">
        <v>31</v>
      </c>
      <c r="G54" s="10"/>
      <c r="H54" s="10"/>
      <c r="K54" s="10"/>
      <c r="O54" s="10"/>
    </row>
    <row r="55" spans="1:15" s="3" customFormat="1" ht="15.7" x14ac:dyDescent="0.55000000000000004">
      <c r="A55" s="6"/>
      <c r="B55" s="7"/>
      <c r="C55" s="8"/>
      <c r="D55" s="18"/>
    </row>
    <row r="56" spans="1:15" customFormat="1" ht="15.7" x14ac:dyDescent="0.55000000000000004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"/>
      <c r="N56" s="1"/>
      <c r="O56" s="10"/>
    </row>
    <row r="57" spans="1:15" x14ac:dyDescent="0.55000000000000004">
      <c r="A57" s="11" t="s">
        <v>1</v>
      </c>
      <c r="B57" s="7" t="s">
        <v>15</v>
      </c>
      <c r="C57" s="8" t="s">
        <v>15</v>
      </c>
      <c r="D57" s="18" t="s">
        <v>31</v>
      </c>
      <c r="G57" s="1" t="s">
        <v>74</v>
      </c>
      <c r="H57" s="1">
        <f>VLOOKUP(G57,Reference!$A$2:$E$23,2)</f>
        <v>2019</v>
      </c>
      <c r="I57" s="1">
        <v>2</v>
      </c>
      <c r="J57" s="1">
        <v>1731</v>
      </c>
      <c r="K57" s="10">
        <f>ROUND((I57/J57*100),2)</f>
        <v>0.12</v>
      </c>
      <c r="M57" s="1">
        <f>VLOOKUP(G57,Reference!$A$2:$E$23,3)</f>
        <v>30759221</v>
      </c>
      <c r="N57" s="1" t="str">
        <f>VLOOKUP(G57,Reference!$A$2:$E$23,4)</f>
        <v>RCT</v>
      </c>
      <c r="O57" s="10" t="str">
        <f>VLOOKUP(G57,Reference!$A$2:$E$23,5)</f>
        <v>Invasive Oral Procedures and Events in Postmenopausal Women With Osteoporosis Treated With Denosumab for Up to 10 Years</v>
      </c>
    </row>
    <row r="58" spans="1:15" x14ac:dyDescent="0.55000000000000004">
      <c r="A58" s="11"/>
      <c r="B58" s="7"/>
      <c r="C58" s="8"/>
      <c r="D58" s="18"/>
      <c r="G58" s="1" t="s">
        <v>78</v>
      </c>
      <c r="H58" s="1">
        <f>VLOOKUP(G58,Reference!$A$2:$E$23,2)</f>
        <v>2011</v>
      </c>
      <c r="I58" s="1">
        <v>0</v>
      </c>
      <c r="J58" s="1">
        <v>299</v>
      </c>
      <c r="K58" s="10">
        <f>ROUND((I58/J58*100),2)</f>
        <v>0</v>
      </c>
      <c r="M58" s="1">
        <f>VLOOKUP(G58,Reference!$A$2:$E$23,3)</f>
        <v>21954448</v>
      </c>
      <c r="N58" s="1" t="str">
        <f>VLOOKUP(G58,Reference!$A$2:$E$23,4)</f>
        <v>retrospective cohort, 
matched-subject</v>
      </c>
      <c r="O58" s="10" t="str">
        <f>VLOOKUP(G58,Reference!$A$2:$E$23,5)</f>
        <v>Osteonecrosis of the Jaw in Older Osteoporosis Patients Treated with Intravenous Bisphosphonates</v>
      </c>
    </row>
    <row r="59" spans="1:15" s="3" customFormat="1" ht="15.7" x14ac:dyDescent="0.55000000000000004">
      <c r="A59" s="11"/>
      <c r="B59" s="7"/>
      <c r="C59" s="8"/>
      <c r="D59" s="18"/>
      <c r="E59" s="3" t="s">
        <v>38</v>
      </c>
      <c r="I59" s="3">
        <f>SUM(I57:I58)</f>
        <v>2</v>
      </c>
      <c r="J59" s="3">
        <f>SUM(J57:J58)</f>
        <v>2030</v>
      </c>
      <c r="K59" s="3">
        <f>ROUND((I59/J59*100),2)</f>
        <v>0.1</v>
      </c>
    </row>
    <row r="60" spans="1:15" s="23" customFormat="1" ht="15.7" x14ac:dyDescent="0.55000000000000004">
      <c r="A60"/>
      <c r="B60"/>
      <c r="C60"/>
      <c r="D60"/>
      <c r="I60" s="23">
        <f>I59</f>
        <v>2</v>
      </c>
      <c r="J60" s="23">
        <f>J59</f>
        <v>2030</v>
      </c>
      <c r="K60" s="23">
        <f>ROUND((I60/J60*100),2)</f>
        <v>0.1</v>
      </c>
    </row>
    <row r="61" spans="1:15" customFormat="1" ht="15.7" x14ac:dyDescent="0.55000000000000004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"/>
      <c r="N61" s="1"/>
      <c r="O61" s="10"/>
    </row>
    <row r="62" spans="1:15" x14ac:dyDescent="0.55000000000000004">
      <c r="A62" s="11" t="s">
        <v>1</v>
      </c>
      <c r="B62" s="13" t="s">
        <v>7</v>
      </c>
      <c r="C62" s="14" t="s">
        <v>4</v>
      </c>
      <c r="D62" s="18" t="s">
        <v>31</v>
      </c>
      <c r="F62" s="1" t="s">
        <v>8</v>
      </c>
      <c r="G62" s="1" t="s">
        <v>55</v>
      </c>
      <c r="H62" s="1">
        <f>VLOOKUP(G62,Reference!$A$2:$E$23,2)</f>
        <v>2025</v>
      </c>
      <c r="I62" s="1">
        <v>30</v>
      </c>
      <c r="J62" s="1">
        <v>1763</v>
      </c>
      <c r="K62" s="10">
        <f>ROUND((I62/J62*100),2)</f>
        <v>1.7</v>
      </c>
      <c r="M62" s="1">
        <f>VLOOKUP(G62,Reference!$A$2:$E$23,3)</f>
        <v>0</v>
      </c>
      <c r="N62" s="1" t="str">
        <f>VLOOKUP(G62,Reference!$A$2:$E$23,4)</f>
        <v>retrospective cohort, 
multi-centered</v>
      </c>
      <c r="O62" s="10" t="str">
        <f>VLOOKUP(G62,Reference!$A$2:$E$23,5)</f>
        <v>A multicenter retrospective study of the risk factors associated with medication-related osteonecrosis of the jaw after tooth extraction in patients receiving oral bisphosphonate therapy: can primary wound closure and a drug holiday really prevent MRONJ?</v>
      </c>
    </row>
    <row r="63" spans="1:15" customFormat="1" ht="15.7" x14ac:dyDescent="0.55000000000000004">
      <c r="A63" s="11"/>
      <c r="B63" s="13"/>
      <c r="C63" s="14"/>
      <c r="D63" s="18"/>
      <c r="E63" s="10"/>
      <c r="F63" s="10"/>
      <c r="G63" s="10" t="s">
        <v>57</v>
      </c>
      <c r="H63" s="1">
        <f>VLOOKUP(G63,Reference!$A$2:$E$23,2)</f>
        <v>2020</v>
      </c>
      <c r="I63" s="10">
        <v>0</v>
      </c>
      <c r="J63" s="10">
        <v>406</v>
      </c>
      <c r="K63" s="10">
        <f t="shared" ref="K63:K67" si="6">ROUND((I63/J63*100),2)</f>
        <v>0</v>
      </c>
      <c r="L63" s="10"/>
      <c r="M63" s="1">
        <f>VLOOKUP(G63,Reference!$A$2:$E$23,3)</f>
        <v>32158685</v>
      </c>
      <c r="N63" s="1" t="str">
        <f>VLOOKUP(G63,Reference!$A$2:$E$23,4)</f>
        <v>retrospective cohort</v>
      </c>
      <c r="O63" s="10" t="str">
        <f>VLOOKUP(G63,Reference!$A$2:$E$23,5)</f>
        <v>The effect of bisphosphonate discontinuation on the incidence  of postoperative medication-related osteonecrosis of the jaw after tooth extraction</v>
      </c>
    </row>
    <row r="64" spans="1:15" customFormat="1" ht="15.7" x14ac:dyDescent="0.55000000000000004">
      <c r="A64" s="11"/>
      <c r="B64" s="13"/>
      <c r="C64" s="14"/>
      <c r="D64" s="18"/>
      <c r="E64" s="10"/>
      <c r="F64" s="10" t="s">
        <v>9</v>
      </c>
      <c r="G64" s="10" t="s">
        <v>63</v>
      </c>
      <c r="H64" s="1">
        <f>VLOOKUP(G64,Reference!$A$2:$E$23,2)</f>
        <v>2025</v>
      </c>
      <c r="I64" s="10">
        <v>8</v>
      </c>
      <c r="J64" s="10">
        <v>161</v>
      </c>
      <c r="K64" s="10">
        <f t="shared" si="6"/>
        <v>4.97</v>
      </c>
      <c r="L64" s="10"/>
      <c r="M64" s="1">
        <f>VLOOKUP(G64,Reference!$A$2:$E$23,3)</f>
        <v>0</v>
      </c>
      <c r="N64" s="1" t="str">
        <f>VLOOKUP(G64,Reference!$A$2:$E$23,4)</f>
        <v>retrospective cohort, 
multi-centered</v>
      </c>
      <c r="O64" s="10" t="str">
        <f>VLOOKUP(G64,Reference!$A$2:$E$23,5)</f>
        <v>A multicenter retrospective study of the risk factors associated with medication-related osteonecrosis of the jaw after tooth extraction in patients receiving oral bisphosphonate therapy: can primary wound closure and a drug holiday really prevent MRONJ?</v>
      </c>
    </row>
    <row r="65" spans="1:15" customFormat="1" ht="15.7" x14ac:dyDescent="0.55000000000000004">
      <c r="A65" s="11"/>
      <c r="B65" s="13"/>
      <c r="C65" s="14"/>
      <c r="D65" s="18"/>
      <c r="E65" s="10"/>
      <c r="F65" s="10"/>
      <c r="G65" s="10" t="s">
        <v>76</v>
      </c>
      <c r="H65" s="1">
        <f>VLOOKUP(G65,Reference!$A$2:$E$23,2)</f>
        <v>2025</v>
      </c>
      <c r="I65" s="10">
        <v>214</v>
      </c>
      <c r="J65" s="10">
        <v>519</v>
      </c>
      <c r="K65" s="10">
        <f t="shared" si="6"/>
        <v>41.23</v>
      </c>
      <c r="L65" s="10"/>
      <c r="M65" s="1">
        <f>VLOOKUP(G65,Reference!$A$2:$E$23,3)</f>
        <v>39611589</v>
      </c>
      <c r="N65" s="1" t="str">
        <f>VLOOKUP(G65,Reference!$A$2:$E$23,4)</f>
        <v>retrospective cohort</v>
      </c>
      <c r="O65" s="10" t="str">
        <f>VLOOKUP(G65,Reference!$A$2:$E$23,5)</f>
        <v>Risk Factors Influencing Medication-Related Osteonecrosis of the Jaws (MRONJ) Following Dental Extraction Among Osteoporotic Patients in Taiwan</v>
      </c>
    </row>
    <row r="66" spans="1:15" customFormat="1" ht="15.7" x14ac:dyDescent="0.55000000000000004">
      <c r="A66" s="11"/>
      <c r="B66" s="13"/>
      <c r="C66" s="14"/>
      <c r="D66" s="18"/>
      <c r="E66" s="10"/>
      <c r="F66" s="10" t="s">
        <v>19</v>
      </c>
      <c r="G66" s="10" t="s">
        <v>63</v>
      </c>
      <c r="H66" s="1">
        <f>VLOOKUP(G66,Reference!$A$2:$E$23,2)</f>
        <v>2025</v>
      </c>
      <c r="I66" s="10">
        <v>0</v>
      </c>
      <c r="J66" s="10">
        <v>73</v>
      </c>
      <c r="K66" s="10">
        <f t="shared" si="6"/>
        <v>0</v>
      </c>
      <c r="L66" s="10"/>
      <c r="M66" s="1">
        <f>VLOOKUP(G66,Reference!$A$2:$E$23,3)</f>
        <v>0</v>
      </c>
      <c r="N66" s="1" t="str">
        <f>VLOOKUP(G66,Reference!$A$2:$E$23,4)</f>
        <v>retrospective cohort, 
multi-centered</v>
      </c>
      <c r="O66" s="10" t="str">
        <f>VLOOKUP(G66,Reference!$A$2:$E$23,5)</f>
        <v>A multicenter retrospective study of the risk factors associated with medication-related osteonecrosis of the jaw after tooth extraction in patients receiving oral bisphosphonate therapy: can primary wound closure and a drug holiday really prevent MRONJ?</v>
      </c>
    </row>
    <row r="67" spans="1:15" customFormat="1" ht="15.7" x14ac:dyDescent="0.55000000000000004">
      <c r="A67" s="11"/>
      <c r="B67" s="13"/>
      <c r="C67" s="14"/>
      <c r="D67" s="18"/>
      <c r="E67" s="10"/>
      <c r="F67" s="10" t="s">
        <v>83</v>
      </c>
      <c r="G67" s="10" t="s">
        <v>63</v>
      </c>
      <c r="H67" s="1">
        <f>VLOOKUP(G67,Reference!$A$2:$E$23,2)</f>
        <v>2025</v>
      </c>
      <c r="I67" s="10">
        <v>1</v>
      </c>
      <c r="J67" s="10">
        <v>20</v>
      </c>
      <c r="K67" s="10">
        <f t="shared" si="6"/>
        <v>5</v>
      </c>
      <c r="L67" s="10"/>
      <c r="M67" s="1">
        <f>VLOOKUP(G67,Reference!$A$2:$E$23,3)</f>
        <v>0</v>
      </c>
      <c r="N67" s="1" t="str">
        <f>VLOOKUP(G67,Reference!$A$2:$E$23,4)</f>
        <v>retrospective cohort, 
multi-centered</v>
      </c>
      <c r="O67" s="10" t="str">
        <f>VLOOKUP(G67,Reference!$A$2:$E$23,5)</f>
        <v>A multicenter retrospective study of the risk factors associated with medication-related osteonecrosis of the jaw after tooth extraction in patients receiving oral bisphosphonate therapy: can primary wound closure and a drug holiday really prevent MRONJ?</v>
      </c>
    </row>
    <row r="68" spans="1:15" s="3" customFormat="1" ht="15.7" x14ac:dyDescent="0.55000000000000004">
      <c r="A68" s="11"/>
      <c r="B68" s="13"/>
      <c r="C68" s="14"/>
      <c r="D68" s="18"/>
      <c r="E68" s="3" t="s">
        <v>32</v>
      </c>
      <c r="I68" s="3">
        <f>SUM(I62:I67)</f>
        <v>253</v>
      </c>
      <c r="J68" s="3">
        <f>SUM(J62:J67)</f>
        <v>2942</v>
      </c>
      <c r="K68" s="3">
        <f t="shared" ref="K68:K73" si="7">ROUND((I68/J68*100),2)</f>
        <v>8.6</v>
      </c>
    </row>
    <row r="69" spans="1:15" s="3" customFormat="1" ht="15.7" x14ac:dyDescent="0.55000000000000004">
      <c r="A69" s="11"/>
      <c r="B69" s="13"/>
      <c r="C69" s="14"/>
      <c r="D69" s="18"/>
      <c r="E69" s="3" t="s">
        <v>176</v>
      </c>
      <c r="I69" s="3">
        <f>SUM(I64,I66,I67,I63,I62)</f>
        <v>39</v>
      </c>
      <c r="J69" s="3">
        <f>SUM(J64,J66,J67,J63,J62)</f>
        <v>2423</v>
      </c>
      <c r="K69" s="3">
        <f t="shared" si="7"/>
        <v>1.61</v>
      </c>
    </row>
    <row r="70" spans="1:15" x14ac:dyDescent="0.55000000000000004">
      <c r="A70" s="11"/>
      <c r="B70" s="13"/>
      <c r="C70" s="15" t="s">
        <v>5</v>
      </c>
      <c r="D70" s="18"/>
      <c r="F70" s="1" t="s">
        <v>24</v>
      </c>
      <c r="G70" s="1" t="s">
        <v>76</v>
      </c>
      <c r="H70" s="1">
        <f>VLOOKUP(G70,Reference!$A$2:$E$23,2)</f>
        <v>2025</v>
      </c>
      <c r="I70" s="1">
        <v>26</v>
      </c>
      <c r="J70" s="1">
        <v>172</v>
      </c>
      <c r="K70" s="10">
        <f t="shared" si="7"/>
        <v>15.12</v>
      </c>
      <c r="M70" s="1">
        <f>VLOOKUP(G70,Reference!$A$2:$E$23,3)</f>
        <v>39611589</v>
      </c>
      <c r="N70" s="1" t="str">
        <f>VLOOKUP(G70,Reference!$A$2:$E$23,4)</f>
        <v>retrospective cohort</v>
      </c>
      <c r="O70" s="10" t="str">
        <f>VLOOKUP(G70,Reference!$A$2:$E$23,5)</f>
        <v>Risk Factors Influencing Medication-Related Osteonecrosis of the Jaws (MRONJ) Following Dental Extraction Among Osteoporotic Patients in Taiwan</v>
      </c>
    </row>
    <row r="71" spans="1:15" s="3" customFormat="1" ht="15.7" x14ac:dyDescent="0.55000000000000004">
      <c r="A71" s="11"/>
      <c r="B71" s="13"/>
      <c r="C71" s="15"/>
      <c r="D71" s="18"/>
      <c r="E71" s="3" t="s">
        <v>33</v>
      </c>
      <c r="I71" s="3">
        <f>SUM(I70)</f>
        <v>26</v>
      </c>
      <c r="J71" s="3">
        <f>SUM(J70)</f>
        <v>172</v>
      </c>
      <c r="K71" s="3">
        <f t="shared" si="7"/>
        <v>15.12</v>
      </c>
    </row>
    <row r="72" spans="1:15" s="23" customFormat="1" ht="15.7" x14ac:dyDescent="0.55000000000000004">
      <c r="A72" s="11"/>
      <c r="B72" s="13"/>
      <c r="C72" s="15"/>
      <c r="D72" s="18"/>
      <c r="I72" s="23">
        <f>SUM(I69,I71)</f>
        <v>65</v>
      </c>
      <c r="J72" s="23">
        <f>SUM(J69,J71)</f>
        <v>2595</v>
      </c>
      <c r="K72" s="23">
        <f t="shared" si="7"/>
        <v>2.5</v>
      </c>
    </row>
    <row r="73" spans="1:15" x14ac:dyDescent="0.55000000000000004">
      <c r="A73" s="11"/>
      <c r="B73" s="16" t="s">
        <v>30</v>
      </c>
      <c r="C73" s="15"/>
      <c r="D73" s="18"/>
      <c r="G73" s="1" t="s">
        <v>72</v>
      </c>
      <c r="H73" s="1">
        <f>VLOOKUP(G73,Reference!$A$2:$E$23,2)</f>
        <v>2017</v>
      </c>
      <c r="I73" s="1">
        <v>3</v>
      </c>
      <c r="J73" s="1">
        <v>420</v>
      </c>
      <c r="K73" s="10">
        <f t="shared" si="7"/>
        <v>0.71</v>
      </c>
      <c r="M73" s="1">
        <f>VLOOKUP(G73,Reference!$A$2:$E$23,3)</f>
        <v>28664276</v>
      </c>
      <c r="N73" s="1" t="str">
        <f>VLOOKUP(G73,Reference!$A$2:$E$23,4)</f>
        <v>retrospective cohort</v>
      </c>
      <c r="O73" s="10" t="str">
        <f>VLOOKUP(G73,Reference!$A$2:$E$23,5)</f>
        <v>Surgically treated osteonecrosis and osteomyelitis of the jaw and oral cavity in patients highly adherent to alendronate treatment: a nationwide user-only cohort study including over 60,000 alendronate users</v>
      </c>
    </row>
    <row r="74" spans="1:15" x14ac:dyDescent="0.55000000000000004">
      <c r="A74" s="11"/>
      <c r="B74" s="16"/>
      <c r="C74" s="15"/>
      <c r="D74" s="18"/>
      <c r="G74" s="1" t="s">
        <v>74</v>
      </c>
      <c r="H74" s="1">
        <f>VLOOKUP(G74,Reference!$A$2:$E$23,2)</f>
        <v>2019</v>
      </c>
      <c r="I74" s="1">
        <v>11</v>
      </c>
      <c r="J74" s="1">
        <v>3591</v>
      </c>
      <c r="K74" s="10">
        <f t="shared" ref="K74:K76" si="8">ROUND((I74/J74*100),2)</f>
        <v>0.31</v>
      </c>
      <c r="M74" s="1">
        <f>VLOOKUP(G74,Reference!$A$2:$E$23,3)</f>
        <v>30759221</v>
      </c>
      <c r="N74" s="1" t="str">
        <f>VLOOKUP(G74,Reference!$A$2:$E$23,4)</f>
        <v>RCT</v>
      </c>
      <c r="O74" s="10" t="str">
        <f>VLOOKUP(G74,Reference!$A$2:$E$23,5)</f>
        <v>Invasive Oral Procedures and Events in Postmenopausal Women With Osteoporosis Treated With Denosumab for Up to 10 Years</v>
      </c>
    </row>
    <row r="75" spans="1:15" x14ac:dyDescent="0.55000000000000004">
      <c r="A75" s="11"/>
      <c r="B75" s="16"/>
      <c r="C75" s="15"/>
      <c r="D75" s="18"/>
      <c r="G75" s="1" t="s">
        <v>76</v>
      </c>
      <c r="H75" s="1">
        <f>VLOOKUP(G75,Reference!$A$2:$E$23,2)</f>
        <v>2025</v>
      </c>
      <c r="I75" s="1">
        <v>21</v>
      </c>
      <c r="J75" s="1">
        <v>376</v>
      </c>
      <c r="K75" s="10">
        <f t="shared" si="8"/>
        <v>5.59</v>
      </c>
      <c r="M75" s="1">
        <f>VLOOKUP(G75,Reference!$A$2:$E$23,3)</f>
        <v>39611589</v>
      </c>
      <c r="N75" s="1" t="str">
        <f>VLOOKUP(G75,Reference!$A$2:$E$23,4)</f>
        <v>retrospective cohort</v>
      </c>
      <c r="O75" s="10" t="str">
        <f>VLOOKUP(G75,Reference!$A$2:$E$23,5)</f>
        <v>Risk Factors Influencing Medication-Related Osteonecrosis of the Jaws (MRONJ) Following Dental Extraction Among Osteoporotic Patients in Taiwan</v>
      </c>
    </row>
    <row r="76" spans="1:15" x14ac:dyDescent="0.55000000000000004">
      <c r="A76" s="11"/>
      <c r="B76" s="16"/>
      <c r="C76" s="15"/>
      <c r="D76" s="18"/>
      <c r="G76" s="1" t="s">
        <v>78</v>
      </c>
      <c r="H76" s="1">
        <f>VLOOKUP(G76,Reference!$A$2:$E$23,2)</f>
        <v>2011</v>
      </c>
      <c r="I76" s="1">
        <v>10</v>
      </c>
      <c r="J76" s="1">
        <v>427</v>
      </c>
      <c r="K76" s="10">
        <f t="shared" si="8"/>
        <v>2.34</v>
      </c>
      <c r="M76" s="1">
        <f>VLOOKUP(G76,Reference!$A$2:$E$23,3)</f>
        <v>21954448</v>
      </c>
      <c r="N76" s="1" t="str">
        <f>VLOOKUP(G76,Reference!$A$2:$E$23,4)</f>
        <v>retrospective cohort, 
matched-subject</v>
      </c>
      <c r="O76" s="10" t="str">
        <f>VLOOKUP(G76,Reference!$A$2:$E$23,5)</f>
        <v>Osteonecrosis of the Jaw in Older Osteoporosis Patients Treated with Intravenous Bisphosphonates</v>
      </c>
    </row>
    <row r="77" spans="1:15" s="3" customFormat="1" ht="15.7" x14ac:dyDescent="0.55000000000000004">
      <c r="A77" s="11"/>
      <c r="B77" s="16"/>
      <c r="C77" s="15"/>
      <c r="D77" s="18"/>
      <c r="E77" s="3" t="s">
        <v>34</v>
      </c>
      <c r="I77" s="3">
        <f>SUM(I73:I76)</f>
        <v>45</v>
      </c>
      <c r="J77" s="3">
        <f>SUM(J73:J76)</f>
        <v>4814</v>
      </c>
      <c r="K77" s="3">
        <f>ROUND((I77/J77*100),2)</f>
        <v>0.93</v>
      </c>
    </row>
    <row r="78" spans="1:15" x14ac:dyDescent="0.55000000000000004">
      <c r="A78" s="11"/>
      <c r="B78" s="17" t="s">
        <v>41</v>
      </c>
      <c r="C78" s="15"/>
      <c r="D78" s="18"/>
      <c r="K78" s="10"/>
      <c r="O78" s="10"/>
    </row>
    <row r="79" spans="1:15" s="3" customFormat="1" ht="15.7" x14ac:dyDescent="0.55000000000000004">
      <c r="A79" s="11"/>
      <c r="B79" s="17"/>
      <c r="C79" s="15"/>
      <c r="D79" s="18"/>
      <c r="E79" s="3" t="s">
        <v>42</v>
      </c>
    </row>
    <row r="80" spans="1:15" ht="15.7" x14ac:dyDescent="0.55000000000000004">
      <c r="B80" s="10"/>
      <c r="E80" s="23"/>
      <c r="F80" s="23"/>
      <c r="G80" s="23"/>
      <c r="H80" s="23"/>
      <c r="I80" s="23">
        <f>SUM(I69,I71,I77)</f>
        <v>110</v>
      </c>
      <c r="J80" s="23">
        <f>SUM(J69,J71,J77)</f>
        <v>7409</v>
      </c>
      <c r="K80" s="23">
        <f>ROUND((I80/J80*100),2)</f>
        <v>1.48</v>
      </c>
    </row>
    <row r="81" spans="2:2" x14ac:dyDescent="0.55000000000000004">
      <c r="B81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9F21C-23D0-4FDE-8403-5246D1650B6B}">
  <dimension ref="A1:O106"/>
  <sheetViews>
    <sheetView tabSelected="1" topLeftCell="E59" workbookViewId="0">
      <selection activeCell="E99" sqref="E99:K99"/>
    </sheetView>
  </sheetViews>
  <sheetFormatPr defaultColWidth="12.4375" defaultRowHeight="15" x14ac:dyDescent="0.55000000000000004"/>
  <cols>
    <col min="1" max="1" width="15.375" style="1" customWidth="1"/>
    <col min="2" max="2" width="17.25" style="1" customWidth="1"/>
    <col min="3" max="3" width="16.25" style="1" customWidth="1"/>
    <col min="4" max="4" width="19" style="1" customWidth="1"/>
    <col min="5" max="5" width="11.1875" style="1" customWidth="1"/>
    <col min="6" max="6" width="20.1875" style="1" customWidth="1"/>
    <col min="7" max="7" width="14.0625" style="1" customWidth="1"/>
    <col min="8" max="8" width="8.4375" style="1" customWidth="1"/>
    <col min="9" max="10" width="12.4375" style="1"/>
    <col min="11" max="11" width="13.1875" style="1" bestFit="1" customWidth="1"/>
    <col min="12" max="12" width="13.1875" style="1" customWidth="1"/>
    <col min="13" max="13" width="12.25" style="1" customWidth="1"/>
    <col min="14" max="14" width="20.8125" style="1" customWidth="1"/>
    <col min="15" max="15" width="25.6875" style="1" customWidth="1"/>
    <col min="16" max="16" width="16.375" style="1" customWidth="1"/>
    <col min="17" max="16384" width="12.4375" style="1"/>
  </cols>
  <sheetData>
    <row r="1" spans="1:15" ht="30" x14ac:dyDescent="0.55000000000000004">
      <c r="A1" s="1" t="s">
        <v>0</v>
      </c>
      <c r="B1" s="1" t="s">
        <v>2</v>
      </c>
      <c r="C1" s="1" t="s">
        <v>3</v>
      </c>
      <c r="D1" s="2" t="s">
        <v>10</v>
      </c>
      <c r="E1" s="1" t="s">
        <v>17</v>
      </c>
      <c r="F1" s="1" t="s">
        <v>6</v>
      </c>
      <c r="G1" s="1" t="s">
        <v>36</v>
      </c>
      <c r="H1" s="1" t="s">
        <v>37</v>
      </c>
      <c r="I1" s="2" t="s">
        <v>12</v>
      </c>
      <c r="J1" s="2" t="s">
        <v>13</v>
      </c>
      <c r="K1" s="2" t="s">
        <v>11</v>
      </c>
      <c r="L1" s="2"/>
      <c r="M1" s="1" t="s">
        <v>16</v>
      </c>
      <c r="N1" s="2" t="s">
        <v>81</v>
      </c>
      <c r="O1" s="1" t="s">
        <v>14</v>
      </c>
    </row>
    <row r="2" spans="1:15" x14ac:dyDescent="0.55000000000000004">
      <c r="A2" s="6" t="s">
        <v>15</v>
      </c>
      <c r="B2" s="7" t="s">
        <v>15</v>
      </c>
      <c r="C2" s="8" t="s">
        <v>15</v>
      </c>
      <c r="D2" s="9" t="s">
        <v>15</v>
      </c>
      <c r="K2" s="2"/>
      <c r="L2" s="2"/>
    </row>
    <row r="3" spans="1:15" customFormat="1" ht="15.7" x14ac:dyDescent="0.55000000000000004">
      <c r="A3" s="10"/>
      <c r="B3" s="10"/>
      <c r="C3" s="10"/>
      <c r="D3" s="10"/>
      <c r="E3" s="10"/>
      <c r="F3" s="10"/>
      <c r="G3" s="1"/>
      <c r="H3" s="1"/>
      <c r="I3" s="1"/>
      <c r="J3" s="1"/>
      <c r="K3" s="10"/>
      <c r="L3" s="10"/>
      <c r="M3" s="1"/>
      <c r="N3" s="1"/>
      <c r="O3" s="10"/>
    </row>
    <row r="4" spans="1:15" customFormat="1" ht="15.7" x14ac:dyDescent="0.55000000000000004">
      <c r="A4" s="11" t="s">
        <v>105</v>
      </c>
      <c r="B4" s="7" t="s">
        <v>15</v>
      </c>
      <c r="C4" s="8" t="s">
        <v>15</v>
      </c>
      <c r="D4" s="12" t="s">
        <v>15</v>
      </c>
      <c r="E4" s="10"/>
      <c r="F4" s="10" t="s">
        <v>152</v>
      </c>
      <c r="G4" s="10" t="s">
        <v>166</v>
      </c>
      <c r="H4" s="10">
        <v>2020</v>
      </c>
      <c r="I4" s="2">
        <v>4</v>
      </c>
      <c r="J4" s="2">
        <v>2218</v>
      </c>
      <c r="K4" s="10">
        <f>ROUND((I4/J4*100),2)</f>
        <v>0.18</v>
      </c>
      <c r="L4" s="10"/>
      <c r="M4" s="1"/>
      <c r="N4" s="1"/>
      <c r="O4" s="10"/>
    </row>
    <row r="5" spans="1:15" customFormat="1" ht="15.7" x14ac:dyDescent="0.55000000000000004">
      <c r="A5" s="11"/>
      <c r="B5" s="7"/>
      <c r="C5" s="8"/>
      <c r="D5" s="12"/>
      <c r="E5" s="10"/>
      <c r="F5" s="10" t="s">
        <v>164</v>
      </c>
      <c r="G5" s="1" t="s">
        <v>185</v>
      </c>
      <c r="H5" s="1">
        <v>2015</v>
      </c>
      <c r="I5" s="2">
        <v>0</v>
      </c>
      <c r="J5" s="2">
        <v>899</v>
      </c>
      <c r="K5" s="10">
        <f t="shared" ref="K5:K20" si="0">ROUND((I5/J5*100),2)</f>
        <v>0</v>
      </c>
      <c r="L5" s="10"/>
      <c r="M5" s="1"/>
      <c r="N5" s="1"/>
      <c r="O5" s="10"/>
    </row>
    <row r="6" spans="1:15" customFormat="1" ht="15.7" x14ac:dyDescent="0.55000000000000004">
      <c r="A6" s="11"/>
      <c r="B6" s="7"/>
      <c r="C6" s="8"/>
      <c r="D6" s="12"/>
      <c r="E6" s="10"/>
      <c r="F6" s="10" t="s">
        <v>152</v>
      </c>
      <c r="G6" s="1" t="s">
        <v>184</v>
      </c>
      <c r="H6" s="10">
        <v>2015</v>
      </c>
      <c r="I6" s="2">
        <v>0</v>
      </c>
      <c r="J6" s="2">
        <v>1690</v>
      </c>
      <c r="K6" s="10">
        <f t="shared" si="0"/>
        <v>0</v>
      </c>
      <c r="L6" s="10"/>
      <c r="M6" s="1"/>
      <c r="N6" s="1"/>
      <c r="O6" s="10"/>
    </row>
    <row r="7" spans="1:15" customFormat="1" ht="15.7" x14ac:dyDescent="0.55000000000000004">
      <c r="A7" s="11"/>
      <c r="B7" s="7"/>
      <c r="C7" s="8"/>
      <c r="D7" s="12"/>
      <c r="E7" s="10"/>
      <c r="F7" s="10" t="s">
        <v>152</v>
      </c>
      <c r="G7" s="24" t="s">
        <v>136</v>
      </c>
      <c r="H7" s="1">
        <v>2012</v>
      </c>
      <c r="I7" s="2">
        <v>0</v>
      </c>
      <c r="J7" s="2">
        <v>59</v>
      </c>
      <c r="K7" s="10">
        <f t="shared" si="0"/>
        <v>0</v>
      </c>
      <c r="L7" s="10"/>
      <c r="M7" s="1"/>
      <c r="N7" s="1"/>
      <c r="O7" s="10"/>
    </row>
    <row r="8" spans="1:15" customFormat="1" ht="15.7" x14ac:dyDescent="0.55000000000000004">
      <c r="A8" s="11"/>
      <c r="B8" s="7"/>
      <c r="C8" s="8"/>
      <c r="D8" s="12"/>
      <c r="E8" s="10"/>
      <c r="F8" s="10" t="s">
        <v>134</v>
      </c>
      <c r="G8" s="10" t="s">
        <v>137</v>
      </c>
      <c r="H8" s="10">
        <v>2014</v>
      </c>
      <c r="I8" s="2">
        <v>0</v>
      </c>
      <c r="J8" s="2">
        <v>1667</v>
      </c>
      <c r="K8" s="10">
        <f t="shared" si="0"/>
        <v>0</v>
      </c>
      <c r="L8" s="10"/>
      <c r="M8" s="1"/>
      <c r="N8" s="1"/>
      <c r="O8" s="10"/>
    </row>
    <row r="9" spans="1:15" customFormat="1" ht="15.7" x14ac:dyDescent="0.55000000000000004">
      <c r="A9" s="11"/>
      <c r="B9" s="7"/>
      <c r="C9" s="8"/>
      <c r="D9" s="12"/>
      <c r="E9" s="10"/>
      <c r="F9" s="10" t="s">
        <v>152</v>
      </c>
      <c r="G9" s="24" t="s">
        <v>143</v>
      </c>
      <c r="H9" s="1">
        <v>2013</v>
      </c>
      <c r="I9" s="2">
        <v>0</v>
      </c>
      <c r="J9" s="2">
        <v>968</v>
      </c>
      <c r="K9" s="10">
        <f t="shared" si="0"/>
        <v>0</v>
      </c>
      <c r="L9" s="10"/>
      <c r="M9" s="1"/>
      <c r="N9" s="1"/>
      <c r="O9" s="10"/>
    </row>
    <row r="10" spans="1:15" customFormat="1" ht="15.7" x14ac:dyDescent="0.55000000000000004">
      <c r="A10" s="11"/>
      <c r="B10" s="7"/>
      <c r="C10" s="8"/>
      <c r="D10" s="12"/>
      <c r="E10" s="10"/>
      <c r="F10" s="10" t="s">
        <v>152</v>
      </c>
      <c r="G10" t="s">
        <v>181</v>
      </c>
      <c r="H10" s="10">
        <v>2008</v>
      </c>
      <c r="I10" s="2">
        <v>0</v>
      </c>
      <c r="J10" s="2">
        <v>53</v>
      </c>
      <c r="K10" s="10">
        <f t="shared" si="0"/>
        <v>0</v>
      </c>
      <c r="L10" s="10"/>
      <c r="M10" s="1"/>
      <c r="N10" s="1"/>
      <c r="O10" s="10"/>
    </row>
    <row r="11" spans="1:15" customFormat="1" ht="15.7" x14ac:dyDescent="0.55000000000000004">
      <c r="A11" s="11"/>
      <c r="B11" s="7"/>
      <c r="C11" s="8"/>
      <c r="D11" s="12"/>
      <c r="E11" s="10"/>
      <c r="F11" s="10" t="s">
        <v>152</v>
      </c>
      <c r="G11" t="s">
        <v>182</v>
      </c>
      <c r="H11" s="1">
        <v>2016</v>
      </c>
      <c r="I11" s="2">
        <v>0</v>
      </c>
      <c r="J11" s="2">
        <v>350</v>
      </c>
      <c r="K11" s="10">
        <f t="shared" si="0"/>
        <v>0</v>
      </c>
      <c r="L11" s="10"/>
      <c r="M11" s="1"/>
      <c r="N11" s="1"/>
      <c r="O11" s="10"/>
    </row>
    <row r="12" spans="1:15" customFormat="1" ht="15.7" x14ac:dyDescent="0.55000000000000004">
      <c r="A12" s="11"/>
      <c r="B12" s="7"/>
      <c r="C12" s="8"/>
      <c r="D12" s="12"/>
      <c r="E12" s="10"/>
      <c r="F12" s="10" t="s">
        <v>152</v>
      </c>
      <c r="G12" t="s">
        <v>183</v>
      </c>
      <c r="H12" s="1">
        <v>2012</v>
      </c>
      <c r="I12" s="2">
        <v>0</v>
      </c>
      <c r="J12" s="2">
        <v>1623</v>
      </c>
      <c r="K12" s="10">
        <f t="shared" si="0"/>
        <v>0</v>
      </c>
      <c r="L12" s="10"/>
      <c r="M12" s="1"/>
      <c r="N12" s="1"/>
      <c r="O12" s="10"/>
    </row>
    <row r="13" spans="1:15" customFormat="1" ht="15.7" x14ac:dyDescent="0.55000000000000004">
      <c r="A13" s="11"/>
      <c r="B13" s="7"/>
      <c r="C13" s="8"/>
      <c r="D13" s="12"/>
      <c r="E13" s="10"/>
      <c r="F13" s="10" t="s">
        <v>152</v>
      </c>
      <c r="G13" s="25" t="s">
        <v>146</v>
      </c>
      <c r="H13" s="10">
        <v>2006</v>
      </c>
      <c r="I13" s="2">
        <v>0</v>
      </c>
      <c r="J13" s="2">
        <v>530</v>
      </c>
      <c r="K13" s="10">
        <f t="shared" si="0"/>
        <v>0</v>
      </c>
      <c r="L13" s="10"/>
      <c r="M13" s="1"/>
      <c r="N13" s="1"/>
      <c r="O13" s="10"/>
    </row>
    <row r="14" spans="1:15" customFormat="1" ht="15.7" x14ac:dyDescent="0.55000000000000004">
      <c r="A14" s="11"/>
      <c r="B14" s="7"/>
      <c r="C14" s="8"/>
      <c r="D14" s="12"/>
      <c r="E14" s="10"/>
      <c r="F14" s="10" t="s">
        <v>152</v>
      </c>
      <c r="G14" s="1" t="s">
        <v>147</v>
      </c>
      <c r="H14" s="1">
        <v>2007</v>
      </c>
      <c r="I14" s="2">
        <v>0</v>
      </c>
      <c r="J14" s="2">
        <v>32</v>
      </c>
      <c r="K14" s="10">
        <f t="shared" si="0"/>
        <v>0</v>
      </c>
      <c r="L14" s="10"/>
      <c r="M14" s="1"/>
      <c r="N14" s="1"/>
      <c r="O14" s="10"/>
    </row>
    <row r="15" spans="1:15" customFormat="1" ht="15.7" x14ac:dyDescent="0.55000000000000004">
      <c r="A15" s="11"/>
      <c r="B15" s="7"/>
      <c r="C15" s="8"/>
      <c r="D15" s="12"/>
      <c r="E15" s="10"/>
      <c r="F15" s="10" t="s">
        <v>153</v>
      </c>
      <c r="G15" s="1" t="s">
        <v>177</v>
      </c>
      <c r="H15" s="10">
        <v>2014</v>
      </c>
      <c r="I15" s="2">
        <v>6</v>
      </c>
      <c r="J15" s="2">
        <v>322</v>
      </c>
      <c r="K15" s="10">
        <f>ROUND((I15/J15*100),2)</f>
        <v>1.86</v>
      </c>
      <c r="L15" s="10"/>
      <c r="M15" s="1"/>
      <c r="N15" s="1"/>
      <c r="O15" s="10"/>
    </row>
    <row r="16" spans="1:15" customFormat="1" ht="15.7" x14ac:dyDescent="0.55000000000000004">
      <c r="A16" s="11"/>
      <c r="B16" s="7"/>
      <c r="C16" s="8"/>
      <c r="D16" s="12"/>
      <c r="E16" s="10"/>
      <c r="F16" s="10" t="s">
        <v>155</v>
      </c>
      <c r="G16" s="1" t="s">
        <v>154</v>
      </c>
      <c r="H16" s="10">
        <v>2014</v>
      </c>
      <c r="I16" s="2">
        <v>0</v>
      </c>
      <c r="J16" s="2">
        <v>52</v>
      </c>
      <c r="K16" s="10">
        <f t="shared" si="0"/>
        <v>0</v>
      </c>
      <c r="L16" s="10"/>
      <c r="M16" s="1"/>
      <c r="N16" s="1"/>
      <c r="O16" s="10"/>
    </row>
    <row r="17" spans="1:15" customFormat="1" ht="15.7" x14ac:dyDescent="0.55000000000000004">
      <c r="A17" s="11"/>
      <c r="B17" s="7"/>
      <c r="C17" s="8"/>
      <c r="D17" s="12"/>
      <c r="E17" s="10"/>
      <c r="F17" s="10" t="s">
        <v>155</v>
      </c>
      <c r="G17" s="1" t="s">
        <v>156</v>
      </c>
      <c r="H17" s="10">
        <v>2012</v>
      </c>
      <c r="I17" s="2">
        <v>0</v>
      </c>
      <c r="J17" s="2">
        <v>301</v>
      </c>
      <c r="K17" s="10">
        <f t="shared" si="0"/>
        <v>0</v>
      </c>
      <c r="L17" s="10"/>
      <c r="M17" s="1"/>
      <c r="N17" s="1"/>
      <c r="O17" s="10"/>
    </row>
    <row r="18" spans="1:15" customFormat="1" ht="15.7" x14ac:dyDescent="0.55000000000000004">
      <c r="A18" s="11"/>
      <c r="B18" s="7"/>
      <c r="C18" s="8"/>
      <c r="D18" s="12"/>
      <c r="E18" s="10"/>
      <c r="F18" s="10" t="s">
        <v>155</v>
      </c>
      <c r="G18" s="1" t="s">
        <v>178</v>
      </c>
      <c r="H18" s="10">
        <v>2013</v>
      </c>
      <c r="I18" s="2">
        <v>0</v>
      </c>
      <c r="J18" s="2">
        <v>31</v>
      </c>
      <c r="K18" s="10">
        <f t="shared" si="0"/>
        <v>0</v>
      </c>
      <c r="L18" s="10"/>
      <c r="M18" s="1"/>
      <c r="N18" s="1"/>
      <c r="O18" s="10"/>
    </row>
    <row r="19" spans="1:15" customFormat="1" ht="15.7" x14ac:dyDescent="0.55000000000000004">
      <c r="A19" s="11"/>
      <c r="B19" s="7"/>
      <c r="C19" s="8"/>
      <c r="D19" s="12"/>
      <c r="E19" s="10"/>
      <c r="F19" s="10" t="s">
        <v>157</v>
      </c>
      <c r="G19" s="1" t="s">
        <v>179</v>
      </c>
      <c r="H19" s="10">
        <v>2017</v>
      </c>
      <c r="I19" s="2">
        <v>0</v>
      </c>
      <c r="J19" s="2">
        <v>112</v>
      </c>
      <c r="K19" s="10">
        <f t="shared" si="0"/>
        <v>0</v>
      </c>
      <c r="L19" s="10"/>
      <c r="M19" s="1"/>
      <c r="N19" s="1"/>
      <c r="O19" s="10"/>
    </row>
    <row r="20" spans="1:15" customFormat="1" ht="85" x14ac:dyDescent="0.55000000000000004">
      <c r="A20" s="11"/>
      <c r="B20" s="7"/>
      <c r="C20" s="8"/>
      <c r="D20" s="12"/>
      <c r="E20" s="10"/>
      <c r="F20" s="10" t="s">
        <v>180</v>
      </c>
      <c r="G20" s="1" t="s">
        <v>160</v>
      </c>
      <c r="H20" s="10">
        <v>2012</v>
      </c>
      <c r="I20" s="2">
        <v>0</v>
      </c>
      <c r="J20" s="2">
        <v>705</v>
      </c>
      <c r="K20" s="10">
        <f t="shared" si="0"/>
        <v>0</v>
      </c>
      <c r="L20" s="10"/>
      <c r="M20" s="1"/>
      <c r="N20" s="1"/>
      <c r="O20" s="10"/>
    </row>
    <row r="21" spans="1:15" s="3" customFormat="1" ht="15.7" x14ac:dyDescent="0.55000000000000004">
      <c r="A21" s="11"/>
      <c r="B21" s="7"/>
      <c r="C21" s="8"/>
      <c r="D21" s="9"/>
      <c r="E21" s="3" t="s">
        <v>35</v>
      </c>
      <c r="I21" s="5">
        <f>SUM(I4:I20)</f>
        <v>10</v>
      </c>
      <c r="J21" s="5">
        <f>SUM(J4:J20)</f>
        <v>11612</v>
      </c>
      <c r="K21" s="3">
        <f>ROUND(I21/J21*100,2)</f>
        <v>0.09</v>
      </c>
      <c r="L21" s="5"/>
    </row>
    <row r="22" spans="1:15" s="23" customFormat="1" ht="15.7" x14ac:dyDescent="0.55000000000000004">
      <c r="A22"/>
      <c r="B22"/>
      <c r="C22"/>
      <c r="D22"/>
      <c r="I22" s="23">
        <f>SUM(I21)</f>
        <v>10</v>
      </c>
      <c r="J22" s="23">
        <f>SUM(J21)</f>
        <v>11612</v>
      </c>
      <c r="K22" s="23">
        <f>ROUND(I21/J21*100,2)</f>
        <v>0.09</v>
      </c>
    </row>
    <row r="23" spans="1:15" customFormat="1" ht="15.7" x14ac:dyDescent="0.55000000000000004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"/>
      <c r="N23" s="1"/>
      <c r="O23" s="10"/>
    </row>
    <row r="24" spans="1:15" x14ac:dyDescent="0.55000000000000004">
      <c r="A24" s="11" t="s">
        <v>105</v>
      </c>
      <c r="B24" s="13" t="s">
        <v>7</v>
      </c>
      <c r="C24" s="14" t="s">
        <v>4</v>
      </c>
      <c r="D24" s="12" t="s">
        <v>15</v>
      </c>
      <c r="F24" s="1" t="s">
        <v>8</v>
      </c>
      <c r="K24" s="10"/>
      <c r="O24" s="10"/>
    </row>
    <row r="25" spans="1:15" customFormat="1" ht="15.7" x14ac:dyDescent="0.55000000000000004">
      <c r="A25" s="11"/>
      <c r="B25" s="13"/>
      <c r="C25" s="14"/>
      <c r="D25" s="12"/>
      <c r="E25" s="10"/>
      <c r="F25" s="10" t="s">
        <v>23</v>
      </c>
      <c r="G25" s="1" t="s">
        <v>178</v>
      </c>
      <c r="H25" s="1">
        <v>2013</v>
      </c>
      <c r="I25" s="1">
        <v>2</v>
      </c>
      <c r="J25" s="1">
        <v>1832</v>
      </c>
      <c r="K25" s="10">
        <f t="shared" ref="K25:K30" si="1">ROUND((I25/J25*100),2)</f>
        <v>0.11</v>
      </c>
      <c r="L25" s="10"/>
      <c r="M25" s="1"/>
      <c r="N25" s="1"/>
      <c r="O25" s="10"/>
    </row>
    <row r="26" spans="1:15" customFormat="1" ht="15.7" x14ac:dyDescent="0.55000000000000004">
      <c r="A26" s="11"/>
      <c r="B26" s="13"/>
      <c r="C26" s="14"/>
      <c r="D26" s="12"/>
      <c r="E26" s="10"/>
      <c r="F26" s="10"/>
      <c r="G26" s="1" t="s">
        <v>186</v>
      </c>
      <c r="H26" s="1">
        <v>2014</v>
      </c>
      <c r="I26" s="1">
        <v>10</v>
      </c>
      <c r="J26" s="1">
        <v>1507</v>
      </c>
      <c r="K26" s="10">
        <f t="shared" si="1"/>
        <v>0.66</v>
      </c>
      <c r="L26" s="10"/>
      <c r="M26" s="1"/>
      <c r="N26" s="1"/>
      <c r="O26" s="10"/>
    </row>
    <row r="27" spans="1:15" customFormat="1" ht="15.7" x14ac:dyDescent="0.55000000000000004">
      <c r="A27" s="11"/>
      <c r="B27" s="13"/>
      <c r="C27" s="14"/>
      <c r="D27" s="12"/>
      <c r="E27" s="10"/>
      <c r="F27" s="10"/>
      <c r="G27" s="1" t="s">
        <v>148</v>
      </c>
      <c r="H27" s="1">
        <v>2009</v>
      </c>
      <c r="I27" s="1">
        <v>0</v>
      </c>
      <c r="J27" s="1">
        <v>75</v>
      </c>
      <c r="K27" s="10">
        <f t="shared" si="1"/>
        <v>0</v>
      </c>
      <c r="L27" s="10"/>
      <c r="M27" s="1"/>
      <c r="N27" s="1"/>
      <c r="O27" s="10"/>
    </row>
    <row r="28" spans="1:15" customFormat="1" ht="15.7" x14ac:dyDescent="0.55000000000000004">
      <c r="A28" s="11"/>
      <c r="B28" s="13"/>
      <c r="C28" s="14"/>
      <c r="D28" s="12"/>
      <c r="E28" s="10"/>
      <c r="F28" s="10"/>
      <c r="G28" s="1" t="s">
        <v>187</v>
      </c>
      <c r="H28" s="1">
        <v>2012</v>
      </c>
      <c r="I28" s="1">
        <v>5</v>
      </c>
      <c r="J28" s="1">
        <v>704</v>
      </c>
      <c r="K28" s="10">
        <f t="shared" si="1"/>
        <v>0.71</v>
      </c>
      <c r="L28" s="10"/>
      <c r="M28" s="1"/>
      <c r="N28" s="1"/>
      <c r="O28" s="10"/>
    </row>
    <row r="29" spans="1:15" customFormat="1" ht="15.7" x14ac:dyDescent="0.55000000000000004">
      <c r="A29" s="11"/>
      <c r="B29" s="13"/>
      <c r="C29" s="14"/>
      <c r="D29" s="12"/>
      <c r="E29" s="10"/>
      <c r="F29" s="10"/>
      <c r="G29" s="1" t="s">
        <v>156</v>
      </c>
      <c r="H29" s="10">
        <v>2012</v>
      </c>
      <c r="I29" s="1">
        <v>0</v>
      </c>
      <c r="J29" s="1">
        <v>292</v>
      </c>
      <c r="K29" s="10">
        <f t="shared" si="1"/>
        <v>0</v>
      </c>
      <c r="L29" s="10"/>
      <c r="M29" s="1"/>
      <c r="N29" s="1"/>
      <c r="O29" s="10"/>
    </row>
    <row r="30" spans="1:15" s="4" customFormat="1" ht="15.7" x14ac:dyDescent="0.55000000000000004">
      <c r="A30" s="11"/>
      <c r="B30" s="13"/>
      <c r="C30" s="14"/>
      <c r="D30" s="12"/>
      <c r="E30" s="4" t="s">
        <v>139</v>
      </c>
      <c r="I30" s="4">
        <f>SUM(I25:I29)</f>
        <v>17</v>
      </c>
      <c r="J30" s="4">
        <f>SUM(J25:J29)</f>
        <v>4410</v>
      </c>
      <c r="K30" s="4">
        <f t="shared" si="1"/>
        <v>0.39</v>
      </c>
    </row>
    <row r="31" spans="1:15" customFormat="1" ht="15.7" x14ac:dyDescent="0.55000000000000004">
      <c r="A31" s="11"/>
      <c r="B31" s="13"/>
      <c r="C31" s="14"/>
      <c r="D31" s="12"/>
      <c r="E31" s="10"/>
      <c r="F31" s="10" t="s">
        <v>142</v>
      </c>
      <c r="G31" s="1" t="s">
        <v>183</v>
      </c>
      <c r="H31" s="1">
        <v>2012</v>
      </c>
      <c r="I31" s="1">
        <v>1</v>
      </c>
      <c r="J31" s="1">
        <v>1612</v>
      </c>
      <c r="K31" s="10">
        <f>ROUND((I31/J31*100),2)</f>
        <v>0.06</v>
      </c>
      <c r="L31" s="10"/>
      <c r="M31" s="1"/>
      <c r="N31" s="1"/>
      <c r="O31" s="10"/>
    </row>
    <row r="32" spans="1:15" customFormat="1" ht="15.7" x14ac:dyDescent="0.55000000000000004">
      <c r="A32" s="11"/>
      <c r="B32" s="13"/>
      <c r="C32" s="14"/>
      <c r="D32" s="12"/>
      <c r="E32" s="10"/>
      <c r="F32" s="10"/>
      <c r="G32" s="20" t="s">
        <v>145</v>
      </c>
      <c r="H32" s="20">
        <v>1998</v>
      </c>
      <c r="I32" s="1">
        <v>0</v>
      </c>
      <c r="J32" s="1">
        <v>530</v>
      </c>
      <c r="K32" s="10">
        <f t="shared" ref="K32:K34" si="2">ROUND((I32/J32*100),2)</f>
        <v>0</v>
      </c>
      <c r="L32" s="10"/>
      <c r="M32" s="1"/>
      <c r="N32" s="1"/>
      <c r="O32" s="10"/>
    </row>
    <row r="33" spans="1:15" customFormat="1" ht="15.7" x14ac:dyDescent="0.55000000000000004">
      <c r="A33" s="11"/>
      <c r="B33" s="13"/>
      <c r="C33" s="14"/>
      <c r="D33" s="12"/>
      <c r="E33" s="10"/>
      <c r="F33" s="10"/>
      <c r="G33" s="1" t="s">
        <v>186</v>
      </c>
      <c r="H33" s="1">
        <v>2014</v>
      </c>
      <c r="I33" s="1">
        <v>6</v>
      </c>
      <c r="J33" s="1">
        <v>2151</v>
      </c>
      <c r="K33" s="10">
        <f t="shared" si="2"/>
        <v>0.28000000000000003</v>
      </c>
      <c r="L33" s="10"/>
      <c r="M33" s="1"/>
      <c r="N33" s="1"/>
      <c r="O33" s="10"/>
    </row>
    <row r="34" spans="1:15" s="4" customFormat="1" ht="15.7" x14ac:dyDescent="0.55000000000000004">
      <c r="A34" s="11"/>
      <c r="B34" s="13"/>
      <c r="C34" s="14"/>
      <c r="D34" s="12"/>
      <c r="E34" s="4" t="s">
        <v>141</v>
      </c>
      <c r="I34" s="4">
        <f>SUM(I31:I33)</f>
        <v>7</v>
      </c>
      <c r="J34" s="4">
        <f>SUM(J31:J33)</f>
        <v>4293</v>
      </c>
      <c r="K34" s="4">
        <f t="shared" si="2"/>
        <v>0.16</v>
      </c>
    </row>
    <row r="35" spans="1:15" x14ac:dyDescent="0.55000000000000004">
      <c r="A35" s="11"/>
      <c r="B35" s="13"/>
      <c r="C35" s="15"/>
      <c r="D35" s="12"/>
      <c r="F35" s="1" t="s">
        <v>24</v>
      </c>
      <c r="G35" s="24" t="s">
        <v>181</v>
      </c>
      <c r="H35" s="1">
        <v>2011</v>
      </c>
      <c r="I35" s="1">
        <v>0</v>
      </c>
      <c r="J35" s="1">
        <v>899</v>
      </c>
      <c r="K35" s="10">
        <f>ROUND((I35/J35*100),2)</f>
        <v>0</v>
      </c>
      <c r="O35" s="10"/>
    </row>
    <row r="36" spans="1:15" x14ac:dyDescent="0.55000000000000004">
      <c r="A36" s="11"/>
      <c r="B36" s="13"/>
      <c r="C36" s="15"/>
      <c r="D36" s="12"/>
      <c r="G36" s="24" t="s">
        <v>136</v>
      </c>
      <c r="H36" s="1">
        <v>2012</v>
      </c>
      <c r="I36" s="1">
        <v>1</v>
      </c>
      <c r="J36" s="1">
        <v>60</v>
      </c>
      <c r="K36" s="10">
        <f t="shared" ref="K36:K66" si="3">ROUND((I36/J36*100),2)</f>
        <v>1.67</v>
      </c>
      <c r="O36" s="10"/>
    </row>
    <row r="37" spans="1:15" x14ac:dyDescent="0.55000000000000004">
      <c r="A37" s="11"/>
      <c r="B37" s="13"/>
      <c r="C37" s="15"/>
      <c r="D37" s="12"/>
      <c r="G37" s="10" t="s">
        <v>166</v>
      </c>
      <c r="H37" s="10">
        <v>2014</v>
      </c>
      <c r="I37" s="1">
        <v>26</v>
      </c>
      <c r="J37" s="1">
        <v>1685</v>
      </c>
      <c r="K37" s="10">
        <f t="shared" si="3"/>
        <v>1.54</v>
      </c>
      <c r="O37" s="10"/>
    </row>
    <row r="38" spans="1:15" x14ac:dyDescent="0.55000000000000004">
      <c r="A38" s="11"/>
      <c r="B38" s="13"/>
      <c r="C38" s="15"/>
      <c r="D38" s="12"/>
      <c r="G38" s="25" t="s">
        <v>144</v>
      </c>
      <c r="H38" s="10">
        <v>2008</v>
      </c>
      <c r="I38" s="1">
        <v>0</v>
      </c>
      <c r="J38" s="1">
        <v>50</v>
      </c>
      <c r="K38" s="10">
        <f t="shared" si="3"/>
        <v>0</v>
      </c>
      <c r="O38" s="10"/>
    </row>
    <row r="39" spans="1:15" x14ac:dyDescent="0.55000000000000004">
      <c r="A39" s="11"/>
      <c r="B39" s="13"/>
      <c r="C39" s="15"/>
      <c r="D39" s="12"/>
      <c r="G39" s="1" t="s">
        <v>188</v>
      </c>
      <c r="H39" s="1">
        <v>2016</v>
      </c>
      <c r="I39" s="1">
        <v>5</v>
      </c>
      <c r="J39" s="1">
        <v>343</v>
      </c>
      <c r="K39" s="10">
        <f t="shared" si="3"/>
        <v>1.46</v>
      </c>
      <c r="O39" s="10"/>
    </row>
    <row r="40" spans="1:15" x14ac:dyDescent="0.55000000000000004">
      <c r="A40" s="11"/>
      <c r="B40" s="13"/>
      <c r="C40" s="15"/>
      <c r="D40" s="12"/>
      <c r="G40" s="1" t="s">
        <v>186</v>
      </c>
      <c r="H40" s="1">
        <v>2014</v>
      </c>
      <c r="I40" s="21">
        <v>24</v>
      </c>
      <c r="J40" s="21">
        <v>2094</v>
      </c>
      <c r="K40" s="10">
        <f t="shared" si="3"/>
        <v>1.1499999999999999</v>
      </c>
      <c r="O40" s="10"/>
    </row>
    <row r="41" spans="1:15" x14ac:dyDescent="0.55000000000000004">
      <c r="A41" s="11"/>
      <c r="B41" s="13"/>
      <c r="C41" s="15"/>
      <c r="D41" s="12"/>
      <c r="G41" s="24" t="s">
        <v>147</v>
      </c>
      <c r="H41" s="1">
        <v>2007</v>
      </c>
      <c r="I41" s="1">
        <v>0</v>
      </c>
      <c r="J41" s="1">
        <v>36</v>
      </c>
      <c r="K41" s="10">
        <f t="shared" si="3"/>
        <v>0</v>
      </c>
      <c r="O41" s="10"/>
    </row>
    <row r="42" spans="1:15" x14ac:dyDescent="0.55000000000000004">
      <c r="A42" s="11"/>
      <c r="B42" s="13"/>
      <c r="C42" s="15"/>
      <c r="D42" s="12"/>
      <c r="G42" s="1" t="s">
        <v>189</v>
      </c>
      <c r="H42" s="1">
        <v>2012</v>
      </c>
      <c r="I42" s="1">
        <v>2</v>
      </c>
      <c r="J42" s="1">
        <v>252</v>
      </c>
      <c r="K42" s="10">
        <f t="shared" si="3"/>
        <v>0.79</v>
      </c>
      <c r="O42" s="10"/>
    </row>
    <row r="43" spans="1:15" x14ac:dyDescent="0.55000000000000004">
      <c r="A43" s="11"/>
      <c r="B43" s="13"/>
      <c r="C43" s="15"/>
      <c r="D43" s="12"/>
      <c r="G43" s="1" t="s">
        <v>189</v>
      </c>
      <c r="H43" s="1">
        <v>2012</v>
      </c>
      <c r="I43" s="1">
        <v>0</v>
      </c>
      <c r="J43" s="1">
        <v>270</v>
      </c>
      <c r="K43" s="10">
        <f t="shared" si="3"/>
        <v>0</v>
      </c>
      <c r="O43" s="10"/>
    </row>
    <row r="44" spans="1:15" x14ac:dyDescent="0.55000000000000004">
      <c r="A44" s="11"/>
      <c r="B44" s="13"/>
      <c r="C44" s="15"/>
      <c r="D44" s="12"/>
      <c r="G44" s="1" t="s">
        <v>190</v>
      </c>
      <c r="H44" s="1">
        <v>2012</v>
      </c>
      <c r="I44" s="1">
        <v>0</v>
      </c>
      <c r="J44" s="1">
        <v>300</v>
      </c>
      <c r="K44" s="10">
        <f t="shared" si="3"/>
        <v>0</v>
      </c>
      <c r="O44" s="10"/>
    </row>
    <row r="45" spans="1:15" x14ac:dyDescent="0.55000000000000004">
      <c r="A45" s="11"/>
      <c r="B45" s="13"/>
      <c r="C45" s="15"/>
      <c r="D45" s="12"/>
      <c r="G45" s="1" t="s">
        <v>190</v>
      </c>
      <c r="H45" s="1">
        <v>2012</v>
      </c>
      <c r="I45" s="1">
        <v>0</v>
      </c>
      <c r="J45" s="1">
        <v>300</v>
      </c>
      <c r="K45" s="10">
        <f t="shared" si="3"/>
        <v>0</v>
      </c>
      <c r="O45" s="10"/>
    </row>
    <row r="46" spans="1:15" x14ac:dyDescent="0.55000000000000004">
      <c r="A46" s="11"/>
      <c r="B46" s="13"/>
      <c r="C46" s="15"/>
      <c r="D46" s="12"/>
      <c r="G46" s="1" t="s">
        <v>191</v>
      </c>
      <c r="H46" s="1">
        <v>2013</v>
      </c>
      <c r="I46" s="1">
        <v>2</v>
      </c>
      <c r="J46" s="1">
        <v>524</v>
      </c>
      <c r="K46" s="10">
        <f t="shared" si="3"/>
        <v>0.38</v>
      </c>
      <c r="O46" s="10"/>
    </row>
    <row r="47" spans="1:15" x14ac:dyDescent="0.55000000000000004">
      <c r="A47" s="11"/>
      <c r="B47" s="13"/>
      <c r="C47" s="15"/>
      <c r="D47" s="12"/>
      <c r="G47" s="1" t="s">
        <v>191</v>
      </c>
      <c r="H47" s="1">
        <v>2013</v>
      </c>
      <c r="I47" s="1">
        <v>0</v>
      </c>
      <c r="J47" s="1">
        <v>536</v>
      </c>
      <c r="K47" s="10">
        <f t="shared" si="3"/>
        <v>0</v>
      </c>
      <c r="O47" s="10"/>
    </row>
    <row r="48" spans="1:15" x14ac:dyDescent="0.55000000000000004">
      <c r="A48" s="11"/>
      <c r="B48" s="13"/>
      <c r="C48" s="15"/>
      <c r="D48" s="12"/>
      <c r="G48" s="1" t="s">
        <v>187</v>
      </c>
      <c r="H48" s="1">
        <v>2012</v>
      </c>
      <c r="I48" s="1">
        <v>9</v>
      </c>
      <c r="J48" s="1">
        <v>697</v>
      </c>
      <c r="K48" s="10">
        <f t="shared" si="3"/>
        <v>1.29</v>
      </c>
      <c r="O48" s="10"/>
    </row>
    <row r="49" spans="1:15" x14ac:dyDescent="0.55000000000000004">
      <c r="A49" s="11"/>
      <c r="B49" s="13"/>
      <c r="C49" s="15"/>
      <c r="D49" s="12"/>
      <c r="G49" s="24" t="s">
        <v>150</v>
      </c>
      <c r="H49" s="10">
        <v>2010</v>
      </c>
      <c r="I49" s="1">
        <v>18</v>
      </c>
      <c r="J49" s="1">
        <v>1013</v>
      </c>
      <c r="K49" s="10">
        <f t="shared" si="3"/>
        <v>1.78</v>
      </c>
      <c r="O49" s="10"/>
    </row>
    <row r="50" spans="1:15" x14ac:dyDescent="0.55000000000000004">
      <c r="A50" s="11"/>
      <c r="B50" s="13"/>
      <c r="C50" s="15"/>
      <c r="D50" s="12"/>
      <c r="G50" s="1" t="s">
        <v>192</v>
      </c>
      <c r="H50" s="10">
        <v>2017</v>
      </c>
      <c r="I50" s="1">
        <v>2</v>
      </c>
      <c r="J50" s="1">
        <v>198</v>
      </c>
      <c r="K50" s="10">
        <f t="shared" si="3"/>
        <v>1.01</v>
      </c>
      <c r="O50" s="10"/>
    </row>
    <row r="51" spans="1:15" x14ac:dyDescent="0.55000000000000004">
      <c r="A51" s="11"/>
      <c r="B51" s="13"/>
      <c r="C51" s="15"/>
      <c r="D51" s="12"/>
      <c r="G51" s="1" t="s">
        <v>192</v>
      </c>
      <c r="H51" s="10">
        <v>2017</v>
      </c>
      <c r="I51" s="1">
        <v>2</v>
      </c>
      <c r="J51" s="1">
        <v>202</v>
      </c>
      <c r="K51" s="10">
        <f t="shared" si="3"/>
        <v>0.99</v>
      </c>
      <c r="O51" s="10"/>
    </row>
    <row r="52" spans="1:15" x14ac:dyDescent="0.55000000000000004">
      <c r="A52" s="11"/>
      <c r="B52" s="13"/>
      <c r="C52" s="15"/>
      <c r="D52" s="12"/>
      <c r="G52" s="1" t="s">
        <v>193</v>
      </c>
      <c r="H52" s="10">
        <v>2013</v>
      </c>
      <c r="I52" s="1">
        <v>4</v>
      </c>
      <c r="J52" s="1">
        <v>209</v>
      </c>
      <c r="K52" s="10">
        <f t="shared" si="3"/>
        <v>1.91</v>
      </c>
      <c r="O52" s="10"/>
    </row>
    <row r="53" spans="1:15" x14ac:dyDescent="0.55000000000000004">
      <c r="A53" s="11"/>
      <c r="B53" s="13"/>
      <c r="C53" s="15"/>
      <c r="D53" s="12"/>
      <c r="G53" s="1" t="s">
        <v>194</v>
      </c>
      <c r="H53" s="10">
        <v>2014</v>
      </c>
      <c r="I53" s="1">
        <v>3</v>
      </c>
      <c r="J53" s="1">
        <v>216</v>
      </c>
      <c r="K53" s="10">
        <f t="shared" si="3"/>
        <v>1.39</v>
      </c>
      <c r="O53" s="10"/>
    </row>
    <row r="54" spans="1:15" x14ac:dyDescent="0.55000000000000004">
      <c r="A54" s="11"/>
      <c r="B54" s="13"/>
      <c r="C54" s="15"/>
      <c r="D54" s="12"/>
      <c r="G54" s="1" t="s">
        <v>177</v>
      </c>
      <c r="H54" s="10">
        <v>2014</v>
      </c>
      <c r="I54" s="1">
        <v>10</v>
      </c>
      <c r="J54" s="1">
        <v>323</v>
      </c>
      <c r="K54" s="10">
        <f t="shared" si="3"/>
        <v>3.1</v>
      </c>
      <c r="O54" s="10"/>
    </row>
    <row r="55" spans="1:15" x14ac:dyDescent="0.55000000000000004">
      <c r="A55" s="11"/>
      <c r="B55" s="13"/>
      <c r="C55" s="15"/>
      <c r="D55" s="12"/>
      <c r="G55" s="1" t="s">
        <v>154</v>
      </c>
      <c r="H55" s="10">
        <v>2014</v>
      </c>
      <c r="I55" s="1">
        <v>0</v>
      </c>
      <c r="J55" s="1">
        <v>53</v>
      </c>
      <c r="K55" s="10">
        <f t="shared" si="3"/>
        <v>0</v>
      </c>
      <c r="O55" s="10"/>
    </row>
    <row r="56" spans="1:15" x14ac:dyDescent="0.55000000000000004">
      <c r="A56" s="11"/>
      <c r="B56" s="13"/>
      <c r="C56" s="15"/>
      <c r="D56" s="12"/>
      <c r="G56" s="1" t="s">
        <v>178</v>
      </c>
      <c r="H56" s="10">
        <v>2013</v>
      </c>
      <c r="I56" s="1">
        <v>0</v>
      </c>
      <c r="J56" s="1">
        <v>29</v>
      </c>
      <c r="K56" s="10">
        <f t="shared" si="3"/>
        <v>0</v>
      </c>
      <c r="O56" s="10"/>
    </row>
    <row r="57" spans="1:15" x14ac:dyDescent="0.55000000000000004">
      <c r="A57" s="11"/>
      <c r="B57" s="13"/>
      <c r="C57" s="15"/>
      <c r="D57" s="12"/>
      <c r="G57" s="1" t="s">
        <v>179</v>
      </c>
      <c r="H57" s="10">
        <v>2017</v>
      </c>
      <c r="I57" s="2">
        <v>2</v>
      </c>
      <c r="J57" s="2">
        <v>112</v>
      </c>
      <c r="K57" s="10">
        <f t="shared" si="3"/>
        <v>1.79</v>
      </c>
      <c r="O57" s="10"/>
    </row>
    <row r="58" spans="1:15" x14ac:dyDescent="0.55000000000000004">
      <c r="A58" s="11"/>
      <c r="B58" s="13"/>
      <c r="C58" s="15"/>
      <c r="D58" s="12"/>
      <c r="G58" s="1" t="s">
        <v>159</v>
      </c>
      <c r="H58" s="10">
        <v>2011</v>
      </c>
      <c r="I58" s="1">
        <v>12</v>
      </c>
      <c r="J58" s="1">
        <v>945</v>
      </c>
      <c r="K58" s="10">
        <f t="shared" si="3"/>
        <v>1.27</v>
      </c>
      <c r="O58" s="10"/>
    </row>
    <row r="59" spans="1:15" x14ac:dyDescent="0.55000000000000004">
      <c r="A59" s="11"/>
      <c r="B59" s="13"/>
      <c r="C59" s="15"/>
      <c r="D59" s="12"/>
      <c r="G59" s="1" t="s">
        <v>161</v>
      </c>
      <c r="H59" s="10">
        <v>2012</v>
      </c>
      <c r="I59" s="10">
        <v>3</v>
      </c>
      <c r="J59" s="10">
        <v>395</v>
      </c>
      <c r="K59" s="10">
        <f t="shared" si="3"/>
        <v>0.76</v>
      </c>
      <c r="O59" s="10"/>
    </row>
    <row r="60" spans="1:15" x14ac:dyDescent="0.55000000000000004">
      <c r="A60" s="11"/>
      <c r="B60" s="13"/>
      <c r="C60" s="15"/>
      <c r="D60" s="12"/>
      <c r="G60" s="1" t="s">
        <v>163</v>
      </c>
      <c r="H60" s="10">
        <v>2011</v>
      </c>
      <c r="I60" s="10">
        <v>10</v>
      </c>
      <c r="J60" s="10">
        <v>878</v>
      </c>
      <c r="K60" s="10">
        <f t="shared" si="3"/>
        <v>1.1399999999999999</v>
      </c>
      <c r="O60" s="10"/>
    </row>
    <row r="61" spans="1:15" x14ac:dyDescent="0.55000000000000004">
      <c r="A61" s="11"/>
      <c r="B61" s="13"/>
      <c r="C61" s="15"/>
      <c r="D61" s="12"/>
      <c r="G61" s="1" t="s">
        <v>163</v>
      </c>
      <c r="H61" s="10">
        <v>2014</v>
      </c>
      <c r="I61" s="10">
        <v>9</v>
      </c>
      <c r="J61" s="10">
        <v>786</v>
      </c>
      <c r="K61" s="10">
        <f t="shared" si="3"/>
        <v>1.1499999999999999</v>
      </c>
      <c r="O61" s="10"/>
    </row>
    <row r="62" spans="1:15" x14ac:dyDescent="0.55000000000000004">
      <c r="A62" s="11"/>
      <c r="B62" s="13"/>
      <c r="C62" s="15"/>
      <c r="D62" s="12"/>
      <c r="G62" s="1" t="s">
        <v>120</v>
      </c>
      <c r="H62" s="10">
        <v>2018</v>
      </c>
      <c r="I62" s="10">
        <v>24</v>
      </c>
      <c r="J62" s="10">
        <v>852</v>
      </c>
      <c r="K62" s="10">
        <f t="shared" si="3"/>
        <v>2.82</v>
      </c>
      <c r="O62" s="10"/>
    </row>
    <row r="63" spans="1:15" x14ac:dyDescent="0.55000000000000004">
      <c r="A63" s="11"/>
      <c r="B63" s="13"/>
      <c r="C63" s="15"/>
      <c r="D63" s="12"/>
      <c r="G63" s="1" t="s">
        <v>165</v>
      </c>
      <c r="H63" s="10">
        <v>2017</v>
      </c>
      <c r="I63" s="10">
        <v>18</v>
      </c>
      <c r="J63" s="10">
        <v>911</v>
      </c>
      <c r="K63" s="10">
        <f t="shared" si="3"/>
        <v>1.98</v>
      </c>
      <c r="O63" s="10"/>
    </row>
    <row r="64" spans="1:15" x14ac:dyDescent="0.55000000000000004">
      <c r="A64" s="11"/>
      <c r="B64" s="13"/>
      <c r="C64" s="15"/>
      <c r="D64" s="12"/>
      <c r="G64" s="1" t="s">
        <v>165</v>
      </c>
      <c r="H64" s="10">
        <v>2017</v>
      </c>
      <c r="I64" s="10">
        <v>9</v>
      </c>
      <c r="J64" s="10">
        <v>911</v>
      </c>
      <c r="K64" s="10">
        <f t="shared" si="3"/>
        <v>0.99</v>
      </c>
      <c r="O64" s="10"/>
    </row>
    <row r="65" spans="1:15" s="4" customFormat="1" ht="15.7" x14ac:dyDescent="0.55000000000000004">
      <c r="A65" s="11"/>
      <c r="B65" s="13"/>
      <c r="C65" s="15"/>
      <c r="D65" s="12"/>
      <c r="E65" s="4" t="s">
        <v>138</v>
      </c>
      <c r="I65" s="4">
        <f>SUM(I35:I64)</f>
        <v>195</v>
      </c>
      <c r="J65" s="4">
        <f>SUM(J35:J64)</f>
        <v>16079</v>
      </c>
      <c r="K65" s="4">
        <f t="shared" si="3"/>
        <v>1.21</v>
      </c>
    </row>
    <row r="66" spans="1:15" s="3" customFormat="1" ht="15.7" x14ac:dyDescent="0.55000000000000004">
      <c r="A66" s="11"/>
      <c r="B66" s="13"/>
      <c r="C66" s="15"/>
      <c r="D66" s="12"/>
      <c r="E66" s="3" t="s">
        <v>140</v>
      </c>
      <c r="I66" s="3">
        <f>SUM(I30,I34,I65)</f>
        <v>219</v>
      </c>
      <c r="J66" s="3">
        <f>SUM(J30,J34,J65)</f>
        <v>24782</v>
      </c>
      <c r="K66" s="3">
        <f t="shared" si="3"/>
        <v>0.88</v>
      </c>
    </row>
    <row r="67" spans="1:15" x14ac:dyDescent="0.55000000000000004">
      <c r="A67" s="11"/>
      <c r="B67" s="16" t="s">
        <v>30</v>
      </c>
      <c r="C67" s="15" t="s">
        <v>5</v>
      </c>
      <c r="D67" s="12"/>
      <c r="G67" s="1" t="s">
        <v>181</v>
      </c>
      <c r="H67" s="10">
        <v>2015</v>
      </c>
      <c r="I67" s="10">
        <v>0</v>
      </c>
      <c r="J67" s="10">
        <v>1709</v>
      </c>
      <c r="K67" s="10">
        <f>ROUND((I67/J67*100),2)</f>
        <v>0</v>
      </c>
      <c r="O67" s="10"/>
    </row>
    <row r="68" spans="1:15" x14ac:dyDescent="0.55000000000000004">
      <c r="A68" s="11"/>
      <c r="B68" s="16"/>
      <c r="C68" s="15"/>
      <c r="D68" s="12"/>
      <c r="G68" s="24" t="s">
        <v>149</v>
      </c>
      <c r="H68" s="10">
        <v>2008</v>
      </c>
      <c r="I68" s="10">
        <v>0</v>
      </c>
      <c r="J68" s="10">
        <v>211</v>
      </c>
      <c r="K68" s="10">
        <f t="shared" ref="K68:K78" si="4">ROUND((I68/J68*100),2)</f>
        <v>0</v>
      </c>
      <c r="O68" s="10"/>
    </row>
    <row r="69" spans="1:15" x14ac:dyDescent="0.55000000000000004">
      <c r="A69" s="11"/>
      <c r="B69" s="16"/>
      <c r="C69" s="15"/>
      <c r="D69" s="12"/>
      <c r="G69" s="24" t="s">
        <v>149</v>
      </c>
      <c r="H69" s="10">
        <v>2008</v>
      </c>
      <c r="I69" s="10">
        <v>0</v>
      </c>
      <c r="J69" s="10">
        <v>43</v>
      </c>
      <c r="K69" s="10">
        <f t="shared" si="4"/>
        <v>0</v>
      </c>
      <c r="O69" s="10"/>
    </row>
    <row r="70" spans="1:15" x14ac:dyDescent="0.55000000000000004">
      <c r="A70" s="11"/>
      <c r="B70" s="16"/>
      <c r="C70" s="15"/>
      <c r="D70" s="12"/>
      <c r="G70" s="24" t="s">
        <v>150</v>
      </c>
      <c r="H70" s="10">
        <v>2010</v>
      </c>
      <c r="I70" s="10">
        <v>26</v>
      </c>
      <c r="J70" s="10">
        <v>1020</v>
      </c>
      <c r="K70" s="10">
        <f t="shared" si="4"/>
        <v>2.5499999999999998</v>
      </c>
      <c r="O70" s="10"/>
    </row>
    <row r="71" spans="1:15" x14ac:dyDescent="0.55000000000000004">
      <c r="A71" s="11"/>
      <c r="B71" s="16"/>
      <c r="C71" s="15"/>
      <c r="D71" s="12"/>
      <c r="G71" s="21" t="s">
        <v>158</v>
      </c>
      <c r="H71" s="20">
        <v>2011</v>
      </c>
      <c r="I71" s="21">
        <v>22</v>
      </c>
      <c r="J71" s="21">
        <v>943</v>
      </c>
      <c r="K71" s="10">
        <f t="shared" si="4"/>
        <v>2.33</v>
      </c>
      <c r="O71" s="10"/>
    </row>
    <row r="72" spans="1:15" x14ac:dyDescent="0.55000000000000004">
      <c r="A72" s="11"/>
      <c r="B72" s="16"/>
      <c r="C72" s="15"/>
      <c r="D72" s="12"/>
      <c r="G72" s="1" t="s">
        <v>160</v>
      </c>
      <c r="H72" s="10">
        <v>2012</v>
      </c>
      <c r="I72" s="2">
        <v>33</v>
      </c>
      <c r="J72" s="2">
        <v>720</v>
      </c>
      <c r="K72" s="10">
        <f t="shared" si="4"/>
        <v>4.58</v>
      </c>
      <c r="O72" s="10"/>
    </row>
    <row r="73" spans="1:15" x14ac:dyDescent="0.55000000000000004">
      <c r="A73" s="11"/>
      <c r="B73" s="16"/>
      <c r="C73" s="15"/>
      <c r="D73" s="12"/>
      <c r="G73" s="1" t="s">
        <v>161</v>
      </c>
      <c r="H73" s="10">
        <v>2012</v>
      </c>
      <c r="I73" s="10">
        <v>3</v>
      </c>
      <c r="J73" s="10">
        <v>406</v>
      </c>
      <c r="K73" s="10">
        <f t="shared" si="4"/>
        <v>0.74</v>
      </c>
      <c r="O73" s="10"/>
    </row>
    <row r="74" spans="1:15" x14ac:dyDescent="0.55000000000000004">
      <c r="A74" s="11"/>
      <c r="B74" s="16"/>
      <c r="C74" s="15"/>
      <c r="D74" s="12"/>
      <c r="G74" s="1" t="s">
        <v>162</v>
      </c>
      <c r="H74" s="10">
        <v>2013</v>
      </c>
      <c r="I74" s="10">
        <v>2</v>
      </c>
      <c r="J74" s="10">
        <v>281</v>
      </c>
      <c r="K74" s="10">
        <f t="shared" si="4"/>
        <v>0.71</v>
      </c>
      <c r="O74" s="10"/>
    </row>
    <row r="75" spans="1:15" x14ac:dyDescent="0.55000000000000004">
      <c r="A75" s="11"/>
      <c r="B75" s="16"/>
      <c r="C75" s="15"/>
      <c r="D75" s="12"/>
      <c r="G75" s="1" t="s">
        <v>163</v>
      </c>
      <c r="H75" s="10">
        <v>2011</v>
      </c>
      <c r="I75" s="10">
        <v>10</v>
      </c>
      <c r="J75" s="10">
        <v>878</v>
      </c>
      <c r="K75" s="10">
        <f t="shared" si="4"/>
        <v>1.1399999999999999</v>
      </c>
      <c r="O75" s="10"/>
    </row>
    <row r="76" spans="1:15" x14ac:dyDescent="0.55000000000000004">
      <c r="A76" s="11"/>
      <c r="B76" s="16"/>
      <c r="C76" s="15"/>
      <c r="D76" s="12"/>
      <c r="G76" s="1" t="s">
        <v>163</v>
      </c>
      <c r="H76" s="10">
        <v>2014</v>
      </c>
      <c r="I76" s="10">
        <v>6</v>
      </c>
      <c r="J76" s="10">
        <v>792</v>
      </c>
      <c r="K76" s="10">
        <f t="shared" si="4"/>
        <v>0.76</v>
      </c>
      <c r="O76" s="10"/>
    </row>
    <row r="77" spans="1:15" x14ac:dyDescent="0.55000000000000004">
      <c r="A77" s="11"/>
      <c r="B77" s="16"/>
      <c r="C77" s="15"/>
      <c r="D77" s="12"/>
      <c r="G77" s="1" t="s">
        <v>120</v>
      </c>
      <c r="H77" s="10">
        <v>2018</v>
      </c>
      <c r="I77" s="10">
        <v>35</v>
      </c>
      <c r="J77" s="10">
        <v>850</v>
      </c>
      <c r="K77" s="10">
        <f>ROUND((I77/J77*100),2)</f>
        <v>4.12</v>
      </c>
      <c r="O77" s="10"/>
    </row>
    <row r="78" spans="1:15" s="3" customFormat="1" ht="15.7" x14ac:dyDescent="0.55000000000000004">
      <c r="A78" s="11"/>
      <c r="B78" s="16"/>
      <c r="C78" s="15"/>
      <c r="D78" s="12"/>
      <c r="E78" s="3" t="s">
        <v>39</v>
      </c>
      <c r="I78" s="3">
        <f>SUM(I67:I77)</f>
        <v>137</v>
      </c>
      <c r="J78" s="3">
        <f>SUM(J67:J77)</f>
        <v>7853</v>
      </c>
      <c r="K78" s="3">
        <f t="shared" si="4"/>
        <v>1.74</v>
      </c>
    </row>
    <row r="79" spans="1:15" customFormat="1" ht="15.7" x14ac:dyDescent="0.55000000000000004">
      <c r="A79" s="11"/>
      <c r="B79" s="17" t="s">
        <v>41</v>
      </c>
      <c r="C79" s="15"/>
      <c r="D79" s="12"/>
      <c r="E79" s="10"/>
      <c r="F79" s="10"/>
      <c r="G79" s="10"/>
      <c r="H79" s="10"/>
      <c r="I79" s="10"/>
      <c r="J79" s="10"/>
      <c r="K79" s="10"/>
      <c r="L79" s="10"/>
      <c r="M79" s="1"/>
      <c r="N79" s="1"/>
      <c r="O79" s="10"/>
    </row>
    <row r="80" spans="1:15" s="3" customFormat="1" ht="15.7" x14ac:dyDescent="0.55000000000000004">
      <c r="A80" s="11"/>
      <c r="B80" s="17"/>
      <c r="C80" s="15"/>
      <c r="D80" s="12"/>
      <c r="E80" s="3" t="s">
        <v>40</v>
      </c>
    </row>
    <row r="81" spans="1:15" s="23" customFormat="1" ht="15.7" x14ac:dyDescent="0.55000000000000004">
      <c r="A81"/>
      <c r="B81"/>
      <c r="C81"/>
      <c r="D81"/>
      <c r="I81" s="23">
        <f>SUM(I66,I78)</f>
        <v>356</v>
      </c>
      <c r="J81" s="23">
        <f>SUM(J66,J78)</f>
        <v>32635</v>
      </c>
      <c r="K81" s="23">
        <f>ROUND(I81/J81*100,2)</f>
        <v>1.0900000000000001</v>
      </c>
    </row>
    <row r="82" spans="1:15" ht="50.35" customHeight="1" x14ac:dyDescent="0.55000000000000004">
      <c r="A82" s="10"/>
      <c r="B82" s="10"/>
      <c r="C82" s="10"/>
      <c r="D82" s="10"/>
      <c r="K82" s="10"/>
      <c r="O82" s="10"/>
    </row>
    <row r="83" spans="1:15" x14ac:dyDescent="0.55000000000000004">
      <c r="A83" s="6" t="s">
        <v>15</v>
      </c>
      <c r="B83" s="7" t="s">
        <v>15</v>
      </c>
      <c r="C83" s="8" t="s">
        <v>15</v>
      </c>
      <c r="D83" s="18" t="s">
        <v>31</v>
      </c>
      <c r="K83" s="10"/>
      <c r="O83" s="10"/>
    </row>
    <row r="84" spans="1:15" s="3" customFormat="1" ht="15.7" x14ac:dyDescent="0.55000000000000004">
      <c r="A84" s="6"/>
      <c r="B84" s="7"/>
      <c r="C84" s="8"/>
      <c r="D84" s="18"/>
    </row>
    <row r="85" spans="1:15" customFormat="1" ht="15.7" x14ac:dyDescent="0.55000000000000004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"/>
      <c r="N85" s="1"/>
      <c r="O85" s="10"/>
    </row>
    <row r="86" spans="1:15" x14ac:dyDescent="0.55000000000000004">
      <c r="A86" s="11" t="s">
        <v>105</v>
      </c>
      <c r="B86" s="7" t="s">
        <v>15</v>
      </c>
      <c r="C86" s="8" t="s">
        <v>15</v>
      </c>
      <c r="D86" s="18" t="s">
        <v>31</v>
      </c>
      <c r="K86" s="10"/>
      <c r="O86" s="10"/>
    </row>
    <row r="87" spans="1:15" s="3" customFormat="1" ht="15.7" x14ac:dyDescent="0.55000000000000004">
      <c r="A87" s="11"/>
      <c r="B87" s="7"/>
      <c r="C87" s="8"/>
      <c r="D87" s="18"/>
      <c r="E87" s="3" t="s">
        <v>38</v>
      </c>
    </row>
    <row r="88" spans="1:15" customFormat="1" ht="15.7" x14ac:dyDescent="0.55000000000000004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"/>
      <c r="N88" s="1"/>
      <c r="O88" s="10"/>
    </row>
    <row r="89" spans="1:15" ht="15.7" x14ac:dyDescent="0.55000000000000004">
      <c r="A89" s="11" t="s">
        <v>105</v>
      </c>
      <c r="B89" s="26" t="s">
        <v>167</v>
      </c>
      <c r="C89"/>
      <c r="D89" s="18" t="s">
        <v>31</v>
      </c>
      <c r="F89" s="1" t="s">
        <v>8</v>
      </c>
      <c r="G89" s="1" t="s">
        <v>168</v>
      </c>
      <c r="H89" s="1">
        <v>2019</v>
      </c>
      <c r="I89" s="1">
        <v>25</v>
      </c>
      <c r="J89" s="1">
        <v>89</v>
      </c>
      <c r="K89" s="10">
        <f>ROUND((I89/J89*100),2)</f>
        <v>28.09</v>
      </c>
      <c r="O89" s="10"/>
    </row>
    <row r="90" spans="1:15" ht="15.7" x14ac:dyDescent="0.55000000000000004">
      <c r="A90" s="11"/>
      <c r="B90" s="26"/>
      <c r="C90"/>
      <c r="D90" s="18"/>
      <c r="G90" s="1" t="s">
        <v>169</v>
      </c>
      <c r="H90" s="1">
        <v>2018</v>
      </c>
      <c r="I90" s="1">
        <v>5</v>
      </c>
      <c r="J90" s="1">
        <v>20</v>
      </c>
      <c r="K90" s="10">
        <f>ROUND((I90/J90*100),2)</f>
        <v>25</v>
      </c>
      <c r="O90" s="10"/>
    </row>
    <row r="91" spans="1:15" ht="15.7" x14ac:dyDescent="0.55000000000000004">
      <c r="A91" s="11"/>
      <c r="B91" s="26"/>
      <c r="C91"/>
      <c r="D91" s="18"/>
      <c r="G91" s="1" t="s">
        <v>174</v>
      </c>
      <c r="H91" s="1">
        <v>2023</v>
      </c>
      <c r="I91" s="1">
        <v>56</v>
      </c>
      <c r="J91" s="1">
        <v>780</v>
      </c>
      <c r="K91" s="10">
        <f>ROUND((I91/J91*100),2)</f>
        <v>7.18</v>
      </c>
      <c r="O91" s="10"/>
    </row>
    <row r="92" spans="1:15" s="3" customFormat="1" ht="15.7" x14ac:dyDescent="0.55000000000000004">
      <c r="A92" s="11"/>
      <c r="B92" s="26"/>
      <c r="C92"/>
      <c r="D92" s="18"/>
      <c r="E92" s="3" t="s">
        <v>167</v>
      </c>
      <c r="I92" s="3">
        <f>SUM(I89:I91)</f>
        <v>86</v>
      </c>
      <c r="J92" s="3">
        <f>SUM(J89:J91)</f>
        <v>889</v>
      </c>
      <c r="K92" s="3">
        <f t="shared" ref="K92:K100" si="5">ROUND((I92/J92*100),2)</f>
        <v>9.67</v>
      </c>
    </row>
    <row r="93" spans="1:15" customFormat="1" ht="15.7" x14ac:dyDescent="0.55000000000000004">
      <c r="A93" s="11"/>
      <c r="B93" s="13"/>
      <c r="C93" s="14"/>
      <c r="D93" s="18"/>
      <c r="F93" t="s">
        <v>167</v>
      </c>
      <c r="G93" t="s">
        <v>171</v>
      </c>
      <c r="H93">
        <v>2015</v>
      </c>
      <c r="I93">
        <v>8</v>
      </c>
      <c r="J93">
        <v>61</v>
      </c>
      <c r="K93" s="10">
        <f t="shared" si="5"/>
        <v>13.11</v>
      </c>
    </row>
    <row r="94" spans="1:15" customFormat="1" ht="15.7" x14ac:dyDescent="0.55000000000000004">
      <c r="A94" s="11"/>
      <c r="B94" s="13"/>
      <c r="C94" s="14"/>
      <c r="D94" s="18"/>
      <c r="G94" t="s">
        <v>172</v>
      </c>
      <c r="H94">
        <v>2010</v>
      </c>
      <c r="I94">
        <v>6</v>
      </c>
      <c r="J94">
        <v>60</v>
      </c>
      <c r="K94" s="10">
        <f t="shared" si="5"/>
        <v>10</v>
      </c>
    </row>
    <row r="95" spans="1:15" customFormat="1" ht="15.7" x14ac:dyDescent="0.55000000000000004">
      <c r="A95" s="11"/>
      <c r="B95" s="13"/>
      <c r="C95" s="14"/>
      <c r="D95" s="18"/>
      <c r="G95" s="10" t="s">
        <v>45</v>
      </c>
      <c r="H95" s="10">
        <v>2012</v>
      </c>
      <c r="I95" s="1">
        <v>5</v>
      </c>
      <c r="J95">
        <v>126</v>
      </c>
      <c r="K95" s="10">
        <f t="shared" si="5"/>
        <v>3.97</v>
      </c>
    </row>
    <row r="96" spans="1:15" x14ac:dyDescent="0.55000000000000004">
      <c r="A96" s="11"/>
      <c r="B96" s="13"/>
      <c r="C96" s="15" t="s">
        <v>5</v>
      </c>
      <c r="D96" s="18"/>
      <c r="F96" s="1" t="s">
        <v>24</v>
      </c>
      <c r="G96" s="1" t="s">
        <v>170</v>
      </c>
      <c r="H96" s="1">
        <v>2017</v>
      </c>
      <c r="I96" s="1">
        <v>9</v>
      </c>
      <c r="J96" s="1">
        <v>20</v>
      </c>
      <c r="K96" s="10">
        <f t="shared" si="5"/>
        <v>45</v>
      </c>
      <c r="O96" s="10"/>
    </row>
    <row r="97" spans="1:15" x14ac:dyDescent="0.55000000000000004">
      <c r="A97" s="11"/>
      <c r="B97" s="13"/>
      <c r="C97" s="15"/>
      <c r="D97" s="18"/>
      <c r="G97" s="1" t="s">
        <v>173</v>
      </c>
      <c r="H97" s="1">
        <v>2008</v>
      </c>
      <c r="I97" s="1">
        <v>8</v>
      </c>
      <c r="J97" s="1">
        <v>43</v>
      </c>
      <c r="K97" s="10">
        <f>ROUND((I97/J97*100),2)</f>
        <v>18.600000000000001</v>
      </c>
      <c r="O97" s="10"/>
    </row>
    <row r="98" spans="1:15" x14ac:dyDescent="0.55000000000000004">
      <c r="A98" s="11"/>
      <c r="B98" s="13"/>
      <c r="C98" s="15"/>
      <c r="D98" s="18"/>
      <c r="G98" s="1" t="s">
        <v>175</v>
      </c>
      <c r="H98" s="1">
        <v>2021</v>
      </c>
      <c r="I98" s="1">
        <v>7</v>
      </c>
      <c r="J98" s="1">
        <v>159</v>
      </c>
      <c r="K98" s="1">
        <f>ROUND((I98/J98*100),2)</f>
        <v>4.4000000000000004</v>
      </c>
      <c r="O98" s="10"/>
    </row>
    <row r="99" spans="1:15" ht="15.7" x14ac:dyDescent="0.55000000000000004">
      <c r="A99" s="11"/>
      <c r="B99" s="13"/>
      <c r="C99" s="15"/>
      <c r="D99" s="18"/>
      <c r="E99" s="3"/>
      <c r="F99" s="3"/>
      <c r="G99" s="3"/>
      <c r="H99" s="3"/>
      <c r="I99" s="3">
        <f>SUM(I96:I98)</f>
        <v>24</v>
      </c>
      <c r="J99" s="3">
        <f>SUM(J96:J98)</f>
        <v>222</v>
      </c>
      <c r="K99" s="3">
        <f>ROUND((I99/J99*100),2)</f>
        <v>10.81</v>
      </c>
      <c r="O99" s="10"/>
    </row>
    <row r="100" spans="1:15" s="3" customFormat="1" ht="33.700000000000003" x14ac:dyDescent="0.55000000000000004">
      <c r="A100" s="11"/>
      <c r="B100" s="13"/>
      <c r="C100" s="15"/>
      <c r="D100" s="18"/>
      <c r="E100" s="22" t="s">
        <v>151</v>
      </c>
      <c r="I100" s="3">
        <f>SUM(I93:I98)</f>
        <v>43</v>
      </c>
      <c r="J100" s="3">
        <f>SUM(J93:J98)</f>
        <v>469</v>
      </c>
      <c r="K100" s="3">
        <f>ROUND((I100/J100*100),2)</f>
        <v>9.17</v>
      </c>
    </row>
    <row r="101" spans="1:15" x14ac:dyDescent="0.55000000000000004">
      <c r="A101" s="11"/>
      <c r="B101" s="16" t="s">
        <v>30</v>
      </c>
      <c r="C101" s="15"/>
      <c r="D101" s="18"/>
      <c r="G101" s="1" t="s">
        <v>175</v>
      </c>
      <c r="H101" s="1">
        <v>2021</v>
      </c>
      <c r="I101" s="1">
        <v>27</v>
      </c>
      <c r="J101" s="1">
        <v>215</v>
      </c>
      <c r="K101" s="10">
        <f>ROUND((I101/J101*100),2)</f>
        <v>12.56</v>
      </c>
      <c r="O101" s="10"/>
    </row>
    <row r="102" spans="1:15" s="3" customFormat="1" ht="15.7" x14ac:dyDescent="0.55000000000000004">
      <c r="A102" s="11"/>
      <c r="B102" s="16"/>
      <c r="C102" s="15"/>
      <c r="D102" s="18"/>
      <c r="E102" s="3" t="s">
        <v>34</v>
      </c>
      <c r="I102" s="3">
        <v>27</v>
      </c>
      <c r="J102" s="3">
        <v>215</v>
      </c>
      <c r="K102" s="3">
        <f>ROUND((I102/J102*100),2)</f>
        <v>12.56</v>
      </c>
    </row>
    <row r="103" spans="1:15" x14ac:dyDescent="0.55000000000000004">
      <c r="A103" s="11"/>
      <c r="B103" s="17" t="s">
        <v>41</v>
      </c>
      <c r="C103" s="15"/>
      <c r="D103" s="18"/>
      <c r="K103" s="10"/>
      <c r="O103" s="10"/>
    </row>
    <row r="104" spans="1:15" s="3" customFormat="1" ht="15.7" x14ac:dyDescent="0.55000000000000004">
      <c r="A104" s="11"/>
      <c r="B104" s="17"/>
      <c r="C104" s="15"/>
      <c r="D104" s="18"/>
      <c r="E104" s="3" t="s">
        <v>42</v>
      </c>
    </row>
    <row r="105" spans="1:15" s="23" customFormat="1" ht="15.7" x14ac:dyDescent="0.55000000000000004">
      <c r="A105" s="1"/>
      <c r="B105" s="10"/>
      <c r="C105" s="1"/>
      <c r="D105" s="1"/>
      <c r="I105" s="23">
        <f>SUM(I92,I100,I102)</f>
        <v>156</v>
      </c>
      <c r="J105" s="23">
        <f>SUM(J92,J100,J102)</f>
        <v>1573</v>
      </c>
      <c r="K105" s="23">
        <f>ROUND(I105/J105*100,2)</f>
        <v>9.92</v>
      </c>
    </row>
    <row r="106" spans="1:15" x14ac:dyDescent="0.55000000000000004">
      <c r="B106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4CC6-6507-4F25-BB08-5AFDD79FED75}">
  <dimension ref="A1:F39"/>
  <sheetViews>
    <sheetView topLeftCell="A22" workbookViewId="0">
      <selection activeCell="D35" sqref="D35"/>
    </sheetView>
  </sheetViews>
  <sheetFormatPr defaultRowHeight="15.7" x14ac:dyDescent="0.55000000000000004"/>
  <cols>
    <col min="1" max="1" width="16" customWidth="1"/>
    <col min="2" max="2" width="9.625" customWidth="1"/>
    <col min="3" max="3" width="14.625" customWidth="1"/>
    <col min="4" max="4" width="20.3125" customWidth="1"/>
    <col min="5" max="5" width="20.0625" customWidth="1"/>
  </cols>
  <sheetData>
    <row r="1" spans="1:6" x14ac:dyDescent="0.55000000000000004">
      <c r="A1" s="10" t="s">
        <v>36</v>
      </c>
      <c r="B1" s="10" t="s">
        <v>37</v>
      </c>
      <c r="C1" s="10" t="s">
        <v>16</v>
      </c>
      <c r="D1" s="10" t="s">
        <v>87</v>
      </c>
      <c r="E1" s="10" t="s">
        <v>44</v>
      </c>
    </row>
    <row r="2" spans="1:6" x14ac:dyDescent="0.55000000000000004">
      <c r="A2" s="10" t="s">
        <v>46</v>
      </c>
      <c r="B2" s="10">
        <v>2012</v>
      </c>
      <c r="C2" s="10">
        <v>22840716</v>
      </c>
      <c r="D2" s="10" t="s">
        <v>89</v>
      </c>
      <c r="E2" s="10" t="s">
        <v>43</v>
      </c>
    </row>
    <row r="3" spans="1:6" x14ac:dyDescent="0.55000000000000004">
      <c r="A3" s="10" t="s">
        <v>47</v>
      </c>
      <c r="B3" s="10">
        <v>2014</v>
      </c>
      <c r="C3" s="10">
        <v>24758181</v>
      </c>
      <c r="D3" s="10" t="s">
        <v>88</v>
      </c>
      <c r="E3" s="10" t="s">
        <v>48</v>
      </c>
    </row>
    <row r="4" spans="1:6" ht="41" x14ac:dyDescent="0.55000000000000004">
      <c r="A4" s="10" t="s">
        <v>51</v>
      </c>
      <c r="B4" s="10">
        <v>2011</v>
      </c>
      <c r="C4" s="10">
        <v>21954448</v>
      </c>
      <c r="D4" s="19" t="s">
        <v>90</v>
      </c>
      <c r="E4" s="10" t="s">
        <v>49</v>
      </c>
    </row>
    <row r="5" spans="1:6" x14ac:dyDescent="0.55000000000000004">
      <c r="A5" s="10" t="s">
        <v>53</v>
      </c>
      <c r="B5" s="10">
        <v>2017</v>
      </c>
      <c r="C5" s="10">
        <v>28664276</v>
      </c>
      <c r="D5" s="10" t="s">
        <v>88</v>
      </c>
      <c r="E5" s="10" t="s">
        <v>52</v>
      </c>
    </row>
    <row r="6" spans="1:6" ht="41" x14ac:dyDescent="0.55000000000000004">
      <c r="A6" s="10" t="s">
        <v>55</v>
      </c>
      <c r="B6" s="10">
        <v>2025</v>
      </c>
      <c r="C6" s="10"/>
      <c r="D6" s="19" t="s">
        <v>91</v>
      </c>
      <c r="E6" s="10" t="s">
        <v>54</v>
      </c>
    </row>
    <row r="7" spans="1:6" x14ac:dyDescent="0.55000000000000004">
      <c r="A7" s="10" t="s">
        <v>57</v>
      </c>
      <c r="B7" s="10">
        <v>2020</v>
      </c>
      <c r="C7" s="10">
        <v>32158685</v>
      </c>
      <c r="D7" s="10" t="s">
        <v>89</v>
      </c>
      <c r="E7" s="10" t="s">
        <v>56</v>
      </c>
    </row>
    <row r="8" spans="1:6" ht="27.35" x14ac:dyDescent="0.55000000000000004">
      <c r="A8" s="10" t="s">
        <v>103</v>
      </c>
      <c r="B8" s="10">
        <v>2010</v>
      </c>
      <c r="C8" s="10">
        <v>21037195</v>
      </c>
      <c r="D8" s="19" t="s">
        <v>92</v>
      </c>
      <c r="E8" s="10" t="s">
        <v>58</v>
      </c>
    </row>
    <row r="9" spans="1:6" x14ac:dyDescent="0.55000000000000004">
      <c r="A9" s="10" t="s">
        <v>99</v>
      </c>
      <c r="B9" s="10">
        <v>2010</v>
      </c>
      <c r="C9" s="10">
        <v>20499357</v>
      </c>
      <c r="D9" s="10" t="s">
        <v>93</v>
      </c>
      <c r="E9" s="10" t="s">
        <v>100</v>
      </c>
      <c r="F9" s="10"/>
    </row>
    <row r="10" spans="1:6" x14ac:dyDescent="0.55000000000000004">
      <c r="A10" s="10" t="s">
        <v>101</v>
      </c>
      <c r="B10" s="10">
        <v>2009</v>
      </c>
      <c r="C10" s="10">
        <v>20168099</v>
      </c>
      <c r="D10" s="10" t="s">
        <v>93</v>
      </c>
      <c r="E10" s="10" t="s">
        <v>102</v>
      </c>
      <c r="F10" s="10"/>
    </row>
    <row r="11" spans="1:6" x14ac:dyDescent="0.55000000000000004">
      <c r="A11" s="10" t="s">
        <v>104</v>
      </c>
      <c r="B11" s="10">
        <v>2009</v>
      </c>
      <c r="C11" s="10">
        <v>19362675</v>
      </c>
      <c r="D11" s="10" t="s">
        <v>93</v>
      </c>
      <c r="E11" s="10" t="s">
        <v>94</v>
      </c>
      <c r="F11" s="10"/>
    </row>
    <row r="12" spans="1:6" x14ac:dyDescent="0.55000000000000004">
      <c r="A12" s="10" t="s">
        <v>97</v>
      </c>
      <c r="B12" s="10">
        <v>2007</v>
      </c>
      <c r="C12" s="10">
        <v>17878149</v>
      </c>
      <c r="D12" s="10" t="s">
        <v>93</v>
      </c>
      <c r="E12" s="10" t="s">
        <v>98</v>
      </c>
      <c r="F12" s="10"/>
    </row>
    <row r="13" spans="1:6" x14ac:dyDescent="0.55000000000000004">
      <c r="A13" s="10" t="s">
        <v>59</v>
      </c>
      <c r="B13" s="10">
        <v>2008</v>
      </c>
      <c r="C13" s="10">
        <v>18167382</v>
      </c>
      <c r="D13" s="10" t="s">
        <v>93</v>
      </c>
      <c r="E13" s="10" t="s">
        <v>96</v>
      </c>
      <c r="F13" s="10"/>
    </row>
    <row r="14" spans="1:6" x14ac:dyDescent="0.55000000000000004">
      <c r="A14" s="10" t="s">
        <v>61</v>
      </c>
      <c r="B14" s="10">
        <v>2021</v>
      </c>
      <c r="C14" s="10">
        <v>32956854</v>
      </c>
      <c r="D14" s="10" t="s">
        <v>88</v>
      </c>
      <c r="E14" s="10" t="s">
        <v>60</v>
      </c>
      <c r="F14" s="10"/>
    </row>
    <row r="15" spans="1:6" x14ac:dyDescent="0.55000000000000004">
      <c r="A15" s="10" t="s">
        <v>63</v>
      </c>
      <c r="B15" s="10">
        <v>2017</v>
      </c>
      <c r="C15" s="10">
        <v>28361029</v>
      </c>
      <c r="D15" s="10" t="s">
        <v>88</v>
      </c>
      <c r="E15" s="10" t="s">
        <v>62</v>
      </c>
      <c r="F15" s="10"/>
    </row>
    <row r="16" spans="1:6" x14ac:dyDescent="0.55000000000000004">
      <c r="A16" s="10" t="s">
        <v>65</v>
      </c>
      <c r="B16" s="10">
        <v>2022</v>
      </c>
      <c r="C16" s="10">
        <v>35621542</v>
      </c>
      <c r="D16" s="10" t="s">
        <v>88</v>
      </c>
      <c r="E16" s="10" t="s">
        <v>64</v>
      </c>
    </row>
    <row r="17" spans="1:5" ht="27.35" x14ac:dyDescent="0.55000000000000004">
      <c r="A17" s="10" t="s">
        <v>68</v>
      </c>
      <c r="B17" s="10">
        <v>2023</v>
      </c>
      <c r="C17" s="10"/>
      <c r="D17" s="19" t="s">
        <v>90</v>
      </c>
      <c r="E17" s="10" t="s">
        <v>66</v>
      </c>
    </row>
    <row r="18" spans="1:5" x14ac:dyDescent="0.55000000000000004">
      <c r="A18" s="10" t="s">
        <v>70</v>
      </c>
      <c r="B18" s="10">
        <v>2012</v>
      </c>
      <c r="C18" s="10">
        <v>22113951</v>
      </c>
      <c r="D18" s="10" t="s">
        <v>93</v>
      </c>
      <c r="E18" s="10" t="s">
        <v>69</v>
      </c>
    </row>
    <row r="19" spans="1:5" x14ac:dyDescent="0.55000000000000004">
      <c r="A19" s="10" t="s">
        <v>72</v>
      </c>
      <c r="B19" s="10">
        <v>2022</v>
      </c>
      <c r="C19" s="10">
        <v>34787342</v>
      </c>
      <c r="D19" s="10" t="s">
        <v>88</v>
      </c>
      <c r="E19" s="10" t="s">
        <v>71</v>
      </c>
    </row>
    <row r="20" spans="1:5" x14ac:dyDescent="0.55000000000000004">
      <c r="A20" s="10" t="s">
        <v>74</v>
      </c>
      <c r="B20" s="10">
        <v>2019</v>
      </c>
      <c r="C20" s="10">
        <v>30759221</v>
      </c>
      <c r="D20" s="10" t="s">
        <v>93</v>
      </c>
      <c r="E20" s="10" t="s">
        <v>73</v>
      </c>
    </row>
    <row r="21" spans="1:5" x14ac:dyDescent="0.55000000000000004">
      <c r="A21" s="10" t="s">
        <v>76</v>
      </c>
      <c r="B21" s="10">
        <v>2025</v>
      </c>
      <c r="C21" s="10">
        <v>39611589</v>
      </c>
      <c r="D21" s="10" t="s">
        <v>88</v>
      </c>
      <c r="E21" s="10" t="s">
        <v>75</v>
      </c>
    </row>
    <row r="22" spans="1:5" x14ac:dyDescent="0.55000000000000004">
      <c r="A22" s="10" t="s">
        <v>78</v>
      </c>
      <c r="B22" s="10">
        <v>2023</v>
      </c>
      <c r="C22" s="10">
        <v>36442534</v>
      </c>
      <c r="D22" s="10" t="s">
        <v>88</v>
      </c>
      <c r="E22" s="10" t="s">
        <v>77</v>
      </c>
    </row>
    <row r="23" spans="1:5" x14ac:dyDescent="0.55000000000000004">
      <c r="A23" s="10" t="s">
        <v>80</v>
      </c>
      <c r="B23" s="10">
        <v>2017</v>
      </c>
      <c r="C23" s="10">
        <v>28892457</v>
      </c>
      <c r="D23" s="10" t="s">
        <v>93</v>
      </c>
      <c r="E23" s="10" t="s">
        <v>79</v>
      </c>
    </row>
    <row r="26" spans="1:5" x14ac:dyDescent="0.55000000000000004">
      <c r="A26" s="10" t="s">
        <v>116</v>
      </c>
      <c r="B26" s="10">
        <v>2020</v>
      </c>
      <c r="C26" s="10">
        <v>31806543</v>
      </c>
      <c r="D26" s="10" t="s">
        <v>93</v>
      </c>
      <c r="E26" s="10" t="s">
        <v>106</v>
      </c>
    </row>
    <row r="27" spans="1:5" x14ac:dyDescent="0.55000000000000004">
      <c r="A27" s="10" t="s">
        <v>115</v>
      </c>
      <c r="B27" s="10">
        <v>2017</v>
      </c>
      <c r="C27" s="10">
        <v>29082518</v>
      </c>
      <c r="D27" s="10" t="s">
        <v>135</v>
      </c>
      <c r="E27" s="10" t="s">
        <v>109</v>
      </c>
    </row>
    <row r="28" spans="1:5" x14ac:dyDescent="0.55000000000000004">
      <c r="A28" s="10" t="s">
        <v>123</v>
      </c>
      <c r="B28" s="10">
        <v>2017</v>
      </c>
      <c r="C28" s="10">
        <v>29278410</v>
      </c>
      <c r="D28" s="10" t="s">
        <v>135</v>
      </c>
      <c r="E28" s="10" t="s">
        <v>107</v>
      </c>
    </row>
    <row r="29" spans="1:5" x14ac:dyDescent="0.55000000000000004">
      <c r="A29" s="10" t="s">
        <v>122</v>
      </c>
      <c r="B29" s="10">
        <v>2015</v>
      </c>
      <c r="C29" s="10">
        <v>25403582</v>
      </c>
      <c r="D29" s="10" t="s">
        <v>93</v>
      </c>
      <c r="E29" s="10" t="s">
        <v>110</v>
      </c>
    </row>
    <row r="30" spans="1:5" x14ac:dyDescent="0.55000000000000004">
      <c r="A30" s="10" t="s">
        <v>117</v>
      </c>
      <c r="B30" s="10">
        <v>2014</v>
      </c>
      <c r="C30" s="10">
        <v>25035292</v>
      </c>
      <c r="D30" s="10" t="s">
        <v>93</v>
      </c>
      <c r="E30" s="10" t="s">
        <v>111</v>
      </c>
    </row>
    <row r="31" spans="1:5" x14ac:dyDescent="0.55000000000000004">
      <c r="A31" s="10" t="s">
        <v>118</v>
      </c>
      <c r="B31" s="10">
        <v>2013</v>
      </c>
      <c r="C31" s="10">
        <v>23404816</v>
      </c>
      <c r="D31" s="10" t="s">
        <v>135</v>
      </c>
      <c r="E31" s="10" t="s">
        <v>108</v>
      </c>
    </row>
    <row r="32" spans="1:5" x14ac:dyDescent="0.55000000000000004">
      <c r="A32" s="10" t="s">
        <v>119</v>
      </c>
      <c r="B32" s="10">
        <v>2016</v>
      </c>
      <c r="C32" s="10">
        <v>25639776</v>
      </c>
      <c r="D32" s="10" t="s">
        <v>135</v>
      </c>
      <c r="E32" s="10" t="s">
        <v>112</v>
      </c>
    </row>
    <row r="33" spans="1:5" x14ac:dyDescent="0.55000000000000004">
      <c r="A33" s="10" t="s">
        <v>120</v>
      </c>
      <c r="B33" s="10">
        <v>2018</v>
      </c>
      <c r="C33" s="10">
        <v>29429912</v>
      </c>
      <c r="D33" s="10" t="s">
        <v>93</v>
      </c>
      <c r="E33" s="10" t="s">
        <v>113</v>
      </c>
    </row>
    <row r="34" spans="1:5" x14ac:dyDescent="0.55000000000000004">
      <c r="A34" s="10" t="s">
        <v>121</v>
      </c>
      <c r="B34" s="10">
        <v>2017</v>
      </c>
      <c r="C34" s="10">
        <v>28030702</v>
      </c>
      <c r="D34" s="10" t="s">
        <v>93</v>
      </c>
      <c r="E34" s="10" t="s">
        <v>114</v>
      </c>
    </row>
    <row r="35" spans="1:5" x14ac:dyDescent="0.55000000000000004">
      <c r="A35" s="10" t="s">
        <v>129</v>
      </c>
      <c r="B35" s="10">
        <v>2014</v>
      </c>
      <c r="C35" s="10">
        <v>24162260</v>
      </c>
      <c r="D35" s="10" t="s">
        <v>93</v>
      </c>
      <c r="E35" s="10" t="s">
        <v>126</v>
      </c>
    </row>
    <row r="36" spans="1:5" x14ac:dyDescent="0.55000000000000004">
      <c r="A36" s="10" t="s">
        <v>130</v>
      </c>
      <c r="B36" s="10">
        <v>2013</v>
      </c>
      <c r="C36" s="10">
        <v>22898302</v>
      </c>
      <c r="D36" s="10" t="s">
        <v>135</v>
      </c>
      <c r="E36" s="10" t="s">
        <v>124</v>
      </c>
    </row>
    <row r="37" spans="1:5" x14ac:dyDescent="0.55000000000000004">
      <c r="A37" s="10" t="s">
        <v>131</v>
      </c>
      <c r="B37" s="10">
        <v>2014</v>
      </c>
      <c r="C37" s="10">
        <v>24932278</v>
      </c>
      <c r="D37" s="10" t="s">
        <v>135</v>
      </c>
      <c r="E37" s="10" t="s">
        <v>125</v>
      </c>
    </row>
    <row r="38" spans="1:5" x14ac:dyDescent="0.55000000000000004">
      <c r="A38" s="10" t="s">
        <v>132</v>
      </c>
      <c r="B38" s="10">
        <v>2021</v>
      </c>
      <c r="C38" s="10">
        <v>32535678</v>
      </c>
      <c r="D38" s="10" t="s">
        <v>135</v>
      </c>
      <c r="E38" s="10" t="s">
        <v>127</v>
      </c>
    </row>
    <row r="39" spans="1:5" x14ac:dyDescent="0.55000000000000004">
      <c r="A39" s="10" t="s">
        <v>133</v>
      </c>
      <c r="B39" s="10">
        <v>2019</v>
      </c>
      <c r="C39" s="10">
        <v>31217825</v>
      </c>
      <c r="D39" s="10" t="s">
        <v>135</v>
      </c>
      <c r="E39" s="10" t="s">
        <v>128</v>
      </c>
    </row>
  </sheetData>
  <phoneticPr fontId="1" type="noConversion"/>
  <hyperlinks>
    <hyperlink ref="A27" r:id="rId1" display="https://pubmed.ncbi.nlm.nih.gov/?term=O%27Carrigan+B&amp;cauthor_id=29082518" xr:uid="{78748F1A-27C3-4689-A2E3-BD2CF1C53C80}"/>
    <hyperlink ref="A28" r:id="rId2" display="https://pubmed.ncbi.nlm.nih.gov/?term=Macherey+S&amp;cauthor_id=29278410" xr:uid="{F360FB18-EC83-4270-9209-B5D5AD49E2AE}"/>
    <hyperlink ref="A29" r:id="rId3" display="https://pubmed.ncbi.nlm.nih.gov/?term=Gnant+M&amp;cauthor_id=25403582" xr:uid="{B4034953-28E0-4E05-92A2-5704EB8891B1}"/>
    <hyperlink ref="A30" r:id="rId4" display="https://pubmed.ncbi.nlm.nih.gov/?term=Coleman+R&amp;cauthor_id=25035292" xr:uid="{D85AA6EE-00DF-48CD-87FB-2F9B53D13A10}"/>
    <hyperlink ref="A31" r:id="rId5" display="https://pubmed.ncbi.nlm.nih.gov/?term=Valachis+A&amp;cauthor_id=23404816" xr:uid="{44A05318-47FC-41C1-A310-9E92D172DD02}"/>
    <hyperlink ref="A32" r:id="rId6" display="https://pubmed.ncbi.nlm.nih.gov/?term=Boquete-Castro+A&amp;cauthor_id=25639776" xr:uid="{5563011B-46B2-4C93-A3CD-213C9AF8F7E5}"/>
    <hyperlink ref="A33" r:id="rId7" display="https://pubmed.ncbi.nlm.nih.gov/?term=Raje+N&amp;cauthor_id=29429912" xr:uid="{0D7BCB0A-17FC-4AF9-89D9-05461A371A5F}"/>
    <hyperlink ref="A34" r:id="rId8" display="https://pubmed.ncbi.nlm.nih.gov/?term=Himelstein+AL&amp;cauthor_id=28030702" xr:uid="{839F15EF-25FF-462A-A2E2-E4D21087C5A0}"/>
    <hyperlink ref="A35" r:id="rId9" display="https://pubmed.ncbi.nlm.nih.gov/?term=Henry+D&amp;cauthor_id=24162260" xr:uid="{6D13358B-102E-4C34-8997-F53A46C347FE}"/>
    <hyperlink ref="A36" r:id="rId10" display="https://pubmed.ncbi.nlm.nih.gov/?term=Peddi+P&amp;cauthor_id=22898302" xr:uid="{6CC35A03-D323-4A5B-A2A5-861EEABFBFC3}"/>
    <hyperlink ref="A37" r:id="rId11" display="https://pubmed.ncbi.nlm.nih.gov/?term=Wang+X&amp;cauthor_id=24932278" xr:uid="{5EA60EB2-9B1A-4CF8-AB76-13B12CBEEA2D}"/>
    <hyperlink ref="A38" r:id="rId12" display="https://pubmed.ncbi.nlm.nih.gov/?term=Ng+TL&amp;cauthor_id=32535678" xr:uid="{7E5F142F-9844-4803-AEB2-147510A87DBE}"/>
    <hyperlink ref="A39" r:id="rId13" display="https://pubmed.ncbi.nlm.nih.gov/?term=Yang+YL&amp;cauthor_id=31217825" xr:uid="{A3E67020-8BE3-4E39-91D7-0737BE6F0128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Osteoporosis</vt:lpstr>
      <vt:lpstr>Cancer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Paradum Hsu</dc:creator>
  <cp:lastModifiedBy>Paradum Hsu</cp:lastModifiedBy>
  <dcterms:created xsi:type="dcterms:W3CDTF">2025-07-21T12:45:07Z</dcterms:created>
  <dcterms:modified xsi:type="dcterms:W3CDTF">2025-09-15T16:25:06Z</dcterms:modified>
</cp:coreProperties>
</file>