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hnr\Documents\Documentos\JyLNeuralNet\ProyectosRedesSociales\ControlPresupuestal\"/>
    </mc:Choice>
  </mc:AlternateContent>
  <xr:revisionPtr revIDLastSave="0" documentId="8_{9CF08F73-A795-44EA-A126-66AEB1265C7B}" xr6:coauthVersionLast="47" xr6:coauthVersionMax="47" xr10:uidLastSave="{00000000-0000-0000-0000-000000000000}"/>
  <bookViews>
    <workbookView xWindow="-120" yWindow="-120" windowWidth="29040" windowHeight="15720" firstSheet="2" activeTab="2" xr2:uid="{F065625B-3919-4A94-8C48-93A507CFB424}"/>
  </bookViews>
  <sheets>
    <sheet name="DASHBOARD" sheetId="1" state="hidden" r:id="rId1"/>
    <sheet name="Configuracion" sheetId="15" r:id="rId2"/>
    <sheet name="DASBORAD" sheetId="14" r:id="rId3"/>
    <sheet name="ENERO" sheetId="6" r:id="rId4"/>
    <sheet name="FEBRERO" sheetId="16" r:id="rId5"/>
    <sheet name="MARZO" sheetId="17" r:id="rId6"/>
    <sheet name="ABRIL" sheetId="18" r:id="rId7"/>
    <sheet name="MAYO" sheetId="19" r:id="rId8"/>
    <sheet name="JUNIO" sheetId="20" r:id="rId9"/>
    <sheet name="JULIO" sheetId="21" r:id="rId10"/>
    <sheet name="AGOSTO" sheetId="22" r:id="rId11"/>
    <sheet name="SEPTIEMBRE" sheetId="23" r:id="rId12"/>
    <sheet name="OCTUBRE" sheetId="24" r:id="rId13"/>
    <sheet name="NOVIEMBRE" sheetId="25" r:id="rId14"/>
    <sheet name="DICIEMBRE" sheetId="26" r:id="rId15"/>
  </sheets>
  <calcPr calcId="191028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4" l="1"/>
  <c r="M18" i="14"/>
  <c r="O18" i="14" s="1"/>
  <c r="N18" i="14"/>
  <c r="K28" i="14"/>
  <c r="L28" i="14"/>
  <c r="B7" i="14" s="1"/>
  <c r="N17" i="14"/>
  <c r="N19" i="14"/>
  <c r="N20" i="14"/>
  <c r="N21" i="14"/>
  <c r="N22" i="14"/>
  <c r="N23" i="14"/>
  <c r="N24" i="14"/>
  <c r="N25" i="14"/>
  <c r="N26" i="14"/>
  <c r="N27" i="14"/>
  <c r="N16" i="14"/>
  <c r="M17" i="14"/>
  <c r="O17" i="14" s="1"/>
  <c r="M19" i="14"/>
  <c r="O19" i="14" s="1"/>
  <c r="M20" i="14"/>
  <c r="O20" i="14" s="1"/>
  <c r="M21" i="14"/>
  <c r="O21" i="14" s="1"/>
  <c r="M22" i="14"/>
  <c r="O22" i="14" s="1"/>
  <c r="M23" i="14"/>
  <c r="M24" i="14"/>
  <c r="O24" i="14" s="1"/>
  <c r="M25" i="14"/>
  <c r="O25" i="14" s="1"/>
  <c r="M26" i="14"/>
  <c r="O26" i="14" s="1"/>
  <c r="M27" i="14"/>
  <c r="O27" i="14" s="1"/>
  <c r="M16" i="14"/>
  <c r="K16" i="14"/>
  <c r="K17" i="14"/>
  <c r="K19" i="14"/>
  <c r="K20" i="14"/>
  <c r="K21" i="14"/>
  <c r="K22" i="14"/>
  <c r="K23" i="14"/>
  <c r="K24" i="14"/>
  <c r="K25" i="14"/>
  <c r="K26" i="14"/>
  <c r="K27" i="14"/>
  <c r="Q16" i="26"/>
  <c r="H14" i="26"/>
  <c r="B14" i="26"/>
  <c r="D9" i="26"/>
  <c r="C9" i="26"/>
  <c r="D8" i="26"/>
  <c r="D10" i="26" s="1"/>
  <c r="C8" i="26"/>
  <c r="C10" i="26" s="1"/>
  <c r="Q16" i="25"/>
  <c r="H14" i="25"/>
  <c r="B14" i="25"/>
  <c r="D9" i="25"/>
  <c r="C9" i="25"/>
  <c r="D8" i="25"/>
  <c r="D10" i="25" s="1"/>
  <c r="C8" i="25"/>
  <c r="C10" i="25" s="1"/>
  <c r="Q16" i="24"/>
  <c r="H14" i="24"/>
  <c r="B14" i="24"/>
  <c r="D10" i="24"/>
  <c r="C10" i="24"/>
  <c r="D9" i="24"/>
  <c r="C9" i="24"/>
  <c r="D8" i="24"/>
  <c r="C8" i="24"/>
  <c r="Q16" i="23"/>
  <c r="H14" i="23"/>
  <c r="B14" i="23"/>
  <c r="D9" i="23"/>
  <c r="C9" i="23"/>
  <c r="D8" i="23"/>
  <c r="D10" i="23" s="1"/>
  <c r="C8" i="23"/>
  <c r="C10" i="23" s="1"/>
  <c r="Q16" i="22"/>
  <c r="H14" i="22"/>
  <c r="B14" i="22"/>
  <c r="D9" i="22"/>
  <c r="C9" i="22"/>
  <c r="D8" i="22"/>
  <c r="D10" i="22" s="1"/>
  <c r="C8" i="22"/>
  <c r="C10" i="22" s="1"/>
  <c r="Q16" i="21"/>
  <c r="H14" i="21"/>
  <c r="B14" i="21"/>
  <c r="D9" i="21"/>
  <c r="C9" i="21"/>
  <c r="D8" i="21"/>
  <c r="D10" i="21" s="1"/>
  <c r="C8" i="21"/>
  <c r="C10" i="21" s="1"/>
  <c r="Q16" i="20"/>
  <c r="H14" i="20"/>
  <c r="B14" i="20"/>
  <c r="D9" i="20"/>
  <c r="C9" i="20"/>
  <c r="D8" i="20"/>
  <c r="D10" i="20" s="1"/>
  <c r="C8" i="20"/>
  <c r="C10" i="20" s="1"/>
  <c r="Q16" i="19"/>
  <c r="H14" i="19"/>
  <c r="B14" i="19"/>
  <c r="D9" i="19"/>
  <c r="C9" i="19"/>
  <c r="D8" i="19"/>
  <c r="D10" i="19" s="1"/>
  <c r="C8" i="19"/>
  <c r="C10" i="19" s="1"/>
  <c r="Q16" i="18"/>
  <c r="H14" i="18"/>
  <c r="B14" i="18"/>
  <c r="D9" i="18"/>
  <c r="C9" i="18"/>
  <c r="D8" i="18"/>
  <c r="D10" i="18" s="1"/>
  <c r="C8" i="18"/>
  <c r="C10" i="18" s="1"/>
  <c r="Q16" i="17"/>
  <c r="H14" i="17"/>
  <c r="B14" i="17"/>
  <c r="D9" i="17"/>
  <c r="C9" i="17"/>
  <c r="D8" i="17"/>
  <c r="D10" i="17" s="1"/>
  <c r="C8" i="17"/>
  <c r="C10" i="17" s="1"/>
  <c r="Q16" i="16"/>
  <c r="H14" i="16"/>
  <c r="B14" i="16"/>
  <c r="D9" i="16"/>
  <c r="C9" i="16"/>
  <c r="D8" i="16"/>
  <c r="D10" i="16" s="1"/>
  <c r="C8" i="16"/>
  <c r="C10" i="16" s="1"/>
  <c r="Q16" i="6"/>
  <c r="D9" i="6"/>
  <c r="D8" i="6"/>
  <c r="C9" i="6"/>
  <c r="C8" i="6"/>
  <c r="H14" i="6"/>
  <c r="B14" i="6"/>
  <c r="P18" i="14" l="1"/>
  <c r="P22" i="14"/>
  <c r="N28" i="14"/>
  <c r="D7" i="14" s="1"/>
  <c r="F7" i="14" s="1"/>
  <c r="P21" i="14"/>
  <c r="P26" i="14"/>
  <c r="O23" i="14"/>
  <c r="P23" i="14" s="1"/>
  <c r="M28" i="14"/>
  <c r="P20" i="14"/>
  <c r="O16" i="14"/>
  <c r="P16" i="14" s="1"/>
  <c r="P27" i="14"/>
  <c r="P19" i="14"/>
  <c r="P25" i="14"/>
  <c r="P17" i="14"/>
  <c r="P24" i="14"/>
  <c r="D10" i="6"/>
  <c r="C10" i="6"/>
  <c r="O28" i="14" l="1"/>
  <c r="P28" i="14" s="1"/>
  <c r="H7" i="14" s="1"/>
</calcChain>
</file>

<file path=xl/sharedStrings.xml><?xml version="1.0" encoding="utf-8"?>
<sst xmlns="http://schemas.openxmlformats.org/spreadsheetml/2006/main" count="363" uniqueCount="53">
  <si>
    <t>RESULTADO</t>
  </si>
  <si>
    <t>PRESUPUESTO</t>
  </si>
  <si>
    <t>EJECUTADO</t>
  </si>
  <si>
    <t>INGRESOS</t>
  </si>
  <si>
    <t>GASTOS</t>
  </si>
  <si>
    <t>GASTO</t>
  </si>
  <si>
    <t>CONCEPTO</t>
  </si>
  <si>
    <t>INGRESO</t>
  </si>
  <si>
    <t>TOTAL</t>
  </si>
  <si>
    <t>ICONO</t>
  </si>
  <si>
    <t>Categoria</t>
  </si>
  <si>
    <t>John</t>
  </si>
  <si>
    <t>Laura</t>
  </si>
  <si>
    <t>Ambos</t>
  </si>
  <si>
    <t>Ahorro</t>
  </si>
  <si>
    <t>CUENTA</t>
  </si>
  <si>
    <t>SALDO INICIAL</t>
  </si>
  <si>
    <t>SALDO FINAL</t>
  </si>
  <si>
    <t>Concepto</t>
  </si>
  <si>
    <t>Cuenta</t>
  </si>
  <si>
    <t>Credito</t>
  </si>
  <si>
    <t>Banco</t>
  </si>
  <si>
    <t>Banco2</t>
  </si>
  <si>
    <t>Banco3</t>
  </si>
  <si>
    <t>Credito1</t>
  </si>
  <si>
    <t>ENTIDAD</t>
  </si>
  <si>
    <t>CUENTAS</t>
  </si>
  <si>
    <t>Etiquetas de fila</t>
  </si>
  <si>
    <t>Total general</t>
  </si>
  <si>
    <t>Inicial</t>
  </si>
  <si>
    <t>Final</t>
  </si>
  <si>
    <t>Mayo</t>
  </si>
  <si>
    <t>.</t>
  </si>
  <si>
    <t>Diciembre</t>
  </si>
  <si>
    <t>Noviembre</t>
  </si>
  <si>
    <t>Octubre</t>
  </si>
  <si>
    <t>Septiembre</t>
  </si>
  <si>
    <t>Agosto</t>
  </si>
  <si>
    <t>Julio</t>
  </si>
  <si>
    <t>TOTAL INGRESO</t>
  </si>
  <si>
    <t>TOTAL GASTOS</t>
  </si>
  <si>
    <t>DIFERENCIA</t>
  </si>
  <si>
    <t>MES</t>
  </si>
  <si>
    <t>VARIACION</t>
  </si>
  <si>
    <t>Enero</t>
  </si>
  <si>
    <t>Febrero</t>
  </si>
  <si>
    <t>Marzo</t>
  </si>
  <si>
    <t>Abril</t>
  </si>
  <si>
    <t>Junio</t>
  </si>
  <si>
    <t>TOTAL GASTO</t>
  </si>
  <si>
    <t>PRESUPUESTO INGRESO</t>
  </si>
  <si>
    <t>PRESUPUESTO  GASTO</t>
  </si>
  <si>
    <t xml:space="preserve">DASHBOARD FINANCIERO CONSOLIDADO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</si>
</sst>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theme="0" tint="-0.14999847407452621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b/>
      <sz val="20"/>
      <color theme="0" tint="-0.14999847407452621"/>
      <name val="Aptos Narrow"/>
      <family val="2"/>
      <scheme val="minor"/>
    </font>
    <font>
      <b/>
      <sz val="14"/>
      <color theme="0" tint="-0.14999847407452621"/>
      <name val="Aptos Narrow"/>
      <family val="2"/>
      <scheme val="minor"/>
    </font>
    <font>
      <b/>
      <sz val="18"/>
      <color theme="0" tint="-0.14999847407452621"/>
      <name val="Aptos Narrow"/>
      <family val="2"/>
      <scheme val="minor"/>
    </font>
    <font>
      <sz val="24"/>
      <color theme="0" tint="-0.149998474074526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F0312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3" borderId="0" xfId="1" applyNumberFormat="1" applyFont="1" applyFill="1"/>
    <xf numFmtId="164" fontId="3" fillId="3" borderId="0" xfId="1" applyNumberFormat="1" applyFont="1" applyFill="1"/>
    <xf numFmtId="164" fontId="0" fillId="4" borderId="4" xfId="1" applyNumberFormat="1" applyFont="1" applyFill="1" applyBorder="1"/>
    <xf numFmtId="164" fontId="4" fillId="4" borderId="4" xfId="1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/>
    <xf numFmtId="164" fontId="3" fillId="5" borderId="3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/>
    <xf numFmtId="9" fontId="5" fillId="3" borderId="0" xfId="3" applyFont="1" applyFill="1"/>
    <xf numFmtId="44" fontId="3" fillId="5" borderId="3" xfId="2" applyFont="1" applyFill="1" applyBorder="1" applyAlignment="1">
      <alignment horizontal="center" vertical="center"/>
    </xf>
    <xf numFmtId="44" fontId="0" fillId="4" borderId="4" xfId="2" applyFont="1" applyFill="1" applyBorder="1"/>
    <xf numFmtId="44" fontId="0" fillId="3" borderId="0" xfId="2" applyFont="1" applyFill="1"/>
    <xf numFmtId="44" fontId="6" fillId="3" borderId="0" xfId="2" applyFont="1" applyFill="1" applyBorder="1" applyAlignment="1"/>
    <xf numFmtId="44" fontId="6" fillId="3" borderId="7" xfId="2" applyFont="1" applyFill="1" applyBorder="1" applyAlignment="1">
      <alignment horizontal="center" vertical="center"/>
    </xf>
    <xf numFmtId="44" fontId="5" fillId="3" borderId="8" xfId="2" applyFont="1" applyFill="1" applyBorder="1"/>
    <xf numFmtId="164" fontId="0" fillId="4" borderId="4" xfId="1" applyNumberFormat="1" applyFont="1" applyFill="1" applyBorder="1" applyAlignment="1">
      <alignment horizontal="center"/>
    </xf>
    <xf numFmtId="164" fontId="3" fillId="5" borderId="9" xfId="1" applyNumberFormat="1" applyFont="1" applyFill="1" applyBorder="1" applyAlignment="1">
      <alignment horizontal="center" vertical="center"/>
    </xf>
    <xf numFmtId="164" fontId="3" fillId="5" borderId="9" xfId="1" applyNumberFormat="1" applyFont="1" applyFill="1" applyBorder="1" applyAlignment="1">
      <alignment horizontal="center"/>
    </xf>
    <xf numFmtId="44" fontId="3" fillId="5" borderId="9" xfId="2" applyFont="1" applyFill="1" applyBorder="1" applyAlignment="1">
      <alignment horizontal="center" vertical="center"/>
    </xf>
    <xf numFmtId="44" fontId="3" fillId="5" borderId="9" xfId="2" applyFont="1" applyFill="1" applyBorder="1" applyAlignment="1">
      <alignment horizontal="center"/>
    </xf>
    <xf numFmtId="44" fontId="6" fillId="3" borderId="0" xfId="2" applyFont="1" applyFill="1" applyBorder="1" applyAlignment="1">
      <alignment horizontal="center" vertical="center"/>
    </xf>
    <xf numFmtId="44" fontId="5" fillId="3" borderId="0" xfId="2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7" fillId="7" borderId="0" xfId="1" applyNumberFormat="1" applyFont="1" applyFill="1"/>
    <xf numFmtId="164" fontId="3" fillId="7" borderId="0" xfId="1" applyNumberFormat="1" applyFont="1" applyFill="1" applyBorder="1"/>
    <xf numFmtId="164" fontId="3" fillId="7" borderId="14" xfId="1" applyNumberFormat="1" applyFont="1" applyFill="1" applyBorder="1" applyAlignment="1">
      <alignment horizontal="left"/>
    </xf>
    <xf numFmtId="164" fontId="7" fillId="7" borderId="15" xfId="1" applyNumberFormat="1" applyFont="1" applyFill="1" applyBorder="1" applyAlignment="1">
      <alignment horizontal="center"/>
    </xf>
    <xf numFmtId="164" fontId="7" fillId="7" borderId="14" xfId="1" applyNumberFormat="1" applyFont="1" applyFill="1" applyBorder="1" applyAlignment="1">
      <alignment horizontal="center"/>
    </xf>
    <xf numFmtId="9" fontId="7" fillId="7" borderId="14" xfId="3" applyFont="1" applyFill="1" applyBorder="1" applyAlignment="1">
      <alignment horizontal="center"/>
    </xf>
    <xf numFmtId="164" fontId="3" fillId="7" borderId="17" xfId="1" applyNumberFormat="1" applyFont="1" applyFill="1" applyBorder="1" applyAlignment="1">
      <alignment horizontal="left"/>
    </xf>
    <xf numFmtId="164" fontId="3" fillId="7" borderId="16" xfId="1" applyNumberFormat="1" applyFont="1" applyFill="1" applyBorder="1" applyAlignment="1">
      <alignment horizontal="center"/>
    </xf>
    <xf numFmtId="9" fontId="3" fillId="7" borderId="14" xfId="3" applyFont="1" applyFill="1" applyBorder="1" applyAlignment="1">
      <alignment horizontal="center"/>
    </xf>
    <xf numFmtId="164" fontId="11" fillId="7" borderId="0" xfId="1" applyNumberFormat="1" applyFont="1" applyFill="1" applyAlignment="1">
      <alignment vertical="center"/>
    </xf>
    <xf numFmtId="164" fontId="7" fillId="7" borderId="0" xfId="1" applyNumberFormat="1" applyFont="1" applyFill="1" applyAlignment="1">
      <alignment vertical="center"/>
    </xf>
    <xf numFmtId="164" fontId="7" fillId="7" borderId="0" xfId="1" applyNumberFormat="1" applyFont="1" applyFill="1" applyBorder="1" applyAlignment="1">
      <alignment vertical="center"/>
    </xf>
    <xf numFmtId="164" fontId="9" fillId="7" borderId="0" xfId="1" applyNumberFormat="1" applyFont="1" applyFill="1" applyBorder="1" applyAlignment="1">
      <alignment horizontal="center" vertical="center"/>
    </xf>
    <xf numFmtId="164" fontId="9" fillId="6" borderId="0" xfId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 wrapText="1"/>
    </xf>
    <xf numFmtId="164" fontId="3" fillId="6" borderId="18" xfId="1" applyNumberFormat="1" applyFont="1" applyFill="1" applyBorder="1" applyAlignment="1">
      <alignment horizontal="center" vertical="center" wrapText="1"/>
    </xf>
    <xf numFmtId="164" fontId="3" fillId="6" borderId="18" xfId="1" applyNumberFormat="1" applyFont="1" applyFill="1" applyBorder="1" applyAlignment="1">
      <alignment wrapText="1"/>
    </xf>
    <xf numFmtId="164" fontId="11" fillId="6" borderId="0" xfId="1" applyNumberFormat="1" applyFont="1" applyFill="1" applyAlignment="1">
      <alignment horizontal="center" vertical="center"/>
    </xf>
    <xf numFmtId="9" fontId="10" fillId="6" borderId="0" xfId="3" applyFont="1" applyFill="1" applyBorder="1" applyAlignment="1">
      <alignment vertical="center"/>
    </xf>
    <xf numFmtId="164" fontId="8" fillId="7" borderId="0" xfId="1" applyNumberFormat="1" applyFont="1" applyFill="1" applyAlignment="1">
      <alignment horizontal="center" vertical="center"/>
    </xf>
    <xf numFmtId="164" fontId="10" fillId="6" borderId="0" xfId="1" applyNumberFormat="1" applyFont="1" applyFill="1" applyBorder="1" applyAlignment="1">
      <alignment vertical="center"/>
    </xf>
    <xf numFmtId="164" fontId="3" fillId="5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3" fillId="5" borderId="5" xfId="1" applyNumberFormat="1" applyFont="1" applyFill="1" applyBorder="1" applyAlignment="1">
      <alignment horizontal="center"/>
    </xf>
    <xf numFmtId="164" fontId="3" fillId="5" borderId="6" xfId="1" applyNumberFormat="1" applyFont="1" applyFill="1" applyBorder="1" applyAlignment="1">
      <alignment horizontal="center"/>
    </xf>
    <xf numFmtId="164" fontId="3" fillId="5" borderId="10" xfId="1" applyNumberFormat="1" applyFont="1" applyFill="1" applyBorder="1" applyAlignment="1">
      <alignment horizontal="center"/>
    </xf>
    <xf numFmtId="164" fontId="3" fillId="5" borderId="11" xfId="1" applyNumberFormat="1" applyFont="1" applyFill="1" applyBorder="1" applyAlignment="1">
      <alignment horizontal="center"/>
    </xf>
    <xf numFmtId="164" fontId="3" fillId="5" borderId="12" xfId="1" applyNumberFormat="1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0D0D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D9D9D9"/>
        </top>
        <bottom style="thin">
          <color rgb="FFE8E8E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theme="0" tint="-0.14999847407452621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5F03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theme="0" tint="-0.14999847407452621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theme="0" tint="-0.14999847407452621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3"/>
        </bottom>
      </border>
    </dxf>
    <dxf>
      <border outline="0">
        <top style="thin">
          <color theme="2" tint="-0.249977111117893"/>
        </top>
      </border>
    </dxf>
    <dxf>
      <border outline="0">
        <top style="thin">
          <color theme="2" tint="-0.249977111117893"/>
        </top>
      </border>
    </dxf>
    <dxf>
      <numFmt numFmtId="164" formatCode="_-* #,##0_-;\-* #,##0_-;_-* &quot;-&quot;??_-;_-@_-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7E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</dxfs>
  <tableStyles count="0" defaultTableStyle="TableStyleMedium2" defaultPivotStyle="PivotStyleLight16"/>
  <colors>
    <mruColors>
      <color rgb="FF7E0000"/>
      <color rgb="FF5F0312"/>
      <color rgb="FF920000"/>
      <color rgb="FFAC0000"/>
      <color rgb="FF28263C"/>
      <color rgb="FFBE0625"/>
      <color rgb="FF800000"/>
      <color rgb="FF1E88B8"/>
      <color rgb="FF000066"/>
      <color rgb="FF92EA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194225721784778"/>
          <c:y val="0.17171296296296298"/>
          <c:w val="0.79194663167104107"/>
          <c:h val="0.483197725284339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DASBORAD!$L$15</c:f>
              <c:strCache>
                <c:ptCount val="1"/>
                <c:pt idx="0">
                  <c:v> TOTAL INGRESO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DASBORAD!$K$16:$K$27</c:f>
              <c:strCache>
                <c:ptCount val="12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Junio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  <c:pt idx="10">
                  <c:v> Noviembre </c:v>
                </c:pt>
                <c:pt idx="11">
                  <c:v> Diciembre </c:v>
                </c:pt>
              </c:strCache>
            </c:strRef>
          </c:cat>
          <c:val>
            <c:numRef>
              <c:f>DASBORAD!$L$16:$L$27</c:f>
              <c:numCache>
                <c:formatCode>_-* #,##0_-;\-* #,##0_-;_-* "-"??_-;_-@_-</c:formatCode>
                <c:ptCount val="12"/>
                <c:pt idx="0">
                  <c:v>25000000</c:v>
                </c:pt>
                <c:pt idx="1">
                  <c:v>30000000</c:v>
                </c:pt>
                <c:pt idx="2">
                  <c:v>35000000</c:v>
                </c:pt>
                <c:pt idx="3">
                  <c:v>25000000</c:v>
                </c:pt>
                <c:pt idx="4">
                  <c:v>45000000</c:v>
                </c:pt>
                <c:pt idx="5">
                  <c:v>43000000</c:v>
                </c:pt>
                <c:pt idx="6">
                  <c:v>25000000</c:v>
                </c:pt>
                <c:pt idx="7">
                  <c:v>45000000</c:v>
                </c:pt>
                <c:pt idx="8">
                  <c:v>43000000</c:v>
                </c:pt>
                <c:pt idx="9">
                  <c:v>25000000</c:v>
                </c:pt>
                <c:pt idx="10">
                  <c:v>45000000</c:v>
                </c:pt>
                <c:pt idx="11">
                  <c:v>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3-4F6D-8553-4D738813FA19}"/>
            </c:ext>
          </c:extLst>
        </c:ser>
        <c:ser>
          <c:idx val="1"/>
          <c:order val="1"/>
          <c:tx>
            <c:strRef>
              <c:f>DASBORAD!$N$15</c:f>
              <c:strCache>
                <c:ptCount val="1"/>
                <c:pt idx="0">
                  <c:v> TOTAL GASTO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DASBORAD!$K$16:$K$27</c:f>
              <c:strCache>
                <c:ptCount val="12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Junio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  <c:pt idx="10">
                  <c:v> Noviembre </c:v>
                </c:pt>
                <c:pt idx="11">
                  <c:v> Diciembre </c:v>
                </c:pt>
              </c:strCache>
            </c:strRef>
          </c:cat>
          <c:val>
            <c:numRef>
              <c:f>DASBORAD!$N$16:$N$27</c:f>
              <c:numCache>
                <c:formatCode>_-* #,##0_-;\-* #,##0_-;_-* "-"??_-;_-@_-</c:formatCode>
                <c:ptCount val="12"/>
                <c:pt idx="0">
                  <c:v>50000000</c:v>
                </c:pt>
                <c:pt idx="1">
                  <c:v>60000000</c:v>
                </c:pt>
                <c:pt idx="2">
                  <c:v>70000000</c:v>
                </c:pt>
                <c:pt idx="3">
                  <c:v>50000000</c:v>
                </c:pt>
                <c:pt idx="4">
                  <c:v>90000000</c:v>
                </c:pt>
                <c:pt idx="5">
                  <c:v>86000000</c:v>
                </c:pt>
                <c:pt idx="6">
                  <c:v>50000000</c:v>
                </c:pt>
                <c:pt idx="7">
                  <c:v>90000000</c:v>
                </c:pt>
                <c:pt idx="8">
                  <c:v>86000000</c:v>
                </c:pt>
                <c:pt idx="9">
                  <c:v>50000000</c:v>
                </c:pt>
                <c:pt idx="10">
                  <c:v>90000000</c:v>
                </c:pt>
                <c:pt idx="11">
                  <c:v>86000000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3-4F6D-8553-4D738813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281087"/>
        <c:axId val="403280607"/>
        <c:axId val="0"/>
      </c:bar3DChart>
      <c:catAx>
        <c:axId val="4032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3280607"/>
        <c:crosses val="autoZero"/>
        <c:auto val="1"/>
        <c:lblAlgn val="ctr"/>
        <c:lblOffset val="100"/>
        <c:noMultiLvlLbl val="0"/>
      </c:catAx>
      <c:valAx>
        <c:axId val="4032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32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F-4773-9D57-70405AB41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42F-4773-9D57-70405AB41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[CONTROL_PRESUPUESTAL_HOGAR.xlsx]MARZO!TablaDinámica7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MARZO!$S$13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MARZO!$R$14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MARZO!$S$14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F3F-4284-A3AD-048A1E9E8DBF}"/>
            </c:ext>
          </c:extLst>
        </c:ser>
        <c:ser>
          <c:idx val="1"/>
          <c:order val="1"/>
          <c:tx>
            <c:strRef>
              <c:f>MARZO!$T$13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MARZO!$R$14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MARZO!$T$14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F3F-4284-A3AD-048A1E9E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3-404C-ACBC-97B294CBE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D23-404C-ACBC-97B294CBE0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2-4CD7-A36B-9D0EC2AF4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CE2-4CD7-A36B-9D0EC2AF4F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[CONTROL_PRESUPUESTAL_HOGAR.xlsx]ABRIL!TablaDinámica7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ABRIL!$S$13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ABRIL!$S$14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4FB-4B0A-A2DF-5175F35AD2D3}"/>
            </c:ext>
          </c:extLst>
        </c:ser>
        <c:ser>
          <c:idx val="1"/>
          <c:order val="1"/>
          <c:tx>
            <c:strRef>
              <c:f>ABRIL!$T$13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ABRIL!$T$14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4FB-4B0A-A2DF-5175F35A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9-4767-8897-F25232335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1F9-4767-8897-F252323353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0-4382-B963-1E6CF193FE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FF0-4382-B963-1E6CF193F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[CONTROL_PRESUPUESTAL_HOGAR.xlsx]MAYO!TablaDinámica7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MAYO!$S$13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MAYO!$S$14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22A-4994-AD6A-3D177C5C15A4}"/>
            </c:ext>
          </c:extLst>
        </c:ser>
        <c:ser>
          <c:idx val="1"/>
          <c:order val="1"/>
          <c:tx>
            <c:strRef>
              <c:f>MAYO!$T$13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MAYO!$T$14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22A-4994-AD6A-3D177C5C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89-4931-A402-DECA23C059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F89-4931-A402-DECA23C05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A-4012-B42D-F0E27C9F6A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16A-4012-B42D-F0E27C9F6A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DASBORAD!$P$15</c:f>
              <c:strCache>
                <c:ptCount val="1"/>
                <c:pt idx="0">
                  <c:v> VARIACION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DASBORAD!$K$16:$K$27</c:f>
              <c:strCache>
                <c:ptCount val="12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Junio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  <c:pt idx="10">
                  <c:v> Noviembre </c:v>
                </c:pt>
                <c:pt idx="11">
                  <c:v> Diciembre </c:v>
                </c:pt>
              </c:strCache>
            </c:strRef>
          </c:cat>
          <c:val>
            <c:numRef>
              <c:f>DASBORAD!$P$16:$P$27</c:f>
              <c:numCache>
                <c:formatCode>0%</c:formatCode>
                <c:ptCount val="12"/>
                <c:pt idx="0">
                  <c:v>0.36363636363636365</c:v>
                </c:pt>
                <c:pt idx="1">
                  <c:v>0.33333333333333331</c:v>
                </c:pt>
                <c:pt idx="2">
                  <c:v>0.30769230769230771</c:v>
                </c:pt>
                <c:pt idx="3">
                  <c:v>0.36363636363636365</c:v>
                </c:pt>
                <c:pt idx="4">
                  <c:v>0.26666666666666666</c:v>
                </c:pt>
                <c:pt idx="5">
                  <c:v>0.27397260273972601</c:v>
                </c:pt>
                <c:pt idx="6">
                  <c:v>0.36363636363636365</c:v>
                </c:pt>
                <c:pt idx="7">
                  <c:v>0.26666666666666666</c:v>
                </c:pt>
                <c:pt idx="8">
                  <c:v>0.27397260273972601</c:v>
                </c:pt>
                <c:pt idx="9">
                  <c:v>0.36363636363636365</c:v>
                </c:pt>
                <c:pt idx="10">
                  <c:v>0.26666666666666666</c:v>
                </c:pt>
                <c:pt idx="11">
                  <c:v>0.27397260273972601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8-4710-A6E7-834B32CD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186175"/>
        <c:axId val="1656189535"/>
      </c:barChart>
      <c:catAx>
        <c:axId val="165618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189535"/>
        <c:crosses val="autoZero"/>
        <c:auto val="1"/>
        <c:lblAlgn val="ctr"/>
        <c:lblOffset val="100"/>
        <c:noMultiLvlLbl val="0"/>
      </c:catAx>
      <c:valAx>
        <c:axId val="16561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18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[CONTROL_PRESUPUESTAL_HOGAR.xlsx]JUNIO!TablaDinámica7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JUNIO!$S$13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JUNIO!$R$14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JUNIO!$S$14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B9C-490C-828F-AFC4587B069D}"/>
            </c:ext>
          </c:extLst>
        </c:ser>
        <c:ser>
          <c:idx val="1"/>
          <c:order val="1"/>
          <c:tx>
            <c:strRef>
              <c:f>JUNIO!$T$13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JUNIO!$R$14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JUNIO!$T$14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B9C-490C-828F-AFC4587B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7-48FF-A61B-82C11AE102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827-48FF-A61B-82C11AE102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9-4C63-A076-A1E148E546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DF9-4C63-A076-A1E148E54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[CONTROL_PRESUPUESTAL_HOGAR.xlsx]JULIO!TablaDinámica7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JULIO!$S$13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JULIO!$S$14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1EE-47C8-A3C4-E2F74743E8E0}"/>
            </c:ext>
          </c:extLst>
        </c:ser>
        <c:ser>
          <c:idx val="1"/>
          <c:order val="1"/>
          <c:tx>
            <c:strRef>
              <c:f>JULIO!$T$13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JULIO!$T$14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1EE-47C8-A3C4-E2F74743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2-4A50-886D-7CC55AAC14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9D2-4A50-886D-7CC55AAC14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4F-4F5D-B526-4D6438F1BF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4F-4F5D-B526-4D6438F1BF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[CONTROL_PRESUPUESTAL_HOGAR.xlsx]AGOSTO!TablaDinámica7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AGOSTO!$S$13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AGOSTO!$S$14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295-44C6-BC34-617E5753E2FA}"/>
            </c:ext>
          </c:extLst>
        </c:ser>
        <c:ser>
          <c:idx val="1"/>
          <c:order val="1"/>
          <c:tx>
            <c:strRef>
              <c:f>AGOSTO!$T$13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AGOSTO!$T$14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295-44C6-BC34-617E5753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1-4766-AA7F-90F2541582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831-4766-AA7F-90F254158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1-4D79-9C06-338CD2E0EF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4B1-4D79-9C06-338CD2E0EF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[CONTROL_PRESUPUESTAL_HOGAR.xlsx]SEPTIEMBRE!TablaDinámica7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SEPTIEMBRE!$S$13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SEPTIEMBRE!$R$14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SEPTIEMBRE!$S$14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6B4-4E4D-B1B0-EF818D12AA12}"/>
            </c:ext>
          </c:extLst>
        </c:ser>
        <c:ser>
          <c:idx val="1"/>
          <c:order val="1"/>
          <c:tx>
            <c:strRef>
              <c:f>SEPTIEMBRE!$T$13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SEPTIEMBRE!$R$14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SEPTIEMBRE!$T$14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6B4-4E4D-B1B0-EF818D12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D3-4C84-9482-A7C4BC4E0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2D3-4C84-9482-A7C4BC4E0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84-4DD4-8E83-5F13C753B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284-4DD4-8E83-5F13C753B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A-48DC-92B3-5FBBAA966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46A-48DC-92B3-5FBBAA9668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[CONTROL_PRESUPUESTAL_HOGAR.xlsx]OCTUBRE!TablaDinámica7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OCTUBRE!$S$13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OCTUBRE!$R$14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OCTUBRE!$S$14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D11-409A-8B55-2A83E545C76C}"/>
            </c:ext>
          </c:extLst>
        </c:ser>
        <c:ser>
          <c:idx val="1"/>
          <c:order val="1"/>
          <c:tx>
            <c:strRef>
              <c:f>OCTUBRE!$T$13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OCTUBRE!$R$14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OCTUBRE!$T$14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D11-409A-8B55-2A83E545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7-49C7-80D2-71215B4691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F17-49C7-80D2-71215B4691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2-4C2E-97A6-F5382AF37C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FB2-4C2E-97A6-F5382AF37C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[CONTROL_PRESUPUESTAL_HOGAR.xlsx]NOVIEMBRE!TablaDinámica7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NOVIEMBRE!$S$13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NOVIEMBRE!$R$14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NOVIEMBRE!$S$14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034-4DB2-AF29-E736C3E54B77}"/>
            </c:ext>
          </c:extLst>
        </c:ser>
        <c:ser>
          <c:idx val="1"/>
          <c:order val="1"/>
          <c:tx>
            <c:strRef>
              <c:f>NOVIEMBRE!$T$13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NOVIEMBRE!$R$14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NOVIEMBRE!$T$14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034-4DB2-AF29-E736C3E5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D-43C0-B55F-AA971C203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B8D-43C0-B55F-AA971C2033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9-4AFA-835F-6105E09C66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419-4AFA-835F-6105E09C66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[CONTROL_PRESUPUESTAL_HOGAR.xlsx]DICIEMBRE!TablaDinámica7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DICIEMBRE!$S$13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DICIEMBRE!$R$14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DICIEMBRE!$S$14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EAE-4009-B1C7-606E3ED331B3}"/>
            </c:ext>
          </c:extLst>
        </c:ser>
        <c:ser>
          <c:idx val="1"/>
          <c:order val="1"/>
          <c:tx>
            <c:strRef>
              <c:f>DICIEMBRE!$T$13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DICIEMBRE!$R$14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DICIEMBRE!$T$14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EAE-4009-B1C7-606E3ED3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B-4B6E-AF23-4435EF316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CEB-4B6E-AF23-4435EF3165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[CONTROL_PRESUPUESTAL_HOGAR.xlsx]ENERO!TablaDinámica7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ENERO!$S$13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ENERO!$S$14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913-47A9-9576-898DC3AD107C}"/>
            </c:ext>
          </c:extLst>
        </c:ser>
        <c:ser>
          <c:idx val="1"/>
          <c:order val="1"/>
          <c:tx>
            <c:strRef>
              <c:f>ENERO!$T$13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ENERO!$T$14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913-47A9-9576-898DC3AD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7-4C33-871C-D3155935B9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DD7-4C33-871C-D3155935B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GASTOS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5-4CA4-BE8E-2C10AA43BB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7A5-4CA4-BE8E-2C10AA43BB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[CONTROL_PRESUPUESTAL_HOGAR.xlsx]FEBRERO!TablaDinámica7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FEBRERO!$S$13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FEBRERO!$R$14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FEBRERO!$S$14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F4B-48B1-BE50-E731B7A3CFDA}"/>
            </c:ext>
          </c:extLst>
        </c:ser>
        <c:ser>
          <c:idx val="1"/>
          <c:order val="1"/>
          <c:tx>
            <c:strRef>
              <c:f>FEBRERO!$T$13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FEBRERO!$R$14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FEBRERO!$T$14</c:f>
              <c:numCache>
                <c:formatCode>_-* #,##0_-;\-* #,##0_-;_-* "-"??_-;_-@_-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F4B-48B1-BE50-E731B7A3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605936"/>
        <c:axId val="432587696"/>
      </c:barChart>
      <c:catAx>
        <c:axId val="4326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87696"/>
        <c:crosses val="autoZero"/>
        <c:auto val="1"/>
        <c:lblAlgn val="ctr"/>
        <c:lblOffset val="100"/>
        <c:noMultiLvlLbl val="0"/>
      </c:catAx>
      <c:valAx>
        <c:axId val="43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800000"/>
                </a:solidFill>
              </a:rPr>
              <a:t> </a:t>
            </a:r>
            <a:r>
              <a:rPr lang="en-US" sz="2000" b="1">
                <a:solidFill>
                  <a:srgbClr val="800000"/>
                </a:solidFill>
              </a:rPr>
              <a:t>INGRESOS</a:t>
            </a:r>
            <a:r>
              <a:rPr lang="en-US" sz="1800" b="1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812923920918865"/>
          <c:y val="2.02020309138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116856625941793E-2"/>
          <c:y val="0.19808117822910376"/>
          <c:w val="0.52463990297771301"/>
          <c:h val="0.781716790857016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3-4363-90BF-F14725B08B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BC3-4363-90BF-F14725B08B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5665414128947"/>
          <c:y val="0.49887139047768525"/>
          <c:w val="0.35714821325912532"/>
          <c:h val="0.227274438492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819148</xdr:colOff>
      <xdr:row>3</xdr:row>
      <xdr:rowOff>95250</xdr:rowOff>
    </xdr:from>
    <xdr:to>
      <xdr:col>16</xdr:col>
      <xdr:colOff>57150</xdr:colOff>
      <xdr:row>12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FE4D0B-F1AE-266C-6DE6-DC49807D3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9</xdr:row>
      <xdr:rowOff>52387</xdr:rowOff>
    </xdr:from>
    <xdr:to>
      <xdr:col>8</xdr:col>
      <xdr:colOff>133350</xdr:colOff>
      <xdr:row>18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5D97BDC-171A-B96E-67FD-E84737279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231B56CA-4D17-4856-80BD-BDA2B820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6FDDFBA0-3F6D-49E0-BF3B-C39FB3986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B4C6AE-E57F-4507-87E9-29A9F8238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9505EE1F-9C1B-40B5-A24E-A1847FA1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5635E9E7-AC14-4AB0-9223-EA05D74D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53A18D-1B11-4F6B-8A91-504F22D9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AFE2BA25-91EC-40BF-AC6C-5028A780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C6307699-F07D-416B-83B0-66BF8C476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0A7647-E87D-4EB0-9511-646E6FBC3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E040BA30-3B50-4075-99A3-76ECDE79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708C9149-3458-472A-BBC1-BAB19F1A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A30857-3D35-41FC-979B-137D4E262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E6014552-D9A1-46DB-9708-D7EB9646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F97D9094-3E4B-42B5-B70B-1067C237A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DD5142-8D02-5B29-CD12-F3ED2741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2B1F6A75-430D-46D0-944A-BF22E2F33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350BD7BB-933B-493C-9769-CC9D037AD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8C1C76-F914-437F-BFF7-2F0B91992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E899ECB0-2A7E-4415-8B5F-6C330E9E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1EFE9A18-5CFB-4B22-99DC-0A908960E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CDE95F-6CFE-4E43-B0BA-520AAAA2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15B2EAA8-B96D-470B-A740-9D20DE6EF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D9FDDCE2-D1F7-49F6-B67D-89FE92DF9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9215AB-5D12-4558-AFF3-4EAE9A5A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11BF81E5-4107-4097-93E0-F895AB9DD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F52D06D0-1AF4-4B17-9CC9-70485CEA3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FC2026-B0C2-4635-8681-C460F324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D2A413B7-1CD0-4C17-9322-45812491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C2991165-1CD4-41CE-A504-F02D1EE01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61140C-FD18-4B23-B954-7C1A4274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1930D98C-B160-49C5-AEDE-337042AA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00EA3729-1A0E-4D7C-B2FB-736B8F55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87E28A-C893-4CE1-B23B-45BFFEDF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431603</xdr:colOff>
      <xdr:row>0</xdr:row>
      <xdr:rowOff>180975</xdr:rowOff>
    </xdr:from>
    <xdr:to>
      <xdr:col>8</xdr:col>
      <xdr:colOff>63502</xdr:colOff>
      <xdr:row>10</xdr:row>
      <xdr:rowOff>85724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A8C91643-4F37-4926-8072-36C801AD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282578</xdr:colOff>
      <xdr:row>1</xdr:row>
      <xdr:rowOff>0</xdr:rowOff>
    </xdr:from>
    <xdr:to>
      <xdr:col>12</xdr:col>
      <xdr:colOff>524079</xdr:colOff>
      <xdr:row>10</xdr:row>
      <xdr:rowOff>95249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52E59C56-93D8-4F21-A8CF-EC33AA143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1</xdr:row>
      <xdr:rowOff>31748</xdr:rowOff>
    </xdr:from>
    <xdr:to>
      <xdr:col>16</xdr:col>
      <xdr:colOff>1068916</xdr:colOff>
      <xdr:row>12</xdr:row>
      <xdr:rowOff>21166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66FC7F-9933-4717-89CF-EECDB202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FORERO" refreshedDate="45772.869324884261" createdVersion="8" refreshedVersion="8" minRefreshableVersion="3" recordCount="1" xr:uid="{A9B2D513-70BB-4F04-B0AA-CF81C9FE70E7}">
  <cacheSource type="worksheet">
    <worksheetSource name="Tabla6"/>
  </cacheSource>
  <cacheFields count="4">
    <cacheField name="ENTIDAD" numFmtId="164">
      <sharedItems containsNonDate="0" containsString="0" containsBlank="1"/>
    </cacheField>
    <cacheField name="CUENTA" numFmtId="164">
      <sharedItems containsNonDate="0" containsBlank="1" count="3">
        <m/>
        <s v="Ahorro" u="1"/>
        <s v="Credito" u="1"/>
      </sharedItems>
    </cacheField>
    <cacheField name="SALDO INICIAL" numFmtId="164">
      <sharedItems containsSemiMixedTypes="0" containsString="0" containsNumber="1" containsInteger="1" minValue="0" maxValue="0"/>
    </cacheField>
    <cacheField name="SALDO FINAL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F425C-F141-4310-A87B-7C07EB8533D5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A04B9-CA48-4C91-9D98-A50A341B0556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8FAF1-5AF5-4859-B346-33ACECDE0937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A848E-3D07-4698-9965-5ADA32DA3F6F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9BCCF-1D52-417E-A73D-2368DACC21CD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AD0CC-A8AE-4BE8-B01C-7816B8659551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2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EDB88-BFCC-4915-A0B9-B56801554C80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3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1E8A8-B39E-4B66-A1E6-8F1755A86E91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4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F288D-93A7-4826-8A9B-321E73A0D809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5764A-9395-43A9-854D-447299EAFA24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6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CE728-7911-435F-86E1-1D7D9B2194D5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8176B-33F7-4562-AE01-8099923F0586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R13:T14" firstHeaderRow="0" firstDataRow="1" firstDataCol="1"/>
  <pivotFields count="4">
    <pivotField showAll="0"/>
    <pivotField axis="axisRow" showAll="0">
      <items count="4">
        <item m="1" x="1"/>
        <item m="1" x="2"/>
        <item h="1" x="0"/>
        <item t="default"/>
      </items>
    </pivotField>
    <pivotField dataField="1" numFmtId="164" showAll="0"/>
    <pivotField dataField="1" numFmtId="164"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Inicial" fld="2" baseField="1" baseItem="0" numFmtId="164"/>
    <dataField name="Final" fld="3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58E77B-6643-407D-BA74-FBD825DB4FC7}" name="Tabla3" displayName="Tabla3" ref="A1:A6" totalsRowShown="0">
  <autoFilter ref="A1:A6" xr:uid="{9958E77B-6643-407D-BA74-FBD825DB4FC7}"/>
  <tableColumns count="1">
    <tableColumn id="1" xr3:uid="{A77434CE-20C8-4038-8007-4725A0FF3298}" name="Categoria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BAFEE0-4F23-466C-8AA7-339711144F07}" name="Tabla613" displayName="Tabla613" ref="N15:Q16" totalsRowShown="0" headerRowDxfId="196" dataDxfId="195" tableBorderDxfId="194" headerRowCellStyle="Millares" dataCellStyle="Millares">
  <tableColumns count="4">
    <tableColumn id="1" xr3:uid="{B6B19B59-38EA-4FEA-BA5F-73C26D5936A3}" name="ENTIDAD" dataDxfId="193" dataCellStyle="Millares"/>
    <tableColumn id="2" xr3:uid="{877F1A67-AD4E-4385-874C-487EC1BAA6AF}" name="CUENTA" dataDxfId="192" dataCellStyle="Millares"/>
    <tableColumn id="3" xr3:uid="{F37DD353-3905-4D95-88C0-D9244FE47AA8}" name="SALDO INICIAL" dataDxfId="191" dataCellStyle="Millares"/>
    <tableColumn id="4" xr3:uid="{9AF31F95-7F00-454B-9745-44C13D4ACBF6}" name="SALDO FINAL" dataDxfId="190" dataCellStyle="Millares">
      <calculatedColumnFormula>IF(Tabla613[[#This Row],[CUENTA]]="Ahorro",Tabla613[[#This Row],[SALDO INICIAL]]+(SUMIF(Tabla212[CUENTA],Tabla613[[#This Row],[ENTIDAD]],Tabla212[INGRESO])-SUMIF(Tabla212[CUENTA],Tabla613[[#This Row],[ENTIDAD]],Tabla212[GASTO])),Tabla613[[#This Row],[SALDO INICIAL]]+(SUMIF(Tabla212[CUENTA],Tabla613[[#This Row],[ENTIDAD]],Tabla212[GASTO])-SUMIF(Tabla212[CONCEPTO],Tabla613[[#This Row],[ENTIDAD]],Tabla212[GASTO])))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83FB50-C63E-458D-BF7B-27A8C30E6C8E}" name="Tabla11114" displayName="Tabla11114" ref="B13:F14" totalsRowShown="0" tableBorderDxfId="189">
  <tableColumns count="5">
    <tableColumn id="1" xr3:uid="{3E7334C1-34B7-4597-9C10-42DA162D1321}" name="ICONO" dataDxfId="188" dataCellStyle="Millares">
      <calculatedColumnFormula>+E14-F14</calculatedColumnFormula>
    </tableColumn>
    <tableColumn id="2" xr3:uid="{0F71C03F-CF5E-4CA8-960F-CFF47576A69D}" name="CUENTA" dataDxfId="187" dataCellStyle="Moneda"/>
    <tableColumn id="3" xr3:uid="{E123F6FA-6178-46D7-82B8-C7A3C1478E88}" name="CONCEPTO" dataDxfId="186" dataCellStyle="Moneda"/>
    <tableColumn id="4" xr3:uid="{00E8526E-8D8E-434C-A6D2-B7CC59AF5831}" name="INGRESOS" dataDxfId="185" dataCellStyle="Moneda"/>
    <tableColumn id="5" xr3:uid="{5D9C4D8F-6372-4899-9D0C-3C2B12E58DB5}" name="GASTO" dataDxfId="184" dataCellStyle="Moneda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088323-3995-4C95-B7E6-DE4D06459A33}" name="Tabla21215" displayName="Tabla21215" ref="H13:L14" totalsRowShown="0" tableBorderDxfId="183">
  <tableColumns count="5">
    <tableColumn id="1" xr3:uid="{2457010F-3C28-47B7-B547-C1CFAB5BF6CA}" name="ICONO" dataDxfId="182" dataCellStyle="Millares">
      <calculatedColumnFormula>+K14-L14</calculatedColumnFormula>
    </tableColumn>
    <tableColumn id="2" xr3:uid="{1B7E003C-56A8-43D1-A24F-8D1F74AE52A4}" name="CUENTA" dataDxfId="181" dataCellStyle="Moneda"/>
    <tableColumn id="3" xr3:uid="{08C7C450-7DB9-4AF9-A1A2-C840A79C8863}" name="CONCEPTO" dataDxfId="180" dataCellStyle="Moneda"/>
    <tableColumn id="4" xr3:uid="{3BFFD7CB-F210-4B26-B51C-ECDEFA0DFDC0}" name="INGRESO" dataDxfId="179" dataCellStyle="Moneda"/>
    <tableColumn id="5" xr3:uid="{9A25DCF2-BE7B-4F91-9795-DA09F98541B3}" name="GASTO" dataDxfId="178" dataCellStyle="Moneda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216FA7-227A-45E4-B74D-30AA0A1372DB}" name="Tabla61316" displayName="Tabla61316" ref="N15:Q16" totalsRowShown="0" headerRowDxfId="177" dataDxfId="176" tableBorderDxfId="175" headerRowCellStyle="Millares" dataCellStyle="Millares">
  <tableColumns count="4">
    <tableColumn id="1" xr3:uid="{44F1636E-5AF7-4F39-A35A-3412A2EEC69A}" name="ENTIDAD" dataDxfId="174" dataCellStyle="Millares"/>
    <tableColumn id="2" xr3:uid="{EBB38541-FE5C-4AF7-A8C6-F0F7EF8762CC}" name="CUENTA" dataDxfId="173" dataCellStyle="Millares"/>
    <tableColumn id="3" xr3:uid="{64BBA418-D9AA-49CE-822F-1690A87EA484}" name="SALDO INICIAL" dataDxfId="172" dataCellStyle="Millares"/>
    <tableColumn id="4" xr3:uid="{6C048595-C508-4A63-AEA3-D4D0F6E72DBA}" name="SALDO FINAL" dataDxfId="171" dataCellStyle="Millares">
      <calculatedColumnFormula>IF(Tabla61316[[#This Row],[CUENTA]]="Ahorro",Tabla61316[[#This Row],[SALDO INICIAL]]+(SUMIF(Tabla21215[CUENTA],Tabla61316[[#This Row],[ENTIDAD]],Tabla21215[INGRESO])-SUMIF(Tabla21215[CUENTA],Tabla61316[[#This Row],[ENTIDAD]],Tabla21215[GASTO])),Tabla61316[[#This Row],[SALDO INICIAL]]+(SUMIF(Tabla21215[CUENTA],Tabla61316[[#This Row],[ENTIDAD]],Tabla21215[GASTO])-SUMIF(Tabla21215[CONCEPTO],Tabla61316[[#This Row],[ENTIDAD]],Tabla21215[GASTO])))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638FC16-F955-4D98-9E80-A73454957DE0}" name="Tabla1111417" displayName="Tabla1111417" ref="B13:F14" totalsRowShown="0" tableBorderDxfId="170">
  <tableColumns count="5">
    <tableColumn id="1" xr3:uid="{55F514DF-BF88-4C9B-8AAB-5040E9C2BF6A}" name="ICONO" dataDxfId="169" dataCellStyle="Millares">
      <calculatedColumnFormula>+E14-F14</calculatedColumnFormula>
    </tableColumn>
    <tableColumn id="2" xr3:uid="{F443A8C4-0AA5-4BFC-8744-2DCBB848AB52}" name="CUENTA" dataDxfId="168" dataCellStyle="Moneda"/>
    <tableColumn id="3" xr3:uid="{88FDBF5D-ACBB-4541-8B20-C43D9DF9D721}" name="CONCEPTO" dataDxfId="167" dataCellStyle="Moneda"/>
    <tableColumn id="4" xr3:uid="{0265D3E8-0527-46DF-896A-6934A94CA7F3}" name="INGRESOS" dataDxfId="166" dataCellStyle="Moneda"/>
    <tableColumn id="5" xr3:uid="{EF4161E5-02A7-41C0-963A-5429EBB7CDB0}" name="GASTO" dataDxfId="165" dataCellStyle="Moneda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92DA4A-DB6F-47B5-A5D4-A96A1C0256ED}" name="Tabla2121518" displayName="Tabla2121518" ref="H13:L14" totalsRowShown="0" tableBorderDxfId="164">
  <tableColumns count="5">
    <tableColumn id="1" xr3:uid="{4DA1D4BF-E330-467A-B9D6-B6AF99455C6F}" name="ICONO" dataDxfId="163" dataCellStyle="Millares">
      <calculatedColumnFormula>+K14-L14</calculatedColumnFormula>
    </tableColumn>
    <tableColumn id="2" xr3:uid="{807DB0D4-26C3-40EC-A0A0-4D8106251A13}" name="CUENTA" dataDxfId="162" dataCellStyle="Moneda"/>
    <tableColumn id="3" xr3:uid="{F6E8D3EF-CE0B-49E2-ABAB-FCB2E4925F76}" name="CONCEPTO" dataDxfId="161" dataCellStyle="Moneda"/>
    <tableColumn id="4" xr3:uid="{4708298D-427A-42AA-A9D8-EA5D461BCC6C}" name="INGRESO" dataDxfId="160" dataCellStyle="Moneda"/>
    <tableColumn id="5" xr3:uid="{FB2C5720-5613-4AF2-B8F0-86AFC9C5D693}" name="GASTO" dataDxfId="159" dataCellStyle="Moneda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1D446C5-9DEC-4D4D-BC8F-60DE231ED014}" name="Tabla6131619" displayName="Tabla6131619" ref="N15:Q16" totalsRowShown="0" headerRowDxfId="158" dataDxfId="157" tableBorderDxfId="156" headerRowCellStyle="Millares" dataCellStyle="Millares">
  <tableColumns count="4">
    <tableColumn id="1" xr3:uid="{0587CA95-5C1B-4FC3-948A-21F1A6F465AD}" name="ENTIDAD" dataDxfId="155" dataCellStyle="Millares"/>
    <tableColumn id="2" xr3:uid="{2B23C19D-98F9-4198-8195-477A5E71CE46}" name="CUENTA" dataDxfId="154" dataCellStyle="Millares"/>
    <tableColumn id="3" xr3:uid="{0BCD9B24-EBF5-4780-AB6C-050539F00573}" name="SALDO INICIAL" dataDxfId="153" dataCellStyle="Millares"/>
    <tableColumn id="4" xr3:uid="{BBDE6B78-65B3-493D-A810-E2A735687A6D}" name="SALDO FINAL" dataDxfId="152" dataCellStyle="Millares">
      <calculatedColumnFormula>IF(Tabla6131619[[#This Row],[CUENTA]]="Ahorro",Tabla6131619[[#This Row],[SALDO INICIAL]]+(SUMIF(Tabla2121518[CUENTA],Tabla6131619[[#This Row],[ENTIDAD]],Tabla2121518[INGRESO])-SUMIF(Tabla2121518[CUENTA],Tabla6131619[[#This Row],[ENTIDAD]],Tabla2121518[GASTO])),Tabla6131619[[#This Row],[SALDO INICIAL]]+(SUMIF(Tabla2121518[CUENTA],Tabla6131619[[#This Row],[ENTIDAD]],Tabla2121518[GASTO])-SUMIF(Tabla2121518[CONCEPTO],Tabla6131619[[#This Row],[ENTIDAD]],Tabla2121518[GASTO])))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3A1534A-D750-4A4B-BB4E-0DB82D668C68}" name="Tabla111141720" displayName="Tabla111141720" ref="B13:F14" totalsRowShown="0" tableBorderDxfId="151">
  <tableColumns count="5">
    <tableColumn id="1" xr3:uid="{7BF4F1F5-FCAC-4257-9429-DA6C3E5FEDD0}" name="ICONO" dataDxfId="150" dataCellStyle="Millares">
      <calculatedColumnFormula>+E14-F14</calculatedColumnFormula>
    </tableColumn>
    <tableColumn id="2" xr3:uid="{34210C22-A1DF-4E32-9E50-89AFAA6B2789}" name="CUENTA" dataDxfId="149" dataCellStyle="Moneda"/>
    <tableColumn id="3" xr3:uid="{57971599-9637-4A6A-AF48-F597C64644F4}" name="CONCEPTO" dataDxfId="148" dataCellStyle="Moneda"/>
    <tableColumn id="4" xr3:uid="{78611865-1C70-4460-8037-D6F8B6A83181}" name="INGRESOS" dataDxfId="147" dataCellStyle="Moneda"/>
    <tableColumn id="5" xr3:uid="{83A7B87F-36C5-42F0-BE46-AC7C679EBBDD}" name="GASTO" dataDxfId="146" dataCellStyle="Moneda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E266D15-6C7E-4508-B4C1-79C0413C89B2}" name="Tabla212151821" displayName="Tabla212151821" ref="H13:L14" totalsRowShown="0" tableBorderDxfId="145">
  <tableColumns count="5">
    <tableColumn id="1" xr3:uid="{191745E2-01CD-4F49-97BD-7003A0AB143B}" name="ICONO" dataDxfId="144" dataCellStyle="Millares">
      <calculatedColumnFormula>+K14-L14</calculatedColumnFormula>
    </tableColumn>
    <tableColumn id="2" xr3:uid="{9439DF16-91F6-49A5-8356-33EE1A0204EF}" name="CUENTA" dataDxfId="143" dataCellStyle="Moneda"/>
    <tableColumn id="3" xr3:uid="{6DFEB922-E4CB-48B8-9739-5CA44B9157EA}" name="CONCEPTO" dataDxfId="142" dataCellStyle="Moneda"/>
    <tableColumn id="4" xr3:uid="{04F05076-5E1A-4998-A279-853C77D22E67}" name="INGRESO" dataDxfId="141" dataCellStyle="Moneda"/>
    <tableColumn id="5" xr3:uid="{90F4393C-AC1B-42F0-B1A6-F85611553071}" name="GASTO" dataDxfId="140" dataCellStyle="Moned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878B19D-D9C9-4910-9CEC-4B2485988D8A}" name="Tabla613161922" displayName="Tabla613161922" ref="N15:Q16" totalsRowShown="0" headerRowDxfId="139" dataDxfId="138" tableBorderDxfId="137" headerRowCellStyle="Millares" dataCellStyle="Millares">
  <tableColumns count="4">
    <tableColumn id="1" xr3:uid="{FC313885-EE2C-4910-BCCE-2B654AFF5F26}" name="ENTIDAD" dataDxfId="136" dataCellStyle="Millares"/>
    <tableColumn id="2" xr3:uid="{CF2489CF-40DB-42C5-B5EE-5D9016E8EDD8}" name="CUENTA" dataDxfId="135" dataCellStyle="Millares"/>
    <tableColumn id="3" xr3:uid="{3289F5C7-48C8-48DA-87CF-0DF822853757}" name="SALDO INICIAL" dataDxfId="134" dataCellStyle="Millares"/>
    <tableColumn id="4" xr3:uid="{C8146860-6D0B-4669-BC6B-64D93B549ED7}" name="SALDO FINAL" dataDxfId="133" dataCellStyle="Millares">
      <calculatedColumnFormula>IF(Tabla613161922[[#This Row],[CUENTA]]="Ahorro",Tabla613161922[[#This Row],[SALDO INICIAL]]+(SUMIF(Tabla212151821[CUENTA],Tabla613161922[[#This Row],[ENTIDAD]],Tabla212151821[INGRESO])-SUMIF(Tabla212151821[CUENTA],Tabla613161922[[#This Row],[ENTIDAD]],Tabla212151821[GASTO])),Tabla613161922[[#This Row],[SALDO INICIAL]]+(SUMIF(Tabla212151821[CUENTA],Tabla613161922[[#This Row],[ENTIDAD]],Tabla212151821[GASTO])-SUMIF(Tabla212151821[CONCEPTO],Tabla613161922[[#This Row],[ENTIDAD]],Tabla212151821[GASTO])))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4E317B-2FB4-4AB2-851B-F707D779EE71}" name="Tabla4" displayName="Tabla4" ref="B1:B5" totalsRowShown="0">
  <autoFilter ref="B1:B5" xr:uid="{3A4E317B-2FB4-4AB2-851B-F707D779EE71}"/>
  <tableColumns count="1">
    <tableColumn id="1" xr3:uid="{2242B9A3-A2E4-415A-AB46-7787868B6FB6}" name="Concepto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B8EC34-8ADB-4C8E-A662-FBAAC13EE822}" name="Tabla11114172023" displayName="Tabla11114172023" ref="B13:F14" totalsRowShown="0" tableBorderDxfId="132">
  <tableColumns count="5">
    <tableColumn id="1" xr3:uid="{27DF25B1-F767-46CF-8C0F-225304057D43}" name="ICONO" dataDxfId="131" dataCellStyle="Millares">
      <calculatedColumnFormula>+E14-F14</calculatedColumnFormula>
    </tableColumn>
    <tableColumn id="2" xr3:uid="{526999F6-9030-498D-B7D7-D845B9B9DF98}" name="CUENTA" dataDxfId="130" dataCellStyle="Moneda"/>
    <tableColumn id="3" xr3:uid="{F605E654-5B20-4D1F-A32C-0BFDEB84AA48}" name="CONCEPTO" dataDxfId="129" dataCellStyle="Moneda"/>
    <tableColumn id="4" xr3:uid="{D0841EE4-C6EB-4253-9493-D26A5A5FD3FE}" name="INGRESOS" dataDxfId="128" dataCellStyle="Moneda"/>
    <tableColumn id="5" xr3:uid="{72C5E0DE-0B4D-4AA8-99CD-8EBFBBE68DE8}" name="GASTO" dataDxfId="127" dataCellStyle="Moned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734A70-4878-420B-A061-D933AA91D0EA}" name="Tabla21215182124" displayName="Tabla21215182124" ref="H13:L14" totalsRowShown="0" tableBorderDxfId="126">
  <tableColumns count="5">
    <tableColumn id="1" xr3:uid="{E4F078A3-385F-4C87-A37A-9BAEB95DB8E0}" name="ICONO" dataDxfId="125" dataCellStyle="Millares">
      <calculatedColumnFormula>+K14-L14</calculatedColumnFormula>
    </tableColumn>
    <tableColumn id="2" xr3:uid="{B7007D09-102E-41AB-8239-B4203236623A}" name="CUENTA" dataDxfId="124" dataCellStyle="Moneda"/>
    <tableColumn id="3" xr3:uid="{529C7F54-4389-4AC8-B767-2F9B061EF79E}" name="CONCEPTO" dataDxfId="123" dataCellStyle="Moneda"/>
    <tableColumn id="4" xr3:uid="{56A1EE6D-E51B-4603-8470-E3060B65BD93}" name="INGRESO" dataDxfId="122" dataCellStyle="Moneda"/>
    <tableColumn id="5" xr3:uid="{874A2B1E-EB88-4388-9817-5DAF58794FAE}" name="GASTO" dataDxfId="121" dataCellStyle="Moned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08C4302-006D-4FC3-B94A-4560F159B757}" name="Tabla61316192225" displayName="Tabla61316192225" ref="N15:Q16" totalsRowShown="0" headerRowDxfId="120" dataDxfId="119" tableBorderDxfId="118" headerRowCellStyle="Millares" dataCellStyle="Millares">
  <tableColumns count="4">
    <tableColumn id="1" xr3:uid="{CE3296BA-831C-44B9-8D4F-69E783958EF3}" name="ENTIDAD" dataDxfId="117" dataCellStyle="Millares"/>
    <tableColumn id="2" xr3:uid="{13B144D0-DA95-4CB8-98F1-84E5C82160E7}" name="CUENTA" dataDxfId="116" dataCellStyle="Millares"/>
    <tableColumn id="3" xr3:uid="{DA90785A-D782-49BB-AF54-8CE11ACE1C14}" name="SALDO INICIAL" dataDxfId="115" dataCellStyle="Millares"/>
    <tableColumn id="4" xr3:uid="{91009A81-0E21-4B27-8E85-16869FA3CC8E}" name="SALDO FINAL" dataDxfId="114" dataCellStyle="Millares">
      <calculatedColumnFormula>IF(Tabla61316192225[[#This Row],[CUENTA]]="Ahorro",Tabla61316192225[[#This Row],[SALDO INICIAL]]+(SUMIF(Tabla21215182124[CUENTA],Tabla61316192225[[#This Row],[ENTIDAD]],Tabla21215182124[INGRESO])-SUMIF(Tabla21215182124[CUENTA],Tabla61316192225[[#This Row],[ENTIDAD]],Tabla21215182124[GASTO])),Tabla61316192225[[#This Row],[SALDO INICIAL]]+(SUMIF(Tabla21215182124[CUENTA],Tabla61316192225[[#This Row],[ENTIDAD]],Tabla21215182124[GASTO])-SUMIF(Tabla21215182124[CONCEPTO],Tabla61316192225[[#This Row],[ENTIDAD]],Tabla21215182124[GASTO])))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0A600C6-37EB-45A0-AFD7-28D2BE1A9E0B}" name="Tabla1111417202326" displayName="Tabla1111417202326" ref="B13:F14" totalsRowShown="0" tableBorderDxfId="113">
  <tableColumns count="5">
    <tableColumn id="1" xr3:uid="{BBA136AA-7930-4E2F-999F-7E1264D92E9B}" name="ICONO" dataDxfId="112" dataCellStyle="Millares">
      <calculatedColumnFormula>+E14-F14</calculatedColumnFormula>
    </tableColumn>
    <tableColumn id="2" xr3:uid="{3CE5F983-7AC3-4029-BF3B-AB33E631F1B4}" name="CUENTA" dataDxfId="111" dataCellStyle="Moneda"/>
    <tableColumn id="3" xr3:uid="{D92DC894-741F-4D3A-AECA-39169A3EF0E9}" name="CONCEPTO" dataDxfId="110" dataCellStyle="Moneda"/>
    <tableColumn id="4" xr3:uid="{419C0C33-2094-450B-A5A4-F2F27A1D0D76}" name="INGRESOS" dataDxfId="109" dataCellStyle="Moneda"/>
    <tableColumn id="5" xr3:uid="{BB16C436-1650-41E1-9529-106EA43A9719}" name="GASTO" dataDxfId="108" dataCellStyle="Moneda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753B715-5373-46EE-9EE9-01A3304806C6}" name="Tabla2121518212427" displayName="Tabla2121518212427" ref="H13:L14" totalsRowShown="0" tableBorderDxfId="107">
  <tableColumns count="5">
    <tableColumn id="1" xr3:uid="{E6DA135F-DB2D-4FBA-8C23-2A5DE2C9DF2A}" name="ICONO" dataDxfId="106" dataCellStyle="Millares">
      <calculatedColumnFormula>+K14-L14</calculatedColumnFormula>
    </tableColumn>
    <tableColumn id="2" xr3:uid="{3616DF91-21FD-4CB8-8DB1-EC70EF58290B}" name="CUENTA" dataDxfId="105" dataCellStyle="Moneda"/>
    <tableColumn id="3" xr3:uid="{64FEA767-9A8D-43E3-BDF6-B43FB037A9DE}" name="CONCEPTO" dataDxfId="104" dataCellStyle="Moneda"/>
    <tableColumn id="4" xr3:uid="{3EA317AA-4811-48B1-99F5-14FAB584D70C}" name="INGRESO" dataDxfId="103" dataCellStyle="Moneda"/>
    <tableColumn id="5" xr3:uid="{079B92DA-C1FA-4243-BA49-4F1E755F45E1}" name="GASTO" dataDxfId="102" dataCellStyle="Moned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1742068-03D3-495B-AA4B-48CE97FD8D05}" name="Tabla6131619222528" displayName="Tabla6131619222528" ref="N15:Q16" totalsRowShown="0" headerRowDxfId="101" dataDxfId="100" tableBorderDxfId="99" headerRowCellStyle="Millares" dataCellStyle="Millares">
  <tableColumns count="4">
    <tableColumn id="1" xr3:uid="{04334338-2474-4EA1-8BFB-14DAA61D4E0C}" name="ENTIDAD" dataDxfId="98" dataCellStyle="Millares"/>
    <tableColumn id="2" xr3:uid="{E6F8E9D2-93A7-4D1F-B7B3-C74222DC9028}" name="CUENTA" dataDxfId="97" dataCellStyle="Millares"/>
    <tableColumn id="3" xr3:uid="{0A78CE55-0627-4ECF-96BD-93BBC24988BC}" name="SALDO INICIAL" dataDxfId="96" dataCellStyle="Millares"/>
    <tableColumn id="4" xr3:uid="{F07B6177-359B-4584-A494-8E70CBA59B48}" name="SALDO FINAL" dataDxfId="95" dataCellStyle="Millares">
      <calculatedColumnFormula>IF(Tabla6131619222528[[#This Row],[CUENTA]]="Ahorro",Tabla6131619222528[[#This Row],[SALDO INICIAL]]+(SUMIF(Tabla2121518212427[CUENTA],Tabla6131619222528[[#This Row],[ENTIDAD]],Tabla2121518212427[INGRESO])-SUMIF(Tabla2121518212427[CUENTA],Tabla6131619222528[[#This Row],[ENTIDAD]],Tabla2121518212427[GASTO])),Tabla6131619222528[[#This Row],[SALDO INICIAL]]+(SUMIF(Tabla2121518212427[CUENTA],Tabla6131619222528[[#This Row],[ENTIDAD]],Tabla2121518212427[GASTO])-SUMIF(Tabla2121518212427[CONCEPTO],Tabla6131619222528[[#This Row],[ENTIDAD]],Tabla2121518212427[GASTO])))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9FEE414-53DA-4B56-B3EE-137C2B3C4045}" name="Tabla129" displayName="Tabla129" ref="B13:F14" totalsRowShown="0" tableBorderDxfId="94">
  <tableColumns count="5">
    <tableColumn id="1" xr3:uid="{0D49F93F-8918-46C0-9CC8-5E36225A0148}" name="ICONO" dataDxfId="93" dataCellStyle="Millares">
      <calculatedColumnFormula>+E14-F14</calculatedColumnFormula>
    </tableColumn>
    <tableColumn id="2" xr3:uid="{81C8805E-60BB-425E-9EC4-B58F7B5834BB}" name="CUENTA" dataDxfId="92" dataCellStyle="Moneda"/>
    <tableColumn id="3" xr3:uid="{2AC1CEF1-0BAE-449A-8D68-95EB0ACE8719}" name="CONCEPTO" dataDxfId="91" dataCellStyle="Moneda"/>
    <tableColumn id="4" xr3:uid="{0ADEFAF7-0A25-4BCE-81B5-395D65D4DB33}" name="INGRESOS" dataDxfId="90" dataCellStyle="Moneda"/>
    <tableColumn id="5" xr3:uid="{FB9A80E5-C542-42E7-83FE-46AD4655AE18}" name="GASTO" dataDxfId="89" dataCellStyle="Moneda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1E46B52-25B7-45D7-BE42-D24564B29B4B}" name="Tabla230" displayName="Tabla230" ref="H13:L14" totalsRowShown="0" tableBorderDxfId="88">
  <tableColumns count="5">
    <tableColumn id="1" xr3:uid="{5D1E0CB0-12FE-4EA6-951E-3A8BE3DBAADB}" name="ICONO" dataDxfId="87" dataCellStyle="Millares">
      <calculatedColumnFormula>+K14-L14</calculatedColumnFormula>
    </tableColumn>
    <tableColumn id="2" xr3:uid="{FAE8B88B-8267-44F5-A876-3FB6486B2E88}" name="CUENTA" dataDxfId="86" dataCellStyle="Moneda"/>
    <tableColumn id="3" xr3:uid="{783267F7-0DEB-4890-9624-219E0BB3F5B7}" name="CONCEPTO" dataDxfId="85" dataCellStyle="Moneda"/>
    <tableColumn id="4" xr3:uid="{6EDF847E-3480-4B73-8BAC-C0FBAA596604}" name="INGRESO" dataDxfId="84" dataCellStyle="Moneda"/>
    <tableColumn id="5" xr3:uid="{2D2717AA-7A62-48D6-8836-3DBA0CBC2C94}" name="GASTO" dataDxfId="83" dataCellStyle="Moneda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C14F62-2AAA-43B3-A4F4-5E771F4E9243}" name="Tabla631" displayName="Tabla631" ref="N15:Q16" totalsRowShown="0" headerRowDxfId="82" dataDxfId="81" tableBorderDxfId="80" headerRowCellStyle="Millares" dataCellStyle="Millares">
  <tableColumns count="4">
    <tableColumn id="1" xr3:uid="{FFA202F2-8382-4640-B15F-6E82F8F40396}" name="ENTIDAD" dataDxfId="79" dataCellStyle="Millares"/>
    <tableColumn id="2" xr3:uid="{7CAD94E1-ED98-48BD-889E-C671535302CF}" name="CUENTA" dataDxfId="78" dataCellStyle="Millares"/>
    <tableColumn id="3" xr3:uid="{0D0CDAF6-2ED9-43DF-81C7-2647D9EF12B2}" name="SALDO INICIAL" dataDxfId="77" dataCellStyle="Millares"/>
    <tableColumn id="4" xr3:uid="{75A71C15-3608-48EF-9689-69C0123E1575}" name="SALDO FINAL" dataDxfId="76" dataCellStyle="Millares">
      <calculatedColumnFormula>IF(Tabla631[[#This Row],[CUENTA]]="Ahorro",Tabla631[[#This Row],[SALDO INICIAL]]+(SUMIF(Tabla230[CUENTA],Tabla631[[#This Row],[ENTIDAD]],Tabla230[INGRESO])-SUMIF(Tabla230[CUENTA],Tabla631[[#This Row],[ENTIDAD]],Tabla230[GASTO])),Tabla631[[#This Row],[SALDO INICIAL]]+(SUMIF(Tabla230[CUENTA],Tabla631[[#This Row],[ENTIDAD]],Tabla230[GASTO])-SUMIF(Tabla230[CONCEPTO],Tabla631[[#This Row],[ENTIDAD]],Tabla230[GASTO])))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6A5E8C6-4788-493D-9AF5-1A52DDAEA882}" name="Tabla132" displayName="Tabla132" ref="B13:F14" totalsRowShown="0" tableBorderDxfId="75">
  <tableColumns count="5">
    <tableColumn id="1" xr3:uid="{8F39263A-0F67-43C4-9DE2-CAD402419972}" name="ICONO" dataDxfId="74" dataCellStyle="Millares">
      <calculatedColumnFormula>+E14-F14</calculatedColumnFormula>
    </tableColumn>
    <tableColumn id="2" xr3:uid="{758A2624-5B70-40E2-83A0-0B325DF30C71}" name="CUENTA" dataDxfId="73" dataCellStyle="Moneda"/>
    <tableColumn id="3" xr3:uid="{20F22D2B-57A9-4F27-93AE-460B2DE57E62}" name="CONCEPTO" dataDxfId="72" dataCellStyle="Moneda"/>
    <tableColumn id="4" xr3:uid="{335847D0-9732-4EBE-BCFA-24619B685DC7}" name="INGRESOS" dataDxfId="71" dataCellStyle="Moneda"/>
    <tableColumn id="5" xr3:uid="{D5FDE86E-EA3A-4989-98EB-A17CE6BAA533}" name="GASTO" dataDxfId="70" dataCellStyle="Moned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F9E725-4729-4A1A-85CB-7485B90DC83E}" name="Tabla5" displayName="Tabla5" ref="C1:C3" totalsRowShown="0">
  <autoFilter ref="C1:C3" xr:uid="{CCF9E725-4729-4A1A-85CB-7485B90DC83E}"/>
  <tableColumns count="1">
    <tableColumn id="1" xr3:uid="{478BAB1B-20CC-454C-90BC-699823FC8C8B}" name="Cuenta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D493D05-DD3A-441E-AC1E-05F888991060}" name="Tabla233" displayName="Tabla233" ref="H13:L14" totalsRowShown="0" tableBorderDxfId="69">
  <tableColumns count="5">
    <tableColumn id="1" xr3:uid="{B139D64B-1DE0-42FF-A340-F935EC149DF2}" name="ICONO" dataDxfId="68" dataCellStyle="Millares">
      <calculatedColumnFormula>+K14-L14</calculatedColumnFormula>
    </tableColumn>
    <tableColumn id="2" xr3:uid="{A2B7F5E1-D8B2-4188-AC54-259823B66D5F}" name="CUENTA" dataDxfId="67" dataCellStyle="Moneda"/>
    <tableColumn id="3" xr3:uid="{53252E60-6274-4577-827E-DE967455499B}" name="CONCEPTO" dataDxfId="66" dataCellStyle="Moneda"/>
    <tableColumn id="4" xr3:uid="{599BBBED-2509-4828-8723-253970BC0C08}" name="INGRESO" dataDxfId="65" dataCellStyle="Moneda"/>
    <tableColumn id="5" xr3:uid="{6D64C773-3EBE-4CF7-88E8-2BFE1E613580}" name="GASTO" dataDxfId="64" dataCellStyle="Moneda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3BA558C-DFF8-4C79-A3B0-2694819088CB}" name="Tabla634" displayName="Tabla634" ref="N15:Q16" totalsRowShown="0" headerRowDxfId="63" dataDxfId="62" tableBorderDxfId="61" headerRowCellStyle="Millares" dataCellStyle="Millares">
  <tableColumns count="4">
    <tableColumn id="1" xr3:uid="{BAF35593-D140-46CB-9729-C6C5B62AA617}" name="ENTIDAD" dataDxfId="60" dataCellStyle="Millares"/>
    <tableColumn id="2" xr3:uid="{EAECEF9D-0359-4411-B926-E23359B2CF4F}" name="CUENTA" dataDxfId="59" dataCellStyle="Millares"/>
    <tableColumn id="3" xr3:uid="{F1F60C7A-C0D4-4B8F-973A-CC9E248F4BFC}" name="SALDO INICIAL" dataDxfId="58" dataCellStyle="Millares"/>
    <tableColumn id="4" xr3:uid="{C264CEA2-221E-440F-8235-9DFF21DC5CD5}" name="SALDO FINAL" dataDxfId="57" dataCellStyle="Millares">
      <calculatedColumnFormula>IF(Tabla634[[#This Row],[CUENTA]]="Ahorro",Tabla634[[#This Row],[SALDO INICIAL]]+(SUMIF(Tabla233[CUENTA],Tabla634[[#This Row],[ENTIDAD]],Tabla233[INGRESO])-SUMIF(Tabla233[CUENTA],Tabla634[[#This Row],[ENTIDAD]],Tabla233[GASTO])),Tabla634[[#This Row],[SALDO INICIAL]]+(SUMIF(Tabla233[CUENTA],Tabla634[[#This Row],[ENTIDAD]],Tabla233[GASTO])-SUMIF(Tabla233[CONCEPTO],Tabla634[[#This Row],[ENTIDAD]],Tabla233[GASTO])))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21A4F01-93FE-4C67-A9C2-2B7FCF036F54}" name="Tabla135" displayName="Tabla135" ref="B13:F14" totalsRowShown="0" tableBorderDxfId="56">
  <tableColumns count="5">
    <tableColumn id="1" xr3:uid="{5DFC304C-CC5B-44A3-9A79-6967A4058C37}" name="ICONO" dataDxfId="55" dataCellStyle="Millares">
      <calculatedColumnFormula>+E14-F14</calculatedColumnFormula>
    </tableColumn>
    <tableColumn id="2" xr3:uid="{525D99D9-E54C-4EFC-ADAE-37C661697991}" name="CUENTA" dataDxfId="54" dataCellStyle="Moneda"/>
    <tableColumn id="3" xr3:uid="{29522A52-ABD6-4361-ABDB-0788BD1E843C}" name="CONCEPTO" dataDxfId="53" dataCellStyle="Moneda"/>
    <tableColumn id="4" xr3:uid="{51E4D6CD-3FDD-430C-85CC-79AF36DAC6F5}" name="INGRESOS" dataDxfId="52" dataCellStyle="Moneda"/>
    <tableColumn id="5" xr3:uid="{BAB4C31A-7E6B-497F-AE71-9341535B243C}" name="GASTO" dataDxfId="51" dataCellStyle="Moneda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A6220C5-84DE-4D52-BEC1-2CAFAE74FC64}" name="Tabla236" displayName="Tabla236" ref="H13:L14" totalsRowShown="0" tableBorderDxfId="50">
  <tableColumns count="5">
    <tableColumn id="1" xr3:uid="{E578B00B-0BC6-445F-8A03-09C2AD54B363}" name="ICONO" dataDxfId="49" dataCellStyle="Millares">
      <calculatedColumnFormula>+K14-L14</calculatedColumnFormula>
    </tableColumn>
    <tableColumn id="2" xr3:uid="{AA5BC2EE-AD6B-42D6-A615-9955328BB155}" name="CUENTA" dataDxfId="48" dataCellStyle="Moneda"/>
    <tableColumn id="3" xr3:uid="{5F7C61D0-259C-46F5-86F7-52C4993FD387}" name="CONCEPTO" dataDxfId="47" dataCellStyle="Moneda"/>
    <tableColumn id="4" xr3:uid="{BFF59F08-88AC-454B-8920-B32818FCCA06}" name="INGRESO" dataDxfId="46" dataCellStyle="Moneda"/>
    <tableColumn id="5" xr3:uid="{04CECF7A-FE55-447A-8AB3-C53025D4DDF0}" name="GASTO" dataDxfId="45" dataCellStyle="Moneda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33FF8C0-CE82-4687-87A4-0F8FE9FCC33E}" name="Tabla637" displayName="Tabla637" ref="N15:Q16" totalsRowShown="0" headerRowDxfId="44" dataDxfId="43" tableBorderDxfId="42" headerRowCellStyle="Millares" dataCellStyle="Millares">
  <tableColumns count="4">
    <tableColumn id="1" xr3:uid="{F55ADEA1-59F9-4CDA-96D3-83A44CCA2425}" name="ENTIDAD" dataDxfId="41" dataCellStyle="Millares"/>
    <tableColumn id="2" xr3:uid="{CE9CAFE8-0361-44FD-A3D4-D7B2106C644B}" name="CUENTA" dataDxfId="40" dataCellStyle="Millares"/>
    <tableColumn id="3" xr3:uid="{3A822862-3D96-44CF-8B1E-EF231687B2AF}" name="SALDO INICIAL" dataDxfId="39" dataCellStyle="Millares"/>
    <tableColumn id="4" xr3:uid="{EB758E0F-691A-43A3-86F8-C9C005154575}" name="SALDO FINAL" dataDxfId="38" dataCellStyle="Millares">
      <calculatedColumnFormula>IF(Tabla637[[#This Row],[CUENTA]]="Ahorro",Tabla637[[#This Row],[SALDO INICIAL]]+(SUMIF(Tabla236[CUENTA],Tabla637[[#This Row],[ENTIDAD]],Tabla236[INGRESO])-SUMIF(Tabla236[CUENTA],Tabla637[[#This Row],[ENTIDAD]],Tabla236[GASTO])),Tabla637[[#This Row],[SALDO INICIAL]]+(SUMIF(Tabla236[CUENTA],Tabla637[[#This Row],[ENTIDAD]],Tabla236[GASTO])-SUMIF(Tabla236[CONCEPTO],Tabla637[[#This Row],[ENTIDAD]],Tabla236[GASTO])))</calculatedColumnFormula>
    </tableColumn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7A51519-EEC1-448A-969F-B50EFFB38E7E}" name="Tabla138" displayName="Tabla138" ref="B13:F14" totalsRowShown="0" tableBorderDxfId="37">
  <tableColumns count="5">
    <tableColumn id="1" xr3:uid="{E0DAF1F7-3639-4AF9-B45D-0C68DB57CC2F}" name="ICONO" dataDxfId="36" dataCellStyle="Millares">
      <calculatedColumnFormula>+E14-F14</calculatedColumnFormula>
    </tableColumn>
    <tableColumn id="2" xr3:uid="{AD329E49-861A-4501-A520-EACA58BB35FF}" name="CUENTA" dataDxfId="35" dataCellStyle="Moneda"/>
    <tableColumn id="3" xr3:uid="{FC4C8589-C88C-4F26-8ECA-DD4015A74554}" name="CONCEPTO" dataDxfId="34" dataCellStyle="Moneda"/>
    <tableColumn id="4" xr3:uid="{6090A284-147F-47BE-A8F9-8225EA9F60E2}" name="INGRESOS" dataDxfId="33" dataCellStyle="Moneda"/>
    <tableColumn id="5" xr3:uid="{39C8BCFB-2553-47AA-AEDF-3186A0FBFBEB}" name="GASTO" dataDxfId="32" dataCellStyle="Moneda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60A7BA9-E616-4EFB-944C-5F911A764C42}" name="Tabla239" displayName="Tabla239" ref="H13:L14" totalsRowShown="0" tableBorderDxfId="31">
  <tableColumns count="5">
    <tableColumn id="1" xr3:uid="{E3505C83-AA3B-4A00-8657-9B67465AC146}" name="ICONO" dataDxfId="30" dataCellStyle="Millares">
      <calculatedColumnFormula>+K14-L14</calculatedColumnFormula>
    </tableColumn>
    <tableColumn id="2" xr3:uid="{B872306E-DBA5-49D4-B588-A31A1CB171E4}" name="CUENTA" dataDxfId="29" dataCellStyle="Moneda"/>
    <tableColumn id="3" xr3:uid="{91A7DD01-2370-4B1E-AEBF-57110F36CE4A}" name="CONCEPTO" dataDxfId="28" dataCellStyle="Moneda"/>
    <tableColumn id="4" xr3:uid="{F94DCA11-76CB-49DE-91E3-CA551101565E}" name="INGRESO" dataDxfId="27" dataCellStyle="Moneda"/>
    <tableColumn id="5" xr3:uid="{F949AA0D-570E-48CC-AAF2-DB375C5E84A1}" name="GASTO" dataDxfId="26" dataCellStyle="Moneda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D325F02-0091-4806-BAC4-6D11ED2ADC53}" name="Tabla640" displayName="Tabla640" ref="N15:Q16" totalsRowShown="0" headerRowDxfId="25" dataDxfId="24" tableBorderDxfId="23" headerRowCellStyle="Millares" dataCellStyle="Millares">
  <tableColumns count="4">
    <tableColumn id="1" xr3:uid="{C2A254B6-E3DE-401F-BE0D-DFCDC87B5336}" name="ENTIDAD" dataDxfId="22" dataCellStyle="Millares"/>
    <tableColumn id="2" xr3:uid="{B863B407-E2B0-4160-AA5F-CBD52DDED825}" name="CUENTA" dataDxfId="21" dataCellStyle="Millares"/>
    <tableColumn id="3" xr3:uid="{68299D81-75E8-4246-8705-0322B3620FDA}" name="SALDO INICIAL" dataDxfId="20" dataCellStyle="Millares"/>
    <tableColumn id="4" xr3:uid="{A6485FA0-71A2-46E4-A766-173158C6BFA2}" name="SALDO FINAL" dataDxfId="19" dataCellStyle="Millares">
      <calculatedColumnFormula>IF(Tabla640[[#This Row],[CUENTA]]="Ahorro",Tabla640[[#This Row],[SALDO INICIAL]]+(SUMIF(Tabla239[CUENTA],Tabla640[[#This Row],[ENTIDAD]],Tabla239[INGRESO])-SUMIF(Tabla239[CUENTA],Tabla640[[#This Row],[ENTIDAD]],Tabla239[GASTO])),Tabla640[[#This Row],[SALDO INICIAL]]+(SUMIF(Tabla239[CUENTA],Tabla640[[#This Row],[ENTIDAD]],Tabla239[GASTO])-SUMIF(Tabla239[CONCEPTO],Tabla640[[#This Row],[ENTIDAD]],Tabla239[GASTO])))</calculatedColumnFormula>
    </tableColumn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C114FB1-0FD4-4918-B4A9-37A4EFCE2826}" name="Tabla141" displayName="Tabla141" ref="B13:F14" totalsRowShown="0" tableBorderDxfId="18">
  <tableColumns count="5">
    <tableColumn id="1" xr3:uid="{4192AD28-6B46-42A1-9481-A7DD753EF26E}" name="ICONO" dataDxfId="17" dataCellStyle="Millares">
      <calculatedColumnFormula>+E14-F14</calculatedColumnFormula>
    </tableColumn>
    <tableColumn id="2" xr3:uid="{D08279CD-2DAA-4833-9B70-65408C088B2D}" name="CUENTA" dataDxfId="16" dataCellStyle="Moneda"/>
    <tableColumn id="3" xr3:uid="{7803FE20-F450-42C0-A3F7-73311A071DF9}" name="CONCEPTO" dataDxfId="15" dataCellStyle="Moneda"/>
    <tableColumn id="4" xr3:uid="{B394F119-0659-4376-A5DF-7D1793103263}" name="INGRESOS" dataDxfId="14" dataCellStyle="Moneda"/>
    <tableColumn id="5" xr3:uid="{CEAC6F01-E2FA-4DC7-AFA9-09C7A7BC0F2F}" name="GASTO" dataDxfId="13" dataCellStyle="Moneda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0FE1641-87BD-4033-BEB5-8F4B79AF74DF}" name="Tabla242" displayName="Tabla242" ref="H13:L14" totalsRowShown="0" tableBorderDxfId="12">
  <tableColumns count="5">
    <tableColumn id="1" xr3:uid="{130F5EA1-437D-4300-8064-853B7314E433}" name="ICONO" dataDxfId="11" dataCellStyle="Millares">
      <calculatedColumnFormula>+K14-L14</calculatedColumnFormula>
    </tableColumn>
    <tableColumn id="2" xr3:uid="{31CC0B38-C6FE-4C95-898D-947D255AA815}" name="CUENTA" dataDxfId="10" dataCellStyle="Moneda"/>
    <tableColumn id="3" xr3:uid="{54AB6C0E-1131-4C93-819B-6E75A902F289}" name="CONCEPTO" dataDxfId="9" dataCellStyle="Moneda"/>
    <tableColumn id="4" xr3:uid="{F244D581-5508-43A5-96CE-BE719D5BA0FB}" name="INGRESO" dataDxfId="8" dataCellStyle="Moneda"/>
    <tableColumn id="5" xr3:uid="{279EBE12-9EE6-4032-B33B-30FA96B66908}" name="GASTO" dataDxfId="7" dataCellStyle="Moned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A67C8B-7E78-4728-B1AB-F3288A07EC09}" name="Tabla7" displayName="Tabla7" ref="K15:P28" totalsRowShown="0" headerRowDxfId="238" dataDxfId="236" headerRowBorderDxfId="237" tableBorderDxfId="235" totalsRowBorderDxfId="234" headerRowCellStyle="Millares">
  <tableColumns count="6">
    <tableColumn id="1" xr3:uid="{C038FA5C-FDF3-4735-9496-6519E48EB013}" name="MES" dataDxfId="233" dataCellStyle="Millares"/>
    <tableColumn id="2" xr3:uid="{11BE11C2-7006-4661-8326-FB6473376D3A}" name="TOTAL INGRESO" dataDxfId="232" dataCellStyle="Millares"/>
    <tableColumn id="3" xr3:uid="{69D71198-0AE9-4875-8DFC-321972421FA4}" name="PRESUPUESTO INGRESO" dataDxfId="231" dataCellStyle="Millares"/>
    <tableColumn id="4" xr3:uid="{3FB678E5-6251-4671-81AC-CBCFE68CC3AB}" name="TOTAL GASTO" dataDxfId="230" dataCellStyle="Millares"/>
    <tableColumn id="5" xr3:uid="{759CD32C-9B87-4EAA-A6C5-3B9EB95ADCEB}" name="PRESUPUESTO  GASTO" dataDxfId="229" dataCellStyle="Millares"/>
    <tableColumn id="6" xr3:uid="{F6F6B770-B136-4D94-9F3D-D7B1EB5E5061}" name="VARIACION" dataDxfId="228" dataCellStyle="Porcentaje">
      <calculatedColumnFormula>+(L16-M16)/(N16-O16)</calculatedColumnFormula>
    </tableColumn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FECBFE1-5DB9-4923-A208-27BC1409FBFB}" name="Tabla643" displayName="Tabla643" ref="N15:Q16" totalsRowShown="0" headerRowDxfId="6" dataDxfId="5" tableBorderDxfId="4" headerRowCellStyle="Millares" dataCellStyle="Millares">
  <tableColumns count="4">
    <tableColumn id="1" xr3:uid="{3E1EB4F3-BF6A-4F52-9FCA-82CA0462C237}" name="ENTIDAD" dataDxfId="3" dataCellStyle="Millares"/>
    <tableColumn id="2" xr3:uid="{F483DED0-3E21-4ECA-B987-C2B2FAD254CF}" name="CUENTA" dataDxfId="2" dataCellStyle="Millares"/>
    <tableColumn id="3" xr3:uid="{60802B8B-B715-4774-A590-BBB4346C9FB2}" name="SALDO INICIAL" dataDxfId="1" dataCellStyle="Millares"/>
    <tableColumn id="4" xr3:uid="{9C4C401C-4BC9-45F8-B604-935C85BB6356}" name="SALDO FINAL" dataDxfId="0" dataCellStyle="Millares">
      <calculatedColumnFormula>IF(Tabla643[[#This Row],[CUENTA]]="Ahorro",Tabla643[[#This Row],[SALDO INICIAL]]+(SUMIF(Tabla242[CUENTA],Tabla643[[#This Row],[ENTIDAD]],Tabla242[INGRESO])-SUMIF(Tabla242[CUENTA],Tabla643[[#This Row],[ENTIDAD]],Tabla242[GASTO])),Tabla643[[#This Row],[SALDO INICIAL]]+(SUMIF(Tabla242[CUENTA],Tabla643[[#This Row],[ENTIDAD]],Tabla242[GASTO])-SUMIF(Tabla242[CONCEPTO],Tabla643[[#This Row],[ENTIDAD]],Tabla242[GASTO])))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2E3D9-2CD5-458C-A536-30A5769823E7}" name="Tabla1" displayName="Tabla1" ref="B13:F14" totalsRowShown="0" tableBorderDxfId="227">
  <tableColumns count="5">
    <tableColumn id="1" xr3:uid="{BA7AABF6-CC9E-47B9-80F9-E7B005CB93ED}" name="ICONO" dataDxfId="226" dataCellStyle="Millares">
      <calculatedColumnFormula>+E14-F14</calculatedColumnFormula>
    </tableColumn>
    <tableColumn id="2" xr3:uid="{D6DB41D0-D1E6-4FFE-931A-00C511837656}" name="CUENTA" dataDxfId="225" dataCellStyle="Moneda"/>
    <tableColumn id="3" xr3:uid="{B4594537-2A3E-4E57-AF8F-171E3171506F}" name="CONCEPTO" dataDxfId="224" dataCellStyle="Moneda"/>
    <tableColumn id="4" xr3:uid="{29771869-CCF0-40C9-AF8E-25F404D7AC22}" name="INGRESOS" dataDxfId="223" dataCellStyle="Moneda"/>
    <tableColumn id="5" xr3:uid="{56E21386-A7F9-427D-88C0-412FD7A102BF}" name="GASTO" dataDxfId="222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5C6E9-A150-4908-88B9-A59C3E405497}" name="Tabla2" displayName="Tabla2" ref="H13:L14" totalsRowShown="0" tableBorderDxfId="221">
  <tableColumns count="5">
    <tableColumn id="1" xr3:uid="{C35F5099-66A8-44B2-BA78-B163FB3CF8CE}" name="ICONO" dataDxfId="220" dataCellStyle="Millares">
      <calculatedColumnFormula>+K14-L14</calculatedColumnFormula>
    </tableColumn>
    <tableColumn id="2" xr3:uid="{A360E5E9-3A51-4319-A2E0-33AC48BB31ED}" name="CUENTA" dataDxfId="219" dataCellStyle="Moneda"/>
    <tableColumn id="3" xr3:uid="{D9256E2F-CA9C-4320-86A2-98E122036414}" name="CONCEPTO" dataDxfId="218" dataCellStyle="Moneda"/>
    <tableColumn id="4" xr3:uid="{343F2AC6-94A8-4BE1-9CFC-E8F9CD374CE4}" name="INGRESO" dataDxfId="217" dataCellStyle="Moneda"/>
    <tableColumn id="5" xr3:uid="{3B28049A-B9B9-4B2B-85F3-E51B9FBC6EAF}" name="GASTO" dataDxfId="216" dataCellStyle="Moned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0488E9-F2A0-4F34-B365-478987F5F414}" name="Tabla6" displayName="Tabla6" ref="N15:Q16" totalsRowShown="0" headerRowDxfId="215" dataDxfId="214" tableBorderDxfId="213" headerRowCellStyle="Millares" dataCellStyle="Millares">
  <tableColumns count="4">
    <tableColumn id="1" xr3:uid="{D191AA50-856F-443D-A1A1-96B9CACEAB54}" name="ENTIDAD" dataDxfId="212" dataCellStyle="Millares"/>
    <tableColumn id="2" xr3:uid="{960E5196-345D-4087-AECA-667824A57597}" name="CUENTA" dataDxfId="211" dataCellStyle="Millares"/>
    <tableColumn id="3" xr3:uid="{47FF6936-9591-4701-B7C7-0E378B29B01B}" name="SALDO INICIAL" dataDxfId="210" dataCellStyle="Millares"/>
    <tableColumn id="4" xr3:uid="{637AF9EB-922C-496C-A073-19E936B5D58B}" name="SALDO FINAL" dataDxfId="209" dataCellStyle="Millares">
      <calculatedColumnFormula>IF(Tabla6[[#This Row],[CUENTA]]="Ahorro",Tabla6[[#This Row],[SALDO INICIAL]]+(SUMIF(Tabla2[CUENTA],Tabla6[[#This Row],[ENTIDAD]],Tabla2[INGRESO])-SUMIF(Tabla2[CUENTA],Tabla6[[#This Row],[ENTIDAD]],Tabla2[GASTO])),Tabla6[[#This Row],[SALDO INICIAL]]+(SUMIF(Tabla2[CUENTA],Tabla6[[#This Row],[ENTIDAD]],Tabla2[GASTO])-SUMIF(Tabla2[CONCEPTO],Tabla6[[#This Row],[ENTIDAD]],Tabla2[GASTO])))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2E50F6-B186-4053-A645-CE835F1516B7}" name="Tabla111" displayName="Tabla111" ref="B13:F14" totalsRowShown="0" tableBorderDxfId="208">
  <tableColumns count="5">
    <tableColumn id="1" xr3:uid="{C69226A1-9FD7-4527-B91A-3443995060CF}" name="ICONO" dataDxfId="207" dataCellStyle="Millares">
      <calculatedColumnFormula>+E14-F14</calculatedColumnFormula>
    </tableColumn>
    <tableColumn id="2" xr3:uid="{801D6B16-29FD-41B8-9CFB-B9A4C028CB30}" name="CUENTA" dataDxfId="206" dataCellStyle="Moneda"/>
    <tableColumn id="3" xr3:uid="{4C18D30E-D849-4C42-846F-4D300AB07559}" name="CONCEPTO" dataDxfId="205" dataCellStyle="Moneda"/>
    <tableColumn id="4" xr3:uid="{86473775-FBBA-4F47-9FF2-72B1EB322F23}" name="INGRESOS" dataDxfId="204" dataCellStyle="Moneda"/>
    <tableColumn id="5" xr3:uid="{E00BCA35-1C13-49DB-A1C5-4689B543E446}" name="GASTO" dataDxfId="203" dataCellStyle="Moneda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89CC61-E6CE-4622-B8A2-E2F1DC3F37CA}" name="Tabla212" displayName="Tabla212" ref="H13:L14" totalsRowShown="0" tableBorderDxfId="202">
  <tableColumns count="5">
    <tableColumn id="1" xr3:uid="{84AC6692-C1BC-4159-8083-C99F30C0EDB0}" name="ICONO" dataDxfId="201" dataCellStyle="Millares">
      <calculatedColumnFormula>+K14-L14</calculatedColumnFormula>
    </tableColumn>
    <tableColumn id="2" xr3:uid="{045DA6C0-64BD-48FC-B6BE-074D0790426F}" name="CUENTA" dataDxfId="200" dataCellStyle="Moneda"/>
    <tableColumn id="3" xr3:uid="{961D7DCF-5250-46C1-A4A1-E9C33DF3E3C4}" name="CONCEPTO" dataDxfId="199" dataCellStyle="Moneda"/>
    <tableColumn id="4" xr3:uid="{2325870A-D71E-4482-A2B0-9692A9F10738}" name="INGRESO" dataDxfId="198" dataCellStyle="Moneda"/>
    <tableColumn id="5" xr3:uid="{A8F5176A-E465-4B4A-8990-A17824A7ED89}" name="GASTO" dataDxfId="197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C33F-9F14-4330-A484-306FFFEA6EFF}">
  <sheetPr>
    <tabColor theme="8" tint="-0.249977111117893"/>
  </sheetPr>
  <dimension ref="A1"/>
  <sheetViews>
    <sheetView workbookViewId="0">
      <selection activeCell="H30" sqref="H3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696D-4C89-45F1-A548-EC8C69CA2DD8}">
  <sheetPr>
    <tabColor rgb="FF7E0000"/>
  </sheetPr>
  <dimension ref="B2:T33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38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SUM(Tabla1111417202326[CONCEPTO])</f>
        <v>0</v>
      </c>
      <c r="D8" s="10">
        <f>SUM(Tabla2121518212427[CONCEPTO])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SUM(Tabla1111417202326[INGRESOS])</f>
        <v>0</v>
      </c>
      <c r="D9" s="10">
        <f>SUM(Tabla2121518212427[INGRESO])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IF(Tabla6131619222528[[#This Row],[CUENTA]]="Ahorro",Tabla6131619222528[[#This Row],[SALDO INICIAL]]+(SUMIF(Tabla2121518212427[CUENTA],Tabla6131619222528[[#This Row],[ENTIDAD]],Tabla2121518212427[INGRESO])-SUMIF(Tabla2121518212427[CUENTA],Tabla6131619222528[[#This Row],[ENTIDAD]],Tabla2121518212427[GASTO])),Tabla6131619222528[[#This Row],[SALDO INICIAL]]+(SUMIF(Tabla2121518212427[CUENTA],Tabla6131619222528[[#This Row],[ENTIDAD]],Tabla2121518212427[GASTO])-SUMIF(Tabla2121518212427[CONCEPTO],Tabla6131619222528[[#This Row],[ENTIDAD]],Tabla2121518212427[GASTO])))</f>
        <v>0</v>
      </c>
      <c r="R16"/>
      <c r="S16"/>
      <c r="T16"/>
    </row>
    <row r="17" spans="9:20" x14ac:dyDescent="0.25">
      <c r="R17"/>
      <c r="S17"/>
      <c r="T17"/>
    </row>
    <row r="18" spans="9:20" x14ac:dyDescent="0.25">
      <c r="R18"/>
      <c r="S18"/>
      <c r="T18"/>
    </row>
    <row r="19" spans="9:20" x14ac:dyDescent="0.25">
      <c r="R19"/>
      <c r="S19"/>
      <c r="T19"/>
    </row>
    <row r="20" spans="9:20" x14ac:dyDescent="0.25">
      <c r="R20"/>
      <c r="S20"/>
      <c r="T20"/>
    </row>
    <row r="21" spans="9:20" x14ac:dyDescent="0.25">
      <c r="R21"/>
      <c r="S21"/>
      <c r="T21"/>
    </row>
    <row r="22" spans="9:20" x14ac:dyDescent="0.25">
      <c r="R22"/>
      <c r="S22"/>
      <c r="T22"/>
    </row>
    <row r="23" spans="9:20" x14ac:dyDescent="0.25">
      <c r="R23"/>
      <c r="S23"/>
      <c r="T23"/>
    </row>
    <row r="24" spans="9:20" x14ac:dyDescent="0.25">
      <c r="I24" s="1" t="s">
        <v>32</v>
      </c>
      <c r="R24"/>
      <c r="S24"/>
      <c r="T24"/>
    </row>
    <row r="25" spans="9:20" x14ac:dyDescent="0.25">
      <c r="R25"/>
      <c r="S25"/>
      <c r="T25"/>
    </row>
    <row r="26" spans="9:20" x14ac:dyDescent="0.25">
      <c r="R26"/>
      <c r="S26"/>
      <c r="T26"/>
    </row>
    <row r="27" spans="9:20" x14ac:dyDescent="0.25">
      <c r="R27"/>
      <c r="S27"/>
      <c r="T27"/>
    </row>
    <row r="28" spans="9:20" x14ac:dyDescent="0.25">
      <c r="R28"/>
      <c r="S28"/>
      <c r="T28"/>
    </row>
    <row r="29" spans="9:20" x14ac:dyDescent="0.25">
      <c r="R29"/>
      <c r="S29"/>
      <c r="T29"/>
    </row>
    <row r="30" spans="9:20" x14ac:dyDescent="0.25">
      <c r="R30"/>
      <c r="S30"/>
      <c r="T30"/>
    </row>
    <row r="32" spans="9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88612FC-BC7E-443A-99F2-8A35F2315C91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D81284-DEE0-4C12-BBE5-7E2C6810A093}">
          <x14:formula1>
            <xm:f>Configuracion!$B$2:$B$1048576</xm:f>
          </x14:formula1>
          <xm:sqref>N16 C14 I14</xm:sqref>
        </x14:dataValidation>
        <x14:dataValidation type="list" allowBlank="1" showInputMessage="1" showErrorMessage="1" xr:uid="{72D32FA4-E315-44D0-8E68-E01285BF1056}">
          <x14:formula1>
            <xm:f>Configuracion!$C$2:$C$1048576</xm:f>
          </x14:formula1>
          <xm:sqref>O16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DDB0-F08E-4D15-82A5-D08970AE017E}">
  <sheetPr>
    <tabColor rgb="FF7E0000"/>
  </sheetPr>
  <dimension ref="B2:T33"/>
  <sheetViews>
    <sheetView zoomScaleNormal="100" workbookViewId="0">
      <selection activeCell="D35" sqref="D3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37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SUM(Tabla129[CONCEPTO])</f>
        <v>0</v>
      </c>
      <c r="D8" s="10">
        <f>SUM(Tabla230[CONCEPTO])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SUM(Tabla129[INGRESOS])</f>
        <v>0</v>
      </c>
      <c r="D9" s="10">
        <f>SUM(Tabla230[INGRESO])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IF(Tabla631[[#This Row],[CUENTA]]="Ahorro",Tabla631[[#This Row],[SALDO INICIAL]]+(SUMIF(Tabla230[CUENTA],Tabla631[[#This Row],[ENTIDAD]],Tabla230[INGRESO])-SUMIF(Tabla230[CUENTA],Tabla631[[#This Row],[ENTIDAD]],Tabla230[GASTO])),Tabla631[[#This Row],[SALDO INICIAL]]+(SUMIF(Tabla230[CUENTA],Tabla631[[#This Row],[ENTIDAD]],Tabla230[GASTO])-SUMIF(Tabla230[CONCEPTO],Tabla631[[#This Row],[ENTIDAD]],Tabla230[GASTO])))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5BB126D-3FA9-4000-A27D-F1DA966A3DED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261665-AA55-45D0-A6B8-CC04EA8A8B61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9EBCC2F6-6517-43C1-89A9-F6D94F7B6C10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DEC6-3C8A-4142-8A35-7C63469A023F}">
  <sheetPr>
    <tabColor rgb="FF7E0000"/>
  </sheetPr>
  <dimension ref="B2:T33"/>
  <sheetViews>
    <sheetView zoomScaleNormal="100" workbookViewId="0">
      <selection activeCell="J21" sqref="J21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36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SUM(Tabla132[CONCEPTO])</f>
        <v>0</v>
      </c>
      <c r="D8" s="10">
        <f>SUM(Tabla233[CONCEPTO])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SUM(Tabla132[INGRESOS])</f>
        <v>0</v>
      </c>
      <c r="D9" s="10">
        <f>SUM(Tabla233[INGRESO])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IF(Tabla634[[#This Row],[CUENTA]]="Ahorro",Tabla634[[#This Row],[SALDO INICIAL]]+(SUMIF(Tabla233[CUENTA],Tabla634[[#This Row],[ENTIDAD]],Tabla233[INGRESO])-SUMIF(Tabla233[CUENTA],Tabla634[[#This Row],[ENTIDAD]],Tabla233[GASTO])),Tabla634[[#This Row],[SALDO INICIAL]]+(SUMIF(Tabla233[CUENTA],Tabla634[[#This Row],[ENTIDAD]],Tabla233[GASTO])-SUMIF(Tabla233[CONCEPTO],Tabla634[[#This Row],[ENTIDAD]],Tabla233[GASTO])))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5DC42CB-1FA4-44E4-8E43-1307AF6FCDD8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F37BBF-5C13-4D5A-9ABC-316E75A3A15A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AB73EAD3-206C-48D3-A8CA-703987212C37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37A5-8934-4923-84BA-9FEECA65C301}">
  <sheetPr>
    <tabColor rgb="FF7E0000"/>
  </sheetPr>
  <dimension ref="B2:T33"/>
  <sheetViews>
    <sheetView zoomScaleNormal="100" workbookViewId="0">
      <selection activeCell="D35" sqref="D3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35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SUM(Tabla135[CONCEPTO])</f>
        <v>0</v>
      </c>
      <c r="D8" s="10">
        <f>SUM(Tabla236[CONCEPTO])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SUM(Tabla135[INGRESOS])</f>
        <v>0</v>
      </c>
      <c r="D9" s="10">
        <f>SUM(Tabla236[INGRESO])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IF(Tabla637[[#This Row],[CUENTA]]="Ahorro",Tabla637[[#This Row],[SALDO INICIAL]]+(SUMIF(Tabla236[CUENTA],Tabla637[[#This Row],[ENTIDAD]],Tabla236[INGRESO])-SUMIF(Tabla236[CUENTA],Tabla637[[#This Row],[ENTIDAD]],Tabla236[GASTO])),Tabla637[[#This Row],[SALDO INICIAL]]+(SUMIF(Tabla236[CUENTA],Tabla637[[#This Row],[ENTIDAD]],Tabla236[GASTO])-SUMIF(Tabla236[CONCEPTO],Tabla637[[#This Row],[ENTIDAD]],Tabla236[GASTO])))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C3C9D56-3F1B-4A16-B419-5E4FE38A8C61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11582F-CEB8-49FF-A819-2497FB636009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75BE0FCB-A4E2-47E3-B69A-AE705F2F5157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F1D7-B656-4606-9B02-2638021E6E90}">
  <sheetPr>
    <tabColor rgb="FF7E0000"/>
  </sheetPr>
  <dimension ref="B2:T33"/>
  <sheetViews>
    <sheetView zoomScaleNormal="100" workbookViewId="0">
      <selection activeCell="D35" sqref="D3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34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SUM(Tabla138[CONCEPTO])</f>
        <v>0</v>
      </c>
      <c r="D8" s="10">
        <f>SUM(Tabla239[CONCEPTO])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SUM(Tabla138[INGRESOS])</f>
        <v>0</v>
      </c>
      <c r="D9" s="10">
        <f>SUM(Tabla239[INGRESO])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IF(Tabla640[[#This Row],[CUENTA]]="Ahorro",Tabla640[[#This Row],[SALDO INICIAL]]+(SUMIF(Tabla239[CUENTA],Tabla640[[#This Row],[ENTIDAD]],Tabla239[INGRESO])-SUMIF(Tabla239[CUENTA],Tabla640[[#This Row],[ENTIDAD]],Tabla239[GASTO])),Tabla640[[#This Row],[SALDO INICIAL]]+(SUMIF(Tabla239[CUENTA],Tabla640[[#This Row],[ENTIDAD]],Tabla239[GASTO])-SUMIF(Tabla239[CONCEPTO],Tabla640[[#This Row],[ENTIDAD]],Tabla239[GASTO])))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30C6056-9B20-4CB0-8B84-FB94D357379C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C9A087-3554-42B8-B587-7266F5EBCFEB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9198FE38-A33E-4523-BBC3-72259E66510A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A81-9234-4C22-A244-900E1229F37A}">
  <sheetPr>
    <tabColor rgb="FF7E0000"/>
  </sheetPr>
  <dimension ref="B2:T33"/>
  <sheetViews>
    <sheetView zoomScaleNormal="100" workbookViewId="0">
      <selection activeCell="D35" sqref="D3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33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SUM(Tabla141[CONCEPTO])</f>
        <v>0</v>
      </c>
      <c r="D8" s="10">
        <f>SUM(Tabla242[CONCEPTO])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SUM(Tabla141[INGRESOS])</f>
        <v>0</v>
      </c>
      <c r="D9" s="10">
        <f>SUM(Tabla242[INGRESO])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IF(Tabla643[[#This Row],[CUENTA]]="Ahorro",Tabla643[[#This Row],[SALDO INICIAL]]+(SUMIF(Tabla242[CUENTA],Tabla643[[#This Row],[ENTIDAD]],Tabla242[INGRESO])-SUMIF(Tabla242[CUENTA],Tabla643[[#This Row],[ENTIDAD]],Tabla242[GASTO])),Tabla643[[#This Row],[SALDO INICIAL]]+(SUMIF(Tabla242[CUENTA],Tabla643[[#This Row],[ENTIDAD]],Tabla242[GASTO])-SUMIF(Tabla242[CONCEPTO],Tabla643[[#This Row],[ENTIDAD]],Tabla242[GASTO])))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59C9488-865E-4954-BE62-09C8A73C0AD7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925967-91DD-4C83-94D7-5E19B1302295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EDDF0FDE-0B7E-4B35-864D-F533BEDA5FF4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7634-D4B4-4A2C-853A-851254FD1ABD}">
  <sheetPr>
    <tabColor theme="6" tint="0.59999389629810485"/>
  </sheetPr>
  <dimension ref="A1:C5"/>
  <sheetViews>
    <sheetView topLeftCell="A1048540" workbookViewId="0">
      <selection activeCell="B6" sqref="B6"/>
    </sheetView>
  </sheetViews>
  <sheetFormatPr baseColWidth="10" defaultRowHeight="15" x14ac:dyDescent="0.25"/>
  <cols>
    <col min="1" max="1" width="12.140625" customWidth="1"/>
  </cols>
  <sheetData>
    <row r="1" spans="1:3" x14ac:dyDescent="0.25">
      <c r="A1" t="s">
        <v>10</v>
      </c>
      <c r="B1" t="s">
        <v>18</v>
      </c>
      <c r="C1" t="s">
        <v>19</v>
      </c>
    </row>
    <row r="2" spans="1:3" x14ac:dyDescent="0.25">
      <c r="A2" t="s">
        <v>11</v>
      </c>
      <c r="B2" t="s">
        <v>21</v>
      </c>
      <c r="C2" t="s">
        <v>14</v>
      </c>
    </row>
    <row r="3" spans="1:3" x14ac:dyDescent="0.25">
      <c r="A3" t="s">
        <v>12</v>
      </c>
      <c r="B3" t="s">
        <v>22</v>
      </c>
      <c r="C3" t="s">
        <v>20</v>
      </c>
    </row>
    <row r="4" spans="1:3" x14ac:dyDescent="0.25">
      <c r="A4" t="s">
        <v>13</v>
      </c>
      <c r="B4" t="s">
        <v>23</v>
      </c>
    </row>
    <row r="5" spans="1:3" x14ac:dyDescent="0.25">
      <c r="B5" t="s">
        <v>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8309-C384-4D1B-98E0-31429EB57596}">
  <sheetPr>
    <tabColor rgb="FF5F0312"/>
  </sheetPr>
  <dimension ref="A1:R32"/>
  <sheetViews>
    <sheetView tabSelected="1" zoomScaleNormal="100" workbookViewId="0">
      <selection activeCell="I30" sqref="I30"/>
    </sheetView>
  </sheetViews>
  <sheetFormatPr baseColWidth="10" defaultColWidth="11.42578125" defaultRowHeight="15" x14ac:dyDescent="0.25"/>
  <cols>
    <col min="1" max="1" width="11.42578125" style="25"/>
    <col min="2" max="2" width="21.28515625" style="25" bestFit="1" customWidth="1"/>
    <col min="3" max="3" width="11.42578125" style="25"/>
    <col min="4" max="4" width="20.5703125" style="25" bestFit="1" customWidth="1"/>
    <col min="5" max="5" width="11.42578125" style="25"/>
    <col min="6" max="6" width="20.5703125" style="25" bestFit="1" customWidth="1"/>
    <col min="7" max="7" width="7" style="25" customWidth="1"/>
    <col min="8" max="8" width="20.7109375" style="25" customWidth="1"/>
    <col min="9" max="9" width="17" style="25" bestFit="1" customWidth="1"/>
    <col min="10" max="10" width="13" style="25" bestFit="1" customWidth="1"/>
    <col min="11" max="11" width="17" style="25" bestFit="1" customWidth="1"/>
    <col min="12" max="12" width="20" style="25" customWidth="1"/>
    <col min="13" max="13" width="13.5703125" style="25" bestFit="1" customWidth="1"/>
    <col min="14" max="14" width="17.7109375" style="25" customWidth="1"/>
    <col min="15" max="16" width="12.5703125" style="25" bestFit="1" customWidth="1"/>
    <col min="17" max="16384" width="11.42578125" style="25"/>
  </cols>
  <sheetData>
    <row r="1" spans="1:18" ht="26.25" customHeight="1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31.5" x14ac:dyDescent="0.25">
      <c r="A2" s="34"/>
      <c r="B2" s="42" t="s">
        <v>52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4"/>
    </row>
    <row r="3" spans="1:18" ht="15.75" customHeight="1" x14ac:dyDescent="0.25">
      <c r="A3" s="34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34"/>
    </row>
    <row r="4" spans="1:18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ht="18.75" customHeight="1" x14ac:dyDescent="0.25">
      <c r="A5" s="34"/>
      <c r="B5" s="38" t="s">
        <v>39</v>
      </c>
      <c r="C5" s="35"/>
      <c r="D5" s="38" t="s">
        <v>40</v>
      </c>
      <c r="E5" s="36"/>
      <c r="F5" s="38" t="s">
        <v>41</v>
      </c>
      <c r="G5" s="34"/>
      <c r="H5" s="38" t="s">
        <v>43</v>
      </c>
      <c r="I5" s="34"/>
      <c r="K5" s="34"/>
      <c r="L5" s="34"/>
      <c r="M5" s="34"/>
      <c r="N5" s="34"/>
      <c r="O5" s="34"/>
      <c r="P5" s="34"/>
      <c r="Q5" s="34"/>
      <c r="R5" s="34"/>
    </row>
    <row r="6" spans="1:18" ht="18.75" x14ac:dyDescent="0.25">
      <c r="B6" s="37"/>
      <c r="C6" s="37"/>
    </row>
    <row r="7" spans="1:18" x14ac:dyDescent="0.25">
      <c r="B7" s="45">
        <f>+L28</f>
        <v>429000000</v>
      </c>
      <c r="C7" s="26"/>
      <c r="D7" s="45">
        <f>+N28</f>
        <v>858000000</v>
      </c>
      <c r="E7" s="26"/>
      <c r="F7" s="45">
        <f>+B7-D7</f>
        <v>-429000000</v>
      </c>
      <c r="H7" s="43">
        <f>+P28</f>
        <v>0.30418250950570341</v>
      </c>
    </row>
    <row r="8" spans="1:18" x14ac:dyDescent="0.25">
      <c r="B8" s="45"/>
      <c r="C8" s="26"/>
      <c r="D8" s="45"/>
      <c r="E8" s="26"/>
      <c r="F8" s="45"/>
      <c r="H8" s="43"/>
    </row>
    <row r="15" spans="1:18" ht="45" x14ac:dyDescent="0.25">
      <c r="K15" s="39" t="s">
        <v>42</v>
      </c>
      <c r="L15" s="40" t="s">
        <v>39</v>
      </c>
      <c r="M15" s="40" t="s">
        <v>50</v>
      </c>
      <c r="N15" s="40" t="s">
        <v>49</v>
      </c>
      <c r="O15" s="40" t="s">
        <v>51</v>
      </c>
      <c r="P15" s="41" t="s">
        <v>43</v>
      </c>
    </row>
    <row r="16" spans="1:18" x14ac:dyDescent="0.25">
      <c r="K16" s="27" t="str">
        <f>+ENERO!B2</f>
        <v>Enero</v>
      </c>
      <c r="L16" s="28">
        <v>25000000</v>
      </c>
      <c r="M16" s="29">
        <f>+L16-10000000</f>
        <v>15000000</v>
      </c>
      <c r="N16" s="28">
        <f>+L16*2</f>
        <v>50000000</v>
      </c>
      <c r="O16" s="29">
        <f>+M16*1.5</f>
        <v>22500000</v>
      </c>
      <c r="P16" s="30">
        <f t="shared" ref="P16:P27" si="0">+(L16-M16)/(N16-O16)</f>
        <v>0.36363636363636365</v>
      </c>
    </row>
    <row r="17" spans="11:16" x14ac:dyDescent="0.25">
      <c r="K17" s="27" t="str">
        <f>+FEBRERO!B2</f>
        <v>Febrero</v>
      </c>
      <c r="L17" s="28">
        <v>30000000</v>
      </c>
      <c r="M17" s="29">
        <f t="shared" ref="M17:M27" si="1">+L17-10000000</f>
        <v>20000000</v>
      </c>
      <c r="N17" s="28">
        <f t="shared" ref="N17:N27" si="2">+L17*2</f>
        <v>60000000</v>
      </c>
      <c r="O17" s="29">
        <f t="shared" ref="O17:O27" si="3">+M17*1.5</f>
        <v>30000000</v>
      </c>
      <c r="P17" s="30">
        <f t="shared" si="0"/>
        <v>0.33333333333333331</v>
      </c>
    </row>
    <row r="18" spans="11:16" x14ac:dyDescent="0.25">
      <c r="K18" s="27" t="str">
        <f>+MARZO!B2</f>
        <v>Marzo</v>
      </c>
      <c r="L18" s="28">
        <v>35000000</v>
      </c>
      <c r="M18" s="29">
        <f t="shared" si="1"/>
        <v>25000000</v>
      </c>
      <c r="N18" s="28">
        <f t="shared" si="2"/>
        <v>70000000</v>
      </c>
      <c r="O18" s="29">
        <f t="shared" si="3"/>
        <v>37500000</v>
      </c>
      <c r="P18" s="30">
        <f t="shared" si="0"/>
        <v>0.30769230769230771</v>
      </c>
    </row>
    <row r="19" spans="11:16" x14ac:dyDescent="0.25">
      <c r="K19" s="27" t="str">
        <f>+ABRIL!B2</f>
        <v>Abril</v>
      </c>
      <c r="L19" s="28">
        <v>25000000</v>
      </c>
      <c r="M19" s="29">
        <f t="shared" si="1"/>
        <v>15000000</v>
      </c>
      <c r="N19" s="28">
        <f t="shared" si="2"/>
        <v>50000000</v>
      </c>
      <c r="O19" s="29">
        <f t="shared" si="3"/>
        <v>22500000</v>
      </c>
      <c r="P19" s="30">
        <f t="shared" si="0"/>
        <v>0.36363636363636365</v>
      </c>
    </row>
    <row r="20" spans="11:16" x14ac:dyDescent="0.25">
      <c r="K20" s="27" t="str">
        <f>+MAYO!B2</f>
        <v>Mayo</v>
      </c>
      <c r="L20" s="28">
        <v>45000000</v>
      </c>
      <c r="M20" s="29">
        <f t="shared" si="1"/>
        <v>35000000</v>
      </c>
      <c r="N20" s="28">
        <f t="shared" si="2"/>
        <v>90000000</v>
      </c>
      <c r="O20" s="29">
        <f t="shared" si="3"/>
        <v>52500000</v>
      </c>
      <c r="P20" s="30">
        <f t="shared" si="0"/>
        <v>0.26666666666666666</v>
      </c>
    </row>
    <row r="21" spans="11:16" x14ac:dyDescent="0.25">
      <c r="K21" s="27" t="str">
        <f>+JUNIO!B2</f>
        <v>Junio</v>
      </c>
      <c r="L21" s="28">
        <v>43000000</v>
      </c>
      <c r="M21" s="29">
        <f t="shared" si="1"/>
        <v>33000000</v>
      </c>
      <c r="N21" s="28">
        <f t="shared" si="2"/>
        <v>86000000</v>
      </c>
      <c r="O21" s="29">
        <f t="shared" si="3"/>
        <v>49500000</v>
      </c>
      <c r="P21" s="30">
        <f t="shared" si="0"/>
        <v>0.27397260273972601</v>
      </c>
    </row>
    <row r="22" spans="11:16" x14ac:dyDescent="0.25">
      <c r="K22" s="27" t="str">
        <f>+JUNIO!B2</f>
        <v>Junio</v>
      </c>
      <c r="L22" s="28">
        <v>25000000</v>
      </c>
      <c r="M22" s="29">
        <f t="shared" si="1"/>
        <v>15000000</v>
      </c>
      <c r="N22" s="28">
        <f t="shared" si="2"/>
        <v>50000000</v>
      </c>
      <c r="O22" s="29">
        <f t="shared" si="3"/>
        <v>22500000</v>
      </c>
      <c r="P22" s="30">
        <f t="shared" si="0"/>
        <v>0.36363636363636365</v>
      </c>
    </row>
    <row r="23" spans="11:16" x14ac:dyDescent="0.25">
      <c r="K23" s="27" t="str">
        <f>+AGOSTO!B2</f>
        <v>Agosto</v>
      </c>
      <c r="L23" s="28">
        <v>45000000</v>
      </c>
      <c r="M23" s="29">
        <f t="shared" si="1"/>
        <v>35000000</v>
      </c>
      <c r="N23" s="28">
        <f t="shared" si="2"/>
        <v>90000000</v>
      </c>
      <c r="O23" s="29">
        <f t="shared" si="3"/>
        <v>52500000</v>
      </c>
      <c r="P23" s="30">
        <f t="shared" si="0"/>
        <v>0.26666666666666666</v>
      </c>
    </row>
    <row r="24" spans="11:16" x14ac:dyDescent="0.25">
      <c r="K24" s="27" t="str">
        <f>+SEPTIEMBRE!B2</f>
        <v>Septiembre</v>
      </c>
      <c r="L24" s="28">
        <v>43000000</v>
      </c>
      <c r="M24" s="29">
        <f t="shared" si="1"/>
        <v>33000000</v>
      </c>
      <c r="N24" s="28">
        <f t="shared" si="2"/>
        <v>86000000</v>
      </c>
      <c r="O24" s="29">
        <f t="shared" si="3"/>
        <v>49500000</v>
      </c>
      <c r="P24" s="30">
        <f t="shared" si="0"/>
        <v>0.27397260273972601</v>
      </c>
    </row>
    <row r="25" spans="11:16" x14ac:dyDescent="0.25">
      <c r="K25" s="27" t="str">
        <f>+OCTUBRE!B2</f>
        <v>Octubre</v>
      </c>
      <c r="L25" s="28">
        <v>25000000</v>
      </c>
      <c r="M25" s="29">
        <f t="shared" si="1"/>
        <v>15000000</v>
      </c>
      <c r="N25" s="28">
        <f t="shared" si="2"/>
        <v>50000000</v>
      </c>
      <c r="O25" s="29">
        <f t="shared" si="3"/>
        <v>22500000</v>
      </c>
      <c r="P25" s="30">
        <f t="shared" si="0"/>
        <v>0.36363636363636365</v>
      </c>
    </row>
    <row r="26" spans="11:16" x14ac:dyDescent="0.25">
      <c r="K26" s="27" t="str">
        <f>+NOVIEMBRE!B2</f>
        <v>Noviembre</v>
      </c>
      <c r="L26" s="28">
        <v>45000000</v>
      </c>
      <c r="M26" s="29">
        <f t="shared" si="1"/>
        <v>35000000</v>
      </c>
      <c r="N26" s="28">
        <f t="shared" si="2"/>
        <v>90000000</v>
      </c>
      <c r="O26" s="29">
        <f t="shared" si="3"/>
        <v>52500000</v>
      </c>
      <c r="P26" s="30">
        <f t="shared" si="0"/>
        <v>0.26666666666666666</v>
      </c>
    </row>
    <row r="27" spans="11:16" x14ac:dyDescent="0.25">
      <c r="K27" s="31" t="str">
        <f>+DICIEMBRE!B2</f>
        <v>Diciembre</v>
      </c>
      <c r="L27" s="28">
        <v>43000000</v>
      </c>
      <c r="M27" s="29">
        <f t="shared" si="1"/>
        <v>33000000</v>
      </c>
      <c r="N27" s="28">
        <f t="shared" si="2"/>
        <v>86000000</v>
      </c>
      <c r="O27" s="29">
        <f t="shared" si="3"/>
        <v>49500000</v>
      </c>
      <c r="P27" s="30">
        <f t="shared" si="0"/>
        <v>0.27397260273972601</v>
      </c>
    </row>
    <row r="28" spans="11:16" x14ac:dyDescent="0.25">
      <c r="K28" s="31">
        <f>+K32</f>
        <v>0</v>
      </c>
      <c r="L28" s="32">
        <f>+SUM(L16:L27)</f>
        <v>429000000</v>
      </c>
      <c r="M28" s="32">
        <f>+SUM(M16:M27)</f>
        <v>309000000</v>
      </c>
      <c r="N28" s="32">
        <f>+SUM(N16:N27)</f>
        <v>858000000</v>
      </c>
      <c r="O28" s="32">
        <f>+SUM(O16:O27)</f>
        <v>463500000</v>
      </c>
      <c r="P28" s="33">
        <f t="shared" ref="P28" si="4">+(L28-M28)/(N28-O28)</f>
        <v>0.30418250950570341</v>
      </c>
    </row>
    <row r="32" spans="11:16" ht="26.25" x14ac:dyDescent="0.25">
      <c r="K32" s="44"/>
      <c r="L32" s="44"/>
    </row>
  </sheetData>
  <mergeCells count="6">
    <mergeCell ref="B2:Q3"/>
    <mergeCell ref="H7:H8"/>
    <mergeCell ref="K32:L32"/>
    <mergeCell ref="B7:B8"/>
    <mergeCell ref="D7:D8"/>
    <mergeCell ref="F7:F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A633-9A7C-4097-B1F8-F274B4E40186}">
  <sheetPr>
    <tabColor rgb="FF7E0000"/>
  </sheetPr>
  <dimension ref="B2:T33"/>
  <sheetViews>
    <sheetView zoomScaleNormal="100" workbookViewId="0">
      <selection activeCell="H12" sqref="H12:L12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44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SUM(Tabla1[CONCEPTO])</f>
        <v>0</v>
      </c>
      <c r="D8" s="10">
        <f>SUM(Tabla2[CONCEPTO])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SUM(Tabla1[INGRESOS])</f>
        <v>0</v>
      </c>
      <c r="D9" s="10">
        <f>SUM(Tabla2[INGRESO])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s="2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IF(Tabla6[[#This Row],[CUENTA]]="Ahorro",Tabla6[[#This Row],[SALDO INICIAL]]+(SUMIF(Tabla2[CUENTA],Tabla6[[#This Row],[ENTIDAD]],Tabla2[INGRESO])-SUMIF(Tabla2[CUENTA],Tabla6[[#This Row],[ENTIDAD]],Tabla2[GASTO])),Tabla6[[#This Row],[SALDO INICIAL]]+(SUMIF(Tabla2[CUENTA],Tabla6[[#This Row],[ENTIDAD]],Tabla2[GASTO])-SUMIF(Tabla2[CONCEPTO],Tabla6[[#This Row],[ENTIDAD]],Tabla2[GASTO])))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N14:Q14"/>
    <mergeCell ref="B2:D4"/>
    <mergeCell ref="B6:D6"/>
    <mergeCell ref="B12:F12"/>
    <mergeCell ref="H12:L12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DFC8CAE-4D0C-4A40-BAA2-3FD1AAF87AD8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FD74560-F644-4A59-BF19-E73033386991}">
          <x14:formula1>
            <xm:f>Configuracion!$B$2:$B$1048576</xm:f>
          </x14:formula1>
          <xm:sqref>N16 C14 I14</xm:sqref>
        </x14:dataValidation>
        <x14:dataValidation type="list" allowBlank="1" showInputMessage="1" showErrorMessage="1" xr:uid="{B489EF6A-03E6-4A1D-B076-09DDF28DB05D}">
          <x14:formula1>
            <xm:f>Configuracion!$C$2:$C$1048576</xm:f>
          </x14:formula1>
          <xm:sqref>O16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0B8B-D672-416E-B247-866612B694DA}">
  <sheetPr>
    <tabColor rgb="FF7E0000"/>
  </sheetPr>
  <dimension ref="B2:T33"/>
  <sheetViews>
    <sheetView zoomScaleNormal="100" workbookViewId="0">
      <selection activeCell="B5" sqref="B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45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SUM(Tabla111[CONCEPTO])</f>
        <v>0</v>
      </c>
      <c r="D8" s="10">
        <f>SUM(Tabla212[CONCEPTO])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SUM(Tabla111[INGRESOS])</f>
        <v>0</v>
      </c>
      <c r="D9" s="10">
        <f>SUM(Tabla212[INGRESO])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IF(Tabla613[[#This Row],[CUENTA]]="Ahorro",Tabla613[[#This Row],[SALDO INICIAL]]+(SUMIF(Tabla212[CUENTA],Tabla613[[#This Row],[ENTIDAD]],Tabla212[INGRESO])-SUMIF(Tabla212[CUENTA],Tabla613[[#This Row],[ENTIDAD]],Tabla212[GASTO])),Tabla613[[#This Row],[SALDO INICIAL]]+(SUMIF(Tabla212[CUENTA],Tabla613[[#This Row],[ENTIDAD]],Tabla212[GASTO])-SUMIF(Tabla212[CONCEPTO],Tabla613[[#This Row],[ENTIDAD]],Tabla212[GASTO])))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E8417EE-0FF1-4F47-9899-8C3D3397F208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3DE10B-6FFA-480E-A543-B0646A9BE00E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12DAF475-1F66-4F6B-9F11-24D5BC116C42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D09-CA30-4522-A572-5040F12A8914}">
  <sheetPr>
    <tabColor rgb="FF7E0000"/>
  </sheetPr>
  <dimension ref="B2:T33"/>
  <sheetViews>
    <sheetView zoomScaleNormal="100" workbookViewId="0">
      <selection activeCell="E10" sqref="E10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46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SUM(Tabla11114[CONCEPTO])</f>
        <v>0</v>
      </c>
      <c r="D8" s="10">
        <f>SUM(Tabla21215[CONCEPTO])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SUM(Tabla11114[INGRESOS])</f>
        <v>0</v>
      </c>
      <c r="D9" s="10">
        <f>SUM(Tabla21215[INGRESO])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IF(Tabla61316[[#This Row],[CUENTA]]="Ahorro",Tabla61316[[#This Row],[SALDO INICIAL]]+(SUMIF(Tabla21215[CUENTA],Tabla61316[[#This Row],[ENTIDAD]],Tabla21215[INGRESO])-SUMIF(Tabla21215[CUENTA],Tabla61316[[#This Row],[ENTIDAD]],Tabla21215[GASTO])),Tabla61316[[#This Row],[SALDO INICIAL]]+(SUMIF(Tabla21215[CUENTA],Tabla61316[[#This Row],[ENTIDAD]],Tabla21215[GASTO])-SUMIF(Tabla21215[CONCEPTO],Tabla61316[[#This Row],[ENTIDAD]],Tabla21215[GASTO])))</f>
        <v>0</v>
      </c>
      <c r="R16"/>
      <c r="S16"/>
      <c r="T16"/>
    </row>
    <row r="17" spans="10:20" x14ac:dyDescent="0.25">
      <c r="R17"/>
      <c r="S17"/>
      <c r="T17"/>
    </row>
    <row r="18" spans="10:20" x14ac:dyDescent="0.25">
      <c r="R18"/>
      <c r="S18"/>
      <c r="T18"/>
    </row>
    <row r="19" spans="10:20" x14ac:dyDescent="0.25">
      <c r="R19"/>
      <c r="S19"/>
      <c r="T19"/>
    </row>
    <row r="20" spans="10:20" x14ac:dyDescent="0.25">
      <c r="R20"/>
      <c r="S20"/>
      <c r="T20"/>
    </row>
    <row r="21" spans="10:20" x14ac:dyDescent="0.25">
      <c r="R21"/>
      <c r="S21"/>
      <c r="T21"/>
    </row>
    <row r="22" spans="10:20" x14ac:dyDescent="0.25">
      <c r="R22"/>
      <c r="S22"/>
      <c r="T22"/>
    </row>
    <row r="23" spans="10:20" x14ac:dyDescent="0.25">
      <c r="R23"/>
      <c r="S23"/>
      <c r="T23"/>
    </row>
    <row r="24" spans="10:20" x14ac:dyDescent="0.25">
      <c r="R24"/>
      <c r="S24"/>
      <c r="T24"/>
    </row>
    <row r="25" spans="10:20" x14ac:dyDescent="0.25">
      <c r="R25"/>
      <c r="S25"/>
      <c r="T25"/>
    </row>
    <row r="26" spans="10:20" x14ac:dyDescent="0.25">
      <c r="R26"/>
      <c r="S26"/>
      <c r="T26"/>
    </row>
    <row r="27" spans="10:20" x14ac:dyDescent="0.25">
      <c r="R27"/>
      <c r="S27"/>
      <c r="T27"/>
    </row>
    <row r="28" spans="10:20" x14ac:dyDescent="0.25">
      <c r="R28"/>
      <c r="S28"/>
      <c r="T28"/>
    </row>
    <row r="29" spans="10:20" x14ac:dyDescent="0.25">
      <c r="R29"/>
      <c r="S29"/>
      <c r="T29"/>
    </row>
    <row r="30" spans="10:20" x14ac:dyDescent="0.25">
      <c r="R30"/>
      <c r="S30"/>
      <c r="T30"/>
    </row>
    <row r="32" spans="10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6B7910-4C83-4886-9727-A1CCDAD6CC21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FCFACA-69B2-47AD-A9BB-336B6768D456}">
          <x14:formula1>
            <xm:f>Configuracion!$B$2:$B$1048576</xm:f>
          </x14:formula1>
          <xm:sqref>N16 C14 I14</xm:sqref>
        </x14:dataValidation>
        <x14:dataValidation type="list" allowBlank="1" showInputMessage="1" showErrorMessage="1" xr:uid="{020273C2-1CA1-49C2-B355-84BA59189F41}">
          <x14:formula1>
            <xm:f>Configuracion!$C$2:$C$1048576</xm:f>
          </x14:formula1>
          <xm:sqref>O16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84DD-795A-4500-B59F-7D1ED9D1E654}">
  <sheetPr>
    <tabColor rgb="FF7E0000"/>
  </sheetPr>
  <dimension ref="B2:T33"/>
  <sheetViews>
    <sheetView zoomScaleNormal="100" workbookViewId="0">
      <selection activeCell="B5" sqref="B5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47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SUM(Tabla1111417[CONCEPTO])</f>
        <v>0</v>
      </c>
      <c r="D8" s="10">
        <f>SUM(Tabla2121518[CONCEPTO])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SUM(Tabla1111417[INGRESOS])</f>
        <v>0</v>
      </c>
      <c r="D9" s="10">
        <f>SUM(Tabla2121518[INGRESO])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IF(Tabla6131619[[#This Row],[CUENTA]]="Ahorro",Tabla6131619[[#This Row],[SALDO INICIAL]]+(SUMIF(Tabla2121518[CUENTA],Tabla6131619[[#This Row],[ENTIDAD]],Tabla2121518[INGRESO])-SUMIF(Tabla2121518[CUENTA],Tabla6131619[[#This Row],[ENTIDAD]],Tabla2121518[GASTO])),Tabla6131619[[#This Row],[SALDO INICIAL]]+(SUMIF(Tabla2121518[CUENTA],Tabla6131619[[#This Row],[ENTIDAD]],Tabla2121518[GASTO])-SUMIF(Tabla2121518[CONCEPTO],Tabla6131619[[#This Row],[ENTIDAD]],Tabla2121518[GASTO])))</f>
        <v>0</v>
      </c>
      <c r="R16"/>
      <c r="S16"/>
      <c r="T16"/>
    </row>
    <row r="17" spans="9:20" x14ac:dyDescent="0.25">
      <c r="R17"/>
      <c r="S17"/>
      <c r="T17"/>
    </row>
    <row r="18" spans="9:20" x14ac:dyDescent="0.25">
      <c r="R18"/>
      <c r="S18"/>
      <c r="T18"/>
    </row>
    <row r="19" spans="9:20" x14ac:dyDescent="0.25">
      <c r="R19"/>
      <c r="S19"/>
      <c r="T19"/>
    </row>
    <row r="20" spans="9:20" x14ac:dyDescent="0.25">
      <c r="R20"/>
      <c r="S20"/>
      <c r="T20"/>
    </row>
    <row r="21" spans="9:20" x14ac:dyDescent="0.25">
      <c r="R21"/>
      <c r="S21"/>
      <c r="T21"/>
    </row>
    <row r="22" spans="9:20" x14ac:dyDescent="0.25">
      <c r="R22"/>
      <c r="S22"/>
      <c r="T22"/>
    </row>
    <row r="23" spans="9:20" x14ac:dyDescent="0.25">
      <c r="R23"/>
      <c r="S23"/>
      <c r="T23"/>
    </row>
    <row r="24" spans="9:20" x14ac:dyDescent="0.25">
      <c r="I24" s="1" t="s">
        <v>32</v>
      </c>
      <c r="R24"/>
      <c r="S24"/>
      <c r="T24"/>
    </row>
    <row r="25" spans="9:20" x14ac:dyDescent="0.25">
      <c r="R25"/>
      <c r="S25"/>
      <c r="T25"/>
    </row>
    <row r="26" spans="9:20" x14ac:dyDescent="0.25">
      <c r="R26"/>
      <c r="S26"/>
      <c r="T26"/>
    </row>
    <row r="27" spans="9:20" x14ac:dyDescent="0.25">
      <c r="R27"/>
      <c r="S27"/>
      <c r="T27"/>
    </row>
    <row r="28" spans="9:20" x14ac:dyDescent="0.25">
      <c r="R28"/>
      <c r="S28"/>
      <c r="T28"/>
    </row>
    <row r="29" spans="9:20" x14ac:dyDescent="0.25">
      <c r="R29"/>
      <c r="S29"/>
      <c r="T29"/>
    </row>
    <row r="30" spans="9:20" x14ac:dyDescent="0.25">
      <c r="R30"/>
      <c r="S30"/>
      <c r="T30"/>
    </row>
    <row r="32" spans="9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DE9E9BF-3AA2-445F-B301-0883BE9D01EC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B554F5-043E-4366-9946-2E5524FE0090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C106B189-7F95-434B-B271-E3FC0C338D0B}">
          <x14:formula1>
            <xm:f>Configuracion!$B$2:$B$1048576</xm:f>
          </x14:formula1>
          <xm:sqref>N16 C14 I14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8E3D-60D1-41BE-90B1-E73BFB0615AD}">
  <sheetPr>
    <tabColor rgb="FF7E0000"/>
  </sheetPr>
  <dimension ref="B2:T33"/>
  <sheetViews>
    <sheetView zoomScaleNormal="100" workbookViewId="0">
      <selection activeCell="K3" sqref="K3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31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SUM(Tabla111141720[CONCEPTO])</f>
        <v>0</v>
      </c>
      <c r="D8" s="10">
        <f>SUM(Tabla212151821[CONCEPTO])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SUM(Tabla111141720[INGRESOS])</f>
        <v>0</v>
      </c>
      <c r="D9" s="10">
        <f>SUM(Tabla212151821[INGRESO])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IF(Tabla613161922[[#This Row],[CUENTA]]="Ahorro",Tabla613161922[[#This Row],[SALDO INICIAL]]+(SUMIF(Tabla212151821[CUENTA],Tabla613161922[[#This Row],[ENTIDAD]],Tabla212151821[INGRESO])-SUMIF(Tabla212151821[CUENTA],Tabla613161922[[#This Row],[ENTIDAD]],Tabla212151821[GASTO])),Tabla613161922[[#This Row],[SALDO INICIAL]]+(SUMIF(Tabla212151821[CUENTA],Tabla613161922[[#This Row],[ENTIDAD]],Tabla212151821[GASTO])-SUMIF(Tabla212151821[CONCEPTO],Tabla613161922[[#This Row],[ENTIDAD]],Tabla212151821[GASTO])))</f>
        <v>0</v>
      </c>
      <c r="R16"/>
      <c r="S16"/>
      <c r="T16"/>
    </row>
    <row r="17" spans="9:20" x14ac:dyDescent="0.25">
      <c r="R17"/>
      <c r="S17"/>
      <c r="T17"/>
    </row>
    <row r="18" spans="9:20" x14ac:dyDescent="0.25">
      <c r="R18"/>
      <c r="S18"/>
      <c r="T18"/>
    </row>
    <row r="19" spans="9:20" x14ac:dyDescent="0.25">
      <c r="R19"/>
      <c r="S19"/>
      <c r="T19"/>
    </row>
    <row r="20" spans="9:20" x14ac:dyDescent="0.25">
      <c r="R20"/>
      <c r="S20"/>
      <c r="T20"/>
    </row>
    <row r="21" spans="9:20" x14ac:dyDescent="0.25">
      <c r="R21"/>
      <c r="S21"/>
      <c r="T21"/>
    </row>
    <row r="22" spans="9:20" x14ac:dyDescent="0.25">
      <c r="R22"/>
      <c r="S22"/>
      <c r="T22"/>
    </row>
    <row r="23" spans="9:20" x14ac:dyDescent="0.25">
      <c r="R23"/>
      <c r="S23"/>
      <c r="T23"/>
    </row>
    <row r="24" spans="9:20" x14ac:dyDescent="0.25">
      <c r="I24" s="1" t="s">
        <v>32</v>
      </c>
      <c r="R24"/>
      <c r="S24"/>
      <c r="T24"/>
    </row>
    <row r="25" spans="9:20" x14ac:dyDescent="0.25">
      <c r="R25"/>
      <c r="S25"/>
      <c r="T25"/>
    </row>
    <row r="26" spans="9:20" x14ac:dyDescent="0.25">
      <c r="R26"/>
      <c r="S26"/>
      <c r="T26"/>
    </row>
    <row r="27" spans="9:20" x14ac:dyDescent="0.25">
      <c r="R27"/>
      <c r="S27"/>
      <c r="T27"/>
    </row>
    <row r="28" spans="9:20" x14ac:dyDescent="0.25">
      <c r="R28"/>
      <c r="S28"/>
      <c r="T28"/>
    </row>
    <row r="29" spans="9:20" x14ac:dyDescent="0.25">
      <c r="R29"/>
      <c r="S29"/>
      <c r="T29"/>
    </row>
    <row r="30" spans="9:20" x14ac:dyDescent="0.25">
      <c r="R30"/>
      <c r="S30"/>
      <c r="T30"/>
    </row>
    <row r="32" spans="9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4FDC17B-EE26-4013-93BA-F38EFF20CAED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178E73-690C-42A8-8BCE-CD2E26AAB290}">
          <x14:formula1>
            <xm:f>Configuracion!$B$2:$B$1048576</xm:f>
          </x14:formula1>
          <xm:sqref>N16 C14 I14</xm:sqref>
        </x14:dataValidation>
        <x14:dataValidation type="list" allowBlank="1" showInputMessage="1" showErrorMessage="1" xr:uid="{BDF4D513-235A-44F2-8AA2-A8EAF7BC022C}">
          <x14:formula1>
            <xm:f>Configuracion!$C$2:$C$1048576</xm:f>
          </x14:formula1>
          <xm:sqref>O16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5F79-6537-40A4-96FB-0AAFD2445CE2}">
  <sheetPr>
    <tabColor rgb="FF7E0000"/>
  </sheetPr>
  <dimension ref="B2:T33"/>
  <sheetViews>
    <sheetView zoomScaleNormal="100" workbookViewId="0">
      <selection activeCell="E22" sqref="E22"/>
    </sheetView>
  </sheetViews>
  <sheetFormatPr baseColWidth="10" defaultColWidth="11.42578125" defaultRowHeight="15" x14ac:dyDescent="0.25"/>
  <cols>
    <col min="1" max="1" width="11.42578125" style="1" customWidth="1"/>
    <col min="2" max="2" width="13.7109375" style="1" customWidth="1"/>
    <col min="3" max="3" width="15.7109375" style="1" customWidth="1"/>
    <col min="4" max="4" width="15.5703125" style="11" bestFit="1" customWidth="1"/>
    <col min="5" max="6" width="15.7109375" style="11" customWidth="1"/>
    <col min="7" max="7" width="7" style="1" customWidth="1"/>
    <col min="8" max="8" width="13.7109375" style="1" customWidth="1"/>
    <col min="9" max="9" width="15.7109375" style="1" customWidth="1"/>
    <col min="10" max="10" width="14.5703125" style="11" bestFit="1" customWidth="1"/>
    <col min="11" max="12" width="15.7109375" style="11" customWidth="1"/>
    <col min="13" max="13" width="5.28515625" style="1" customWidth="1"/>
    <col min="14" max="14" width="20.7109375" style="1" customWidth="1"/>
    <col min="15" max="15" width="12" style="1" customWidth="1"/>
    <col min="16" max="16" width="22.5703125" style="1" bestFit="1" customWidth="1"/>
    <col min="17" max="17" width="16.28515625" style="1" customWidth="1"/>
    <col min="18" max="18" width="17.85546875" style="1" hidden="1" customWidth="1"/>
    <col min="19" max="19" width="22.7109375" style="1" hidden="1" customWidth="1"/>
    <col min="20" max="20" width="21" style="1" hidden="1" customWidth="1"/>
    <col min="21" max="16384" width="11.42578125" style="1"/>
  </cols>
  <sheetData>
    <row r="2" spans="2:20" ht="15" customHeight="1" x14ac:dyDescent="0.25">
      <c r="B2" s="47" t="s">
        <v>48</v>
      </c>
      <c r="C2" s="47"/>
      <c r="D2" s="47"/>
    </row>
    <row r="3" spans="2:20" ht="15" customHeight="1" x14ac:dyDescent="0.25">
      <c r="B3" s="48"/>
      <c r="C3" s="48"/>
      <c r="D3" s="48"/>
    </row>
    <row r="4" spans="2:20" x14ac:dyDescent="0.25">
      <c r="B4" s="48"/>
      <c r="C4" s="48"/>
      <c r="D4" s="48"/>
    </row>
    <row r="6" spans="2:20" x14ac:dyDescent="0.25">
      <c r="B6" s="49" t="s">
        <v>0</v>
      </c>
      <c r="C6" s="50"/>
      <c r="D6" s="50"/>
      <c r="E6" s="12"/>
      <c r="F6" s="12"/>
      <c r="G6" s="7"/>
    </row>
    <row r="7" spans="2:20" x14ac:dyDescent="0.25">
      <c r="B7" s="5"/>
      <c r="C7" s="6" t="s">
        <v>1</v>
      </c>
      <c r="D7" s="9" t="s">
        <v>2</v>
      </c>
      <c r="E7" s="13"/>
      <c r="F7" s="20"/>
      <c r="G7" s="7"/>
    </row>
    <row r="8" spans="2:20" x14ac:dyDescent="0.25">
      <c r="B8" s="4" t="s">
        <v>3</v>
      </c>
      <c r="C8" s="3">
        <f>SUM(Tabla11114172023[CONCEPTO])</f>
        <v>0</v>
      </c>
      <c r="D8" s="10">
        <f>SUM(Tabla21215182124[CONCEPTO])</f>
        <v>0</v>
      </c>
      <c r="E8" s="14"/>
      <c r="F8" s="21"/>
      <c r="G8" s="8"/>
    </row>
    <row r="9" spans="2:20" x14ac:dyDescent="0.25">
      <c r="B9" s="4" t="s">
        <v>4</v>
      </c>
      <c r="C9" s="3">
        <f>SUM(Tabla11114172023[INGRESOS])</f>
        <v>0</v>
      </c>
      <c r="D9" s="10">
        <f>SUM(Tabla21215182124[INGRESO])</f>
        <v>0</v>
      </c>
      <c r="E9" s="14"/>
      <c r="F9" s="21"/>
      <c r="G9" s="8"/>
    </row>
    <row r="10" spans="2:20" x14ac:dyDescent="0.25">
      <c r="B10" s="4" t="s">
        <v>8</v>
      </c>
      <c r="C10" s="3">
        <f>C8-C9</f>
        <v>0</v>
      </c>
      <c r="D10" s="3">
        <f>D8-D9</f>
        <v>0</v>
      </c>
    </row>
    <row r="12" spans="2:20" x14ac:dyDescent="0.25">
      <c r="B12" s="51" t="s">
        <v>1</v>
      </c>
      <c r="C12" s="52"/>
      <c r="D12" s="52"/>
      <c r="E12" s="52"/>
      <c r="F12" s="53"/>
      <c r="G12" s="2"/>
      <c r="H12" s="51" t="s">
        <v>2</v>
      </c>
      <c r="I12" s="52"/>
      <c r="J12" s="52"/>
      <c r="K12" s="52"/>
      <c r="L12" s="53"/>
    </row>
    <row r="13" spans="2:20" x14ac:dyDescent="0.25">
      <c r="B13" s="16" t="s">
        <v>9</v>
      </c>
      <c r="C13" s="18" t="s">
        <v>15</v>
      </c>
      <c r="D13" s="18" t="s">
        <v>6</v>
      </c>
      <c r="E13" s="18" t="s">
        <v>3</v>
      </c>
      <c r="F13" s="18" t="s">
        <v>5</v>
      </c>
      <c r="G13" s="2"/>
      <c r="H13" s="16" t="s">
        <v>9</v>
      </c>
      <c r="I13" s="18" t="s">
        <v>15</v>
      </c>
      <c r="J13" s="19" t="s">
        <v>6</v>
      </c>
      <c r="K13" s="19" t="s">
        <v>7</v>
      </c>
      <c r="L13" s="19" t="s">
        <v>5</v>
      </c>
      <c r="R13" t="s">
        <v>27</v>
      </c>
      <c r="S13" t="s">
        <v>29</v>
      </c>
      <c r="T13" t="s">
        <v>30</v>
      </c>
    </row>
    <row r="14" spans="2:20" x14ac:dyDescent="0.25">
      <c r="B14" s="15">
        <f>+E14-F14</f>
        <v>0</v>
      </c>
      <c r="C14" s="10"/>
      <c r="D14" s="10"/>
      <c r="E14" s="10"/>
      <c r="F14" s="10"/>
      <c r="H14" s="15">
        <f>+K14-L14</f>
        <v>0</v>
      </c>
      <c r="I14" s="10"/>
      <c r="J14" s="10"/>
      <c r="K14" s="10"/>
      <c r="L14" s="10"/>
      <c r="N14" s="46" t="s">
        <v>26</v>
      </c>
      <c r="O14" s="46"/>
      <c r="P14" s="46"/>
      <c r="Q14" s="46"/>
      <c r="R14" s="24" t="s">
        <v>28</v>
      </c>
      <c r="S14" s="22"/>
      <c r="T14" s="22"/>
    </row>
    <row r="15" spans="2:20" x14ac:dyDescent="0.25">
      <c r="N15" s="16" t="s">
        <v>25</v>
      </c>
      <c r="O15" s="16" t="s">
        <v>15</v>
      </c>
      <c r="P15" s="16" t="s">
        <v>16</v>
      </c>
      <c r="Q15" s="17" t="s">
        <v>17</v>
      </c>
      <c r="R15"/>
      <c r="S15"/>
      <c r="T15"/>
    </row>
    <row r="16" spans="2:20" x14ac:dyDescent="0.25">
      <c r="N16" s="15"/>
      <c r="O16" s="3"/>
      <c r="P16" s="3">
        <v>0</v>
      </c>
      <c r="Q16" s="3">
        <f>IF(Tabla61316192225[[#This Row],[CUENTA]]="Ahorro",Tabla61316192225[[#This Row],[SALDO INICIAL]]+(SUMIF(Tabla21215182124[CUENTA],Tabla61316192225[[#This Row],[ENTIDAD]],Tabla21215182124[INGRESO])-SUMIF(Tabla21215182124[CUENTA],Tabla61316192225[[#This Row],[ENTIDAD]],Tabla21215182124[GASTO])),Tabla61316192225[[#This Row],[SALDO INICIAL]]+(SUMIF(Tabla21215182124[CUENTA],Tabla61316192225[[#This Row],[ENTIDAD]],Tabla21215182124[GASTO])-SUMIF(Tabla21215182124[CONCEPTO],Tabla61316192225[[#This Row],[ENTIDAD]],Tabla21215182124[GASTO])))</f>
        <v>0</v>
      </c>
      <c r="R16"/>
      <c r="S16"/>
      <c r="T16"/>
    </row>
    <row r="17" spans="9:20" x14ac:dyDescent="0.25">
      <c r="R17"/>
      <c r="S17"/>
      <c r="T17"/>
    </row>
    <row r="18" spans="9:20" x14ac:dyDescent="0.25">
      <c r="R18"/>
      <c r="S18"/>
      <c r="T18"/>
    </row>
    <row r="19" spans="9:20" x14ac:dyDescent="0.25">
      <c r="R19"/>
      <c r="S19"/>
      <c r="T19"/>
    </row>
    <row r="20" spans="9:20" x14ac:dyDescent="0.25">
      <c r="R20"/>
      <c r="S20"/>
      <c r="T20"/>
    </row>
    <row r="21" spans="9:20" x14ac:dyDescent="0.25">
      <c r="R21"/>
      <c r="S21"/>
      <c r="T21"/>
    </row>
    <row r="22" spans="9:20" x14ac:dyDescent="0.25">
      <c r="R22"/>
      <c r="S22"/>
      <c r="T22"/>
    </row>
    <row r="23" spans="9:20" x14ac:dyDescent="0.25">
      <c r="R23"/>
      <c r="S23"/>
      <c r="T23"/>
    </row>
    <row r="24" spans="9:20" x14ac:dyDescent="0.25">
      <c r="I24" s="1" t="s">
        <v>32</v>
      </c>
      <c r="R24"/>
      <c r="S24"/>
      <c r="T24"/>
    </row>
    <row r="25" spans="9:20" x14ac:dyDescent="0.25">
      <c r="R25"/>
      <c r="S25"/>
      <c r="T25"/>
    </row>
    <row r="26" spans="9:20" x14ac:dyDescent="0.25">
      <c r="R26"/>
      <c r="S26"/>
      <c r="T26"/>
    </row>
    <row r="27" spans="9:20" x14ac:dyDescent="0.25">
      <c r="R27"/>
      <c r="S27"/>
      <c r="T27"/>
    </row>
    <row r="28" spans="9:20" x14ac:dyDescent="0.25">
      <c r="R28"/>
      <c r="S28"/>
      <c r="T28"/>
    </row>
    <row r="29" spans="9:20" x14ac:dyDescent="0.25">
      <c r="R29"/>
      <c r="S29"/>
      <c r="T29"/>
    </row>
    <row r="30" spans="9:20" x14ac:dyDescent="0.25">
      <c r="R30"/>
      <c r="S30"/>
      <c r="T30"/>
    </row>
    <row r="32" spans="9:20" x14ac:dyDescent="0.25">
      <c r="J32" s="1"/>
      <c r="K32" s="1"/>
      <c r="L32" s="1"/>
    </row>
    <row r="33" spans="10:12" x14ac:dyDescent="0.25">
      <c r="J33" s="1"/>
      <c r="K33" s="1"/>
      <c r="L33" s="1"/>
    </row>
  </sheetData>
  <mergeCells count="5">
    <mergeCell ref="B2:D4"/>
    <mergeCell ref="B6:D6"/>
    <mergeCell ref="B12:F12"/>
    <mergeCell ref="H12:L12"/>
    <mergeCell ref="N14:Q14"/>
  </mergeCells>
  <pageMargins left="0.7" right="0.7" top="0.75" bottom="0.75" header="0.3" footer="0.3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FD3791-F6E5-4C6D-AF43-107F84782B1E}">
            <x14:iconSet iconSet="3Triangle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B14 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716B51-6FA1-4FE4-BFED-22FA00F1BE40}">
          <x14:formula1>
            <xm:f>Configuracion!$C$2:$C$1048576</xm:f>
          </x14:formula1>
          <xm:sqref>O16</xm:sqref>
        </x14:dataValidation>
        <x14:dataValidation type="list" allowBlank="1" showInputMessage="1" showErrorMessage="1" xr:uid="{24DB6350-4FB6-4286-B2F7-72A949780736}">
          <x14:formula1>
            <xm:f>Configuracion!$B$2:$B$1048576</xm:f>
          </x14:formula1>
          <xm:sqref>N16 C14 I14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DASHBOARD</vt:lpstr>
      <vt:lpstr>Configuracion</vt:lpstr>
      <vt:lpstr>DASBORAD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Celemin</dc:creator>
  <cp:keywords/>
  <dc:description/>
  <cp:lastModifiedBy>John Alvaro Rueda Forero</cp:lastModifiedBy>
  <cp:revision/>
  <dcterms:created xsi:type="dcterms:W3CDTF">2025-04-25T20:34:14Z</dcterms:created>
  <dcterms:modified xsi:type="dcterms:W3CDTF">2025-04-27T00:40:01Z</dcterms:modified>
  <cp:category/>
  <cp:contentStatus/>
</cp:coreProperties>
</file>