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slicers/slicer2.xml" ContentType="application/vnd.ms-excel.slicer+xml"/>
  <Override PartName="/xl/drawings/drawing7.xml" ContentType="application/vnd.openxmlformats-officedocument.drawing+xml"/>
  <Override PartName="/xl/tables/table6.xml" ContentType="application/vnd.openxmlformats-officedocument.spreadsheetml.table+xml"/>
  <Override PartName="/xl/pivotTables/pivotTable7.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HP\Desktop\Projects Excel\"/>
    </mc:Choice>
  </mc:AlternateContent>
  <xr:revisionPtr revIDLastSave="0" documentId="13_ncr:1_{83288CA3-8B7D-452A-B8FE-61395C11D132}" xr6:coauthVersionLast="47" xr6:coauthVersionMax="47" xr10:uidLastSave="{00000000-0000-0000-0000-000000000000}"/>
  <bookViews>
    <workbookView xWindow="-108" yWindow="-108" windowWidth="23256" windowHeight="13176" tabRatio="945" activeTab="9" xr2:uid="{26D4546B-D2A1-4444-8EAF-A6228F96F0C1}"/>
  </bookViews>
  <sheets>
    <sheet name="Data" sheetId="1" r:id="rId1"/>
    <sheet name="Quick Statistics" sheetId="2" r:id="rId2"/>
    <sheet name="Conditonal Formatting" sheetId="3" r:id="rId3"/>
    <sheet name="sumifs" sheetId="4" r:id="rId4"/>
    <sheet name="Sheet5" sheetId="6" r:id="rId5"/>
    <sheet name="pivots" sheetId="5" r:id="rId6"/>
    <sheet name="Graphs" sheetId="7" r:id="rId7"/>
    <sheet name="pivot2" sheetId="8" r:id="rId8"/>
    <sheet name="Xloopup" sheetId="9" r:id="rId9"/>
    <sheet name="Practice1" sheetId="10" r:id="rId10"/>
    <sheet name="Practice2" sheetId="11" r:id="rId11"/>
  </sheets>
  <definedNames>
    <definedName name="_xlnm._FilterDatabase" localSheetId="0" hidden="1">Data!$C$11:$G$11</definedName>
    <definedName name="_xlnm._FilterDatabase" localSheetId="10" hidden="1">Practice2!$C$6:$F$29</definedName>
    <definedName name="_xlchart.v1.0" hidden="1">Data!$F$11</definedName>
    <definedName name="_xlchart.v1.1" hidden="1">Data!$F$12:$F$311</definedName>
    <definedName name="_xlchart.v1.2" hidden="1">Data!$D$12:$D$311</definedName>
    <definedName name="_xlchart.v1.3" hidden="1">Data!$F$12:$F$311</definedName>
    <definedName name="_xlcn.WorksheetConnection_beginnerDAcourseblank.xlsxdata21" hidden="1">data2[]</definedName>
    <definedName name="_xlcn.WorksheetConnection_Project2.xlsxdata251" hidden="1">data25[]</definedName>
    <definedName name="Slicer_Geography">#N/A</definedName>
    <definedName name="Slicer_Geography1">#N/A</definedName>
    <definedName name="Slicer_Sales_Person">#N/A</definedName>
  </definedNames>
  <calcPr calcId="191029"/>
  <pivotCaches>
    <pivotCache cacheId="0" r:id="rId12"/>
    <pivotCache cacheId="81" r:id="rId13"/>
    <pivotCache cacheId="84" r:id="rId14"/>
    <pivotCache cacheId="87" r:id="rId15"/>
    <pivotCache cacheId="103" r:id="rId16"/>
  </pivotCaches>
  <extLst>
    <ext xmlns:x14="http://schemas.microsoft.com/office/spreadsheetml/2009/9/main" uri="{876F7934-8845-4945-9796-88D515C7AA90}">
      <x14:pivotCaches>
        <pivotCache cacheId="80" r:id="rId17"/>
        <pivotCache cacheId="91" r:id="rId18"/>
      </x14:pivotCaches>
    </ex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25" name="data25" connection="WorksheetConnection_Project 2.xlsx!data25"/>
          <x15:modelTable id="data2" name="data2" connection="WorksheetConnection_beginner-DA-course-blank.xlsx!data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0" i="10" l="1" a="1"/>
  <c r="I10" i="10" s="1"/>
  <c r="K10" i="10" s="1"/>
  <c r="M10" i="10" s="1"/>
  <c r="G16" i="10"/>
  <c r="F16" i="10"/>
  <c r="G15" i="10"/>
  <c r="F15" i="10"/>
  <c r="G14" i="10"/>
  <c r="F14" i="10"/>
  <c r="F13" i="10"/>
  <c r="G13" i="10"/>
  <c r="G9" i="10"/>
  <c r="H18" i="9"/>
  <c r="H22" i="9"/>
  <c r="H34" i="9"/>
  <c r="H38" i="9"/>
  <c r="H50" i="9"/>
  <c r="H54" i="9"/>
  <c r="H66" i="9"/>
  <c r="H70" i="9"/>
  <c r="H82" i="9"/>
  <c r="H86" i="9"/>
  <c r="H93" i="9"/>
  <c r="H94" i="9"/>
  <c r="H101" i="9"/>
  <c r="H102" i="9"/>
  <c r="H109" i="9"/>
  <c r="H110" i="9"/>
  <c r="H117" i="9"/>
  <c r="H118" i="9"/>
  <c r="H125" i="9"/>
  <c r="H126" i="9"/>
  <c r="H133" i="9"/>
  <c r="H134" i="9"/>
  <c r="H141" i="9"/>
  <c r="H142" i="9"/>
  <c r="H149" i="9"/>
  <c r="H150" i="9"/>
  <c r="H157" i="9"/>
  <c r="H158" i="9"/>
  <c r="H165" i="9"/>
  <c r="H166" i="9"/>
  <c r="H173" i="9"/>
  <c r="H174" i="9"/>
  <c r="H181" i="9"/>
  <c r="H182" i="9"/>
  <c r="H189" i="9"/>
  <c r="H190" i="9"/>
  <c r="H197" i="9"/>
  <c r="H198" i="9"/>
  <c r="H205" i="9"/>
  <c r="H206" i="9"/>
  <c r="H213" i="9"/>
  <c r="H214" i="9"/>
  <c r="H221" i="9"/>
  <c r="H222" i="9"/>
  <c r="H229" i="9"/>
  <c r="H230" i="9"/>
  <c r="H237" i="9"/>
  <c r="H238" i="9"/>
  <c r="H245" i="9"/>
  <c r="H246" i="9"/>
  <c r="H253" i="9"/>
  <c r="H254" i="9"/>
  <c r="H261" i="9"/>
  <c r="H262" i="9"/>
  <c r="H269" i="9"/>
  <c r="H270" i="9"/>
  <c r="H277" i="9"/>
  <c r="H278" i="9"/>
  <c r="H285" i="9"/>
  <c r="H286" i="9"/>
  <c r="H293" i="9"/>
  <c r="H294" i="9"/>
  <c r="H301" i="9"/>
  <c r="H302" i="9"/>
  <c r="G5" i="9"/>
  <c r="H5" i="9" s="1"/>
  <c r="G6" i="9"/>
  <c r="H6" i="9" s="1"/>
  <c r="G7" i="9"/>
  <c r="H7" i="9" s="1"/>
  <c r="G8" i="9"/>
  <c r="H8" i="9" s="1"/>
  <c r="G9" i="9"/>
  <c r="H9" i="9" s="1"/>
  <c r="G10" i="9"/>
  <c r="H10" i="9" s="1"/>
  <c r="G11" i="9"/>
  <c r="H11" i="9" s="1"/>
  <c r="G12" i="9"/>
  <c r="H12" i="9" s="1"/>
  <c r="G13" i="9"/>
  <c r="H13" i="9" s="1"/>
  <c r="G14" i="9"/>
  <c r="H14" i="9" s="1"/>
  <c r="G15" i="9"/>
  <c r="H15" i="9" s="1"/>
  <c r="G16" i="9"/>
  <c r="H16" i="9" s="1"/>
  <c r="G17" i="9"/>
  <c r="H17" i="9" s="1"/>
  <c r="G18" i="9"/>
  <c r="G19" i="9"/>
  <c r="H19" i="9" s="1"/>
  <c r="G20" i="9"/>
  <c r="H20" i="9" s="1"/>
  <c r="G21" i="9"/>
  <c r="H21" i="9" s="1"/>
  <c r="G22" i="9"/>
  <c r="G23" i="9"/>
  <c r="H23" i="9" s="1"/>
  <c r="G24" i="9"/>
  <c r="H24" i="9" s="1"/>
  <c r="G25" i="9"/>
  <c r="H25" i="9" s="1"/>
  <c r="G26" i="9"/>
  <c r="H26" i="9" s="1"/>
  <c r="G27" i="9"/>
  <c r="H27" i="9" s="1"/>
  <c r="G28" i="9"/>
  <c r="H28" i="9" s="1"/>
  <c r="G29" i="9"/>
  <c r="H29" i="9" s="1"/>
  <c r="G30" i="9"/>
  <c r="H30" i="9" s="1"/>
  <c r="G31" i="9"/>
  <c r="H31" i="9" s="1"/>
  <c r="G32" i="9"/>
  <c r="H32" i="9" s="1"/>
  <c r="G33" i="9"/>
  <c r="H33" i="9" s="1"/>
  <c r="G34" i="9"/>
  <c r="G35" i="9"/>
  <c r="H35" i="9" s="1"/>
  <c r="G36" i="9"/>
  <c r="H36" i="9" s="1"/>
  <c r="G37" i="9"/>
  <c r="H37" i="9" s="1"/>
  <c r="G38" i="9"/>
  <c r="G39" i="9"/>
  <c r="H39" i="9" s="1"/>
  <c r="G40" i="9"/>
  <c r="H40" i="9" s="1"/>
  <c r="G41" i="9"/>
  <c r="H41" i="9" s="1"/>
  <c r="G42" i="9"/>
  <c r="H42" i="9" s="1"/>
  <c r="G43" i="9"/>
  <c r="H43" i="9" s="1"/>
  <c r="G44" i="9"/>
  <c r="H44" i="9" s="1"/>
  <c r="G45" i="9"/>
  <c r="H45" i="9" s="1"/>
  <c r="G46" i="9"/>
  <c r="H46" i="9" s="1"/>
  <c r="G47" i="9"/>
  <c r="H47" i="9" s="1"/>
  <c r="G48" i="9"/>
  <c r="H48" i="9" s="1"/>
  <c r="G49" i="9"/>
  <c r="H49" i="9" s="1"/>
  <c r="G50" i="9"/>
  <c r="G51" i="9"/>
  <c r="H51" i="9" s="1"/>
  <c r="G52" i="9"/>
  <c r="H52" i="9" s="1"/>
  <c r="G53" i="9"/>
  <c r="H53" i="9" s="1"/>
  <c r="G54" i="9"/>
  <c r="G55" i="9"/>
  <c r="H55" i="9" s="1"/>
  <c r="G56" i="9"/>
  <c r="H56" i="9" s="1"/>
  <c r="G57" i="9"/>
  <c r="H57" i="9" s="1"/>
  <c r="G58" i="9"/>
  <c r="H58" i="9" s="1"/>
  <c r="G59" i="9"/>
  <c r="H59" i="9" s="1"/>
  <c r="G60" i="9"/>
  <c r="H60" i="9" s="1"/>
  <c r="G61" i="9"/>
  <c r="H61" i="9" s="1"/>
  <c r="G62" i="9"/>
  <c r="H62" i="9" s="1"/>
  <c r="G63" i="9"/>
  <c r="H63" i="9" s="1"/>
  <c r="G64" i="9"/>
  <c r="H64" i="9" s="1"/>
  <c r="G65" i="9"/>
  <c r="H65" i="9" s="1"/>
  <c r="G66" i="9"/>
  <c r="G67" i="9"/>
  <c r="H67" i="9" s="1"/>
  <c r="G68" i="9"/>
  <c r="H68" i="9" s="1"/>
  <c r="G69" i="9"/>
  <c r="H69" i="9" s="1"/>
  <c r="G70" i="9"/>
  <c r="G71" i="9"/>
  <c r="H71" i="9" s="1"/>
  <c r="G72" i="9"/>
  <c r="H72" i="9" s="1"/>
  <c r="G73" i="9"/>
  <c r="H73" i="9" s="1"/>
  <c r="G74" i="9"/>
  <c r="H74" i="9" s="1"/>
  <c r="G75" i="9"/>
  <c r="H75" i="9" s="1"/>
  <c r="G76" i="9"/>
  <c r="H76" i="9" s="1"/>
  <c r="G77" i="9"/>
  <c r="H77" i="9" s="1"/>
  <c r="G78" i="9"/>
  <c r="H78" i="9" s="1"/>
  <c r="G79" i="9"/>
  <c r="H79" i="9" s="1"/>
  <c r="G80" i="9"/>
  <c r="H80" i="9" s="1"/>
  <c r="G81" i="9"/>
  <c r="H81" i="9" s="1"/>
  <c r="G82" i="9"/>
  <c r="G83" i="9"/>
  <c r="H83" i="9" s="1"/>
  <c r="G84" i="9"/>
  <c r="H84" i="9" s="1"/>
  <c r="G85" i="9"/>
  <c r="H85" i="9" s="1"/>
  <c r="G86" i="9"/>
  <c r="G87" i="9"/>
  <c r="H87" i="9" s="1"/>
  <c r="G88" i="9"/>
  <c r="H88" i="9" s="1"/>
  <c r="G89" i="9"/>
  <c r="H89" i="9" s="1"/>
  <c r="G90" i="9"/>
  <c r="H90" i="9" s="1"/>
  <c r="G91" i="9"/>
  <c r="H91" i="9" s="1"/>
  <c r="G92" i="9"/>
  <c r="H92" i="9" s="1"/>
  <c r="G93" i="9"/>
  <c r="G94" i="9"/>
  <c r="G95" i="9"/>
  <c r="H95" i="9" s="1"/>
  <c r="G96" i="9"/>
  <c r="H96" i="9" s="1"/>
  <c r="G97" i="9"/>
  <c r="H97" i="9" s="1"/>
  <c r="G98" i="9"/>
  <c r="H98" i="9" s="1"/>
  <c r="G99" i="9"/>
  <c r="H99" i="9" s="1"/>
  <c r="G100" i="9"/>
  <c r="H100" i="9" s="1"/>
  <c r="G101" i="9"/>
  <c r="G102" i="9"/>
  <c r="G103" i="9"/>
  <c r="H103" i="9" s="1"/>
  <c r="G104" i="9"/>
  <c r="H104" i="9" s="1"/>
  <c r="G105" i="9"/>
  <c r="H105" i="9" s="1"/>
  <c r="G106" i="9"/>
  <c r="H106" i="9" s="1"/>
  <c r="G107" i="9"/>
  <c r="H107" i="9" s="1"/>
  <c r="G108" i="9"/>
  <c r="H108" i="9" s="1"/>
  <c r="G109" i="9"/>
  <c r="G110" i="9"/>
  <c r="G111" i="9"/>
  <c r="H111" i="9" s="1"/>
  <c r="G112" i="9"/>
  <c r="H112" i="9" s="1"/>
  <c r="G113" i="9"/>
  <c r="H113" i="9" s="1"/>
  <c r="G114" i="9"/>
  <c r="H114" i="9" s="1"/>
  <c r="G115" i="9"/>
  <c r="H115" i="9" s="1"/>
  <c r="G116" i="9"/>
  <c r="H116" i="9" s="1"/>
  <c r="G117" i="9"/>
  <c r="G118" i="9"/>
  <c r="G119" i="9"/>
  <c r="H119" i="9" s="1"/>
  <c r="G120" i="9"/>
  <c r="H120" i="9" s="1"/>
  <c r="G121" i="9"/>
  <c r="H121" i="9" s="1"/>
  <c r="G122" i="9"/>
  <c r="H122" i="9" s="1"/>
  <c r="G123" i="9"/>
  <c r="H123" i="9" s="1"/>
  <c r="G124" i="9"/>
  <c r="H124" i="9" s="1"/>
  <c r="G125" i="9"/>
  <c r="G126" i="9"/>
  <c r="G127" i="9"/>
  <c r="H127" i="9" s="1"/>
  <c r="G128" i="9"/>
  <c r="H128" i="9" s="1"/>
  <c r="G129" i="9"/>
  <c r="H129" i="9" s="1"/>
  <c r="G130" i="9"/>
  <c r="H130" i="9" s="1"/>
  <c r="G131" i="9"/>
  <c r="H131" i="9" s="1"/>
  <c r="G132" i="9"/>
  <c r="H132" i="9" s="1"/>
  <c r="G133" i="9"/>
  <c r="G134" i="9"/>
  <c r="G135" i="9"/>
  <c r="H135" i="9" s="1"/>
  <c r="G136" i="9"/>
  <c r="H136" i="9" s="1"/>
  <c r="G137" i="9"/>
  <c r="H137" i="9" s="1"/>
  <c r="G138" i="9"/>
  <c r="H138" i="9" s="1"/>
  <c r="G139" i="9"/>
  <c r="H139" i="9" s="1"/>
  <c r="G140" i="9"/>
  <c r="H140" i="9" s="1"/>
  <c r="G141" i="9"/>
  <c r="G142" i="9"/>
  <c r="G143" i="9"/>
  <c r="H143" i="9" s="1"/>
  <c r="G144" i="9"/>
  <c r="H144" i="9" s="1"/>
  <c r="G145" i="9"/>
  <c r="H145" i="9" s="1"/>
  <c r="G146" i="9"/>
  <c r="H146" i="9" s="1"/>
  <c r="G147" i="9"/>
  <c r="H147" i="9" s="1"/>
  <c r="G148" i="9"/>
  <c r="H148" i="9" s="1"/>
  <c r="G149" i="9"/>
  <c r="G150" i="9"/>
  <c r="G151" i="9"/>
  <c r="H151" i="9" s="1"/>
  <c r="G152" i="9"/>
  <c r="H152" i="9" s="1"/>
  <c r="G153" i="9"/>
  <c r="H153" i="9" s="1"/>
  <c r="G154" i="9"/>
  <c r="H154" i="9" s="1"/>
  <c r="G155" i="9"/>
  <c r="H155" i="9" s="1"/>
  <c r="G156" i="9"/>
  <c r="H156" i="9" s="1"/>
  <c r="G157" i="9"/>
  <c r="G158" i="9"/>
  <c r="G159" i="9"/>
  <c r="H159" i="9" s="1"/>
  <c r="G160" i="9"/>
  <c r="H160" i="9" s="1"/>
  <c r="G161" i="9"/>
  <c r="H161" i="9" s="1"/>
  <c r="G162" i="9"/>
  <c r="H162" i="9" s="1"/>
  <c r="G163" i="9"/>
  <c r="H163" i="9" s="1"/>
  <c r="G164" i="9"/>
  <c r="H164" i="9" s="1"/>
  <c r="G165" i="9"/>
  <c r="G166" i="9"/>
  <c r="G167" i="9"/>
  <c r="H167" i="9" s="1"/>
  <c r="G168" i="9"/>
  <c r="H168" i="9" s="1"/>
  <c r="G169" i="9"/>
  <c r="H169" i="9" s="1"/>
  <c r="G170" i="9"/>
  <c r="H170" i="9" s="1"/>
  <c r="G171" i="9"/>
  <c r="H171" i="9" s="1"/>
  <c r="G172" i="9"/>
  <c r="H172" i="9" s="1"/>
  <c r="G173" i="9"/>
  <c r="G174" i="9"/>
  <c r="G175" i="9"/>
  <c r="H175" i="9" s="1"/>
  <c r="G176" i="9"/>
  <c r="H176" i="9" s="1"/>
  <c r="G177" i="9"/>
  <c r="H177" i="9" s="1"/>
  <c r="G178" i="9"/>
  <c r="H178" i="9" s="1"/>
  <c r="G179" i="9"/>
  <c r="H179" i="9" s="1"/>
  <c r="G180" i="9"/>
  <c r="H180" i="9" s="1"/>
  <c r="G181" i="9"/>
  <c r="G182" i="9"/>
  <c r="G183" i="9"/>
  <c r="H183" i="9" s="1"/>
  <c r="G184" i="9"/>
  <c r="H184" i="9" s="1"/>
  <c r="G185" i="9"/>
  <c r="H185" i="9" s="1"/>
  <c r="G186" i="9"/>
  <c r="H186" i="9" s="1"/>
  <c r="G187" i="9"/>
  <c r="H187" i="9" s="1"/>
  <c r="G188" i="9"/>
  <c r="H188" i="9" s="1"/>
  <c r="G189" i="9"/>
  <c r="G190" i="9"/>
  <c r="G191" i="9"/>
  <c r="H191" i="9" s="1"/>
  <c r="G192" i="9"/>
  <c r="H192" i="9" s="1"/>
  <c r="G193" i="9"/>
  <c r="H193" i="9" s="1"/>
  <c r="G194" i="9"/>
  <c r="H194" i="9" s="1"/>
  <c r="G195" i="9"/>
  <c r="H195" i="9" s="1"/>
  <c r="G196" i="9"/>
  <c r="H196" i="9" s="1"/>
  <c r="G197" i="9"/>
  <c r="G198" i="9"/>
  <c r="G199" i="9"/>
  <c r="H199" i="9" s="1"/>
  <c r="G200" i="9"/>
  <c r="H200" i="9" s="1"/>
  <c r="G201" i="9"/>
  <c r="H201" i="9" s="1"/>
  <c r="G202" i="9"/>
  <c r="H202" i="9" s="1"/>
  <c r="G203" i="9"/>
  <c r="H203" i="9" s="1"/>
  <c r="G204" i="9"/>
  <c r="H204" i="9" s="1"/>
  <c r="G205" i="9"/>
  <c r="G206" i="9"/>
  <c r="G207" i="9"/>
  <c r="H207" i="9" s="1"/>
  <c r="G208" i="9"/>
  <c r="H208" i="9" s="1"/>
  <c r="G209" i="9"/>
  <c r="H209" i="9" s="1"/>
  <c r="G210" i="9"/>
  <c r="H210" i="9" s="1"/>
  <c r="G211" i="9"/>
  <c r="H211" i="9" s="1"/>
  <c r="G212" i="9"/>
  <c r="H212" i="9" s="1"/>
  <c r="G213" i="9"/>
  <c r="G214" i="9"/>
  <c r="G215" i="9"/>
  <c r="H215" i="9" s="1"/>
  <c r="G216" i="9"/>
  <c r="H216" i="9" s="1"/>
  <c r="G217" i="9"/>
  <c r="H217" i="9" s="1"/>
  <c r="G218" i="9"/>
  <c r="H218" i="9" s="1"/>
  <c r="G219" i="9"/>
  <c r="H219" i="9" s="1"/>
  <c r="G220" i="9"/>
  <c r="H220" i="9" s="1"/>
  <c r="G221" i="9"/>
  <c r="G222" i="9"/>
  <c r="G223" i="9"/>
  <c r="H223" i="9" s="1"/>
  <c r="G224" i="9"/>
  <c r="H224" i="9" s="1"/>
  <c r="G225" i="9"/>
  <c r="H225" i="9" s="1"/>
  <c r="G226" i="9"/>
  <c r="H226" i="9" s="1"/>
  <c r="G227" i="9"/>
  <c r="H227" i="9" s="1"/>
  <c r="G228" i="9"/>
  <c r="H228" i="9" s="1"/>
  <c r="G229" i="9"/>
  <c r="G230" i="9"/>
  <c r="G231" i="9"/>
  <c r="H231" i="9" s="1"/>
  <c r="G232" i="9"/>
  <c r="H232" i="9" s="1"/>
  <c r="G233" i="9"/>
  <c r="H233" i="9" s="1"/>
  <c r="G234" i="9"/>
  <c r="H234" i="9" s="1"/>
  <c r="G235" i="9"/>
  <c r="H235" i="9" s="1"/>
  <c r="G236" i="9"/>
  <c r="H236" i="9" s="1"/>
  <c r="G237" i="9"/>
  <c r="G238" i="9"/>
  <c r="G239" i="9"/>
  <c r="H239" i="9" s="1"/>
  <c r="G240" i="9"/>
  <c r="H240" i="9" s="1"/>
  <c r="G241" i="9"/>
  <c r="H241" i="9" s="1"/>
  <c r="G242" i="9"/>
  <c r="H242" i="9" s="1"/>
  <c r="G243" i="9"/>
  <c r="H243" i="9" s="1"/>
  <c r="G244" i="9"/>
  <c r="H244" i="9" s="1"/>
  <c r="G245" i="9"/>
  <c r="G246" i="9"/>
  <c r="G247" i="9"/>
  <c r="H247" i="9" s="1"/>
  <c r="G248" i="9"/>
  <c r="H248" i="9" s="1"/>
  <c r="G249" i="9"/>
  <c r="H249" i="9" s="1"/>
  <c r="G250" i="9"/>
  <c r="H250" i="9" s="1"/>
  <c r="G251" i="9"/>
  <c r="H251" i="9" s="1"/>
  <c r="G252" i="9"/>
  <c r="H252" i="9" s="1"/>
  <c r="G253" i="9"/>
  <c r="G254" i="9"/>
  <c r="G255" i="9"/>
  <c r="H255" i="9" s="1"/>
  <c r="G256" i="9"/>
  <c r="H256" i="9" s="1"/>
  <c r="G257" i="9"/>
  <c r="H257" i="9" s="1"/>
  <c r="G258" i="9"/>
  <c r="H258" i="9" s="1"/>
  <c r="G259" i="9"/>
  <c r="H259" i="9" s="1"/>
  <c r="G260" i="9"/>
  <c r="H260" i="9" s="1"/>
  <c r="G261" i="9"/>
  <c r="G262" i="9"/>
  <c r="G263" i="9"/>
  <c r="H263" i="9" s="1"/>
  <c r="G264" i="9"/>
  <c r="H264" i="9" s="1"/>
  <c r="G265" i="9"/>
  <c r="H265" i="9" s="1"/>
  <c r="G266" i="9"/>
  <c r="H266" i="9" s="1"/>
  <c r="G267" i="9"/>
  <c r="H267" i="9" s="1"/>
  <c r="G268" i="9"/>
  <c r="H268" i="9" s="1"/>
  <c r="G269" i="9"/>
  <c r="G270" i="9"/>
  <c r="G271" i="9"/>
  <c r="H271" i="9" s="1"/>
  <c r="G272" i="9"/>
  <c r="H272" i="9" s="1"/>
  <c r="G273" i="9"/>
  <c r="H273" i="9" s="1"/>
  <c r="G274" i="9"/>
  <c r="H274" i="9" s="1"/>
  <c r="G275" i="9"/>
  <c r="H275" i="9" s="1"/>
  <c r="G276" i="9"/>
  <c r="H276" i="9" s="1"/>
  <c r="G277" i="9"/>
  <c r="G278" i="9"/>
  <c r="G279" i="9"/>
  <c r="H279" i="9" s="1"/>
  <c r="G280" i="9"/>
  <c r="H280" i="9" s="1"/>
  <c r="G281" i="9"/>
  <c r="H281" i="9" s="1"/>
  <c r="G282" i="9"/>
  <c r="H282" i="9" s="1"/>
  <c r="G283" i="9"/>
  <c r="H283" i="9" s="1"/>
  <c r="G284" i="9"/>
  <c r="H284" i="9" s="1"/>
  <c r="G285" i="9"/>
  <c r="G286" i="9"/>
  <c r="G287" i="9"/>
  <c r="H287" i="9" s="1"/>
  <c r="G288" i="9"/>
  <c r="H288" i="9" s="1"/>
  <c r="G289" i="9"/>
  <c r="H289" i="9" s="1"/>
  <c r="G290" i="9"/>
  <c r="H290" i="9" s="1"/>
  <c r="G291" i="9"/>
  <c r="H291" i="9" s="1"/>
  <c r="G292" i="9"/>
  <c r="H292" i="9" s="1"/>
  <c r="G293" i="9"/>
  <c r="G294" i="9"/>
  <c r="G295" i="9"/>
  <c r="H295" i="9" s="1"/>
  <c r="G296" i="9"/>
  <c r="H296" i="9" s="1"/>
  <c r="G297" i="9"/>
  <c r="H297" i="9" s="1"/>
  <c r="G298" i="9"/>
  <c r="H298" i="9" s="1"/>
  <c r="G299" i="9"/>
  <c r="H299" i="9" s="1"/>
  <c r="G300" i="9"/>
  <c r="H300" i="9" s="1"/>
  <c r="G301" i="9"/>
  <c r="G302" i="9"/>
  <c r="G303" i="9"/>
  <c r="H303" i="9" s="1"/>
  <c r="G304" i="9"/>
  <c r="H304" i="9" s="1"/>
  <c r="C5" i="4" a="1"/>
  <c r="C5" i="4" s="1"/>
  <c r="F15" i="2"/>
  <c r="C15" i="2" a="1"/>
  <c r="C15" i="2" s="1"/>
  <c r="D13" i="2"/>
  <c r="C13" i="2"/>
  <c r="D11" i="2"/>
  <c r="C11" i="2"/>
  <c r="D9" i="2"/>
  <c r="C9" i="2"/>
  <c r="D8" i="2"/>
  <c r="C8" i="2"/>
  <c r="D6" i="2"/>
  <c r="D7" i="2"/>
  <c r="C7" i="2"/>
  <c r="C6" i="2"/>
  <c r="D5" i="2"/>
  <c r="C5" i="2"/>
  <c r="K19" i="10" l="1"/>
  <c r="M19" i="10" s="1"/>
  <c r="K15" i="10"/>
  <c r="M15" i="10" s="1"/>
  <c r="L10" i="10"/>
  <c r="L16" i="10"/>
  <c r="L12" i="10"/>
  <c r="K18" i="10"/>
  <c r="M18" i="10" s="1"/>
  <c r="K14" i="10"/>
  <c r="M14" i="10" s="1"/>
  <c r="L19" i="10"/>
  <c r="L15" i="10"/>
  <c r="L11" i="10"/>
  <c r="K11" i="10"/>
  <c r="M11" i="10" s="1"/>
  <c r="K17" i="10"/>
  <c r="M17" i="10" s="1"/>
  <c r="K13" i="10"/>
  <c r="M13" i="10" s="1"/>
  <c r="L18" i="10"/>
  <c r="L14" i="10"/>
  <c r="K16" i="10"/>
  <c r="M16" i="10" s="1"/>
  <c r="K12" i="10"/>
  <c r="M12" i="10" s="1"/>
  <c r="L17" i="10"/>
  <c r="L13" i="10"/>
  <c r="F8" i="4"/>
  <c r="D8" i="4"/>
  <c r="F7" i="4"/>
  <c r="D7" i="4"/>
  <c r="D10" i="4"/>
  <c r="F10" i="4"/>
  <c r="D6" i="4"/>
  <c r="F6" i="4"/>
  <c r="F9" i="4"/>
  <c r="D9" i="4"/>
  <c r="F5" i="4"/>
  <c r="D5"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15A92ED-D049-432A-87BC-228B6DC7725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2857A26-BB11-4D78-B8DA-B076EACC7C4E}" name="WorksheetConnection_beginner-DA-course-blank.xlsx!data2" type="102" refreshedVersion="8" minRefreshableVersion="5">
    <extLst>
      <ext xmlns:x15="http://schemas.microsoft.com/office/spreadsheetml/2010/11/main" uri="{DE250136-89BD-433C-8126-D09CA5730AF9}">
        <x15:connection id="data2" autoDelete="1">
          <x15:rangePr sourceName="_xlcn.WorksheetConnection_beginnerDAcourseblank.xlsxdata21"/>
        </x15:connection>
      </ext>
    </extLst>
  </connection>
  <connection id="3" xr16:uid="{3093CD40-8BCB-4E70-A3B7-2EFEF48E9BDC}" name="WorksheetConnection_Project 2.xlsx!data25" type="102" refreshedVersion="8" minRefreshableVersion="5">
    <extLst>
      <ext xmlns:x15="http://schemas.microsoft.com/office/spreadsheetml/2010/11/main" uri="{DE250136-89BD-433C-8126-D09CA5730AF9}">
        <x15:connection id="data25" autoDelete="1">
          <x15:rangePr sourceName="_xlcn.WorksheetConnection_Project2.xlsxdata25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<sst xmlns="http://schemas.openxmlformats.org/spreadsheetml/2006/main" count="2981" uniqueCount="110">
  <si>
    <t>Product</t>
  </si>
  <si>
    <t>Amount</t>
  </si>
  <si>
    <t>Barr Faughny</t>
  </si>
  <si>
    <t>Gunar Cockshoot</t>
  </si>
  <si>
    <t>Almond Choco</t>
  </si>
  <si>
    <t>Gigi Bohling</t>
  </si>
  <si>
    <t>Curtice Advani</t>
  </si>
  <si>
    <t>Ches Bonnell</t>
  </si>
  <si>
    <t>Brien Boise</t>
  </si>
  <si>
    <t>Husein Augar</t>
  </si>
  <si>
    <t>Oby Sorrel</t>
  </si>
  <si>
    <t>Sales Person</t>
  </si>
  <si>
    <t>Geography</t>
  </si>
  <si>
    <t>Milk Bars</t>
  </si>
  <si>
    <t>50% Dark Bites</t>
  </si>
  <si>
    <t>Raspberry Choco</t>
  </si>
  <si>
    <t>Mint Chip Choco</t>
  </si>
  <si>
    <t>Eclairs</t>
  </si>
  <si>
    <t>Drinking Coco</t>
  </si>
  <si>
    <t>99% Dark &amp; Pure</t>
  </si>
  <si>
    <t>Orange Choco</t>
  </si>
  <si>
    <t>Spicy Special Slims</t>
  </si>
  <si>
    <t>After Nines</t>
  </si>
  <si>
    <t>Fruit &amp; Nut Bars</t>
  </si>
  <si>
    <t>85% Dark Bars</t>
  </si>
  <si>
    <t>White Choc</t>
  </si>
  <si>
    <t>Baker's Choco Chips</t>
  </si>
  <si>
    <t>Organic Choco Syrup</t>
  </si>
  <si>
    <t>Caramel Stuffed Bars</t>
  </si>
  <si>
    <t>Manuka Honey Choco</t>
  </si>
  <si>
    <t>70% Dark Bites</t>
  </si>
  <si>
    <t>Smooth Sliky Salty</t>
  </si>
  <si>
    <t>Choco Coated Almonds</t>
  </si>
  <si>
    <t>Peanut Butter Cubes</t>
  </si>
  <si>
    <t>India</t>
  </si>
  <si>
    <t>USA</t>
  </si>
  <si>
    <t>Canada</t>
  </si>
  <si>
    <t>New Zealand</t>
  </si>
  <si>
    <t>Australia</t>
  </si>
  <si>
    <t>UK</t>
  </si>
  <si>
    <t>Ram Mahesh</t>
  </si>
  <si>
    <t>Carla Molina</t>
  </si>
  <si>
    <t>Beginner Excel Data Analysis Course</t>
  </si>
  <si>
    <t>Questions</t>
  </si>
  <si>
    <t>Quick statistics</t>
  </si>
  <si>
    <t>Sales by country (with formulas)</t>
  </si>
  <si>
    <t>Sales by country (with pivots)</t>
  </si>
  <si>
    <t>Dynamic country-level Sales Report</t>
  </si>
  <si>
    <t>Which products to discontinue?</t>
  </si>
  <si>
    <t>Best Sales person by country</t>
  </si>
  <si>
    <t>Units</t>
  </si>
  <si>
    <t>Cost per unit</t>
  </si>
  <si>
    <t>Profits by product (using products table) - See column Y</t>
  </si>
  <si>
    <t>Exploratory Data Analysis (EDA) with CF</t>
  </si>
  <si>
    <t>Top 5 products by $ per unit</t>
  </si>
  <si>
    <t>Are there any anomalies in the data?</t>
  </si>
  <si>
    <t>1. Quick Statistics</t>
  </si>
  <si>
    <t>Average</t>
  </si>
  <si>
    <t>Median</t>
  </si>
  <si>
    <t>Min</t>
  </si>
  <si>
    <t>Max</t>
  </si>
  <si>
    <t>Range</t>
  </si>
  <si>
    <t>First Q</t>
  </si>
  <si>
    <t>(Above values means that the first 1/4th of the values are less than or equal to 1652)</t>
  </si>
  <si>
    <t>Third Q</t>
  </si>
  <si>
    <t>Quartiles</t>
  </si>
  <si>
    <t xml:space="preserve">Distinct count of products </t>
  </si>
  <si>
    <t>countA function used with unique function</t>
  </si>
  <si>
    <t>2. Exploratory Data Analysis EDA with CF</t>
  </si>
  <si>
    <t>3. Sales by country (with formulas)</t>
  </si>
  <si>
    <t>Country</t>
  </si>
  <si>
    <t>what u want to sum up, then the data geography should match new zealand.</t>
  </si>
  <si>
    <t>to apply currency format : ctrl +shift+4</t>
  </si>
  <si>
    <r>
      <rPr>
        <b/>
        <i/>
        <sz val="11"/>
        <color theme="1"/>
        <rFont val="Calibri"/>
        <family val="2"/>
        <scheme val="minor"/>
      </rPr>
      <t>ctrl+1 for cell format options</t>
    </r>
    <r>
      <rPr>
        <sz val="11"/>
        <color theme="1"/>
        <rFont val="Calibri"/>
        <family val="2"/>
        <scheme val="minor"/>
      </rPr>
      <t xml:space="preserve"> </t>
    </r>
  </si>
  <si>
    <t>4. Sales by country (with pivots)</t>
  </si>
  <si>
    <t>Row Labels</t>
  </si>
  <si>
    <t>Grand Total</t>
  </si>
  <si>
    <t>Sum of Amount</t>
  </si>
  <si>
    <t>Sum of Units</t>
  </si>
  <si>
    <t xml:space="preserve"> </t>
  </si>
  <si>
    <t>5. Top 5 products by $ per unit</t>
  </si>
  <si>
    <t>Sales per unit</t>
  </si>
  <si>
    <t>We created measure here instead of applying the formula</t>
  </si>
  <si>
    <t>Raspberry has the highest sale per unit and Manuka Honey Choco has the lowest sales per unit</t>
  </si>
  <si>
    <t>6. Are there any anamolies in the data?</t>
  </si>
  <si>
    <t>sometimes it may happen that the units are less but the amount is very high or may the amount is less but units are higher</t>
  </si>
  <si>
    <t>we'll take amount and units column from the main sheet and develop a scattar chart</t>
  </si>
  <si>
    <t>7. Best Sales person by country</t>
  </si>
  <si>
    <t>Best sales person for the country</t>
  </si>
  <si>
    <t>Low sales person for the country</t>
  </si>
  <si>
    <t>8. Profits by product(using product table)</t>
  </si>
  <si>
    <t>Cost per Unit</t>
  </si>
  <si>
    <t>Given</t>
  </si>
  <si>
    <t>Given wali table dekhkr dund kr cost per unit likh dia hai product ke hisab se</t>
  </si>
  <si>
    <t>Cost</t>
  </si>
  <si>
    <t>Sum of Cost</t>
  </si>
  <si>
    <t>total profit</t>
  </si>
  <si>
    <t>9. Dynamic Country level sales report</t>
  </si>
  <si>
    <t>Countries</t>
  </si>
  <si>
    <t>Pick a country</t>
  </si>
  <si>
    <t xml:space="preserve">Quick Summary </t>
  </si>
  <si>
    <t>Number of Transactions</t>
  </si>
  <si>
    <t>Sales</t>
  </si>
  <si>
    <t>Total</t>
  </si>
  <si>
    <t>Profit</t>
  </si>
  <si>
    <t>Quantity</t>
  </si>
  <si>
    <t>Column3</t>
  </si>
  <si>
    <t>By Sales Person</t>
  </si>
  <si>
    <t>10. Which products to discontinue? By pivot</t>
  </si>
  <si>
    <t>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</si>
</sst>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6" formatCode="&quot;$&quot;#,##0_);[Red]\(&quot;$&quot;#,##0\)"/>
    <numFmt numFmtId="8" formatCode="&quot;$&quot;#,##0.00_);[Red]\(&quot;$&quot;#,##0.00\)"/>
    <numFmt numFmtId="164" formatCode="&quot;$&quot;#,##0.00"/>
    <numFmt numFmtId="165" formatCode="\$#,##0.00;\(\$#,##0.00\);\$#,##0.00"/>
    <numFmt numFmtId="166" formatCode="\$#,##0;\(\$#,##0\);\$#,##0"/>
    <numFmt numFmtId="167" formatCode="&quot;$&quot;#,##0"/>
    <numFmt numFmtId="168" formatCode="0.0%;\-0.0%;0.0%"/>
  </numFmts>
  <fonts count="12" x14ac:knownFonts="1">
    <font>
      <sz val="11"/>
      <color theme="1"/>
      <name val="Calibri"/>
      <family val="2"/>
      <scheme val="minor"/>
    </font>
    <font>
      <sz val="28"/>
      <color theme="1"/>
      <name val="Segoe UI Light"/>
      <family val="2"/>
    </font>
    <font>
      <b/>
      <sz val="11"/>
      <color theme="1"/>
      <name val="Calibri"/>
      <family val="2"/>
      <scheme val="minor"/>
    </font>
    <font>
      <sz val="11"/>
      <color theme="1"/>
      <name val="Calibri"/>
      <family val="2"/>
      <scheme val="minor"/>
    </font>
    <font>
      <b/>
      <sz val="28"/>
      <color theme="1"/>
      <name val="Segoe UI Light"/>
      <family val="2"/>
    </font>
    <font>
      <sz val="8"/>
      <color theme="1"/>
      <name val="Calibri"/>
      <family val="2"/>
      <scheme val="minor"/>
    </font>
    <font>
      <i/>
      <sz val="11"/>
      <color theme="1"/>
      <name val="Calibri"/>
      <family val="2"/>
      <scheme val="minor"/>
    </font>
    <font>
      <sz val="11"/>
      <color rgb="FF000000"/>
      <name val="Calibri"/>
      <family val="2"/>
      <scheme val="minor"/>
    </font>
    <font>
      <b/>
      <sz val="28"/>
      <color rgb="FF000000"/>
      <name val="Segoe UI Light"/>
      <family val="2"/>
    </font>
    <font>
      <b/>
      <i/>
      <sz val="11"/>
      <color theme="1"/>
      <name val="Calibri"/>
      <family val="2"/>
      <scheme val="minor"/>
    </font>
    <font>
      <i/>
      <sz val="9"/>
      <color theme="1"/>
      <name val="Calibri"/>
      <family val="2"/>
      <scheme val="minor"/>
    </font>
    <font>
      <b/>
      <sz val="11"/>
      <color rgb="FF3F3F3F"/>
      <name val="Calibri"/>
      <family val="2"/>
      <scheme val="minor"/>
    </font>
  </fonts>
  <fills count="11">
    <fill>
      <patternFill patternType="none"/>
    </fill>
    <fill>
      <patternFill patternType="gray125"/>
    </fill>
    <fill>
      <patternFill patternType="solid">
        <fgColor theme="4"/>
        <bgColor indexed="64"/>
      </patternFill>
    </fill>
    <fill>
      <patternFill patternType="solid">
        <fgColor theme="2"/>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5" tint="0.39997558519241921"/>
        <bgColor indexed="65"/>
      </patternFill>
    </fill>
    <fill>
      <patternFill patternType="solid">
        <fgColor rgb="FF4472C4"/>
        <bgColor rgb="FF000000"/>
      </patternFill>
    </fill>
    <fill>
      <patternFill patternType="solid">
        <fgColor rgb="FFE7E6E6"/>
        <bgColor rgb="FF000000"/>
      </patternFill>
    </fill>
    <fill>
      <patternFill patternType="solid">
        <fgColor rgb="FFFFFF00"/>
        <bgColor indexed="64"/>
      </patternFill>
    </fill>
    <fill>
      <patternFill patternType="solid">
        <fgColor rgb="FFF2F2F2"/>
      </patternFill>
    </fill>
  </fills>
  <borders count="3">
    <border>
      <left/>
      <right/>
      <top/>
      <bottom/>
      <diagonal/>
    </border>
    <border>
      <left/>
      <right/>
      <top style="dotted">
        <color theme="0" tint="-0.24994659260841701"/>
      </top>
      <bottom style="dotted">
        <color theme="0" tint="-0.24994659260841701"/>
      </bottom>
      <diagonal/>
    </border>
    <border>
      <left style="thin">
        <color rgb="FF3F3F3F"/>
      </left>
      <right style="thin">
        <color rgb="FF3F3F3F"/>
      </right>
      <top style="thin">
        <color rgb="FF3F3F3F"/>
      </top>
      <bottom style="thin">
        <color rgb="FF3F3F3F"/>
      </bottom>
      <diagonal/>
    </border>
  </borders>
  <cellStyleXfs count="5">
    <xf numFmtId="0" fontId="0" fillId="0" borderId="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11" fillId="10" borderId="2" applyNumberFormat="0" applyAlignment="0" applyProtection="0"/>
  </cellStyleXfs>
  <cellXfs count="41">
    <xf numFmtId="0" fontId="0" fillId="0" borderId="0" xfId="0"/>
    <xf numFmtId="0" fontId="0" fillId="2" borderId="0" xfId="0" applyFill="1"/>
    <xf numFmtId="0" fontId="0" fillId="3" borderId="0" xfId="0" applyFill="1"/>
    <xf numFmtId="0" fontId="1" fillId="3" borderId="0" xfId="0" applyFont="1" applyFill="1" applyAlignment="1">
      <alignment vertical="center"/>
    </xf>
    <xf numFmtId="6" fontId="0" fillId="0" borderId="0" xfId="0" applyNumberFormat="1"/>
    <xf numFmtId="3" fontId="0" fillId="0" borderId="0" xfId="0" applyNumberFormat="1"/>
    <xf numFmtId="0" fontId="2" fillId="0" borderId="0" xfId="0" applyFont="1"/>
    <xf numFmtId="0" fontId="2" fillId="0" borderId="1" xfId="0" applyFont="1" applyBorder="1"/>
    <xf numFmtId="0" fontId="0" fillId="0" borderId="1" xfId="0" applyBorder="1"/>
    <xf numFmtId="0" fontId="2" fillId="3" borderId="0" xfId="0" applyFont="1" applyFill="1"/>
    <xf numFmtId="0" fontId="2" fillId="0" borderId="0" xfId="0" applyFont="1" applyAlignment="1">
      <alignment horizontal="right"/>
    </xf>
    <xf numFmtId="8" fontId="0" fillId="0" borderId="0" xfId="0" applyNumberFormat="1"/>
    <xf numFmtId="0" fontId="4" fillId="3" borderId="0" xfId="0" applyFont="1" applyFill="1" applyAlignment="1">
      <alignment vertical="center"/>
    </xf>
    <xf numFmtId="0" fontId="6" fillId="0" borderId="0" xfId="0" applyFont="1"/>
    <xf numFmtId="0" fontId="7" fillId="0" borderId="0" xfId="0" applyFont="1"/>
    <xf numFmtId="0" fontId="7" fillId="7" borderId="0" xfId="0" applyFont="1" applyFill="1"/>
    <xf numFmtId="0" fontId="7" fillId="8" borderId="0" xfId="0" applyFont="1" applyFill="1"/>
    <xf numFmtId="0" fontId="8" fillId="8" borderId="0" xfId="0" applyFont="1" applyFill="1" applyAlignment="1">
      <alignment vertical="center"/>
    </xf>
    <xf numFmtId="0" fontId="9" fillId="9" borderId="0" xfId="0" applyFont="1" applyFill="1"/>
    <xf numFmtId="0" fontId="0" fillId="9" borderId="0" xfId="0" applyFill="1"/>
    <xf numFmtId="0" fontId="3" fillId="6" borderId="0" xfId="3"/>
    <xf numFmtId="0" fontId="3" fillId="5" borderId="0" xfId="2"/>
    <xf numFmtId="8" fontId="3" fillId="5" borderId="0" xfId="2" applyNumberFormat="1"/>
    <xf numFmtId="164" fontId="0" fillId="0" borderId="0" xfId="0" applyNumberFormat="1"/>
    <xf numFmtId="3" fontId="3" fillId="4" borderId="0" xfId="1" applyNumberFormat="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0" fontId="0" fillId="0" borderId="0" xfId="0" applyAlignment="1">
      <alignment horizontal="left" indent="1"/>
    </xf>
    <xf numFmtId="166" fontId="0" fillId="0" borderId="0" xfId="0" applyNumberFormat="1"/>
    <xf numFmtId="0" fontId="5" fillId="0" borderId="0" xfId="0" applyFont="1" applyAlignment="1">
      <alignment horizontal="center" vertical="top" wrapText="1"/>
    </xf>
    <xf numFmtId="0" fontId="2" fillId="0" borderId="0" xfId="0" applyFont="1" applyAlignment="1">
      <alignment horizontal="center" wrapText="1"/>
    </xf>
    <xf numFmtId="0" fontId="10" fillId="0" borderId="0" xfId="0" applyFont="1" applyAlignment="1">
      <alignment horizontal="center" wrapText="1"/>
    </xf>
    <xf numFmtId="0" fontId="0" fillId="0" borderId="0" xfId="0" applyAlignment="1">
      <alignment horizontal="left" vertical="top" wrapText="1"/>
    </xf>
    <xf numFmtId="0" fontId="11" fillId="10" borderId="2" xfId="4"/>
    <xf numFmtId="167" fontId="11" fillId="10" borderId="2" xfId="4" applyNumberFormat="1" applyAlignment="1">
      <alignment horizontal="center"/>
    </xf>
    <xf numFmtId="0" fontId="11" fillId="10" borderId="2" xfId="4" applyAlignment="1">
      <alignment horizontal="center"/>
    </xf>
    <xf numFmtId="167" fontId="11" fillId="10" borderId="2" xfId="4" applyNumberFormat="1"/>
    <xf numFmtId="38" fontId="11" fillId="10" borderId="2" xfId="4" applyNumberFormat="1"/>
    <xf numFmtId="168" fontId="0" fillId="0" borderId="0" xfId="0" applyNumberFormat="1"/>
  </cellXfs>
  <cellStyles count="5">
    <cellStyle name="20% - Accent1" xfId="1" builtinId="30"/>
    <cellStyle name="20% - Accent2" xfId="2" builtinId="34"/>
    <cellStyle name="60% - Accent2" xfId="3" builtinId="36"/>
    <cellStyle name="Normal" xfId="0" builtinId="0"/>
    <cellStyle name="Output" xfId="4" builtinId="21"/>
  </cellStyles>
  <dxfs count="19">
    <dxf>
      <font>
        <color rgb="FF9C5700"/>
      </font>
      <fill>
        <patternFill>
          <bgColor rgb="FFFFEB9C"/>
        </patternFill>
      </fill>
    </dxf>
    <dxf>
      <font>
        <color rgb="FF9C0006"/>
      </font>
      <fill>
        <patternFill>
          <bgColor rgb="FFFFC7CE"/>
        </patternFill>
      </fill>
    </dxf>
    <dxf>
      <numFmt numFmtId="167" formatCode="&quot;$&quot;#,##0"/>
    </dxf>
    <dxf>
      <numFmt numFmtId="167" formatCode="&quot;$&quot;#,##0"/>
    </dxf>
    <dxf>
      <numFmt numFmtId="12" formatCode="&quot;$&quot;#,##0.00_);[Red]\(&quot;$&quot;#,##0.00\)"/>
    </dxf>
    <dxf>
      <numFmt numFmtId="0" formatCode="General"/>
    </dxf>
    <dxf>
      <numFmt numFmtId="0" formatCode="General"/>
    </dxf>
    <dxf>
      <numFmt numFmtId="3" formatCode="#,##0"/>
    </dxf>
    <dxf>
      <numFmt numFmtId="10" formatCode="&quot;$&quot;#,##0_);[Red]\(&quot;$&quot;#,##0\)"/>
    </dxf>
    <dxf>
      <font>
        <b/>
        <i val="0"/>
        <strike val="0"/>
        <condense val="0"/>
        <extend val="0"/>
        <outline val="0"/>
        <shadow val="0"/>
        <u val="none"/>
        <vertAlign val="baseline"/>
        <sz val="11"/>
        <color theme="1"/>
        <name val="Calibri"/>
        <family val="2"/>
        <scheme val="minor"/>
      </font>
    </dxf>
    <dxf>
      <numFmt numFmtId="3" formatCode="#,##0"/>
    </dxf>
    <dxf>
      <numFmt numFmtId="10" formatCode="&quot;$&quot;#,##0_);[Red]\(&quot;$&quot;#,##0\)"/>
    </dxf>
    <dxf>
      <numFmt numFmtId="3" formatCode="#,##0"/>
    </dxf>
    <dxf>
      <numFmt numFmtId="10" formatCode="&quot;$&quot;#,##0_);[Red]\(&quot;$&quot;#,##0\)"/>
    </dxf>
    <dxf>
      <font>
        <b/>
        <i val="0"/>
        <strike val="0"/>
        <condense val="0"/>
        <extend val="0"/>
        <outline val="0"/>
        <shadow val="0"/>
        <u val="none"/>
        <vertAlign val="baseline"/>
        <sz val="11"/>
        <color theme="1"/>
        <name val="Calibri"/>
        <family val="2"/>
        <scheme val="minor"/>
      </font>
    </dxf>
    <dxf>
      <numFmt numFmtId="3" formatCode="#,##0"/>
    </dxf>
    <dxf>
      <numFmt numFmtId="10" formatCode="&quot;$&quot;#,##0_);[Red]\(&quot;$&quot;#,##0\)"/>
    </dxf>
    <dxf>
      <font>
        <b/>
        <i val="0"/>
        <strike val="0"/>
        <condense val="0"/>
        <extend val="0"/>
        <outline val="0"/>
        <shadow val="0"/>
        <u val="none"/>
        <vertAlign val="baseline"/>
        <sz val="11"/>
        <color theme="1"/>
        <name val="Calibri"/>
        <family val="2"/>
        <scheme val="minor"/>
      </font>
    </dxf>
    <dxf>
      <numFmt numFmtId="12" formatCode="&quot;$&quot;#,##0.00_);[Red]\(&quot;$&quot;#,##0.00\)"/>
    </dxf>
  </dxfs>
  <tableStyles count="1" defaultTableStyle="TableStyleMedium2" defaultPivotStyle="PivotStyleLight16">
    <tableStyle name="Table Style 1" pivot="0" count="0" xr9:uid="{AE5671C2-3420-4D7A-9599-03B4BD04C8D7}"/>
  </tableStyles>
  <colors>
    <mruColors>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sheetMetadata" Target="metadata.xml"/><Relationship Id="rId3" Type="http://schemas.openxmlformats.org/officeDocument/2006/relationships/worksheet" Target="worksheets/sheet3.xml"/><Relationship Id="rId21" Type="http://schemas.microsoft.com/office/2007/relationships/slicerCache" Target="slicerCaches/slicerCache3.xml"/><Relationship Id="rId34" Type="http://schemas.openxmlformats.org/officeDocument/2006/relationships/customXml" Target="../customXml/item6.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sharedStrings" Target="sharedStrings.xml"/><Relationship Id="rId33"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microsoft.com/office/2007/relationships/slicerCache" Target="slicerCaches/slicerCache2.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32"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connections" Target="connections.xml"/><Relationship Id="rId28"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1.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theme" Target="theme/theme1.xml"/><Relationship Id="rId27" Type="http://schemas.openxmlformats.org/officeDocument/2006/relationships/powerPivotData" Target="model/item.data"/><Relationship Id="rId30" Type="http://schemas.openxmlformats.org/officeDocument/2006/relationships/customXml" Target="../customXml/item2.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Amount vs units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Data!$G$11</c:f>
              <c:strCache>
                <c:ptCount val="1"/>
                <c:pt idx="0">
                  <c:v>Units</c:v>
                </c:pt>
              </c:strCache>
            </c:strRef>
          </c:tx>
          <c:spPr>
            <a:ln w="19050" cap="rnd">
              <a:noFill/>
              <a:round/>
            </a:ln>
            <a:effectLst/>
          </c:spPr>
          <c:marker>
            <c:symbol val="circle"/>
            <c:size val="5"/>
            <c:spPr>
              <a:solidFill>
                <a:schemeClr val="accent1"/>
              </a:solidFill>
              <a:ln w="9525">
                <a:solidFill>
                  <a:schemeClr val="accent1"/>
                </a:solidFill>
              </a:ln>
              <a:effectLst/>
            </c:spPr>
          </c:marker>
          <c:xVal>
            <c:numRef>
              <c:f>Data!$F$12:$F$311</c:f>
              <c:numCache>
                <c:formatCode>"$"#,##0_);[Red]\("$"#,##0\)</c:formatCode>
                <c:ptCount val="300"/>
                <c:pt idx="0">
                  <c:v>1624</c:v>
                </c:pt>
                <c:pt idx="1">
                  <c:v>6706</c:v>
                </c:pt>
                <c:pt idx="2">
                  <c:v>959</c:v>
                </c:pt>
                <c:pt idx="3">
                  <c:v>9632</c:v>
                </c:pt>
                <c:pt idx="4">
                  <c:v>2100</c:v>
                </c:pt>
                <c:pt idx="5">
                  <c:v>8869</c:v>
                </c:pt>
                <c:pt idx="6">
                  <c:v>2681</c:v>
                </c:pt>
                <c:pt idx="7">
                  <c:v>5012</c:v>
                </c:pt>
                <c:pt idx="8">
                  <c:v>1281</c:v>
                </c:pt>
                <c:pt idx="9">
                  <c:v>4991</c:v>
                </c:pt>
                <c:pt idx="10">
                  <c:v>1785</c:v>
                </c:pt>
                <c:pt idx="11">
                  <c:v>3983</c:v>
                </c:pt>
                <c:pt idx="12">
                  <c:v>2646</c:v>
                </c:pt>
                <c:pt idx="13">
                  <c:v>252</c:v>
                </c:pt>
                <c:pt idx="14">
                  <c:v>2464</c:v>
                </c:pt>
                <c:pt idx="15">
                  <c:v>2114</c:v>
                </c:pt>
                <c:pt idx="16">
                  <c:v>7693</c:v>
                </c:pt>
                <c:pt idx="17">
                  <c:v>15610</c:v>
                </c:pt>
                <c:pt idx="18">
                  <c:v>336</c:v>
                </c:pt>
                <c:pt idx="19">
                  <c:v>9443</c:v>
                </c:pt>
                <c:pt idx="20">
                  <c:v>8155</c:v>
                </c:pt>
                <c:pt idx="21">
                  <c:v>1701</c:v>
                </c:pt>
                <c:pt idx="22">
                  <c:v>2205</c:v>
                </c:pt>
                <c:pt idx="23">
                  <c:v>1771</c:v>
                </c:pt>
                <c:pt idx="24">
                  <c:v>2114</c:v>
                </c:pt>
                <c:pt idx="25">
                  <c:v>10311</c:v>
                </c:pt>
                <c:pt idx="26">
                  <c:v>21</c:v>
                </c:pt>
                <c:pt idx="27">
                  <c:v>1974</c:v>
                </c:pt>
                <c:pt idx="28">
                  <c:v>6314</c:v>
                </c:pt>
                <c:pt idx="29">
                  <c:v>4683</c:v>
                </c:pt>
                <c:pt idx="30">
                  <c:v>6398</c:v>
                </c:pt>
                <c:pt idx="31">
                  <c:v>553</c:v>
                </c:pt>
                <c:pt idx="32">
                  <c:v>7021</c:v>
                </c:pt>
                <c:pt idx="33">
                  <c:v>5817</c:v>
                </c:pt>
                <c:pt idx="34">
                  <c:v>3976</c:v>
                </c:pt>
                <c:pt idx="35">
                  <c:v>1134</c:v>
                </c:pt>
                <c:pt idx="36">
                  <c:v>6027</c:v>
                </c:pt>
                <c:pt idx="37">
                  <c:v>1904</c:v>
                </c:pt>
                <c:pt idx="38">
                  <c:v>3262</c:v>
                </c:pt>
                <c:pt idx="39">
                  <c:v>2289</c:v>
                </c:pt>
                <c:pt idx="40">
                  <c:v>6986</c:v>
                </c:pt>
                <c:pt idx="41">
                  <c:v>4417</c:v>
                </c:pt>
                <c:pt idx="42">
                  <c:v>1442</c:v>
                </c:pt>
                <c:pt idx="43">
                  <c:v>2415</c:v>
                </c:pt>
                <c:pt idx="44">
                  <c:v>238</c:v>
                </c:pt>
                <c:pt idx="45">
                  <c:v>4949</c:v>
                </c:pt>
                <c:pt idx="46">
                  <c:v>5075</c:v>
                </c:pt>
                <c:pt idx="47">
                  <c:v>9198</c:v>
                </c:pt>
                <c:pt idx="48">
                  <c:v>3339</c:v>
                </c:pt>
                <c:pt idx="49">
                  <c:v>5019</c:v>
                </c:pt>
                <c:pt idx="50">
                  <c:v>16184</c:v>
                </c:pt>
                <c:pt idx="51">
                  <c:v>497</c:v>
                </c:pt>
                <c:pt idx="52">
                  <c:v>8211</c:v>
                </c:pt>
                <c:pt idx="53">
                  <c:v>6580</c:v>
                </c:pt>
                <c:pt idx="54">
                  <c:v>4760</c:v>
                </c:pt>
                <c:pt idx="55">
                  <c:v>5439</c:v>
                </c:pt>
                <c:pt idx="56">
                  <c:v>1463</c:v>
                </c:pt>
                <c:pt idx="57">
                  <c:v>7777</c:v>
                </c:pt>
                <c:pt idx="58">
                  <c:v>1085</c:v>
                </c:pt>
                <c:pt idx="59">
                  <c:v>182</c:v>
                </c:pt>
                <c:pt idx="60">
                  <c:v>4242</c:v>
                </c:pt>
                <c:pt idx="61">
                  <c:v>6118</c:v>
                </c:pt>
                <c:pt idx="62">
                  <c:v>2317</c:v>
                </c:pt>
                <c:pt idx="63">
                  <c:v>938</c:v>
                </c:pt>
                <c:pt idx="64">
                  <c:v>9709</c:v>
                </c:pt>
                <c:pt idx="65">
                  <c:v>2205</c:v>
                </c:pt>
                <c:pt idx="66">
                  <c:v>4487</c:v>
                </c:pt>
                <c:pt idx="67">
                  <c:v>2415</c:v>
                </c:pt>
                <c:pt idx="68">
                  <c:v>4018</c:v>
                </c:pt>
                <c:pt idx="69">
                  <c:v>861</c:v>
                </c:pt>
                <c:pt idx="70">
                  <c:v>5586</c:v>
                </c:pt>
                <c:pt idx="71">
                  <c:v>2226</c:v>
                </c:pt>
                <c:pt idx="72">
                  <c:v>14329</c:v>
                </c:pt>
                <c:pt idx="73">
                  <c:v>8463</c:v>
                </c:pt>
                <c:pt idx="74">
                  <c:v>2891</c:v>
                </c:pt>
                <c:pt idx="75">
                  <c:v>3773</c:v>
                </c:pt>
                <c:pt idx="76">
                  <c:v>854</c:v>
                </c:pt>
                <c:pt idx="77">
                  <c:v>4970</c:v>
                </c:pt>
                <c:pt idx="78">
                  <c:v>98</c:v>
                </c:pt>
                <c:pt idx="79">
                  <c:v>13391</c:v>
                </c:pt>
                <c:pt idx="80">
                  <c:v>8890</c:v>
                </c:pt>
                <c:pt idx="81">
                  <c:v>56</c:v>
                </c:pt>
                <c:pt idx="82">
                  <c:v>3339</c:v>
                </c:pt>
                <c:pt idx="83">
                  <c:v>3808</c:v>
                </c:pt>
                <c:pt idx="84">
                  <c:v>63</c:v>
                </c:pt>
                <c:pt idx="85">
                  <c:v>7812</c:v>
                </c:pt>
                <c:pt idx="86">
                  <c:v>7693</c:v>
                </c:pt>
                <c:pt idx="87">
                  <c:v>973</c:v>
                </c:pt>
                <c:pt idx="88">
                  <c:v>567</c:v>
                </c:pt>
                <c:pt idx="89">
                  <c:v>2471</c:v>
                </c:pt>
                <c:pt idx="90">
                  <c:v>7189</c:v>
                </c:pt>
                <c:pt idx="91">
                  <c:v>7455</c:v>
                </c:pt>
                <c:pt idx="92">
                  <c:v>3108</c:v>
                </c:pt>
                <c:pt idx="93">
                  <c:v>469</c:v>
                </c:pt>
                <c:pt idx="94">
                  <c:v>2737</c:v>
                </c:pt>
                <c:pt idx="95">
                  <c:v>4305</c:v>
                </c:pt>
                <c:pt idx="96">
                  <c:v>2408</c:v>
                </c:pt>
                <c:pt idx="97">
                  <c:v>1281</c:v>
                </c:pt>
                <c:pt idx="98">
                  <c:v>12348</c:v>
                </c:pt>
                <c:pt idx="99">
                  <c:v>3689</c:v>
                </c:pt>
                <c:pt idx="100">
                  <c:v>2870</c:v>
                </c:pt>
                <c:pt idx="101">
                  <c:v>798</c:v>
                </c:pt>
                <c:pt idx="102">
                  <c:v>2933</c:v>
                </c:pt>
                <c:pt idx="103">
                  <c:v>2744</c:v>
                </c:pt>
                <c:pt idx="104">
                  <c:v>9772</c:v>
                </c:pt>
                <c:pt idx="105">
                  <c:v>1568</c:v>
                </c:pt>
                <c:pt idx="106">
                  <c:v>11417</c:v>
                </c:pt>
                <c:pt idx="107">
                  <c:v>6748</c:v>
                </c:pt>
                <c:pt idx="108">
                  <c:v>1407</c:v>
                </c:pt>
                <c:pt idx="109">
                  <c:v>2023</c:v>
                </c:pt>
                <c:pt idx="110">
                  <c:v>5236</c:v>
                </c:pt>
                <c:pt idx="111">
                  <c:v>1925</c:v>
                </c:pt>
                <c:pt idx="112">
                  <c:v>6608</c:v>
                </c:pt>
                <c:pt idx="113">
                  <c:v>8008</c:v>
                </c:pt>
                <c:pt idx="114">
                  <c:v>1428</c:v>
                </c:pt>
                <c:pt idx="115">
                  <c:v>525</c:v>
                </c:pt>
                <c:pt idx="116">
                  <c:v>1505</c:v>
                </c:pt>
                <c:pt idx="117">
                  <c:v>6755</c:v>
                </c:pt>
                <c:pt idx="118">
                  <c:v>11571</c:v>
                </c:pt>
                <c:pt idx="119">
                  <c:v>2541</c:v>
                </c:pt>
                <c:pt idx="120">
                  <c:v>1526</c:v>
                </c:pt>
                <c:pt idx="121">
                  <c:v>6125</c:v>
                </c:pt>
                <c:pt idx="122">
                  <c:v>847</c:v>
                </c:pt>
                <c:pt idx="123">
                  <c:v>4753</c:v>
                </c:pt>
                <c:pt idx="124">
                  <c:v>959</c:v>
                </c:pt>
                <c:pt idx="125">
                  <c:v>2793</c:v>
                </c:pt>
                <c:pt idx="126">
                  <c:v>4606</c:v>
                </c:pt>
                <c:pt idx="127">
                  <c:v>5551</c:v>
                </c:pt>
                <c:pt idx="128">
                  <c:v>6657</c:v>
                </c:pt>
                <c:pt idx="129">
                  <c:v>4438</c:v>
                </c:pt>
                <c:pt idx="130">
                  <c:v>168</c:v>
                </c:pt>
                <c:pt idx="131">
                  <c:v>7777</c:v>
                </c:pt>
                <c:pt idx="132">
                  <c:v>3339</c:v>
                </c:pt>
                <c:pt idx="133">
                  <c:v>6391</c:v>
                </c:pt>
                <c:pt idx="134">
                  <c:v>518</c:v>
                </c:pt>
                <c:pt idx="135">
                  <c:v>5677</c:v>
                </c:pt>
                <c:pt idx="136">
                  <c:v>6048</c:v>
                </c:pt>
                <c:pt idx="137">
                  <c:v>3752</c:v>
                </c:pt>
                <c:pt idx="138">
                  <c:v>4480</c:v>
                </c:pt>
                <c:pt idx="139">
                  <c:v>259</c:v>
                </c:pt>
                <c:pt idx="140">
                  <c:v>42</c:v>
                </c:pt>
                <c:pt idx="141">
                  <c:v>98</c:v>
                </c:pt>
                <c:pt idx="142">
                  <c:v>2478</c:v>
                </c:pt>
                <c:pt idx="143">
                  <c:v>7847</c:v>
                </c:pt>
                <c:pt idx="144">
                  <c:v>9926</c:v>
                </c:pt>
                <c:pt idx="145">
                  <c:v>819</c:v>
                </c:pt>
                <c:pt idx="146">
                  <c:v>3052</c:v>
                </c:pt>
                <c:pt idx="147">
                  <c:v>6832</c:v>
                </c:pt>
                <c:pt idx="148">
                  <c:v>2016</c:v>
                </c:pt>
                <c:pt idx="149">
                  <c:v>7322</c:v>
                </c:pt>
                <c:pt idx="150">
                  <c:v>357</c:v>
                </c:pt>
                <c:pt idx="151">
                  <c:v>3192</c:v>
                </c:pt>
                <c:pt idx="152">
                  <c:v>8435</c:v>
                </c:pt>
                <c:pt idx="153">
                  <c:v>0</c:v>
                </c:pt>
                <c:pt idx="154">
                  <c:v>8862</c:v>
                </c:pt>
                <c:pt idx="155">
                  <c:v>3556</c:v>
                </c:pt>
                <c:pt idx="156">
                  <c:v>7280</c:v>
                </c:pt>
                <c:pt idx="157">
                  <c:v>3402</c:v>
                </c:pt>
                <c:pt idx="158">
                  <c:v>4592</c:v>
                </c:pt>
                <c:pt idx="159">
                  <c:v>7833</c:v>
                </c:pt>
                <c:pt idx="160">
                  <c:v>7651</c:v>
                </c:pt>
                <c:pt idx="161">
                  <c:v>2275</c:v>
                </c:pt>
                <c:pt idx="162">
                  <c:v>5670</c:v>
                </c:pt>
                <c:pt idx="163">
                  <c:v>2135</c:v>
                </c:pt>
                <c:pt idx="164">
                  <c:v>2779</c:v>
                </c:pt>
                <c:pt idx="165">
                  <c:v>12950</c:v>
                </c:pt>
                <c:pt idx="166">
                  <c:v>2646</c:v>
                </c:pt>
                <c:pt idx="167">
                  <c:v>3794</c:v>
                </c:pt>
                <c:pt idx="168">
                  <c:v>819</c:v>
                </c:pt>
                <c:pt idx="169">
                  <c:v>2583</c:v>
                </c:pt>
                <c:pt idx="170">
                  <c:v>4585</c:v>
                </c:pt>
                <c:pt idx="171">
                  <c:v>1652</c:v>
                </c:pt>
                <c:pt idx="172">
                  <c:v>4991</c:v>
                </c:pt>
                <c:pt idx="173">
                  <c:v>2009</c:v>
                </c:pt>
                <c:pt idx="174">
                  <c:v>1568</c:v>
                </c:pt>
                <c:pt idx="175">
                  <c:v>3388</c:v>
                </c:pt>
                <c:pt idx="176">
                  <c:v>623</c:v>
                </c:pt>
                <c:pt idx="177">
                  <c:v>10073</c:v>
                </c:pt>
                <c:pt idx="178">
                  <c:v>1561</c:v>
                </c:pt>
                <c:pt idx="179">
                  <c:v>11522</c:v>
                </c:pt>
                <c:pt idx="180">
                  <c:v>2317</c:v>
                </c:pt>
                <c:pt idx="181">
                  <c:v>3059</c:v>
                </c:pt>
                <c:pt idx="182">
                  <c:v>2324</c:v>
                </c:pt>
                <c:pt idx="183">
                  <c:v>4956</c:v>
                </c:pt>
                <c:pt idx="184">
                  <c:v>5355</c:v>
                </c:pt>
                <c:pt idx="185">
                  <c:v>7259</c:v>
                </c:pt>
                <c:pt idx="186">
                  <c:v>6279</c:v>
                </c:pt>
                <c:pt idx="187">
                  <c:v>2541</c:v>
                </c:pt>
                <c:pt idx="188">
                  <c:v>3864</c:v>
                </c:pt>
                <c:pt idx="189">
                  <c:v>6146</c:v>
                </c:pt>
                <c:pt idx="190">
                  <c:v>2639</c:v>
                </c:pt>
                <c:pt idx="191">
                  <c:v>1890</c:v>
                </c:pt>
                <c:pt idx="192">
                  <c:v>1932</c:v>
                </c:pt>
                <c:pt idx="193">
                  <c:v>6300</c:v>
                </c:pt>
                <c:pt idx="194">
                  <c:v>560</c:v>
                </c:pt>
                <c:pt idx="195">
                  <c:v>2856</c:v>
                </c:pt>
                <c:pt idx="196">
                  <c:v>707</c:v>
                </c:pt>
                <c:pt idx="197">
                  <c:v>3598</c:v>
                </c:pt>
                <c:pt idx="198">
                  <c:v>6853</c:v>
                </c:pt>
                <c:pt idx="199">
                  <c:v>4725</c:v>
                </c:pt>
                <c:pt idx="200">
                  <c:v>10304</c:v>
                </c:pt>
                <c:pt idx="201">
                  <c:v>1274</c:v>
                </c:pt>
                <c:pt idx="202">
                  <c:v>1526</c:v>
                </c:pt>
                <c:pt idx="203">
                  <c:v>3101</c:v>
                </c:pt>
                <c:pt idx="204">
                  <c:v>1057</c:v>
                </c:pt>
                <c:pt idx="205">
                  <c:v>5306</c:v>
                </c:pt>
                <c:pt idx="206">
                  <c:v>4018</c:v>
                </c:pt>
                <c:pt idx="207">
                  <c:v>938</c:v>
                </c:pt>
                <c:pt idx="208">
                  <c:v>1778</c:v>
                </c:pt>
                <c:pt idx="209">
                  <c:v>1638</c:v>
                </c:pt>
                <c:pt idx="210">
                  <c:v>154</c:v>
                </c:pt>
                <c:pt idx="211">
                  <c:v>9835</c:v>
                </c:pt>
                <c:pt idx="212">
                  <c:v>7273</c:v>
                </c:pt>
                <c:pt idx="213">
                  <c:v>6909</c:v>
                </c:pt>
                <c:pt idx="214">
                  <c:v>3920</c:v>
                </c:pt>
                <c:pt idx="215">
                  <c:v>4858</c:v>
                </c:pt>
                <c:pt idx="216">
                  <c:v>3549</c:v>
                </c:pt>
                <c:pt idx="217">
                  <c:v>966</c:v>
                </c:pt>
                <c:pt idx="218">
                  <c:v>385</c:v>
                </c:pt>
                <c:pt idx="219">
                  <c:v>2219</c:v>
                </c:pt>
                <c:pt idx="220">
                  <c:v>2954</c:v>
                </c:pt>
                <c:pt idx="221">
                  <c:v>280</c:v>
                </c:pt>
                <c:pt idx="222">
                  <c:v>6118</c:v>
                </c:pt>
                <c:pt idx="223">
                  <c:v>4802</c:v>
                </c:pt>
                <c:pt idx="224">
                  <c:v>4137</c:v>
                </c:pt>
                <c:pt idx="225">
                  <c:v>2023</c:v>
                </c:pt>
                <c:pt idx="226">
                  <c:v>9051</c:v>
                </c:pt>
                <c:pt idx="227">
                  <c:v>2919</c:v>
                </c:pt>
                <c:pt idx="228">
                  <c:v>5915</c:v>
                </c:pt>
                <c:pt idx="229">
                  <c:v>2562</c:v>
                </c:pt>
                <c:pt idx="230">
                  <c:v>8813</c:v>
                </c:pt>
                <c:pt idx="231">
                  <c:v>6111</c:v>
                </c:pt>
                <c:pt idx="232">
                  <c:v>3507</c:v>
                </c:pt>
                <c:pt idx="233">
                  <c:v>4319</c:v>
                </c:pt>
                <c:pt idx="234">
                  <c:v>609</c:v>
                </c:pt>
                <c:pt idx="235">
                  <c:v>6370</c:v>
                </c:pt>
                <c:pt idx="236">
                  <c:v>5474</c:v>
                </c:pt>
                <c:pt idx="237">
                  <c:v>3164</c:v>
                </c:pt>
                <c:pt idx="238">
                  <c:v>1302</c:v>
                </c:pt>
                <c:pt idx="239">
                  <c:v>7308</c:v>
                </c:pt>
                <c:pt idx="240">
                  <c:v>6132</c:v>
                </c:pt>
                <c:pt idx="241">
                  <c:v>3472</c:v>
                </c:pt>
                <c:pt idx="242">
                  <c:v>9660</c:v>
                </c:pt>
                <c:pt idx="243">
                  <c:v>2436</c:v>
                </c:pt>
                <c:pt idx="244">
                  <c:v>9506</c:v>
                </c:pt>
                <c:pt idx="245">
                  <c:v>245</c:v>
                </c:pt>
                <c:pt idx="246">
                  <c:v>2702</c:v>
                </c:pt>
                <c:pt idx="247">
                  <c:v>700</c:v>
                </c:pt>
                <c:pt idx="248">
                  <c:v>3759</c:v>
                </c:pt>
                <c:pt idx="249">
                  <c:v>1589</c:v>
                </c:pt>
                <c:pt idx="250">
                  <c:v>5194</c:v>
                </c:pt>
                <c:pt idx="251">
                  <c:v>945</c:v>
                </c:pt>
                <c:pt idx="252">
                  <c:v>1988</c:v>
                </c:pt>
                <c:pt idx="253">
                  <c:v>6734</c:v>
                </c:pt>
                <c:pt idx="254">
                  <c:v>217</c:v>
                </c:pt>
                <c:pt idx="255">
                  <c:v>6279</c:v>
                </c:pt>
                <c:pt idx="256">
                  <c:v>4424</c:v>
                </c:pt>
                <c:pt idx="257">
                  <c:v>189</c:v>
                </c:pt>
                <c:pt idx="258">
                  <c:v>490</c:v>
                </c:pt>
                <c:pt idx="259">
                  <c:v>434</c:v>
                </c:pt>
                <c:pt idx="260">
                  <c:v>10129</c:v>
                </c:pt>
                <c:pt idx="261">
                  <c:v>1652</c:v>
                </c:pt>
                <c:pt idx="262">
                  <c:v>6433</c:v>
                </c:pt>
                <c:pt idx="263">
                  <c:v>2212</c:v>
                </c:pt>
                <c:pt idx="264">
                  <c:v>609</c:v>
                </c:pt>
                <c:pt idx="265">
                  <c:v>1638</c:v>
                </c:pt>
                <c:pt idx="266">
                  <c:v>3829</c:v>
                </c:pt>
                <c:pt idx="267">
                  <c:v>5775</c:v>
                </c:pt>
                <c:pt idx="268">
                  <c:v>1071</c:v>
                </c:pt>
                <c:pt idx="269">
                  <c:v>5019</c:v>
                </c:pt>
                <c:pt idx="270">
                  <c:v>2863</c:v>
                </c:pt>
                <c:pt idx="271">
                  <c:v>1617</c:v>
                </c:pt>
                <c:pt idx="272">
                  <c:v>6818</c:v>
                </c:pt>
                <c:pt idx="273">
                  <c:v>6657</c:v>
                </c:pt>
                <c:pt idx="274">
                  <c:v>2919</c:v>
                </c:pt>
                <c:pt idx="275">
                  <c:v>3094</c:v>
                </c:pt>
                <c:pt idx="276">
                  <c:v>2989</c:v>
                </c:pt>
                <c:pt idx="277">
                  <c:v>2268</c:v>
                </c:pt>
                <c:pt idx="278">
                  <c:v>4753</c:v>
                </c:pt>
                <c:pt idx="279">
                  <c:v>7511</c:v>
                </c:pt>
                <c:pt idx="280">
                  <c:v>4326</c:v>
                </c:pt>
                <c:pt idx="281">
                  <c:v>4935</c:v>
                </c:pt>
                <c:pt idx="282">
                  <c:v>4781</c:v>
                </c:pt>
                <c:pt idx="283">
                  <c:v>7483</c:v>
                </c:pt>
                <c:pt idx="284">
                  <c:v>6860</c:v>
                </c:pt>
                <c:pt idx="285">
                  <c:v>9002</c:v>
                </c:pt>
                <c:pt idx="286">
                  <c:v>1400</c:v>
                </c:pt>
                <c:pt idx="287">
                  <c:v>4053</c:v>
                </c:pt>
                <c:pt idx="288">
                  <c:v>2149</c:v>
                </c:pt>
                <c:pt idx="289">
                  <c:v>3640</c:v>
                </c:pt>
                <c:pt idx="290">
                  <c:v>630</c:v>
                </c:pt>
                <c:pt idx="291">
                  <c:v>2429</c:v>
                </c:pt>
                <c:pt idx="292">
                  <c:v>2142</c:v>
                </c:pt>
                <c:pt idx="293">
                  <c:v>6454</c:v>
                </c:pt>
                <c:pt idx="294">
                  <c:v>4487</c:v>
                </c:pt>
                <c:pt idx="295">
                  <c:v>938</c:v>
                </c:pt>
                <c:pt idx="296">
                  <c:v>8841</c:v>
                </c:pt>
                <c:pt idx="297">
                  <c:v>4018</c:v>
                </c:pt>
                <c:pt idx="298">
                  <c:v>714</c:v>
                </c:pt>
                <c:pt idx="299">
                  <c:v>3850</c:v>
                </c:pt>
              </c:numCache>
            </c:numRef>
          </c:xVal>
          <c:yVal>
            <c:numRef>
              <c:f>Data!$G$12:$G$311</c:f>
              <c:numCache>
                <c:formatCode>#,##0</c:formatCode>
                <c:ptCount val="300"/>
                <c:pt idx="0">
                  <c:v>114</c:v>
                </c:pt>
                <c:pt idx="1">
                  <c:v>459</c:v>
                </c:pt>
                <c:pt idx="2">
                  <c:v>147</c:v>
                </c:pt>
                <c:pt idx="3">
                  <c:v>288</c:v>
                </c:pt>
                <c:pt idx="4">
                  <c:v>414</c:v>
                </c:pt>
                <c:pt idx="5">
                  <c:v>432</c:v>
                </c:pt>
                <c:pt idx="6">
                  <c:v>54</c:v>
                </c:pt>
                <c:pt idx="7">
                  <c:v>210</c:v>
                </c:pt>
                <c:pt idx="8">
                  <c:v>75</c:v>
                </c:pt>
                <c:pt idx="9">
                  <c:v>12</c:v>
                </c:pt>
                <c:pt idx="10">
                  <c:v>462</c:v>
                </c:pt>
                <c:pt idx="11">
                  <c:v>144</c:v>
                </c:pt>
                <c:pt idx="12">
                  <c:v>120</c:v>
                </c:pt>
                <c:pt idx="13">
                  <c:v>54</c:v>
                </c:pt>
                <c:pt idx="14">
                  <c:v>234</c:v>
                </c:pt>
                <c:pt idx="15">
                  <c:v>66</c:v>
                </c:pt>
                <c:pt idx="16">
                  <c:v>87</c:v>
                </c:pt>
                <c:pt idx="17">
                  <c:v>339</c:v>
                </c:pt>
                <c:pt idx="18">
                  <c:v>144</c:v>
                </c:pt>
                <c:pt idx="19">
                  <c:v>162</c:v>
                </c:pt>
                <c:pt idx="20">
                  <c:v>90</c:v>
                </c:pt>
                <c:pt idx="21">
                  <c:v>234</c:v>
                </c:pt>
                <c:pt idx="22">
                  <c:v>141</c:v>
                </c:pt>
                <c:pt idx="23">
                  <c:v>204</c:v>
                </c:pt>
                <c:pt idx="24">
                  <c:v>186</c:v>
                </c:pt>
                <c:pt idx="25">
                  <c:v>231</c:v>
                </c:pt>
                <c:pt idx="26">
                  <c:v>168</c:v>
                </c:pt>
                <c:pt idx="27">
                  <c:v>195</c:v>
                </c:pt>
                <c:pt idx="28">
                  <c:v>15</c:v>
                </c:pt>
                <c:pt idx="29">
                  <c:v>30</c:v>
                </c:pt>
                <c:pt idx="30">
                  <c:v>102</c:v>
                </c:pt>
                <c:pt idx="31">
                  <c:v>15</c:v>
                </c:pt>
                <c:pt idx="32">
                  <c:v>183</c:v>
                </c:pt>
                <c:pt idx="33">
                  <c:v>12</c:v>
                </c:pt>
                <c:pt idx="34">
                  <c:v>72</c:v>
                </c:pt>
                <c:pt idx="35">
                  <c:v>282</c:v>
                </c:pt>
                <c:pt idx="36">
                  <c:v>144</c:v>
                </c:pt>
                <c:pt idx="37">
                  <c:v>405</c:v>
                </c:pt>
                <c:pt idx="38">
                  <c:v>75</c:v>
                </c:pt>
                <c:pt idx="39">
                  <c:v>135</c:v>
                </c:pt>
                <c:pt idx="40">
                  <c:v>21</c:v>
                </c:pt>
                <c:pt idx="41">
                  <c:v>153</c:v>
                </c:pt>
                <c:pt idx="42">
                  <c:v>15</c:v>
                </c:pt>
                <c:pt idx="43">
                  <c:v>255</c:v>
                </c:pt>
                <c:pt idx="44">
                  <c:v>18</c:v>
                </c:pt>
                <c:pt idx="45">
                  <c:v>189</c:v>
                </c:pt>
                <c:pt idx="46">
                  <c:v>21</c:v>
                </c:pt>
                <c:pt idx="47">
                  <c:v>36</c:v>
                </c:pt>
                <c:pt idx="48">
                  <c:v>75</c:v>
                </c:pt>
                <c:pt idx="49">
                  <c:v>156</c:v>
                </c:pt>
                <c:pt idx="50">
                  <c:v>39</c:v>
                </c:pt>
                <c:pt idx="51">
                  <c:v>63</c:v>
                </c:pt>
                <c:pt idx="52">
                  <c:v>75</c:v>
                </c:pt>
                <c:pt idx="53">
                  <c:v>183</c:v>
                </c:pt>
                <c:pt idx="54">
                  <c:v>69</c:v>
                </c:pt>
                <c:pt idx="55">
                  <c:v>30</c:v>
                </c:pt>
                <c:pt idx="56">
                  <c:v>39</c:v>
                </c:pt>
                <c:pt idx="57">
                  <c:v>504</c:v>
                </c:pt>
                <c:pt idx="58">
                  <c:v>273</c:v>
                </c:pt>
                <c:pt idx="59">
                  <c:v>48</c:v>
                </c:pt>
                <c:pt idx="60">
                  <c:v>207</c:v>
                </c:pt>
                <c:pt idx="61">
                  <c:v>9</c:v>
                </c:pt>
                <c:pt idx="62">
                  <c:v>261</c:v>
                </c:pt>
                <c:pt idx="63">
                  <c:v>6</c:v>
                </c:pt>
                <c:pt idx="64">
                  <c:v>30</c:v>
                </c:pt>
                <c:pt idx="65">
                  <c:v>138</c:v>
                </c:pt>
                <c:pt idx="66">
                  <c:v>111</c:v>
                </c:pt>
                <c:pt idx="67">
                  <c:v>15</c:v>
                </c:pt>
                <c:pt idx="68">
                  <c:v>162</c:v>
                </c:pt>
                <c:pt idx="69">
                  <c:v>195</c:v>
                </c:pt>
                <c:pt idx="70">
                  <c:v>525</c:v>
                </c:pt>
                <c:pt idx="71">
                  <c:v>48</c:v>
                </c:pt>
                <c:pt idx="72">
                  <c:v>150</c:v>
                </c:pt>
                <c:pt idx="73">
                  <c:v>492</c:v>
                </c:pt>
                <c:pt idx="74">
                  <c:v>102</c:v>
                </c:pt>
                <c:pt idx="75">
                  <c:v>165</c:v>
                </c:pt>
                <c:pt idx="76">
                  <c:v>309</c:v>
                </c:pt>
                <c:pt idx="77">
                  <c:v>156</c:v>
                </c:pt>
                <c:pt idx="78">
                  <c:v>159</c:v>
                </c:pt>
                <c:pt idx="79">
                  <c:v>201</c:v>
                </c:pt>
                <c:pt idx="80">
                  <c:v>210</c:v>
                </c:pt>
                <c:pt idx="81">
                  <c:v>51</c:v>
                </c:pt>
                <c:pt idx="82">
                  <c:v>39</c:v>
                </c:pt>
                <c:pt idx="83">
                  <c:v>279</c:v>
                </c:pt>
                <c:pt idx="84">
                  <c:v>123</c:v>
                </c:pt>
                <c:pt idx="85">
                  <c:v>81</c:v>
                </c:pt>
                <c:pt idx="86">
                  <c:v>21</c:v>
                </c:pt>
                <c:pt idx="87">
                  <c:v>162</c:v>
                </c:pt>
                <c:pt idx="88">
                  <c:v>228</c:v>
                </c:pt>
                <c:pt idx="89">
                  <c:v>342</c:v>
                </c:pt>
                <c:pt idx="90">
                  <c:v>54</c:v>
                </c:pt>
                <c:pt idx="91">
                  <c:v>216</c:v>
                </c:pt>
                <c:pt idx="92">
                  <c:v>54</c:v>
                </c:pt>
                <c:pt idx="93">
                  <c:v>75</c:v>
                </c:pt>
                <c:pt idx="94">
                  <c:v>93</c:v>
                </c:pt>
                <c:pt idx="95">
                  <c:v>156</c:v>
                </c:pt>
                <c:pt idx="96">
                  <c:v>9</c:v>
                </c:pt>
                <c:pt idx="97">
                  <c:v>18</c:v>
                </c:pt>
                <c:pt idx="98">
                  <c:v>234</c:v>
                </c:pt>
                <c:pt idx="99">
                  <c:v>312</c:v>
                </c:pt>
                <c:pt idx="100">
                  <c:v>300</c:v>
                </c:pt>
                <c:pt idx="101">
                  <c:v>519</c:v>
                </c:pt>
                <c:pt idx="102">
                  <c:v>9</c:v>
                </c:pt>
                <c:pt idx="103">
                  <c:v>9</c:v>
                </c:pt>
                <c:pt idx="104">
                  <c:v>90</c:v>
                </c:pt>
                <c:pt idx="105">
                  <c:v>96</c:v>
                </c:pt>
                <c:pt idx="106">
                  <c:v>21</c:v>
                </c:pt>
                <c:pt idx="107">
                  <c:v>48</c:v>
                </c:pt>
                <c:pt idx="108">
                  <c:v>72</c:v>
                </c:pt>
                <c:pt idx="109">
                  <c:v>168</c:v>
                </c:pt>
                <c:pt idx="110">
                  <c:v>51</c:v>
                </c:pt>
                <c:pt idx="111">
                  <c:v>192</c:v>
                </c:pt>
                <c:pt idx="112">
                  <c:v>225</c:v>
                </c:pt>
                <c:pt idx="113">
                  <c:v>456</c:v>
                </c:pt>
                <c:pt idx="114">
                  <c:v>93</c:v>
                </c:pt>
                <c:pt idx="115">
                  <c:v>48</c:v>
                </c:pt>
                <c:pt idx="116">
                  <c:v>102</c:v>
                </c:pt>
                <c:pt idx="117">
                  <c:v>252</c:v>
                </c:pt>
                <c:pt idx="118">
                  <c:v>138</c:v>
                </c:pt>
                <c:pt idx="119">
                  <c:v>90</c:v>
                </c:pt>
                <c:pt idx="120">
                  <c:v>240</c:v>
                </c:pt>
                <c:pt idx="121">
                  <c:v>102</c:v>
                </c:pt>
                <c:pt idx="122">
                  <c:v>129</c:v>
                </c:pt>
                <c:pt idx="123">
                  <c:v>300</c:v>
                </c:pt>
                <c:pt idx="124">
                  <c:v>135</c:v>
                </c:pt>
                <c:pt idx="125">
                  <c:v>114</c:v>
                </c:pt>
                <c:pt idx="126">
                  <c:v>63</c:v>
                </c:pt>
                <c:pt idx="127">
                  <c:v>252</c:v>
                </c:pt>
                <c:pt idx="128">
                  <c:v>303</c:v>
                </c:pt>
                <c:pt idx="129">
                  <c:v>246</c:v>
                </c:pt>
                <c:pt idx="130">
                  <c:v>84</c:v>
                </c:pt>
                <c:pt idx="131">
                  <c:v>39</c:v>
                </c:pt>
                <c:pt idx="132">
                  <c:v>348</c:v>
                </c:pt>
                <c:pt idx="133">
                  <c:v>48</c:v>
                </c:pt>
                <c:pt idx="134">
                  <c:v>75</c:v>
                </c:pt>
                <c:pt idx="135">
                  <c:v>258</c:v>
                </c:pt>
                <c:pt idx="136">
                  <c:v>27</c:v>
                </c:pt>
                <c:pt idx="137">
                  <c:v>213</c:v>
                </c:pt>
                <c:pt idx="138">
                  <c:v>357</c:v>
                </c:pt>
                <c:pt idx="139">
                  <c:v>207</c:v>
                </c:pt>
                <c:pt idx="140">
                  <c:v>150</c:v>
                </c:pt>
                <c:pt idx="141">
                  <c:v>204</c:v>
                </c:pt>
                <c:pt idx="142">
                  <c:v>21</c:v>
                </c:pt>
                <c:pt idx="143">
                  <c:v>174</c:v>
                </c:pt>
                <c:pt idx="144">
                  <c:v>201</c:v>
                </c:pt>
                <c:pt idx="145">
                  <c:v>510</c:v>
                </c:pt>
                <c:pt idx="146">
                  <c:v>378</c:v>
                </c:pt>
                <c:pt idx="147">
                  <c:v>27</c:v>
                </c:pt>
                <c:pt idx="148">
                  <c:v>117</c:v>
                </c:pt>
                <c:pt idx="149">
                  <c:v>36</c:v>
                </c:pt>
                <c:pt idx="150">
                  <c:v>126</c:v>
                </c:pt>
                <c:pt idx="151">
                  <c:v>72</c:v>
                </c:pt>
                <c:pt idx="152">
                  <c:v>42</c:v>
                </c:pt>
                <c:pt idx="153">
                  <c:v>135</c:v>
                </c:pt>
                <c:pt idx="154">
                  <c:v>189</c:v>
                </c:pt>
                <c:pt idx="155">
                  <c:v>459</c:v>
                </c:pt>
                <c:pt idx="156">
                  <c:v>201</c:v>
                </c:pt>
                <c:pt idx="157">
                  <c:v>366</c:v>
                </c:pt>
                <c:pt idx="158">
                  <c:v>324</c:v>
                </c:pt>
                <c:pt idx="159">
                  <c:v>243</c:v>
                </c:pt>
                <c:pt idx="160">
                  <c:v>213</c:v>
                </c:pt>
                <c:pt idx="161">
                  <c:v>447</c:v>
                </c:pt>
                <c:pt idx="162">
                  <c:v>297</c:v>
                </c:pt>
                <c:pt idx="163">
                  <c:v>27</c:v>
                </c:pt>
                <c:pt idx="164">
                  <c:v>75</c:v>
                </c:pt>
                <c:pt idx="165">
                  <c:v>30</c:v>
                </c:pt>
                <c:pt idx="166">
                  <c:v>177</c:v>
                </c:pt>
                <c:pt idx="167">
                  <c:v>159</c:v>
                </c:pt>
                <c:pt idx="168">
                  <c:v>306</c:v>
                </c:pt>
                <c:pt idx="169">
                  <c:v>18</c:v>
                </c:pt>
                <c:pt idx="170">
                  <c:v>240</c:v>
                </c:pt>
                <c:pt idx="171">
                  <c:v>93</c:v>
                </c:pt>
                <c:pt idx="172">
                  <c:v>9</c:v>
                </c:pt>
                <c:pt idx="173">
                  <c:v>219</c:v>
                </c:pt>
                <c:pt idx="174">
                  <c:v>141</c:v>
                </c:pt>
                <c:pt idx="175">
                  <c:v>123</c:v>
                </c:pt>
                <c:pt idx="176">
                  <c:v>51</c:v>
                </c:pt>
                <c:pt idx="177">
                  <c:v>120</c:v>
                </c:pt>
                <c:pt idx="178">
                  <c:v>27</c:v>
                </c:pt>
                <c:pt idx="179">
                  <c:v>204</c:v>
                </c:pt>
                <c:pt idx="180">
                  <c:v>123</c:v>
                </c:pt>
                <c:pt idx="181">
                  <c:v>27</c:v>
                </c:pt>
                <c:pt idx="182">
                  <c:v>177</c:v>
                </c:pt>
                <c:pt idx="183">
                  <c:v>171</c:v>
                </c:pt>
                <c:pt idx="184">
                  <c:v>204</c:v>
                </c:pt>
                <c:pt idx="185">
                  <c:v>276</c:v>
                </c:pt>
                <c:pt idx="186">
                  <c:v>45</c:v>
                </c:pt>
                <c:pt idx="187">
                  <c:v>45</c:v>
                </c:pt>
                <c:pt idx="188">
                  <c:v>177</c:v>
                </c:pt>
                <c:pt idx="189">
                  <c:v>63</c:v>
                </c:pt>
                <c:pt idx="190">
                  <c:v>204</c:v>
                </c:pt>
                <c:pt idx="191">
                  <c:v>195</c:v>
                </c:pt>
                <c:pt idx="192">
                  <c:v>369</c:v>
                </c:pt>
                <c:pt idx="193">
                  <c:v>42</c:v>
                </c:pt>
                <c:pt idx="194">
                  <c:v>81</c:v>
                </c:pt>
                <c:pt idx="195">
                  <c:v>246</c:v>
                </c:pt>
                <c:pt idx="196">
                  <c:v>174</c:v>
                </c:pt>
                <c:pt idx="197">
                  <c:v>81</c:v>
                </c:pt>
                <c:pt idx="198">
                  <c:v>372</c:v>
                </c:pt>
                <c:pt idx="199">
                  <c:v>174</c:v>
                </c:pt>
                <c:pt idx="200">
                  <c:v>84</c:v>
                </c:pt>
                <c:pt idx="201">
                  <c:v>225</c:v>
                </c:pt>
                <c:pt idx="202">
                  <c:v>105</c:v>
                </c:pt>
                <c:pt idx="203">
                  <c:v>225</c:v>
                </c:pt>
                <c:pt idx="204">
                  <c:v>54</c:v>
                </c:pt>
                <c:pt idx="205">
                  <c:v>0</c:v>
                </c:pt>
                <c:pt idx="206">
                  <c:v>171</c:v>
                </c:pt>
                <c:pt idx="207">
                  <c:v>189</c:v>
                </c:pt>
                <c:pt idx="208">
                  <c:v>270</c:v>
                </c:pt>
                <c:pt idx="209">
                  <c:v>63</c:v>
                </c:pt>
                <c:pt idx="210">
                  <c:v>21</c:v>
                </c:pt>
                <c:pt idx="211">
                  <c:v>207</c:v>
                </c:pt>
                <c:pt idx="212">
                  <c:v>96</c:v>
                </c:pt>
                <c:pt idx="213">
                  <c:v>81</c:v>
                </c:pt>
                <c:pt idx="214">
                  <c:v>306</c:v>
                </c:pt>
                <c:pt idx="215">
                  <c:v>279</c:v>
                </c:pt>
                <c:pt idx="216">
                  <c:v>3</c:v>
                </c:pt>
                <c:pt idx="217">
                  <c:v>198</c:v>
                </c:pt>
                <c:pt idx="218">
                  <c:v>249</c:v>
                </c:pt>
                <c:pt idx="219">
                  <c:v>75</c:v>
                </c:pt>
                <c:pt idx="220">
                  <c:v>189</c:v>
                </c:pt>
                <c:pt idx="221">
                  <c:v>87</c:v>
                </c:pt>
                <c:pt idx="222">
                  <c:v>174</c:v>
                </c:pt>
                <c:pt idx="223">
                  <c:v>36</c:v>
                </c:pt>
                <c:pt idx="224">
                  <c:v>60</c:v>
                </c:pt>
                <c:pt idx="225">
                  <c:v>78</c:v>
                </c:pt>
                <c:pt idx="226">
                  <c:v>57</c:v>
                </c:pt>
                <c:pt idx="227">
                  <c:v>45</c:v>
                </c:pt>
                <c:pt idx="228">
                  <c:v>3</c:v>
                </c:pt>
                <c:pt idx="229">
                  <c:v>6</c:v>
                </c:pt>
                <c:pt idx="230">
                  <c:v>21</c:v>
                </c:pt>
                <c:pt idx="231">
                  <c:v>3</c:v>
                </c:pt>
                <c:pt idx="232">
                  <c:v>288</c:v>
                </c:pt>
                <c:pt idx="233">
                  <c:v>30</c:v>
                </c:pt>
                <c:pt idx="234">
                  <c:v>87</c:v>
                </c:pt>
                <c:pt idx="235">
                  <c:v>30</c:v>
                </c:pt>
                <c:pt idx="236">
                  <c:v>168</c:v>
                </c:pt>
                <c:pt idx="237">
                  <c:v>306</c:v>
                </c:pt>
                <c:pt idx="238">
                  <c:v>402</c:v>
                </c:pt>
                <c:pt idx="239">
                  <c:v>327</c:v>
                </c:pt>
                <c:pt idx="240">
                  <c:v>93</c:v>
                </c:pt>
                <c:pt idx="241">
                  <c:v>96</c:v>
                </c:pt>
                <c:pt idx="242">
                  <c:v>27</c:v>
                </c:pt>
                <c:pt idx="243">
                  <c:v>99</c:v>
                </c:pt>
                <c:pt idx="244">
                  <c:v>87</c:v>
                </c:pt>
                <c:pt idx="245">
                  <c:v>288</c:v>
                </c:pt>
                <c:pt idx="246">
                  <c:v>363</c:v>
                </c:pt>
                <c:pt idx="247">
                  <c:v>87</c:v>
                </c:pt>
                <c:pt idx="248">
                  <c:v>150</c:v>
                </c:pt>
                <c:pt idx="249">
                  <c:v>303</c:v>
                </c:pt>
                <c:pt idx="250">
                  <c:v>288</c:v>
                </c:pt>
                <c:pt idx="251">
                  <c:v>75</c:v>
                </c:pt>
                <c:pt idx="252">
                  <c:v>39</c:v>
                </c:pt>
                <c:pt idx="253">
                  <c:v>123</c:v>
                </c:pt>
                <c:pt idx="254">
                  <c:v>36</c:v>
                </c:pt>
                <c:pt idx="255">
                  <c:v>237</c:v>
                </c:pt>
                <c:pt idx="256">
                  <c:v>201</c:v>
                </c:pt>
                <c:pt idx="257">
                  <c:v>48</c:v>
                </c:pt>
                <c:pt idx="258">
                  <c:v>84</c:v>
                </c:pt>
                <c:pt idx="259">
                  <c:v>87</c:v>
                </c:pt>
                <c:pt idx="260">
                  <c:v>312</c:v>
                </c:pt>
                <c:pt idx="261">
                  <c:v>102</c:v>
                </c:pt>
                <c:pt idx="262">
                  <c:v>78</c:v>
                </c:pt>
                <c:pt idx="263">
                  <c:v>117</c:v>
                </c:pt>
                <c:pt idx="264">
                  <c:v>99</c:v>
                </c:pt>
                <c:pt idx="265">
                  <c:v>48</c:v>
                </c:pt>
                <c:pt idx="266">
                  <c:v>24</c:v>
                </c:pt>
                <c:pt idx="267">
                  <c:v>42</c:v>
                </c:pt>
                <c:pt idx="268">
                  <c:v>270</c:v>
                </c:pt>
                <c:pt idx="269">
                  <c:v>150</c:v>
                </c:pt>
                <c:pt idx="270">
                  <c:v>42</c:v>
                </c:pt>
                <c:pt idx="271">
                  <c:v>126</c:v>
                </c:pt>
                <c:pt idx="272">
                  <c:v>6</c:v>
                </c:pt>
                <c:pt idx="273">
                  <c:v>276</c:v>
                </c:pt>
                <c:pt idx="274">
                  <c:v>93</c:v>
                </c:pt>
                <c:pt idx="275">
                  <c:v>246</c:v>
                </c:pt>
                <c:pt idx="276">
                  <c:v>3</c:v>
                </c:pt>
                <c:pt idx="277">
                  <c:v>63</c:v>
                </c:pt>
                <c:pt idx="278">
                  <c:v>246</c:v>
                </c:pt>
                <c:pt idx="279">
                  <c:v>120</c:v>
                </c:pt>
                <c:pt idx="280">
                  <c:v>348</c:v>
                </c:pt>
                <c:pt idx="281">
                  <c:v>126</c:v>
                </c:pt>
                <c:pt idx="282">
                  <c:v>123</c:v>
                </c:pt>
                <c:pt idx="283">
                  <c:v>45</c:v>
                </c:pt>
                <c:pt idx="284">
                  <c:v>126</c:v>
                </c:pt>
                <c:pt idx="285">
                  <c:v>72</c:v>
                </c:pt>
                <c:pt idx="286">
                  <c:v>135</c:v>
                </c:pt>
                <c:pt idx="287">
                  <c:v>24</c:v>
                </c:pt>
                <c:pt idx="288">
                  <c:v>117</c:v>
                </c:pt>
                <c:pt idx="289">
                  <c:v>51</c:v>
                </c:pt>
                <c:pt idx="290">
                  <c:v>36</c:v>
                </c:pt>
                <c:pt idx="291">
                  <c:v>144</c:v>
                </c:pt>
                <c:pt idx="292">
                  <c:v>114</c:v>
                </c:pt>
                <c:pt idx="293">
                  <c:v>54</c:v>
                </c:pt>
                <c:pt idx="294">
                  <c:v>333</c:v>
                </c:pt>
                <c:pt idx="295">
                  <c:v>366</c:v>
                </c:pt>
                <c:pt idx="296">
                  <c:v>303</c:v>
                </c:pt>
                <c:pt idx="297">
                  <c:v>126</c:v>
                </c:pt>
                <c:pt idx="298">
                  <c:v>231</c:v>
                </c:pt>
                <c:pt idx="299">
                  <c:v>102</c:v>
                </c:pt>
              </c:numCache>
            </c:numRef>
          </c:yVal>
          <c:smooth val="0"/>
          <c:extLst>
            <c:ext xmlns:c16="http://schemas.microsoft.com/office/drawing/2014/chart" uri="{C3380CC4-5D6E-409C-BE32-E72D297353CC}">
              <c16:uniqueId val="{00000000-FB87-42F7-A69E-77BB51EAC5F7}"/>
            </c:ext>
          </c:extLst>
        </c:ser>
        <c:dLbls>
          <c:showLegendKey val="0"/>
          <c:showVal val="0"/>
          <c:showCatName val="0"/>
          <c:showSerName val="0"/>
          <c:showPercent val="0"/>
          <c:showBubbleSize val="0"/>
        </c:dLbls>
        <c:axId val="1457770943"/>
        <c:axId val="1457780543"/>
      </c:scatterChart>
      <c:valAx>
        <c:axId val="145777094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780543"/>
        <c:crosses val="autoZero"/>
        <c:crossBetween val="midCat"/>
      </c:valAx>
      <c:valAx>
        <c:axId val="14577805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7709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Amount deviation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Amount deviation</a:t>
          </a:r>
        </a:p>
      </cx:txPr>
    </cx:title>
    <cx:plotArea>
      <cx:plotAreaRegion>
        <cx:series layoutId="boxWhisker" uniqueId="{D7EB04D2-7988-4FFF-89EE-0F1DD7CB89B5}">
          <cx:tx>
            <cx:txData>
              <cx:f>_xlchart.v1.0</cx:f>
              <cx:v>Amount</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tx>
        <cx:txData>
          <cx:v>Amount vs Geography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Amount vs Geography</a:t>
          </a:r>
        </a:p>
      </cx:txPr>
    </cx:title>
    <cx:plotArea>
      <cx:plotAreaRegion>
        <cx:series layoutId="boxWhisker" uniqueId="{391E9E78-5C4E-4C60-9818-130E490FF669}">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s://chandoo.org/wp/"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microsoft.com/office/2014/relationships/chartEx" Target="../charts/chartEx2.xml"/><Relationship Id="rId2" Type="http://schemas.microsoft.com/office/2014/relationships/chartEx" Target="../charts/chartEx1.xml"/><Relationship Id="rId1" Type="http://schemas.openxmlformats.org/officeDocument/2006/relationships/chart" Target="../charts/chart1.xml"/></Relationships>
</file>

<file path=xl/drawings/_rels/drawing7.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10</xdr:col>
      <xdr:colOff>0</xdr:colOff>
      <xdr:row>0</xdr:row>
      <xdr:rowOff>152482</xdr:rowOff>
    </xdr:from>
    <xdr:to>
      <xdr:col>10</xdr:col>
      <xdr:colOff>2314878</xdr:colOff>
      <xdr:row>1</xdr:row>
      <xdr:rowOff>182880</xdr:rowOff>
    </xdr:to>
    <xdr:pic>
      <xdr:nvPicPr>
        <xdr:cNvPr id="3" name="Picture 2">
          <a:hlinkClick xmlns:r="http://schemas.openxmlformats.org/officeDocument/2006/relationships" r:id="rId1"/>
          <a:extLst>
            <a:ext uri="{FF2B5EF4-FFF2-40B4-BE49-F238E27FC236}">
              <a16:creationId xmlns:a16="http://schemas.microsoft.com/office/drawing/2014/main" id="{5CBC2403-2B8C-4B60-A7E9-569863564554}"/>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057" t="-9662" r="-3057" b="-9662"/>
        <a:stretch/>
      </xdr:blipFill>
      <xdr:spPr>
        <a:xfrm>
          <a:off x="7267575" y="152482"/>
          <a:ext cx="2314878" cy="704768"/>
        </a:xfrm>
        <a:prstGeom prst="roundRect">
          <a:avLst>
            <a:gd name="adj" fmla="val 9910"/>
          </a:avLst>
        </a:prstGeom>
        <a:solidFill>
          <a:schemeClr val="bg1"/>
        </a:solidFill>
      </xdr:spPr>
    </xdr:pic>
    <xdr:clientData/>
  </xdr:twoCellAnchor>
  <xdr:twoCellAnchor editAs="oneCell">
    <xdr:from>
      <xdr:col>1</xdr:col>
      <xdr:colOff>132755</xdr:colOff>
      <xdr:row>1</xdr:row>
      <xdr:rowOff>94655</xdr:rowOff>
    </xdr:from>
    <xdr:to>
      <xdr:col>2</xdr:col>
      <xdr:colOff>1143000</xdr:colOff>
      <xdr:row>8</xdr:row>
      <xdr:rowOff>19050</xdr:rowOff>
    </xdr:to>
    <xdr:pic>
      <xdr:nvPicPr>
        <xdr:cNvPr id="6" name="Picture 5">
          <a:extLst>
            <a:ext uri="{FF2B5EF4-FFF2-40B4-BE49-F238E27FC236}">
              <a16:creationId xmlns:a16="http://schemas.microsoft.com/office/drawing/2014/main" id="{04780D01-C3AC-411C-83E5-5E867BDB888B}"/>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990" t="19990" r="19990" b="19990"/>
        <a:stretch/>
      </xdr:blipFill>
      <xdr:spPr>
        <a:xfrm>
          <a:off x="247055" y="761405"/>
          <a:ext cx="1257895" cy="1257895"/>
        </a:xfrm>
        <a:prstGeom prst="ellipse">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530543</xdr:colOff>
      <xdr:row>9</xdr:row>
      <xdr:rowOff>154710</xdr:rowOff>
    </xdr:from>
    <xdr:to>
      <xdr:col>9</xdr:col>
      <xdr:colOff>74154</xdr:colOff>
      <xdr:row>12</xdr:row>
      <xdr:rowOff>168006</xdr:rowOff>
    </xdr:to>
    <xdr:pic>
      <xdr:nvPicPr>
        <xdr:cNvPr id="2" name="Picture 1">
          <a:extLst>
            <a:ext uri="{FF2B5EF4-FFF2-40B4-BE49-F238E27FC236}">
              <a16:creationId xmlns:a16="http://schemas.microsoft.com/office/drawing/2014/main" id="{35FBFF4C-669F-0082-E718-C0CDA0813844}"/>
            </a:ext>
          </a:extLst>
        </xdr:cNvPr>
        <xdr:cNvPicPr>
          <a:picLocks noChangeAspect="1"/>
        </xdr:cNvPicPr>
      </xdr:nvPicPr>
      <xdr:blipFill>
        <a:blip xmlns:r="http://schemas.openxmlformats.org/officeDocument/2006/relationships" r:embed="rId1"/>
        <a:stretch>
          <a:fillRect/>
        </a:stretch>
      </xdr:blipFill>
      <xdr:spPr>
        <a:xfrm>
          <a:off x="3578543" y="2120670"/>
          <a:ext cx="1982011" cy="904836"/>
        </a:xfrm>
        <a:prstGeom prst="rect">
          <a:avLst/>
        </a:prstGeom>
      </xdr:spPr>
    </xdr:pic>
    <xdr:clientData/>
  </xdr:twoCellAnchor>
  <xdr:twoCellAnchor editAs="oneCell">
    <xdr:from>
      <xdr:col>6</xdr:col>
      <xdr:colOff>27536</xdr:colOff>
      <xdr:row>14</xdr:row>
      <xdr:rowOff>180975</xdr:rowOff>
    </xdr:from>
    <xdr:to>
      <xdr:col>12</xdr:col>
      <xdr:colOff>363920</xdr:colOff>
      <xdr:row>36</xdr:row>
      <xdr:rowOff>115298</xdr:rowOff>
    </xdr:to>
    <xdr:pic>
      <xdr:nvPicPr>
        <xdr:cNvPr id="3" name="Picture 2">
          <a:extLst>
            <a:ext uri="{FF2B5EF4-FFF2-40B4-BE49-F238E27FC236}">
              <a16:creationId xmlns:a16="http://schemas.microsoft.com/office/drawing/2014/main" id="{237C60E5-4D23-C625-C1CA-9C659AAD698B}"/>
            </a:ext>
          </a:extLst>
        </xdr:cNvPr>
        <xdr:cNvPicPr>
          <a:picLocks noChangeAspect="1"/>
        </xdr:cNvPicPr>
      </xdr:nvPicPr>
      <xdr:blipFill>
        <a:blip xmlns:r="http://schemas.openxmlformats.org/officeDocument/2006/relationships" r:embed="rId2"/>
        <a:stretch>
          <a:fillRect/>
        </a:stretch>
      </xdr:blipFill>
      <xdr:spPr>
        <a:xfrm>
          <a:off x="3685136" y="3404235"/>
          <a:ext cx="3993984" cy="395768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594360</xdr:colOff>
      <xdr:row>5</xdr:row>
      <xdr:rowOff>153018</xdr:rowOff>
    </xdr:from>
    <xdr:to>
      <xdr:col>11</xdr:col>
      <xdr:colOff>215984</xdr:colOff>
      <xdr:row>9</xdr:row>
      <xdr:rowOff>91673</xdr:rowOff>
    </xdr:to>
    <xdr:pic>
      <xdr:nvPicPr>
        <xdr:cNvPr id="2" name="Picture 1">
          <a:extLst>
            <a:ext uri="{FF2B5EF4-FFF2-40B4-BE49-F238E27FC236}">
              <a16:creationId xmlns:a16="http://schemas.microsoft.com/office/drawing/2014/main" id="{F874AF9A-831C-EEC8-559B-2612B6876494}"/>
            </a:ext>
          </a:extLst>
        </xdr:cNvPr>
        <xdr:cNvPicPr>
          <a:picLocks noChangeAspect="1"/>
        </xdr:cNvPicPr>
      </xdr:nvPicPr>
      <xdr:blipFill>
        <a:blip xmlns:r="http://schemas.openxmlformats.org/officeDocument/2006/relationships" r:embed="rId1"/>
        <a:stretch>
          <a:fillRect/>
        </a:stretch>
      </xdr:blipFill>
      <xdr:spPr>
        <a:xfrm>
          <a:off x="5120640" y="1387458"/>
          <a:ext cx="2060024" cy="6701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45720</xdr:colOff>
      <xdr:row>18</xdr:row>
      <xdr:rowOff>91440</xdr:rowOff>
    </xdr:from>
    <xdr:to>
      <xdr:col>4</xdr:col>
      <xdr:colOff>754380</xdr:colOff>
      <xdr:row>31</xdr:row>
      <xdr:rowOff>180975</xdr:rowOff>
    </xdr:to>
    <mc:AlternateContent xmlns:mc="http://schemas.openxmlformats.org/markup-compatibility/2006" xmlns:a14="http://schemas.microsoft.com/office/drawing/2010/main">
      <mc:Choice Requires="a14">
        <xdr:graphicFrame macro="">
          <xdr:nvGraphicFramePr>
            <xdr:cNvPr id="2" name="Sales Person">
              <a:extLst>
                <a:ext uri="{FF2B5EF4-FFF2-40B4-BE49-F238E27FC236}">
                  <a16:creationId xmlns:a16="http://schemas.microsoft.com/office/drawing/2014/main" id="{34044DBF-352E-0458-FA8A-EF622920DF0D}"/>
                </a:ext>
              </a:extLst>
            </xdr:cNvPr>
            <xdr:cNvGraphicFramePr/>
          </xdr:nvGraphicFramePr>
          <xdr:xfrm>
            <a:off x="0" y="0"/>
            <a:ext cx="0" cy="0"/>
          </xdr:xfrm>
          <a:graphic>
            <a:graphicData uri="http://schemas.microsoft.com/office/drawing/2010/slicer">
              <sle:slicer xmlns:sle="http://schemas.microsoft.com/office/drawing/2010/slicer" name="Sales Person"/>
            </a:graphicData>
          </a:graphic>
        </xdr:graphicFrame>
      </mc:Choice>
      <mc:Fallback xmlns="">
        <xdr:sp macro="" textlink="">
          <xdr:nvSpPr>
            <xdr:cNvPr id="0" name=""/>
            <xdr:cNvSpPr>
              <a:spLocks noTextEdit="1"/>
            </xdr:cNvSpPr>
          </xdr:nvSpPr>
          <xdr:spPr>
            <a:xfrm>
              <a:off x="655320" y="3703320"/>
              <a:ext cx="265938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8</xdr:row>
      <xdr:rowOff>0</xdr:rowOff>
    </xdr:from>
    <xdr:to>
      <xdr:col>8</xdr:col>
      <xdr:colOff>304800</xdr:colOff>
      <xdr:row>23</xdr:row>
      <xdr:rowOff>0</xdr:rowOff>
    </xdr:to>
    <xdr:graphicFrame macro="">
      <xdr:nvGraphicFramePr>
        <xdr:cNvPr id="2" name="Chart 1">
          <a:extLst>
            <a:ext uri="{FF2B5EF4-FFF2-40B4-BE49-F238E27FC236}">
              <a16:creationId xmlns:a16="http://schemas.microsoft.com/office/drawing/2014/main" id="{108A8EA2-B26D-4DCD-92A3-74ECC0E515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182880</xdr:colOff>
      <xdr:row>26</xdr:row>
      <xdr:rowOff>76200</xdr:rowOff>
    </xdr:from>
    <xdr:to>
      <xdr:col>8</xdr:col>
      <xdr:colOff>487680</xdr:colOff>
      <xdr:row>47</xdr:row>
      <xdr:rowOff>152400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33704DC-E4CA-4F5D-A774-5C4B2F9758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92480" y="5151120"/>
              <a:ext cx="4572000" cy="39166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50</xdr:row>
      <xdr:rowOff>0</xdr:rowOff>
    </xdr:from>
    <xdr:to>
      <xdr:col>8</xdr:col>
      <xdr:colOff>304800</xdr:colOff>
      <xdr:row>68</xdr:row>
      <xdr:rowOff>45720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14AC0B6F-7EEE-43AE-AB2C-2B98A00BF7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09600" y="9464040"/>
              <a:ext cx="4572000" cy="33375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18</xdr:col>
      <xdr:colOff>426720</xdr:colOff>
      <xdr:row>7</xdr:row>
      <xdr:rowOff>106680</xdr:rowOff>
    </xdr:from>
    <xdr:to>
      <xdr:col>21</xdr:col>
      <xdr:colOff>426720</xdr:colOff>
      <xdr:row>21</xdr:row>
      <xdr:rowOff>13335</xdr:rowOff>
    </xdr:to>
    <mc:AlternateContent xmlns:mc="http://schemas.openxmlformats.org/markup-compatibility/2006" xmlns:a14="http://schemas.microsoft.com/office/drawing/2010/main">
      <mc:Choice Requires="a14">
        <xdr:graphicFrame macro="">
          <xdr:nvGraphicFramePr>
            <xdr:cNvPr id="2" name="Geography">
              <a:extLst>
                <a:ext uri="{FF2B5EF4-FFF2-40B4-BE49-F238E27FC236}">
                  <a16:creationId xmlns:a16="http://schemas.microsoft.com/office/drawing/2014/main" id="{442B6343-A0C1-AAB8-EA98-21C4E8B641F5}"/>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mlns="">
        <xdr:sp macro="" textlink="">
          <xdr:nvSpPr>
            <xdr:cNvPr id="0" name=""/>
            <xdr:cNvSpPr>
              <a:spLocks noTextEdit="1"/>
            </xdr:cNvSpPr>
          </xdr:nvSpPr>
          <xdr:spPr>
            <a:xfrm>
              <a:off x="17426940" y="17068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17</xdr:col>
      <xdr:colOff>274320</xdr:colOff>
      <xdr:row>5</xdr:row>
      <xdr:rowOff>88087</xdr:rowOff>
    </xdr:from>
    <xdr:to>
      <xdr:col>31</xdr:col>
      <xdr:colOff>415833</xdr:colOff>
      <xdr:row>21</xdr:row>
      <xdr:rowOff>8423</xdr:rowOff>
    </xdr:to>
    <xdr:pic>
      <xdr:nvPicPr>
        <xdr:cNvPr id="2" name="Picture 1">
          <a:extLst>
            <a:ext uri="{FF2B5EF4-FFF2-40B4-BE49-F238E27FC236}">
              <a16:creationId xmlns:a16="http://schemas.microsoft.com/office/drawing/2014/main" id="{C630FC73-FC78-0D3E-8113-987457B9BDF4}"/>
            </a:ext>
          </a:extLst>
        </xdr:cNvPr>
        <xdr:cNvPicPr>
          <a:picLocks noChangeAspect="1"/>
        </xdr:cNvPicPr>
      </xdr:nvPicPr>
      <xdr:blipFill>
        <a:blip xmlns:r="http://schemas.openxmlformats.org/officeDocument/2006/relationships" r:embed="rId1"/>
        <a:stretch>
          <a:fillRect/>
        </a:stretch>
      </xdr:blipFill>
      <xdr:spPr>
        <a:xfrm>
          <a:off x="10904220" y="1322527"/>
          <a:ext cx="8675913" cy="2846416"/>
        </a:xfrm>
        <a:prstGeom prst="rect">
          <a:avLst/>
        </a:prstGeom>
      </xdr:spPr>
    </xdr:pic>
    <xdr:clientData/>
  </xdr:twoCellAnchor>
  <xdr:twoCellAnchor editAs="oneCell">
    <xdr:from>
      <xdr:col>17</xdr:col>
      <xdr:colOff>259080</xdr:colOff>
      <xdr:row>21</xdr:row>
      <xdr:rowOff>82129</xdr:rowOff>
    </xdr:from>
    <xdr:to>
      <xdr:col>22</xdr:col>
      <xdr:colOff>351743</xdr:colOff>
      <xdr:row>22</xdr:row>
      <xdr:rowOff>179178</xdr:rowOff>
    </xdr:to>
    <xdr:pic>
      <xdr:nvPicPr>
        <xdr:cNvPr id="3" name="Picture 2">
          <a:extLst>
            <a:ext uri="{FF2B5EF4-FFF2-40B4-BE49-F238E27FC236}">
              <a16:creationId xmlns:a16="http://schemas.microsoft.com/office/drawing/2014/main" id="{2DE8743E-D877-87FB-CD74-A8D536982087}"/>
            </a:ext>
          </a:extLst>
        </xdr:cNvPr>
        <xdr:cNvPicPr>
          <a:picLocks noChangeAspect="1"/>
        </xdr:cNvPicPr>
      </xdr:nvPicPr>
      <xdr:blipFill>
        <a:blip xmlns:r="http://schemas.openxmlformats.org/officeDocument/2006/relationships" r:embed="rId2"/>
        <a:stretch>
          <a:fillRect/>
        </a:stretch>
      </xdr:blipFill>
      <xdr:spPr>
        <a:xfrm>
          <a:off x="10888980" y="4242649"/>
          <a:ext cx="3140663" cy="279929"/>
        </a:xfrm>
        <a:prstGeom prst="rect">
          <a:avLst/>
        </a:prstGeom>
      </xdr:spPr>
    </xdr:pic>
    <xdr:clientData/>
  </xdr:twoCellAnchor>
  <xdr:twoCellAnchor editAs="oneCell">
    <xdr:from>
      <xdr:col>17</xdr:col>
      <xdr:colOff>264624</xdr:colOff>
      <xdr:row>23</xdr:row>
      <xdr:rowOff>83820</xdr:rowOff>
    </xdr:from>
    <xdr:to>
      <xdr:col>21</xdr:col>
      <xdr:colOff>564985</xdr:colOff>
      <xdr:row>24</xdr:row>
      <xdr:rowOff>81988</xdr:rowOff>
    </xdr:to>
    <xdr:pic>
      <xdr:nvPicPr>
        <xdr:cNvPr id="4" name="Picture 3">
          <a:extLst>
            <a:ext uri="{FF2B5EF4-FFF2-40B4-BE49-F238E27FC236}">
              <a16:creationId xmlns:a16="http://schemas.microsoft.com/office/drawing/2014/main" id="{7518D273-86EB-3720-54DA-998F0F87EB84}"/>
            </a:ext>
          </a:extLst>
        </xdr:cNvPr>
        <xdr:cNvPicPr>
          <a:picLocks noChangeAspect="1"/>
        </xdr:cNvPicPr>
      </xdr:nvPicPr>
      <xdr:blipFill>
        <a:blip xmlns:r="http://schemas.openxmlformats.org/officeDocument/2006/relationships" r:embed="rId3"/>
        <a:stretch>
          <a:fillRect/>
        </a:stretch>
      </xdr:blipFill>
      <xdr:spPr>
        <a:xfrm>
          <a:off x="11214564" y="4610100"/>
          <a:ext cx="2738761" cy="181048"/>
        </a:xfrm>
        <a:prstGeom prst="rect">
          <a:avLst/>
        </a:prstGeom>
      </xdr:spPr>
    </xdr:pic>
    <xdr:clientData/>
  </xdr:twoCellAnchor>
  <xdr:twoCellAnchor editAs="oneCell">
    <xdr:from>
      <xdr:col>17</xdr:col>
      <xdr:colOff>320632</xdr:colOff>
      <xdr:row>25</xdr:row>
      <xdr:rowOff>53339</xdr:rowOff>
    </xdr:from>
    <xdr:to>
      <xdr:col>23</xdr:col>
      <xdr:colOff>38100</xdr:colOff>
      <xdr:row>27</xdr:row>
      <xdr:rowOff>110900</xdr:rowOff>
    </xdr:to>
    <xdr:pic>
      <xdr:nvPicPr>
        <xdr:cNvPr id="5" name="Picture 4">
          <a:extLst>
            <a:ext uri="{FF2B5EF4-FFF2-40B4-BE49-F238E27FC236}">
              <a16:creationId xmlns:a16="http://schemas.microsoft.com/office/drawing/2014/main" id="{2DE39F3C-FA1C-F3CB-F0C7-C8BCB2420A81}"/>
            </a:ext>
          </a:extLst>
        </xdr:cNvPr>
        <xdr:cNvPicPr>
          <a:picLocks noChangeAspect="1"/>
        </xdr:cNvPicPr>
      </xdr:nvPicPr>
      <xdr:blipFill>
        <a:blip xmlns:r="http://schemas.openxmlformats.org/officeDocument/2006/relationships" r:embed="rId4"/>
        <a:stretch>
          <a:fillRect/>
        </a:stretch>
      </xdr:blipFill>
      <xdr:spPr>
        <a:xfrm>
          <a:off x="11270572" y="4960619"/>
          <a:ext cx="3375068" cy="423321"/>
        </a:xfrm>
        <a:prstGeom prst="rect">
          <a:avLst/>
        </a:prstGeom>
      </xdr:spPr>
    </xdr:pic>
    <xdr:clientData/>
  </xdr:twoCellAnchor>
  <xdr:twoCellAnchor editAs="oneCell">
    <xdr:from>
      <xdr:col>24</xdr:col>
      <xdr:colOff>20616</xdr:colOff>
      <xdr:row>22</xdr:row>
      <xdr:rowOff>91441</xdr:rowOff>
    </xdr:from>
    <xdr:to>
      <xdr:col>27</xdr:col>
      <xdr:colOff>251460</xdr:colOff>
      <xdr:row>25</xdr:row>
      <xdr:rowOff>60339</xdr:rowOff>
    </xdr:to>
    <xdr:pic>
      <xdr:nvPicPr>
        <xdr:cNvPr id="6" name="Picture 5">
          <a:extLst>
            <a:ext uri="{FF2B5EF4-FFF2-40B4-BE49-F238E27FC236}">
              <a16:creationId xmlns:a16="http://schemas.microsoft.com/office/drawing/2014/main" id="{26F893BE-5A1E-383B-F927-1E43116A7BBA}"/>
            </a:ext>
          </a:extLst>
        </xdr:cNvPr>
        <xdr:cNvPicPr>
          <a:picLocks noChangeAspect="1"/>
        </xdr:cNvPicPr>
      </xdr:nvPicPr>
      <xdr:blipFill>
        <a:blip xmlns:r="http://schemas.openxmlformats.org/officeDocument/2006/relationships" r:embed="rId5"/>
        <a:stretch>
          <a:fillRect/>
        </a:stretch>
      </xdr:blipFill>
      <xdr:spPr>
        <a:xfrm>
          <a:off x="15672096" y="4450081"/>
          <a:ext cx="2059644" cy="517538"/>
        </a:xfrm>
        <a:prstGeom prst="rect">
          <a:avLst/>
        </a:prstGeom>
      </xdr:spPr>
    </xdr:pic>
    <xdr:clientData/>
  </xdr:twoCellAnchor>
  <xdr:twoCellAnchor editAs="oneCell">
    <xdr:from>
      <xdr:col>5</xdr:col>
      <xdr:colOff>663939</xdr:colOff>
      <xdr:row>27</xdr:row>
      <xdr:rowOff>76200</xdr:rowOff>
    </xdr:from>
    <xdr:to>
      <xdr:col>15</xdr:col>
      <xdr:colOff>563881</xdr:colOff>
      <xdr:row>40</xdr:row>
      <xdr:rowOff>60960</xdr:rowOff>
    </xdr:to>
    <xdr:pic>
      <xdr:nvPicPr>
        <xdr:cNvPr id="7" name="Picture 6">
          <a:extLst>
            <a:ext uri="{FF2B5EF4-FFF2-40B4-BE49-F238E27FC236}">
              <a16:creationId xmlns:a16="http://schemas.microsoft.com/office/drawing/2014/main" id="{F3887022-6E4D-1970-2A92-1C4E75278749}"/>
            </a:ext>
          </a:extLst>
        </xdr:cNvPr>
        <xdr:cNvPicPr>
          <a:picLocks noChangeAspect="1"/>
        </xdr:cNvPicPr>
      </xdr:nvPicPr>
      <xdr:blipFill>
        <a:blip xmlns:r="http://schemas.openxmlformats.org/officeDocument/2006/relationships" r:embed="rId6"/>
        <a:stretch>
          <a:fillRect/>
        </a:stretch>
      </xdr:blipFill>
      <xdr:spPr>
        <a:xfrm>
          <a:off x="3925299" y="5334000"/>
          <a:ext cx="6803662" cy="23622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16</xdr:col>
      <xdr:colOff>396240</xdr:colOff>
      <xdr:row>3</xdr:row>
      <xdr:rowOff>105381</xdr:rowOff>
    </xdr:from>
    <xdr:to>
      <xdr:col>25</xdr:col>
      <xdr:colOff>492870</xdr:colOff>
      <xdr:row>19</xdr:row>
      <xdr:rowOff>132175</xdr:rowOff>
    </xdr:to>
    <xdr:pic>
      <xdr:nvPicPr>
        <xdr:cNvPr id="2" name="Picture 1">
          <a:extLst>
            <a:ext uri="{FF2B5EF4-FFF2-40B4-BE49-F238E27FC236}">
              <a16:creationId xmlns:a16="http://schemas.microsoft.com/office/drawing/2014/main" id="{0AA23074-BC63-1680-8B14-94132C95E736}"/>
            </a:ext>
          </a:extLst>
        </xdr:cNvPr>
        <xdr:cNvPicPr>
          <a:picLocks noChangeAspect="1"/>
        </xdr:cNvPicPr>
      </xdr:nvPicPr>
      <xdr:blipFill>
        <a:blip xmlns:r="http://schemas.openxmlformats.org/officeDocument/2006/relationships" r:embed="rId1"/>
        <a:stretch>
          <a:fillRect/>
        </a:stretch>
      </xdr:blipFill>
      <xdr:spPr>
        <a:xfrm>
          <a:off x="10149840" y="974061"/>
          <a:ext cx="5583030" cy="2952874"/>
        </a:xfrm>
        <a:prstGeom prst="rect">
          <a:avLst/>
        </a:prstGeom>
      </xdr:spPr>
    </xdr:pic>
    <xdr:clientData/>
  </xdr:twoCellAnchor>
  <xdr:twoCellAnchor editAs="oneCell">
    <xdr:from>
      <xdr:col>8</xdr:col>
      <xdr:colOff>205740</xdr:colOff>
      <xdr:row>5</xdr:row>
      <xdr:rowOff>30480</xdr:rowOff>
    </xdr:from>
    <xdr:to>
      <xdr:col>11</xdr:col>
      <xdr:colOff>205740</xdr:colOff>
      <xdr:row>18</xdr:row>
      <xdr:rowOff>120015</xdr:rowOff>
    </xdr:to>
    <mc:AlternateContent xmlns:mc="http://schemas.openxmlformats.org/markup-compatibility/2006">
      <mc:Choice xmlns:a14="http://schemas.microsoft.com/office/drawing/2010/main" Requires="a14">
        <xdr:graphicFrame macro="">
          <xdr:nvGraphicFramePr>
            <xdr:cNvPr id="3" name="Geography 1">
              <a:extLst>
                <a:ext uri="{FF2B5EF4-FFF2-40B4-BE49-F238E27FC236}">
                  <a16:creationId xmlns:a16="http://schemas.microsoft.com/office/drawing/2014/main" id="{68C49814-DCE0-2197-3B86-F7B00428E051}"/>
                </a:ext>
              </a:extLst>
            </xdr:cNvPr>
            <xdr:cNvGraphicFramePr/>
          </xdr:nvGraphicFramePr>
          <xdr:xfrm>
            <a:off x="0" y="0"/>
            <a:ext cx="0" cy="0"/>
          </xdr:xfrm>
          <a:graphic>
            <a:graphicData uri="http://schemas.microsoft.com/office/drawing/2010/slicer">
              <sle:slicer xmlns:sle="http://schemas.microsoft.com/office/drawing/2010/slicer" name="Geography 1"/>
            </a:graphicData>
          </a:graphic>
        </xdr:graphicFrame>
      </mc:Choice>
      <mc:Fallback>
        <xdr:sp macro="" textlink="">
          <xdr:nvSpPr>
            <xdr:cNvPr id="0" name=""/>
            <xdr:cNvSpPr>
              <a:spLocks noTextEdit="1"/>
            </xdr:cNvSpPr>
          </xdr:nvSpPr>
          <xdr:spPr>
            <a:xfrm>
              <a:off x="6880860" y="12649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98.512345601855" createdVersion="8" refreshedVersion="8" minRefreshableVersion="3" recordCount="300" xr:uid="{7DA6F421-A51D-4E57-972B-804FA6275515}">
  <cacheSource type="worksheet">
    <worksheetSource name="data2"/>
  </cacheSource>
  <cacheFields count="5">
    <cacheField name="Sales Person" numFmtId="0">
      <sharedItems count="10">
        <s v="Ram Mahesh"/>
        <s v="Brien Boise"/>
        <s v="Husein Augar"/>
        <s v="Carla Molina"/>
        <s v="Curtice Advani"/>
        <s v="Ches Bonnell"/>
        <s v="Gigi Bohling"/>
        <s v="Barr Faughny"/>
        <s v="Gunar Cockshoot"/>
        <s v="Oby Sorrel"/>
      </sharedItems>
    </cacheField>
    <cacheField name="Geography" numFmtId="0">
      <sharedItems count="6">
        <s v="New Zealand"/>
        <s v="USA"/>
        <s v="Canada"/>
        <s v="UK"/>
        <s v="Australia"/>
        <s v="India"/>
      </sharedItems>
    </cacheField>
    <cacheField name="Product" numFmtId="0">
      <sharedItems/>
    </cacheField>
    <cacheField name="Amount" numFmtId="6">
      <sharedItems containsSemiMixedTypes="0" containsString="0" containsNumber="1" containsInteger="1" minValue="0" maxValue="16184"/>
    </cacheField>
    <cacheField name="Units" numFmtId="3">
      <sharedItems containsSemiMixedTypes="0" containsString="0" containsNumber="1" containsInteger="1" minValue="0" maxValue="525"/>
    </cacheField>
  </cacheFields>
  <extLst>
    <ext xmlns:x14="http://schemas.microsoft.com/office/spreadsheetml/2009/9/main" uri="{725AE2AE-9491-48be-B2B4-4EB974FC3084}">
      <x14:pivotCacheDefinition pivotCacheId="4604969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99.090651620369" backgroundQuery="1" createdVersion="8" refreshedVersion="8" minRefreshableVersion="3" recordCount="0" supportSubquery="1" supportAdvancedDrill="1" xr:uid="{33A4CE10-2623-47AF-9A45-C94813C0A544}">
  <cacheSource type="external" connectionId="1"/>
  <cacheFields count="5">
    <cacheField name="[data25].[Product].[Product]" caption="Product" numFmtId="0" hierarchy="7" level="1">
      <sharedItems count="22">
        <s v="50% Dark Bites"/>
        <s v="70% Dark Bites"/>
        <s v="85% Dark Bars"/>
        <s v="99% Dark &amp; Pure"/>
        <s v="After Nines"/>
        <s v="Almond Choco"/>
        <s v="Baker's Choco Chips"/>
        <s v="Caramel Stuffed Bars"/>
        <s v="Choco Coated Almonds"/>
        <s v="Drinking Coco"/>
        <s v="Eclairs"/>
        <s v="Fruit &amp; Nut Bars"/>
        <s v="Manuka Honey Choco"/>
        <s v="Milk Bars"/>
        <s v="Mint Chip Choco"/>
        <s v="Orange Choco"/>
        <s v="Organic Choco Syrup"/>
        <s v="Peanut Butter Cubes"/>
        <s v="Raspberry Choco"/>
        <s v="Smooth Sliky Salty"/>
        <s v="Spicy Special Slims"/>
        <s v="White Choc"/>
      </sharedItems>
    </cacheField>
    <cacheField name="[Measures].[Sum of Amount 2]" caption="Sum of Amount 2" numFmtId="0" hierarchy="14" level="32767"/>
    <cacheField name="[Measures].[Sum of Cost]" caption="Sum of Cost" numFmtId="0" hierarchy="15" level="32767"/>
    <cacheField name="[Measures].[total profit]" caption="total profit" numFmtId="0" hierarchy="18" level="32767"/>
    <cacheField name="[data25].[Geography].[Geography]" caption="Geography" numFmtId="0" hierarchy="6" level="1">
      <sharedItems containsSemiMixedTypes="0" containsNonDate="0" containsString="0"/>
    </cacheField>
  </cacheFields>
  <cacheHierarchies count="23">
    <cacheHierarchy uniqueName="[data2].[Sales Person]" caption="Sales Person" attribute="1" defaultMemberUniqueName="[data2].[Sales Person].[All]" allUniqueName="[data2].[Sales Person].[All]" dimensionUniqueName="[data2]" displayFolder="" count="0" memberValueDatatype="130" unbalanced="0"/>
    <cacheHierarchy uniqueName="[data2].[Geography]" caption="Geography" attribute="1" defaultMemberUniqueName="[data2].[Geography].[All]" allUniqueName="[data2].[Geography].[All]" dimensionUniqueName="[data2]" displayFolder="" count="0" memberValueDatatype="130" unbalanced="0"/>
    <cacheHierarchy uniqueName="[data2].[Product]" caption="Product" attribute="1" defaultMemberUniqueName="[data2].[Product].[All]" allUniqueName="[data2].[Product].[All]" dimensionUniqueName="[data2]" displayFolder="" count="0" memberValueDatatype="130" unbalanced="0"/>
    <cacheHierarchy uniqueName="[data2].[Amount]" caption="Amount" attribute="1" defaultMemberUniqueName="[data2].[Amount].[All]" allUniqueName="[data2].[Amount].[All]" dimensionUniqueName="[data2]" displayFolder="" count="0" memberValueDatatype="20" unbalanced="0"/>
    <cacheHierarchy uniqueName="[data2].[Units]" caption="Units" attribute="1" defaultMemberUniqueName="[data2].[Units].[All]" allUniqueName="[data2].[Units].[All]" dimensionUniqueName="[data2]" displayFolder="" count="0" memberValueDatatype="20" unbalanced="0"/>
    <cacheHierarchy uniqueName="[data25].[Sales Person]" caption="Sales Person" attribute="1" defaultMemberUniqueName="[data25].[Sales Person].[All]" allUniqueName="[data25].[Sales Person].[All]" dimensionUniqueName="[data25]" displayFolder="" count="0" memberValueDatatype="130" unbalanced="0"/>
    <cacheHierarchy uniqueName="[data25].[Geography]" caption="Geography" attribute="1" defaultMemberUniqueName="[data25].[Geography].[All]" allUniqueName="[data25].[Geography].[All]" dimensionUniqueName="[data25]" displayFolder="" count="2" memberValueDatatype="130" unbalanced="0">
      <fieldsUsage count="2">
        <fieldUsage x="-1"/>
        <fieldUsage x="4"/>
      </fieldsUsage>
    </cacheHierarchy>
    <cacheHierarchy uniqueName="[data25].[Product]" caption="Product" attribute="1" defaultMemberUniqueName="[data25].[Product].[All]" allUniqueName="[data25].[Product].[All]" dimensionUniqueName="[data25]" displayFolder="" count="2" memberValueDatatype="130" unbalanced="0">
      <fieldsUsage count="2">
        <fieldUsage x="-1"/>
        <fieldUsage x="0"/>
      </fieldsUsage>
    </cacheHierarchy>
    <cacheHierarchy uniqueName="[data25].[Amount]" caption="Amount" attribute="1" defaultMemberUniqueName="[data25].[Amount].[All]" allUniqueName="[data25].[Amount].[All]" dimensionUniqueName="[data25]" displayFolder="" count="0" memberValueDatatype="20" unbalanced="0"/>
    <cacheHierarchy uniqueName="[data25].[Units]" caption="Units" attribute="1" defaultMemberUniqueName="[data25].[Units].[All]" allUniqueName="[data25].[Units].[All]" dimensionUniqueName="[data25]" displayFolder="" count="0" memberValueDatatype="20" unbalanced="0"/>
    <cacheHierarchy uniqueName="[data25].[Cost per Unit]" caption="Cost per Unit" attribute="1" defaultMemberUniqueName="[data25].[Cost per Unit].[All]" allUniqueName="[data25].[Cost per Unit].[All]" dimensionUniqueName="[data25]" displayFolder="" count="0" memberValueDatatype="5" unbalanced="0"/>
    <cacheHierarchy uniqueName="[data25].[Cost]" caption="Cost" attribute="1" defaultMemberUniqueName="[data25].[Cost].[All]" allUniqueName="[data25].[Cost].[All]" dimensionUniqueName="[data25]" displayFolder="" count="0" memberValueDatatype="5" unbalanced="0"/>
    <cacheHierarchy uniqueName="[Measures].[Sum of Amount]" caption="Sum of Amount" measure="1" displayFolder="" measureGroup="data2" count="0">
      <extLst>
        <ext xmlns:x15="http://schemas.microsoft.com/office/spreadsheetml/2010/11/main" uri="{B97F6D7D-B522-45F9-BDA1-12C45D357490}">
          <x15:cacheHierarchy aggregatedColumn="3"/>
        </ext>
      </extLst>
    </cacheHierarchy>
    <cacheHierarchy uniqueName="[Measures].[Sum of Units]" caption="Sum of Units" measure="1" displayFolder="" measureGroup="data2" count="0">
      <extLst>
        <ext xmlns:x15="http://schemas.microsoft.com/office/spreadsheetml/2010/11/main" uri="{B97F6D7D-B522-45F9-BDA1-12C45D357490}">
          <x15:cacheHierarchy aggregatedColumn="4"/>
        </ext>
      </extLst>
    </cacheHierarchy>
    <cacheHierarchy uniqueName="[Measures].[Sum of Amount 2]" caption="Sum of Amount 2" measure="1" displayFolder="" measureGroup="data25" count="0" oneField="1">
      <fieldsUsage count="1">
        <fieldUsage x="1"/>
      </fieldsUsage>
      <extLst>
        <ext xmlns:x15="http://schemas.microsoft.com/office/spreadsheetml/2010/11/main" uri="{B97F6D7D-B522-45F9-BDA1-12C45D357490}">
          <x15:cacheHierarchy aggregatedColumn="8"/>
        </ext>
      </extLst>
    </cacheHierarchy>
    <cacheHierarchy uniqueName="[Measures].[Sum of Cost]" caption="Sum of Cost" measure="1" displayFolder="" measureGroup="data25" count="0" oneField="1">
      <fieldsUsage count="1">
        <fieldUsage x="2"/>
      </fieldsUsage>
      <extLst>
        <ext xmlns:x15="http://schemas.microsoft.com/office/spreadsheetml/2010/11/main" uri="{B97F6D7D-B522-45F9-BDA1-12C45D357490}">
          <x15:cacheHierarchy aggregatedColumn="11"/>
        </ext>
      </extLst>
    </cacheHierarchy>
    <cacheHierarchy uniqueName="[Measures].[Sum of Units 2]" caption="Sum of Units 2" measure="1" displayFolder="" measureGroup="data25" count="0">
      <extLst>
        <ext xmlns:x15="http://schemas.microsoft.com/office/spreadsheetml/2010/11/main" uri="{B97F6D7D-B522-45F9-BDA1-12C45D357490}">
          <x15:cacheHierarchy aggregatedColumn="9"/>
        </ext>
      </extLst>
    </cacheHierarchy>
    <cacheHierarchy uniqueName="[Measures].[Sales per unit]" caption="Sales per unit" measure="1" displayFolder="" measureGroup="data2" count="0"/>
    <cacheHierarchy uniqueName="[Measures].[total profit]" caption="total profit" measure="1" displayFolder="" measureGroup="data25" count="0" oneField="1">
      <fieldsUsage count="1">
        <fieldUsage x="3"/>
      </fieldsUsage>
    </cacheHierarchy>
    <cacheHierarchy uniqueName="[Measures].[Profit %]" caption="Profit %" measure="1" displayFolder="" measureGroup="data25" count="0"/>
    <cacheHierarchy uniqueName="[Measures].[__XL_Count data2]" caption="__XL_Count data2" measure="1" displayFolder="" measureGroup="data2" count="0" hidden="1"/>
    <cacheHierarchy uniqueName="[Measures].[__XL_Count data25]" caption="__XL_Count data25" measure="1" displayFolder="" measureGroup="data25" count="0" hidden="1"/>
    <cacheHierarchy uniqueName="[Measures].[__No measures defined]" caption="__No measures defined" measure="1" displayFolder="" count="0" hidden="1"/>
  </cacheHierarchies>
  <kpis count="0"/>
  <dimensions count="3">
    <dimension name="data2" uniqueName="[data2]" caption="data2"/>
    <dimension name="data25" uniqueName="[data25]" caption="data25"/>
    <dimension measure="1" name="Measures" uniqueName="[Measures]" caption="Measures"/>
  </dimensions>
  <measureGroups count="2">
    <measureGroup name="data2" caption="data2"/>
    <measureGroup name="data25" caption="data25"/>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99.090653819447" backgroundQuery="1" createdVersion="8" refreshedVersion="8" minRefreshableVersion="3" recordCount="0" supportSubquery="1" supportAdvancedDrill="1" xr:uid="{60779563-FFB6-4FA9-AA2B-F577D7DADE10}">
  <cacheSource type="external" connectionId="1"/>
  <cacheFields count="2">
    <cacheField name="[data2].[Product].[Product]" caption="Product" numFmtId="0" hierarchy="2" level="1">
      <sharedItems count="22">
        <s v="50% Dark Bites"/>
        <s v="70% Dark Bites"/>
        <s v="85% Dark Bars"/>
        <s v="99% Dark &amp; Pure"/>
        <s v="After Nines"/>
        <s v="Almond Choco"/>
        <s v="Baker's Choco Chips"/>
        <s v="Caramel Stuffed Bars"/>
        <s v="Choco Coated Almonds"/>
        <s v="Drinking Coco"/>
        <s v="Eclairs"/>
        <s v="Fruit &amp; Nut Bars"/>
        <s v="Manuka Honey Choco"/>
        <s v="Milk Bars"/>
        <s v="Mint Chip Choco"/>
        <s v="Orange Choco"/>
        <s v="Organic Choco Syrup"/>
        <s v="Peanut Butter Cubes"/>
        <s v="Raspberry Choco"/>
        <s v="Smooth Sliky Salty"/>
        <s v="Spicy Special Slims"/>
        <s v="White Choc"/>
      </sharedItems>
    </cacheField>
    <cacheField name="[Measures].[Sales per unit]" caption="Sales per unit" numFmtId="0" hierarchy="17" level="32767"/>
  </cacheFields>
  <cacheHierarchies count="23">
    <cacheHierarchy uniqueName="[data2].[Sales Person]" caption="Sales Person" attribute="1" defaultMemberUniqueName="[data2].[Sales Person].[All]" allUniqueName="[data2].[Sales Person].[All]" dimensionUniqueName="[data2]" displayFolder="" count="0" memberValueDatatype="130" unbalanced="0"/>
    <cacheHierarchy uniqueName="[data2].[Geography]" caption="Geography" attribute="1" defaultMemberUniqueName="[data2].[Geography].[All]" allUniqueName="[data2].[Geography].[All]" dimensionUniqueName="[data2]" displayFolder="" count="0" memberValueDatatype="130" unbalanced="0"/>
    <cacheHierarchy uniqueName="[data2].[Product]" caption="Product" attribute="1" defaultMemberUniqueName="[data2].[Product].[All]" allUniqueName="[data2].[Product].[All]" dimensionUniqueName="[data2]" displayFolder="" count="2" memberValueDatatype="130" unbalanced="0">
      <fieldsUsage count="2">
        <fieldUsage x="-1"/>
        <fieldUsage x="0"/>
      </fieldsUsage>
    </cacheHierarchy>
    <cacheHierarchy uniqueName="[data2].[Amount]" caption="Amount" attribute="1" defaultMemberUniqueName="[data2].[Amount].[All]" allUniqueName="[data2].[Amount].[All]" dimensionUniqueName="[data2]" displayFolder="" count="0" memberValueDatatype="20" unbalanced="0"/>
    <cacheHierarchy uniqueName="[data2].[Units]" caption="Units" attribute="1" defaultMemberUniqueName="[data2].[Units].[All]" allUniqueName="[data2].[Units].[All]" dimensionUniqueName="[data2]" displayFolder="" count="0" memberValueDatatype="20" unbalanced="0"/>
    <cacheHierarchy uniqueName="[data25].[Sales Person]" caption="Sales Person" attribute="1" defaultMemberUniqueName="[data25].[Sales Person].[All]" allUniqueName="[data25].[Sales Person].[All]" dimensionUniqueName="[data25]" displayFolder="" count="0" memberValueDatatype="130" unbalanced="0"/>
    <cacheHierarchy uniqueName="[data25].[Geography]" caption="Geography" attribute="1" defaultMemberUniqueName="[data25].[Geography].[All]" allUniqueName="[data25].[Geography].[All]" dimensionUniqueName="[data25]" displayFolder="" count="0" memberValueDatatype="130" unbalanced="0"/>
    <cacheHierarchy uniqueName="[data25].[Product]" caption="Product" attribute="1" defaultMemberUniqueName="[data25].[Product].[All]" allUniqueName="[data25].[Product].[All]" dimensionUniqueName="[data25]" displayFolder="" count="0" memberValueDatatype="130" unbalanced="0"/>
    <cacheHierarchy uniqueName="[data25].[Amount]" caption="Amount" attribute="1" defaultMemberUniqueName="[data25].[Amount].[All]" allUniqueName="[data25].[Amount].[All]" dimensionUniqueName="[data25]" displayFolder="" count="0" memberValueDatatype="20" unbalanced="0"/>
    <cacheHierarchy uniqueName="[data25].[Units]" caption="Units" attribute="1" defaultMemberUniqueName="[data25].[Units].[All]" allUniqueName="[data25].[Units].[All]" dimensionUniqueName="[data25]" displayFolder="" count="0" memberValueDatatype="20" unbalanced="0"/>
    <cacheHierarchy uniqueName="[data25].[Cost per Unit]" caption="Cost per Unit" attribute="1" defaultMemberUniqueName="[data25].[Cost per Unit].[All]" allUniqueName="[data25].[Cost per Unit].[All]" dimensionUniqueName="[data25]" displayFolder="" count="0" memberValueDatatype="5" unbalanced="0"/>
    <cacheHierarchy uniqueName="[data25].[Cost]" caption="Cost" attribute="1" defaultMemberUniqueName="[data25].[Cost].[All]" allUniqueName="[data25].[Cost].[All]" dimensionUniqueName="[data25]" displayFolder="" count="0" memberValueDatatype="5" unbalanced="0"/>
    <cacheHierarchy uniqueName="[Measures].[Sum of Amount]" caption="Sum of Amount" measure="1" displayFolder="" measureGroup="data2" count="0">
      <extLst>
        <ext xmlns:x15="http://schemas.microsoft.com/office/spreadsheetml/2010/11/main" uri="{B97F6D7D-B522-45F9-BDA1-12C45D357490}">
          <x15:cacheHierarchy aggregatedColumn="3"/>
        </ext>
      </extLst>
    </cacheHierarchy>
    <cacheHierarchy uniqueName="[Measures].[Sum of Units]" caption="Sum of Units" measure="1" displayFolder="" measureGroup="data2" count="0">
      <extLst>
        <ext xmlns:x15="http://schemas.microsoft.com/office/spreadsheetml/2010/11/main" uri="{B97F6D7D-B522-45F9-BDA1-12C45D357490}">
          <x15:cacheHierarchy aggregatedColumn="4"/>
        </ext>
      </extLst>
    </cacheHierarchy>
    <cacheHierarchy uniqueName="[Measures].[Sum of Amount 2]" caption="Sum of Amount 2" measure="1" displayFolder="" measureGroup="data25" count="0">
      <extLst>
        <ext xmlns:x15="http://schemas.microsoft.com/office/spreadsheetml/2010/11/main" uri="{B97F6D7D-B522-45F9-BDA1-12C45D357490}">
          <x15:cacheHierarchy aggregatedColumn="8"/>
        </ext>
      </extLst>
    </cacheHierarchy>
    <cacheHierarchy uniqueName="[Measures].[Sum of Cost]" caption="Sum of Cost" measure="1" displayFolder="" measureGroup="data25" count="0">
      <extLst>
        <ext xmlns:x15="http://schemas.microsoft.com/office/spreadsheetml/2010/11/main" uri="{B97F6D7D-B522-45F9-BDA1-12C45D357490}">
          <x15:cacheHierarchy aggregatedColumn="11"/>
        </ext>
      </extLst>
    </cacheHierarchy>
    <cacheHierarchy uniqueName="[Measures].[Sum of Units 2]" caption="Sum of Units 2" measure="1" displayFolder="" measureGroup="data25" count="0">
      <extLst>
        <ext xmlns:x15="http://schemas.microsoft.com/office/spreadsheetml/2010/11/main" uri="{B97F6D7D-B522-45F9-BDA1-12C45D357490}">
          <x15:cacheHierarchy aggregatedColumn="9"/>
        </ext>
      </extLst>
    </cacheHierarchy>
    <cacheHierarchy uniqueName="[Measures].[Sales per unit]" caption="Sales per unit" measure="1" displayFolder="" measureGroup="data2" count="0" oneField="1">
      <fieldsUsage count="1">
        <fieldUsage x="1"/>
      </fieldsUsage>
    </cacheHierarchy>
    <cacheHierarchy uniqueName="[Measures].[total profit]" caption="total profit" measure="1" displayFolder="" measureGroup="data25" count="0"/>
    <cacheHierarchy uniqueName="[Measures].[Profit %]" caption="Profit %" measure="1" displayFolder="" measureGroup="data25" count="0"/>
    <cacheHierarchy uniqueName="[Measures].[__XL_Count data2]" caption="__XL_Count data2" measure="1" displayFolder="" measureGroup="data2" count="0" hidden="1"/>
    <cacheHierarchy uniqueName="[Measures].[__XL_Count data25]" caption="__XL_Count data25" measure="1" displayFolder="" measureGroup="data25" count="0" hidden="1"/>
    <cacheHierarchy uniqueName="[Measures].[__No measures defined]" caption="__No measures defined" measure="1" displayFolder="" count="0" hidden="1"/>
  </cacheHierarchies>
  <kpis count="0"/>
  <dimensions count="3">
    <dimension name="data2" uniqueName="[data2]" caption="data2"/>
    <dimension name="data25" uniqueName="[data25]" caption="data25"/>
    <dimension measure="1" name="Measures" uniqueName="[Measures]" caption="Measures"/>
  </dimensions>
  <measureGroups count="2">
    <measureGroup name="data2" caption="data2"/>
    <measureGroup name="data25" caption="data25"/>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99.090655324071" backgroundQuery="1" createdVersion="8" refreshedVersion="8" minRefreshableVersion="3" recordCount="0" supportSubquery="1" supportAdvancedDrill="1" xr:uid="{312755F7-132B-45AC-ADE7-8599BAA53BCA}">
  <cacheSource type="external" connectionId="1"/>
  <cacheFields count="4">
    <cacheField name="[data2].[Product].[Product]" caption="Product" numFmtId="0" hierarchy="2" level="1">
      <sharedItems count="22">
        <s v="50% Dark Bites"/>
        <s v="70% Dark Bites"/>
        <s v="85% Dark Bars"/>
        <s v="99% Dark &amp; Pure"/>
        <s v="After Nines"/>
        <s v="Almond Choco"/>
        <s v="Baker's Choco Chips"/>
        <s v="Caramel Stuffed Bars"/>
        <s v="Choco Coated Almonds"/>
        <s v="Drinking Coco"/>
        <s v="Eclairs"/>
        <s v="Fruit &amp; Nut Bars"/>
        <s v="Manuka Honey Choco"/>
        <s v="Milk Bars"/>
        <s v="Mint Chip Choco"/>
        <s v="Orange Choco"/>
        <s v="Organic Choco Syrup"/>
        <s v="Peanut Butter Cubes"/>
        <s v="Raspberry Choco"/>
        <s v="Smooth Sliky Salty"/>
        <s v="Spicy Special Slims"/>
        <s v="White Choc"/>
      </sharedItems>
    </cacheField>
    <cacheField name="[Measures].[Sum of Amount]" caption="Sum of Amount" numFmtId="0" hierarchy="12" level="32767"/>
    <cacheField name="[Measures].[Sum of Units]" caption="Sum of Units" numFmtId="0" hierarchy="13" level="32767"/>
    <cacheField name="[Measures].[Sales per unit]" caption="Sales per unit" numFmtId="0" hierarchy="17" level="32767"/>
  </cacheFields>
  <cacheHierarchies count="23">
    <cacheHierarchy uniqueName="[data2].[Sales Person]" caption="Sales Person" attribute="1" defaultMemberUniqueName="[data2].[Sales Person].[All]" allUniqueName="[data2].[Sales Person].[All]" dimensionUniqueName="[data2]" displayFolder="" count="0" memberValueDatatype="130" unbalanced="0"/>
    <cacheHierarchy uniqueName="[data2].[Geography]" caption="Geography" attribute="1" defaultMemberUniqueName="[data2].[Geography].[All]" allUniqueName="[data2].[Geography].[All]" dimensionUniqueName="[data2]" displayFolder="" count="0" memberValueDatatype="130" unbalanced="0"/>
    <cacheHierarchy uniqueName="[data2].[Product]" caption="Product" attribute="1" defaultMemberUniqueName="[data2].[Product].[All]" allUniqueName="[data2].[Product].[All]" dimensionUniqueName="[data2]" displayFolder="" count="2" memberValueDatatype="130" unbalanced="0">
      <fieldsUsage count="2">
        <fieldUsage x="-1"/>
        <fieldUsage x="0"/>
      </fieldsUsage>
    </cacheHierarchy>
    <cacheHierarchy uniqueName="[data2].[Amount]" caption="Amount" attribute="1" defaultMemberUniqueName="[data2].[Amount].[All]" allUniqueName="[data2].[Amount].[All]" dimensionUniqueName="[data2]" displayFolder="" count="0" memberValueDatatype="20" unbalanced="0"/>
    <cacheHierarchy uniqueName="[data2].[Units]" caption="Units" attribute="1" defaultMemberUniqueName="[data2].[Units].[All]" allUniqueName="[data2].[Units].[All]" dimensionUniqueName="[data2]" displayFolder="" count="0" memberValueDatatype="20" unbalanced="0"/>
    <cacheHierarchy uniqueName="[data25].[Sales Person]" caption="Sales Person" attribute="1" defaultMemberUniqueName="[data25].[Sales Person].[All]" allUniqueName="[data25].[Sales Person].[All]" dimensionUniqueName="[data25]" displayFolder="" count="0" memberValueDatatype="130" unbalanced="0"/>
    <cacheHierarchy uniqueName="[data25].[Geography]" caption="Geography" attribute="1" defaultMemberUniqueName="[data25].[Geography].[All]" allUniqueName="[data25].[Geography].[All]" dimensionUniqueName="[data25]" displayFolder="" count="0" memberValueDatatype="130" unbalanced="0"/>
    <cacheHierarchy uniqueName="[data25].[Product]" caption="Product" attribute="1" defaultMemberUniqueName="[data25].[Product].[All]" allUniqueName="[data25].[Product].[All]" dimensionUniqueName="[data25]" displayFolder="" count="0" memberValueDatatype="130" unbalanced="0"/>
    <cacheHierarchy uniqueName="[data25].[Amount]" caption="Amount" attribute="1" defaultMemberUniqueName="[data25].[Amount].[All]" allUniqueName="[data25].[Amount].[All]" dimensionUniqueName="[data25]" displayFolder="" count="0" memberValueDatatype="20" unbalanced="0"/>
    <cacheHierarchy uniqueName="[data25].[Units]" caption="Units" attribute="1" defaultMemberUniqueName="[data25].[Units].[All]" allUniqueName="[data25].[Units].[All]" dimensionUniqueName="[data25]" displayFolder="" count="0" memberValueDatatype="20" unbalanced="0"/>
    <cacheHierarchy uniqueName="[data25].[Cost per Unit]" caption="Cost per Unit" attribute="1" defaultMemberUniqueName="[data25].[Cost per Unit].[All]" allUniqueName="[data25].[Cost per Unit].[All]" dimensionUniqueName="[data25]" displayFolder="" count="0" memberValueDatatype="5" unbalanced="0"/>
    <cacheHierarchy uniqueName="[data25].[Cost]" caption="Cost" attribute="1" defaultMemberUniqueName="[data25].[Cost].[All]" allUniqueName="[data25].[Cost].[All]" dimensionUniqueName="[data25]" displayFolder="" count="0" memberValueDatatype="5" unbalanced="0"/>
    <cacheHierarchy uniqueName="[Measures].[Sum of Amount]" caption="Sum of Amount" measure="1" displayFolder="" measureGroup="data2" count="0" oneField="1">
      <fieldsUsage count="1">
        <fieldUsage x="1"/>
      </fieldsUsage>
      <extLst>
        <ext xmlns:x15="http://schemas.microsoft.com/office/spreadsheetml/2010/11/main" uri="{B97F6D7D-B522-45F9-BDA1-12C45D357490}">
          <x15:cacheHierarchy aggregatedColumn="3"/>
        </ext>
      </extLst>
    </cacheHierarchy>
    <cacheHierarchy uniqueName="[Measures].[Sum of Units]" caption="Sum of Units" measure="1" displayFolder="" measureGroup="data2" count="0" oneField="1">
      <fieldsUsage count="1">
        <fieldUsage x="2"/>
      </fieldsUsage>
      <extLst>
        <ext xmlns:x15="http://schemas.microsoft.com/office/spreadsheetml/2010/11/main" uri="{B97F6D7D-B522-45F9-BDA1-12C45D357490}">
          <x15:cacheHierarchy aggregatedColumn="4"/>
        </ext>
      </extLst>
    </cacheHierarchy>
    <cacheHierarchy uniqueName="[Measures].[Sum of Amount 2]" caption="Sum of Amount 2" measure="1" displayFolder="" measureGroup="data25" count="0">
      <extLst>
        <ext xmlns:x15="http://schemas.microsoft.com/office/spreadsheetml/2010/11/main" uri="{B97F6D7D-B522-45F9-BDA1-12C45D357490}">
          <x15:cacheHierarchy aggregatedColumn="8"/>
        </ext>
      </extLst>
    </cacheHierarchy>
    <cacheHierarchy uniqueName="[Measures].[Sum of Cost]" caption="Sum of Cost" measure="1" displayFolder="" measureGroup="data25" count="0">
      <extLst>
        <ext xmlns:x15="http://schemas.microsoft.com/office/spreadsheetml/2010/11/main" uri="{B97F6D7D-B522-45F9-BDA1-12C45D357490}">
          <x15:cacheHierarchy aggregatedColumn="11"/>
        </ext>
      </extLst>
    </cacheHierarchy>
    <cacheHierarchy uniqueName="[Measures].[Sum of Units 2]" caption="Sum of Units 2" measure="1" displayFolder="" measureGroup="data25" count="0">
      <extLst>
        <ext xmlns:x15="http://schemas.microsoft.com/office/spreadsheetml/2010/11/main" uri="{B97F6D7D-B522-45F9-BDA1-12C45D357490}">
          <x15:cacheHierarchy aggregatedColumn="9"/>
        </ext>
      </extLst>
    </cacheHierarchy>
    <cacheHierarchy uniqueName="[Measures].[Sales per unit]" caption="Sales per unit" measure="1" displayFolder="" measureGroup="data2" count="0" oneField="1">
      <fieldsUsage count="1">
        <fieldUsage x="3"/>
      </fieldsUsage>
    </cacheHierarchy>
    <cacheHierarchy uniqueName="[Measures].[total profit]" caption="total profit" measure="1" displayFolder="" measureGroup="data25" count="0"/>
    <cacheHierarchy uniqueName="[Measures].[Profit %]" caption="Profit %" measure="1" displayFolder="" measureGroup="data25" count="0"/>
    <cacheHierarchy uniqueName="[Measures].[__XL_Count data2]" caption="__XL_Count data2" measure="1" displayFolder="" measureGroup="data2" count="0" hidden="1"/>
    <cacheHierarchy uniqueName="[Measures].[__XL_Count data25]" caption="__XL_Count data25" measure="1" displayFolder="" measureGroup="data25" count="0" hidden="1"/>
    <cacheHierarchy uniqueName="[Measures].[__No measures defined]" caption="__No measures defined" measure="1" displayFolder="" count="0" hidden="1"/>
  </cacheHierarchies>
  <kpis count="0"/>
  <dimensions count="3">
    <dimension name="data2" uniqueName="[data2]" caption="data2"/>
    <dimension name="data25" uniqueName="[data25]" caption="data25"/>
    <dimension measure="1" name="Measures" uniqueName="[Measures]" caption="Measures"/>
  </dimensions>
  <measureGroups count="2">
    <measureGroup name="data2" caption="data2"/>
    <measureGroup name="data25" caption="data25"/>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99.092558680553" backgroundQuery="1" createdVersion="8" refreshedVersion="8" minRefreshableVersion="3" recordCount="0" supportSubquery="1" supportAdvancedDrill="1" xr:uid="{54D34AF0-2F21-49BE-B5FC-3D30888D7A74}">
  <cacheSource type="external" connectionId="1"/>
  <cacheFields count="6">
    <cacheField name="[data25].[Product].[Product]" caption="Product" numFmtId="0" hierarchy="7" level="1">
      <sharedItems count="22">
        <s v="50% Dark Bites"/>
        <s v="70% Dark Bites"/>
        <s v="85% Dark Bars"/>
        <s v="99% Dark &amp; Pure"/>
        <s v="After Nines"/>
        <s v="Almond Choco"/>
        <s v="Baker's Choco Chips"/>
        <s v="Caramel Stuffed Bars"/>
        <s v="Choco Coated Almonds"/>
        <s v="Drinking Coco"/>
        <s v="Eclairs"/>
        <s v="Fruit &amp; Nut Bars"/>
        <s v="Manuka Honey Choco"/>
        <s v="Milk Bars"/>
        <s v="Mint Chip Choco"/>
        <s v="Orange Choco"/>
        <s v="Organic Choco Syrup"/>
        <s v="Peanut Butter Cubes"/>
        <s v="Raspberry Choco"/>
        <s v="Smooth Sliky Salty"/>
        <s v="Spicy Special Slims"/>
        <s v="White Choc"/>
      </sharedItems>
    </cacheField>
    <cacheField name="[Measures].[Sum of Amount 2]" caption="Sum of Amount 2" numFmtId="0" hierarchy="14" level="32767"/>
    <cacheField name="[Measures].[Sum of Units 2]" caption="Sum of Units 2" numFmtId="0" hierarchy="16" level="32767"/>
    <cacheField name="[Measures].[total profit]" caption="total profit" numFmtId="0" hierarchy="18" level="32767"/>
    <cacheField name="[Measures].[Profit %]" caption="Profit %" numFmtId="0" hierarchy="19" level="32767"/>
    <cacheField name="[data25].[Geography].[Geography]" caption="Geography" numFmtId="0" hierarchy="6" level="1">
      <sharedItems containsSemiMixedTypes="0" containsNonDate="0" containsString="0"/>
    </cacheField>
  </cacheFields>
  <cacheHierarchies count="23">
    <cacheHierarchy uniqueName="[data2].[Sales Person]" caption="Sales Person" attribute="1" defaultMemberUniqueName="[data2].[Sales Person].[All]" allUniqueName="[data2].[Sales Person].[All]" dimensionUniqueName="[data2]" displayFolder="" count="0" memberValueDatatype="130" unbalanced="0"/>
    <cacheHierarchy uniqueName="[data2].[Geography]" caption="Geography" attribute="1" defaultMemberUniqueName="[data2].[Geography].[All]" allUniqueName="[data2].[Geography].[All]" dimensionUniqueName="[data2]" displayFolder="" count="0" memberValueDatatype="130" unbalanced="0"/>
    <cacheHierarchy uniqueName="[data2].[Product]" caption="Product" attribute="1" defaultMemberUniqueName="[data2].[Product].[All]" allUniqueName="[data2].[Product].[All]" dimensionUniqueName="[data2]" displayFolder="" count="0" memberValueDatatype="130" unbalanced="0"/>
    <cacheHierarchy uniqueName="[data2].[Amount]" caption="Amount" attribute="1" defaultMemberUniqueName="[data2].[Amount].[All]" allUniqueName="[data2].[Amount].[All]" dimensionUniqueName="[data2]" displayFolder="" count="0" memberValueDatatype="20" unbalanced="0"/>
    <cacheHierarchy uniqueName="[data2].[Units]" caption="Units" attribute="1" defaultMemberUniqueName="[data2].[Units].[All]" allUniqueName="[data2].[Units].[All]" dimensionUniqueName="[data2]" displayFolder="" count="0" memberValueDatatype="20" unbalanced="0"/>
    <cacheHierarchy uniqueName="[data25].[Sales Person]" caption="Sales Person" attribute="1" defaultMemberUniqueName="[data25].[Sales Person].[All]" allUniqueName="[data25].[Sales Person].[All]" dimensionUniqueName="[data25]" displayFolder="" count="0" memberValueDatatype="130" unbalanced="0"/>
    <cacheHierarchy uniqueName="[data25].[Geography]" caption="Geography" attribute="1" defaultMemberUniqueName="[data25].[Geography].[All]" allUniqueName="[data25].[Geography].[All]" dimensionUniqueName="[data25]" displayFolder="" count="2" memberValueDatatype="130" unbalanced="0">
      <fieldsUsage count="2">
        <fieldUsage x="-1"/>
        <fieldUsage x="5"/>
      </fieldsUsage>
    </cacheHierarchy>
    <cacheHierarchy uniqueName="[data25].[Product]" caption="Product" attribute="1" defaultMemberUniqueName="[data25].[Product].[All]" allUniqueName="[data25].[Product].[All]" dimensionUniqueName="[data25]" displayFolder="" count="2" memberValueDatatype="130" unbalanced="0">
      <fieldsUsage count="2">
        <fieldUsage x="-1"/>
        <fieldUsage x="0"/>
      </fieldsUsage>
    </cacheHierarchy>
    <cacheHierarchy uniqueName="[data25].[Amount]" caption="Amount" attribute="1" defaultMemberUniqueName="[data25].[Amount].[All]" allUniqueName="[data25].[Amount].[All]" dimensionUniqueName="[data25]" displayFolder="" count="0" memberValueDatatype="20" unbalanced="0"/>
    <cacheHierarchy uniqueName="[data25].[Units]" caption="Units" attribute="1" defaultMemberUniqueName="[data25].[Units].[All]" allUniqueName="[data25].[Units].[All]" dimensionUniqueName="[data25]" displayFolder="" count="0" memberValueDatatype="20" unbalanced="0"/>
    <cacheHierarchy uniqueName="[data25].[Cost per Unit]" caption="Cost per Unit" attribute="1" defaultMemberUniqueName="[data25].[Cost per Unit].[All]" allUniqueName="[data25].[Cost per Unit].[All]" dimensionUniqueName="[data25]" displayFolder="" count="0" memberValueDatatype="5" unbalanced="0"/>
    <cacheHierarchy uniqueName="[data25].[Cost]" caption="Cost" attribute="1" defaultMemberUniqueName="[data25].[Cost].[All]" allUniqueName="[data25].[Cost].[All]" dimensionUniqueName="[data25]" displayFolder="" count="0" memberValueDatatype="5" unbalanced="0"/>
    <cacheHierarchy uniqueName="[Measures].[Sum of Amount]" caption="Sum of Amount" measure="1" displayFolder="" measureGroup="data2" count="0">
      <extLst>
        <ext xmlns:x15="http://schemas.microsoft.com/office/spreadsheetml/2010/11/main" uri="{B97F6D7D-B522-45F9-BDA1-12C45D357490}">
          <x15:cacheHierarchy aggregatedColumn="3"/>
        </ext>
      </extLst>
    </cacheHierarchy>
    <cacheHierarchy uniqueName="[Measures].[Sum of Units]" caption="Sum of Units" measure="1" displayFolder="" measureGroup="data2" count="0">
      <extLst>
        <ext xmlns:x15="http://schemas.microsoft.com/office/spreadsheetml/2010/11/main" uri="{B97F6D7D-B522-45F9-BDA1-12C45D357490}">
          <x15:cacheHierarchy aggregatedColumn="4"/>
        </ext>
      </extLst>
    </cacheHierarchy>
    <cacheHierarchy uniqueName="[Measures].[Sum of Amount 2]" caption="Sum of Amount 2" measure="1" displayFolder="" measureGroup="data25" count="0" oneField="1">
      <fieldsUsage count="1">
        <fieldUsage x="1"/>
      </fieldsUsage>
      <extLst>
        <ext xmlns:x15="http://schemas.microsoft.com/office/spreadsheetml/2010/11/main" uri="{B97F6D7D-B522-45F9-BDA1-12C45D357490}">
          <x15:cacheHierarchy aggregatedColumn="8"/>
        </ext>
      </extLst>
    </cacheHierarchy>
    <cacheHierarchy uniqueName="[Measures].[Sum of Cost]" caption="Sum of Cost" measure="1" displayFolder="" measureGroup="data25" count="0">
      <extLst>
        <ext xmlns:x15="http://schemas.microsoft.com/office/spreadsheetml/2010/11/main" uri="{B97F6D7D-B522-45F9-BDA1-12C45D357490}">
          <x15:cacheHierarchy aggregatedColumn="11"/>
        </ext>
      </extLst>
    </cacheHierarchy>
    <cacheHierarchy uniqueName="[Measures].[Sum of Units 2]" caption="Sum of Units 2" measure="1" displayFolder="" measureGroup="data25" count="0" oneField="1">
      <fieldsUsage count="1">
        <fieldUsage x="2"/>
      </fieldsUsage>
      <extLst>
        <ext xmlns:x15="http://schemas.microsoft.com/office/spreadsheetml/2010/11/main" uri="{B97F6D7D-B522-45F9-BDA1-12C45D357490}">
          <x15:cacheHierarchy aggregatedColumn="9"/>
        </ext>
      </extLst>
    </cacheHierarchy>
    <cacheHierarchy uniqueName="[Measures].[Sales per unit]" caption="Sales per unit" measure="1" displayFolder="" measureGroup="data2" count="0"/>
    <cacheHierarchy uniqueName="[Measures].[total profit]" caption="total profit" measure="1" displayFolder="" measureGroup="data25" count="0" oneField="1">
      <fieldsUsage count="1">
        <fieldUsage x="3"/>
      </fieldsUsage>
    </cacheHierarchy>
    <cacheHierarchy uniqueName="[Measures].[Profit %]" caption="Profit %" measure="1" displayFolder="" measureGroup="data25" count="0" oneField="1">
      <fieldsUsage count="1">
        <fieldUsage x="4"/>
      </fieldsUsage>
    </cacheHierarchy>
    <cacheHierarchy uniqueName="[Measures].[__XL_Count data2]" caption="__XL_Count data2" measure="1" displayFolder="" measureGroup="data2" count="0" hidden="1"/>
    <cacheHierarchy uniqueName="[Measures].[__XL_Count data25]" caption="__XL_Count data25" measure="1" displayFolder="" measureGroup="data25" count="0" hidden="1"/>
    <cacheHierarchy uniqueName="[Measures].[__No measures defined]" caption="__No measures defined" measure="1" displayFolder="" count="0" hidden="1"/>
  </cacheHierarchies>
  <kpis count="0"/>
  <dimensions count="3">
    <dimension name="data2" uniqueName="[data2]" caption="data2"/>
    <dimension name="data25" uniqueName="[data25]" caption="data25"/>
    <dimension measure="1" name="Measures" uniqueName="[Measures]" caption="Measures"/>
  </dimensions>
  <measureGroups count="2">
    <measureGroup name="data2" caption="data2"/>
    <measureGroup name="data25" caption="data25"/>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99.09065046296" backgroundQuery="1" createdVersion="3" refreshedVersion="8" minRefreshableVersion="3" recordCount="0" supportSubquery="1" supportAdvancedDrill="1" xr:uid="{5C3BDBAC-9CED-46B3-969B-CCB004EE1592}">
  <cacheSource type="external" connectionId="1">
    <extLst>
      <ext xmlns:x14="http://schemas.microsoft.com/office/spreadsheetml/2009/9/main" uri="{F057638F-6D5F-4e77-A914-E7F072B9BCA8}">
        <x14:sourceConnection name="ThisWorkbookDataModel"/>
      </ext>
    </extLst>
  </cacheSource>
  <cacheFields count="0"/>
  <cacheHierarchies count="23">
    <cacheHierarchy uniqueName="[data2].[Sales Person]" caption="Sales Person" attribute="1" defaultMemberUniqueName="[data2].[Sales Person].[All]" allUniqueName="[data2].[Sales Person].[All]" dimensionUniqueName="[data2]" displayFolder="" count="0" memberValueDatatype="130" unbalanced="0"/>
    <cacheHierarchy uniqueName="[data2].[Geography]" caption="Geography" attribute="1" defaultMemberUniqueName="[data2].[Geography].[All]" allUniqueName="[data2].[Geography].[All]" dimensionUniqueName="[data2]" displayFolder="" count="0" memberValueDatatype="130" unbalanced="0"/>
    <cacheHierarchy uniqueName="[data2].[Product]" caption="Product" attribute="1" defaultMemberUniqueName="[data2].[Product].[All]" allUniqueName="[data2].[Product].[All]" dimensionUniqueName="[data2]" displayFolder="" count="0" memberValueDatatype="130" unbalanced="0"/>
    <cacheHierarchy uniqueName="[data2].[Amount]" caption="Amount" attribute="1" defaultMemberUniqueName="[data2].[Amount].[All]" allUniqueName="[data2].[Amount].[All]" dimensionUniqueName="[data2]" displayFolder="" count="0" memberValueDatatype="20" unbalanced="0"/>
    <cacheHierarchy uniqueName="[data2].[Units]" caption="Units" attribute="1" defaultMemberUniqueName="[data2].[Units].[All]" allUniqueName="[data2].[Units].[All]" dimensionUniqueName="[data2]" displayFolder="" count="0" memberValueDatatype="20" unbalanced="0"/>
    <cacheHierarchy uniqueName="[data25].[Sales Person]" caption="Sales Person" attribute="1" defaultMemberUniqueName="[data25].[Sales Person].[All]" allUniqueName="[data25].[Sales Person].[All]" dimensionUniqueName="[data25]" displayFolder="" count="0" memberValueDatatype="130" unbalanced="0"/>
    <cacheHierarchy uniqueName="[data25].[Geography]" caption="Geography" attribute="1" defaultMemberUniqueName="[data25].[Geography].[All]" allUniqueName="[data25].[Geography].[All]" dimensionUniqueName="[data25]" displayFolder="" count="2" memberValueDatatype="130" unbalanced="0"/>
    <cacheHierarchy uniqueName="[data25].[Product]" caption="Product" attribute="1" defaultMemberUniqueName="[data25].[Product].[All]" allUniqueName="[data25].[Product].[All]" dimensionUniqueName="[data25]" displayFolder="" count="0" memberValueDatatype="130" unbalanced="0"/>
    <cacheHierarchy uniqueName="[data25].[Amount]" caption="Amount" attribute="1" defaultMemberUniqueName="[data25].[Amount].[All]" allUniqueName="[data25].[Amount].[All]" dimensionUniqueName="[data25]" displayFolder="" count="0" memberValueDatatype="20" unbalanced="0"/>
    <cacheHierarchy uniqueName="[data25].[Units]" caption="Units" attribute="1" defaultMemberUniqueName="[data25].[Units].[All]" allUniqueName="[data25].[Units].[All]" dimensionUniqueName="[data25]" displayFolder="" count="0" memberValueDatatype="20" unbalanced="0"/>
    <cacheHierarchy uniqueName="[data25].[Cost per Unit]" caption="Cost per Unit" attribute="1" defaultMemberUniqueName="[data25].[Cost per Unit].[All]" allUniqueName="[data25].[Cost per Unit].[All]" dimensionUniqueName="[data25]" displayFolder="" count="0" memberValueDatatype="5" unbalanced="0"/>
    <cacheHierarchy uniqueName="[data25].[Cost]" caption="Cost" attribute="1" defaultMemberUniqueName="[data25].[Cost].[All]" allUniqueName="[data25].[Cost].[All]" dimensionUniqueName="[data25]" displayFolder="" count="0" memberValueDatatype="5" unbalanced="0"/>
    <cacheHierarchy uniqueName="[Measures].[Sum of Amount]" caption="Sum of Amount" measure="1" displayFolder="" measureGroup="data2" count="0">
      <extLst>
        <ext xmlns:x15="http://schemas.microsoft.com/office/spreadsheetml/2010/11/main" uri="{B97F6D7D-B522-45F9-BDA1-12C45D357490}">
          <x15:cacheHierarchy aggregatedColumn="3"/>
        </ext>
      </extLst>
    </cacheHierarchy>
    <cacheHierarchy uniqueName="[Measures].[Sum of Units]" caption="Sum of Units" measure="1" displayFolder="" measureGroup="data2" count="0">
      <extLst>
        <ext xmlns:x15="http://schemas.microsoft.com/office/spreadsheetml/2010/11/main" uri="{B97F6D7D-B522-45F9-BDA1-12C45D357490}">
          <x15:cacheHierarchy aggregatedColumn="4"/>
        </ext>
      </extLst>
    </cacheHierarchy>
    <cacheHierarchy uniqueName="[Measures].[Sum of Amount 2]" caption="Sum of Amount 2" measure="1" displayFolder="" measureGroup="data25" count="0">
      <extLst>
        <ext xmlns:x15="http://schemas.microsoft.com/office/spreadsheetml/2010/11/main" uri="{B97F6D7D-B522-45F9-BDA1-12C45D357490}">
          <x15:cacheHierarchy aggregatedColumn="8"/>
        </ext>
      </extLst>
    </cacheHierarchy>
    <cacheHierarchy uniqueName="[Measures].[Sum of Cost]" caption="Sum of Cost" measure="1" displayFolder="" measureGroup="data25" count="0">
      <extLst>
        <ext xmlns:x15="http://schemas.microsoft.com/office/spreadsheetml/2010/11/main" uri="{B97F6D7D-B522-45F9-BDA1-12C45D357490}">
          <x15:cacheHierarchy aggregatedColumn="11"/>
        </ext>
      </extLst>
    </cacheHierarchy>
    <cacheHierarchy uniqueName="[Measures].[Sum of Units 2]" caption="Sum of Units 2" measure="1" displayFolder="" measureGroup="data25" count="0">
      <extLst>
        <ext xmlns:x15="http://schemas.microsoft.com/office/spreadsheetml/2010/11/main" uri="{B97F6D7D-B522-45F9-BDA1-12C45D357490}">
          <x15:cacheHierarchy aggregatedColumn="9"/>
        </ext>
      </extLst>
    </cacheHierarchy>
    <cacheHierarchy uniqueName="[Measures].[Sales per unit]" caption="Sales per unit" measure="1" displayFolder="" measureGroup="data2" count="0"/>
    <cacheHierarchy uniqueName="[Measures].[total profit]" caption="total profit" measure="1" displayFolder="" measureGroup="data25" count="0"/>
    <cacheHierarchy uniqueName="[Measures].[Profit %]" caption="Profit %" measure="1" displayFolder="" measureGroup="data25" count="0"/>
    <cacheHierarchy uniqueName="[Measures].[__XL_Count data2]" caption="__XL_Count data2" measure="1" displayFolder="" measureGroup="data2" count="0" hidden="1"/>
    <cacheHierarchy uniqueName="[Measures].[__XL_Count data25]" caption="__XL_Count data25" measure="1" displayFolder="" measureGroup="data25"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86508901"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99.092145254632" backgroundQuery="1" createdVersion="3" refreshedVersion="8" minRefreshableVersion="3" recordCount="0" supportSubquery="1" supportAdvancedDrill="1" xr:uid="{E883E649-284A-4EBA-BE97-183303EEDC6B}">
  <cacheSource type="external" connectionId="1">
    <extLst>
      <ext xmlns:x14="http://schemas.microsoft.com/office/spreadsheetml/2009/9/main" uri="{F057638F-6D5F-4e77-A914-E7F072B9BCA8}">
        <x14:sourceConnection name="ThisWorkbookDataModel"/>
      </ext>
    </extLst>
  </cacheSource>
  <cacheFields count="0"/>
  <cacheHierarchies count="23">
    <cacheHierarchy uniqueName="[data2].[Sales Person]" caption="Sales Person" attribute="1" defaultMemberUniqueName="[data2].[Sales Person].[All]" allUniqueName="[data2].[Sales Person].[All]" dimensionUniqueName="[data2]" displayFolder="" count="0" memberValueDatatype="130" unbalanced="0"/>
    <cacheHierarchy uniqueName="[data2].[Geography]" caption="Geography" attribute="1" defaultMemberUniqueName="[data2].[Geography].[All]" allUniqueName="[data2].[Geography].[All]" dimensionUniqueName="[data2]" displayFolder="" count="0" memberValueDatatype="130" unbalanced="0"/>
    <cacheHierarchy uniqueName="[data2].[Product]" caption="Product" attribute="1" defaultMemberUniqueName="[data2].[Product].[All]" allUniqueName="[data2].[Product].[All]" dimensionUniqueName="[data2]" displayFolder="" count="0" memberValueDatatype="130" unbalanced="0"/>
    <cacheHierarchy uniqueName="[data2].[Amount]" caption="Amount" attribute="1" defaultMemberUniqueName="[data2].[Amount].[All]" allUniqueName="[data2].[Amount].[All]" dimensionUniqueName="[data2]" displayFolder="" count="0" memberValueDatatype="20" unbalanced="0"/>
    <cacheHierarchy uniqueName="[data2].[Units]" caption="Units" attribute="1" defaultMemberUniqueName="[data2].[Units].[All]" allUniqueName="[data2].[Units].[All]" dimensionUniqueName="[data2]" displayFolder="" count="0" memberValueDatatype="20" unbalanced="0"/>
    <cacheHierarchy uniqueName="[data25].[Sales Person]" caption="Sales Person" attribute="1" defaultMemberUniqueName="[data25].[Sales Person].[All]" allUniqueName="[data25].[Sales Person].[All]" dimensionUniqueName="[data25]" displayFolder="" count="0" memberValueDatatype="130" unbalanced="0"/>
    <cacheHierarchy uniqueName="[data25].[Geography]" caption="Geography" attribute="1" defaultMemberUniqueName="[data25].[Geography].[All]" allUniqueName="[data25].[Geography].[All]" dimensionUniqueName="[data25]" displayFolder="" count="2" memberValueDatatype="130" unbalanced="0"/>
    <cacheHierarchy uniqueName="[data25].[Product]" caption="Product" attribute="1" defaultMemberUniqueName="[data25].[Product].[All]" allUniqueName="[data25].[Product].[All]" dimensionUniqueName="[data25]" displayFolder="" count="0" memberValueDatatype="130" unbalanced="0"/>
    <cacheHierarchy uniqueName="[data25].[Amount]" caption="Amount" attribute="1" defaultMemberUniqueName="[data25].[Amount].[All]" allUniqueName="[data25].[Amount].[All]" dimensionUniqueName="[data25]" displayFolder="" count="0" memberValueDatatype="20" unbalanced="0"/>
    <cacheHierarchy uniqueName="[data25].[Units]" caption="Units" attribute="1" defaultMemberUniqueName="[data25].[Units].[All]" allUniqueName="[data25].[Units].[All]" dimensionUniqueName="[data25]" displayFolder="" count="0" memberValueDatatype="20" unbalanced="0"/>
    <cacheHierarchy uniqueName="[data25].[Cost per Unit]" caption="Cost per Unit" attribute="1" defaultMemberUniqueName="[data25].[Cost per Unit].[All]" allUniqueName="[data25].[Cost per Unit].[All]" dimensionUniqueName="[data25]" displayFolder="" count="0" memberValueDatatype="5" unbalanced="0"/>
    <cacheHierarchy uniqueName="[data25].[Cost]" caption="Cost" attribute="1" defaultMemberUniqueName="[data25].[Cost].[All]" allUniqueName="[data25].[Cost].[All]" dimensionUniqueName="[data25]" displayFolder="" count="0" memberValueDatatype="5" unbalanced="0"/>
    <cacheHierarchy uniqueName="[Measures].[Sum of Amount]" caption="Sum of Amount" measure="1" displayFolder="" measureGroup="data2" count="0">
      <extLst>
        <ext xmlns:x15="http://schemas.microsoft.com/office/spreadsheetml/2010/11/main" uri="{B97F6D7D-B522-45F9-BDA1-12C45D357490}">
          <x15:cacheHierarchy aggregatedColumn="3"/>
        </ext>
      </extLst>
    </cacheHierarchy>
    <cacheHierarchy uniqueName="[Measures].[Sum of Units]" caption="Sum of Units" measure="1" displayFolder="" measureGroup="data2" count="0">
      <extLst>
        <ext xmlns:x15="http://schemas.microsoft.com/office/spreadsheetml/2010/11/main" uri="{B97F6D7D-B522-45F9-BDA1-12C45D357490}">
          <x15:cacheHierarchy aggregatedColumn="4"/>
        </ext>
      </extLst>
    </cacheHierarchy>
    <cacheHierarchy uniqueName="[Measures].[Sum of Amount 2]" caption="Sum of Amount 2" measure="1" displayFolder="" measureGroup="data25" count="0">
      <extLst>
        <ext xmlns:x15="http://schemas.microsoft.com/office/spreadsheetml/2010/11/main" uri="{B97F6D7D-B522-45F9-BDA1-12C45D357490}">
          <x15:cacheHierarchy aggregatedColumn="8"/>
        </ext>
      </extLst>
    </cacheHierarchy>
    <cacheHierarchy uniqueName="[Measures].[Sum of Cost]" caption="Sum of Cost" measure="1" displayFolder="" measureGroup="data25" count="0">
      <extLst>
        <ext xmlns:x15="http://schemas.microsoft.com/office/spreadsheetml/2010/11/main" uri="{B97F6D7D-B522-45F9-BDA1-12C45D357490}">
          <x15:cacheHierarchy aggregatedColumn="11"/>
        </ext>
      </extLst>
    </cacheHierarchy>
    <cacheHierarchy uniqueName="[Measures].[Sum of Units 2]" caption="Sum of Units 2" measure="1" displayFolder="" measureGroup="data25" count="0">
      <extLst>
        <ext xmlns:x15="http://schemas.microsoft.com/office/spreadsheetml/2010/11/main" uri="{B97F6D7D-B522-45F9-BDA1-12C45D357490}">
          <x15:cacheHierarchy aggregatedColumn="9"/>
        </ext>
      </extLst>
    </cacheHierarchy>
    <cacheHierarchy uniqueName="[Measures].[Sales per unit]" caption="Sales per unit" measure="1" displayFolder="" measureGroup="data2" count="0"/>
    <cacheHierarchy uniqueName="[Measures].[total profit]" caption="total profit" measure="1" displayFolder="" measureGroup="data25" count="0"/>
    <cacheHierarchy uniqueName="[Measures].[Profit %]" caption="Profit %" measure="1" displayFolder="" measureGroup="data25" count="0"/>
    <cacheHierarchy uniqueName="[Measures].[__XL_Count data2]" caption="__XL_Count data2" measure="1" displayFolder="" measureGroup="data2" count="0" hidden="1"/>
    <cacheHierarchy uniqueName="[Measures].[__XL_Count data25]" caption="__XL_Count data25" measure="1" displayFolder="" measureGroup="data25"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758972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
  <r>
    <x v="0"/>
    <x v="0"/>
    <s v="70% Dark Bites"/>
    <n v="1624"/>
    <n v="114"/>
  </r>
  <r>
    <x v="1"/>
    <x v="1"/>
    <s v="Choco Coated Almonds"/>
    <n v="6706"/>
    <n v="459"/>
  </r>
  <r>
    <x v="2"/>
    <x v="1"/>
    <s v="Almond Choco"/>
    <n v="959"/>
    <n v="147"/>
  </r>
  <r>
    <x v="3"/>
    <x v="2"/>
    <s v="Drinking Coco"/>
    <n v="9632"/>
    <n v="288"/>
  </r>
  <r>
    <x v="4"/>
    <x v="3"/>
    <s v="White Choc"/>
    <n v="2100"/>
    <n v="414"/>
  </r>
  <r>
    <x v="0"/>
    <x v="1"/>
    <s v="Peanut Butter Cubes"/>
    <n v="8869"/>
    <n v="432"/>
  </r>
  <r>
    <x v="4"/>
    <x v="4"/>
    <s v="Smooth Sliky Salty"/>
    <n v="2681"/>
    <n v="54"/>
  </r>
  <r>
    <x v="1"/>
    <x v="1"/>
    <s v="After Nines"/>
    <n v="5012"/>
    <n v="210"/>
  </r>
  <r>
    <x v="5"/>
    <x v="4"/>
    <s v="50% Dark Bites"/>
    <n v="1281"/>
    <n v="75"/>
  </r>
  <r>
    <x v="6"/>
    <x v="0"/>
    <s v="50% Dark Bites"/>
    <n v="4991"/>
    <n v="12"/>
  </r>
  <r>
    <x v="7"/>
    <x v="3"/>
    <s v="White Choc"/>
    <n v="1785"/>
    <n v="462"/>
  </r>
  <r>
    <x v="8"/>
    <x v="0"/>
    <s v="Eclairs"/>
    <n v="3983"/>
    <n v="144"/>
  </r>
  <r>
    <x v="2"/>
    <x v="4"/>
    <s v="Mint Chip Choco"/>
    <n v="2646"/>
    <n v="120"/>
  </r>
  <r>
    <x v="7"/>
    <x v="5"/>
    <s v="Milk Bars"/>
    <n v="252"/>
    <n v="54"/>
  </r>
  <r>
    <x v="8"/>
    <x v="1"/>
    <s v="White Choc"/>
    <n v="2464"/>
    <n v="234"/>
  </r>
  <r>
    <x v="8"/>
    <x v="1"/>
    <s v="Manuka Honey Choco"/>
    <n v="2114"/>
    <n v="66"/>
  </r>
  <r>
    <x v="4"/>
    <x v="0"/>
    <s v="Smooth Sliky Salty"/>
    <n v="7693"/>
    <n v="87"/>
  </r>
  <r>
    <x v="6"/>
    <x v="5"/>
    <s v="Orange Choco"/>
    <n v="15610"/>
    <n v="339"/>
  </r>
  <r>
    <x v="3"/>
    <x v="5"/>
    <s v="After Nines"/>
    <n v="336"/>
    <n v="144"/>
  </r>
  <r>
    <x v="7"/>
    <x v="3"/>
    <s v="Orange Choco"/>
    <n v="9443"/>
    <n v="162"/>
  </r>
  <r>
    <x v="2"/>
    <x v="5"/>
    <s v="Fruit &amp; Nut Bars"/>
    <n v="8155"/>
    <n v="90"/>
  </r>
  <r>
    <x v="1"/>
    <x v="4"/>
    <s v="Fruit &amp; Nut Bars"/>
    <n v="1701"/>
    <n v="234"/>
  </r>
  <r>
    <x v="9"/>
    <x v="4"/>
    <s v="After Nines"/>
    <n v="2205"/>
    <n v="141"/>
  </r>
  <r>
    <x v="1"/>
    <x v="0"/>
    <s v="99% Dark &amp; Pure"/>
    <n v="1771"/>
    <n v="204"/>
  </r>
  <r>
    <x v="3"/>
    <x v="1"/>
    <s v="Raspberry Choco"/>
    <n v="2114"/>
    <n v="186"/>
  </r>
  <r>
    <x v="3"/>
    <x v="2"/>
    <s v="Milk Bars"/>
    <n v="10311"/>
    <n v="231"/>
  </r>
  <r>
    <x v="8"/>
    <x v="3"/>
    <s v="Mint Chip Choco"/>
    <n v="21"/>
    <n v="168"/>
  </r>
  <r>
    <x v="9"/>
    <x v="1"/>
    <s v="Orange Choco"/>
    <n v="1974"/>
    <n v="195"/>
  </r>
  <r>
    <x v="6"/>
    <x v="2"/>
    <s v="Fruit &amp; Nut Bars"/>
    <n v="6314"/>
    <n v="15"/>
  </r>
  <r>
    <x v="9"/>
    <x v="0"/>
    <s v="Fruit &amp; Nut Bars"/>
    <n v="4683"/>
    <n v="30"/>
  </r>
  <r>
    <x v="3"/>
    <x v="0"/>
    <s v="85% Dark Bars"/>
    <n v="6398"/>
    <n v="102"/>
  </r>
  <r>
    <x v="7"/>
    <x v="1"/>
    <s v="99% Dark &amp; Pure"/>
    <n v="553"/>
    <n v="15"/>
  </r>
  <r>
    <x v="1"/>
    <x v="3"/>
    <s v="70% Dark Bites"/>
    <n v="7021"/>
    <n v="183"/>
  </r>
  <r>
    <x v="0"/>
    <x v="3"/>
    <s v="After Nines"/>
    <n v="5817"/>
    <n v="12"/>
  </r>
  <r>
    <x v="3"/>
    <x v="3"/>
    <s v="50% Dark Bites"/>
    <n v="3976"/>
    <n v="72"/>
  </r>
  <r>
    <x v="4"/>
    <x v="4"/>
    <s v="Organic Choco Syrup"/>
    <n v="1134"/>
    <n v="282"/>
  </r>
  <r>
    <x v="7"/>
    <x v="3"/>
    <s v="Caramel Stuffed Bars"/>
    <n v="6027"/>
    <n v="144"/>
  </r>
  <r>
    <x v="4"/>
    <x v="0"/>
    <s v="Mint Chip Choco"/>
    <n v="1904"/>
    <n v="405"/>
  </r>
  <r>
    <x v="5"/>
    <x v="5"/>
    <s v="Choco Coated Almonds"/>
    <n v="3262"/>
    <n v="75"/>
  </r>
  <r>
    <x v="0"/>
    <x v="5"/>
    <s v="Organic Choco Syrup"/>
    <n v="2289"/>
    <n v="135"/>
  </r>
  <r>
    <x v="6"/>
    <x v="5"/>
    <s v="Organic Choco Syrup"/>
    <n v="6986"/>
    <n v="21"/>
  </r>
  <r>
    <x v="7"/>
    <x v="4"/>
    <s v="Fruit &amp; Nut Bars"/>
    <n v="4417"/>
    <n v="153"/>
  </r>
  <r>
    <x v="4"/>
    <x v="5"/>
    <s v="Raspberry Choco"/>
    <n v="1442"/>
    <n v="15"/>
  </r>
  <r>
    <x v="8"/>
    <x v="1"/>
    <s v="50% Dark Bites"/>
    <n v="2415"/>
    <n v="255"/>
  </r>
  <r>
    <x v="7"/>
    <x v="0"/>
    <s v="99% Dark &amp; Pure"/>
    <n v="238"/>
    <n v="18"/>
  </r>
  <r>
    <x v="4"/>
    <x v="0"/>
    <s v="Fruit &amp; Nut Bars"/>
    <n v="4949"/>
    <n v="189"/>
  </r>
  <r>
    <x v="6"/>
    <x v="4"/>
    <s v="Choco Coated Almonds"/>
    <n v="5075"/>
    <n v="21"/>
  </r>
  <r>
    <x v="8"/>
    <x v="2"/>
    <s v="Mint Chip Choco"/>
    <n v="9198"/>
    <n v="36"/>
  </r>
  <r>
    <x v="4"/>
    <x v="5"/>
    <s v="Manuka Honey Choco"/>
    <n v="3339"/>
    <n v="75"/>
  </r>
  <r>
    <x v="0"/>
    <x v="5"/>
    <s v="Eclairs"/>
    <n v="5019"/>
    <n v="156"/>
  </r>
  <r>
    <x v="6"/>
    <x v="2"/>
    <s v="Mint Chip Choco"/>
    <n v="16184"/>
    <n v="39"/>
  </r>
  <r>
    <x v="4"/>
    <x v="2"/>
    <s v="Spicy Special Slims"/>
    <n v="497"/>
    <n v="63"/>
  </r>
  <r>
    <x v="7"/>
    <x v="2"/>
    <s v="Manuka Honey Choco"/>
    <n v="8211"/>
    <n v="75"/>
  </r>
  <r>
    <x v="7"/>
    <x v="4"/>
    <s v="Caramel Stuffed Bars"/>
    <n v="6580"/>
    <n v="183"/>
  </r>
  <r>
    <x v="3"/>
    <x v="1"/>
    <s v="Milk Bars"/>
    <n v="4760"/>
    <n v="69"/>
  </r>
  <r>
    <x v="0"/>
    <x v="2"/>
    <s v="White Choc"/>
    <n v="5439"/>
    <n v="30"/>
  </r>
  <r>
    <x v="3"/>
    <x v="5"/>
    <s v="Eclairs"/>
    <n v="1463"/>
    <n v="39"/>
  </r>
  <r>
    <x v="8"/>
    <x v="5"/>
    <s v="Choco Coated Almonds"/>
    <n v="7777"/>
    <n v="504"/>
  </r>
  <r>
    <x v="2"/>
    <x v="0"/>
    <s v="Manuka Honey Choco"/>
    <n v="1085"/>
    <n v="273"/>
  </r>
  <r>
    <x v="6"/>
    <x v="0"/>
    <s v="Smooth Sliky Salty"/>
    <n v="182"/>
    <n v="48"/>
  </r>
  <r>
    <x v="4"/>
    <x v="5"/>
    <s v="Organic Choco Syrup"/>
    <n v="4242"/>
    <n v="207"/>
  </r>
  <r>
    <x v="4"/>
    <x v="2"/>
    <s v="Choco Coated Almonds"/>
    <n v="6118"/>
    <n v="9"/>
  </r>
  <r>
    <x v="9"/>
    <x v="2"/>
    <s v="Fruit &amp; Nut Bars"/>
    <n v="2317"/>
    <n v="261"/>
  </r>
  <r>
    <x v="4"/>
    <x v="4"/>
    <s v="Mint Chip Choco"/>
    <n v="938"/>
    <n v="6"/>
  </r>
  <r>
    <x v="1"/>
    <x v="0"/>
    <s v="Raspberry Choco"/>
    <n v="9709"/>
    <n v="30"/>
  </r>
  <r>
    <x v="5"/>
    <x v="5"/>
    <s v="Orange Choco"/>
    <n v="2205"/>
    <n v="138"/>
  </r>
  <r>
    <x v="5"/>
    <x v="0"/>
    <s v="Eclairs"/>
    <n v="4487"/>
    <n v="111"/>
  </r>
  <r>
    <x v="6"/>
    <x v="1"/>
    <s v="Drinking Coco"/>
    <n v="2415"/>
    <n v="15"/>
  </r>
  <r>
    <x v="0"/>
    <x v="5"/>
    <s v="99% Dark &amp; Pure"/>
    <n v="4018"/>
    <n v="162"/>
  </r>
  <r>
    <x v="6"/>
    <x v="5"/>
    <s v="99% Dark &amp; Pure"/>
    <n v="861"/>
    <n v="195"/>
  </r>
  <r>
    <x v="9"/>
    <x v="4"/>
    <s v="50% Dark Bites"/>
    <n v="5586"/>
    <n v="525"/>
  </r>
  <r>
    <x v="5"/>
    <x v="5"/>
    <s v="Peanut Butter Cubes"/>
    <n v="2226"/>
    <n v="48"/>
  </r>
  <r>
    <x v="2"/>
    <x v="5"/>
    <s v="Caramel Stuffed Bars"/>
    <n v="14329"/>
    <n v="150"/>
  </r>
  <r>
    <x v="2"/>
    <x v="5"/>
    <s v="Orange Choco"/>
    <n v="8463"/>
    <n v="492"/>
  </r>
  <r>
    <x v="6"/>
    <x v="5"/>
    <s v="Manuka Honey Choco"/>
    <n v="2891"/>
    <n v="102"/>
  </r>
  <r>
    <x v="8"/>
    <x v="2"/>
    <s v="Fruit &amp; Nut Bars"/>
    <n v="3773"/>
    <n v="165"/>
  </r>
  <r>
    <x v="3"/>
    <x v="2"/>
    <s v="Caramel Stuffed Bars"/>
    <n v="854"/>
    <n v="309"/>
  </r>
  <r>
    <x v="4"/>
    <x v="2"/>
    <s v="Eclairs"/>
    <n v="4970"/>
    <n v="156"/>
  </r>
  <r>
    <x v="2"/>
    <x v="1"/>
    <s v="Baker's Choco Chips"/>
    <n v="98"/>
    <n v="159"/>
  </r>
  <r>
    <x v="6"/>
    <x v="1"/>
    <s v="Raspberry Choco"/>
    <n v="13391"/>
    <n v="201"/>
  </r>
  <r>
    <x v="1"/>
    <x v="3"/>
    <s v="Smooth Sliky Salty"/>
    <n v="8890"/>
    <n v="210"/>
  </r>
  <r>
    <x v="7"/>
    <x v="4"/>
    <s v="Milk Bars"/>
    <n v="56"/>
    <n v="51"/>
  </r>
  <r>
    <x v="8"/>
    <x v="2"/>
    <s v="White Choc"/>
    <n v="3339"/>
    <n v="39"/>
  </r>
  <r>
    <x v="9"/>
    <x v="1"/>
    <s v="Drinking Coco"/>
    <n v="3808"/>
    <n v="279"/>
  </r>
  <r>
    <x v="9"/>
    <x v="4"/>
    <s v="Milk Bars"/>
    <n v="63"/>
    <n v="123"/>
  </r>
  <r>
    <x v="7"/>
    <x v="3"/>
    <s v="Organic Choco Syrup"/>
    <n v="7812"/>
    <n v="81"/>
  </r>
  <r>
    <x v="0"/>
    <x v="0"/>
    <s v="99% Dark &amp; Pure"/>
    <n v="7693"/>
    <n v="21"/>
  </r>
  <r>
    <x v="8"/>
    <x v="2"/>
    <s v="Caramel Stuffed Bars"/>
    <n v="973"/>
    <n v="162"/>
  </r>
  <r>
    <x v="9"/>
    <x v="1"/>
    <s v="Spicy Special Slims"/>
    <n v="567"/>
    <n v="228"/>
  </r>
  <r>
    <x v="9"/>
    <x v="2"/>
    <s v="Manuka Honey Choco"/>
    <n v="2471"/>
    <n v="342"/>
  </r>
  <r>
    <x v="6"/>
    <x v="4"/>
    <s v="Milk Bars"/>
    <n v="7189"/>
    <n v="54"/>
  </r>
  <r>
    <x v="3"/>
    <x v="1"/>
    <s v="Caramel Stuffed Bars"/>
    <n v="7455"/>
    <n v="216"/>
  </r>
  <r>
    <x v="8"/>
    <x v="5"/>
    <s v="Baker's Choco Chips"/>
    <n v="3108"/>
    <n v="54"/>
  </r>
  <r>
    <x v="4"/>
    <x v="4"/>
    <s v="White Choc"/>
    <n v="469"/>
    <n v="75"/>
  </r>
  <r>
    <x v="2"/>
    <x v="0"/>
    <s v="Fruit &amp; Nut Bars"/>
    <n v="2737"/>
    <n v="93"/>
  </r>
  <r>
    <x v="2"/>
    <x v="0"/>
    <s v="White Choc"/>
    <n v="4305"/>
    <n v="156"/>
  </r>
  <r>
    <x v="2"/>
    <x v="4"/>
    <s v="Eclairs"/>
    <n v="2408"/>
    <n v="9"/>
  </r>
  <r>
    <x v="8"/>
    <x v="2"/>
    <s v="99% Dark &amp; Pure"/>
    <n v="1281"/>
    <n v="18"/>
  </r>
  <r>
    <x v="0"/>
    <x v="1"/>
    <s v="Choco Coated Almonds"/>
    <n v="12348"/>
    <n v="234"/>
  </r>
  <r>
    <x v="8"/>
    <x v="5"/>
    <s v="Caramel Stuffed Bars"/>
    <n v="3689"/>
    <n v="312"/>
  </r>
  <r>
    <x v="5"/>
    <x v="2"/>
    <s v="99% Dark &amp; Pure"/>
    <n v="2870"/>
    <n v="300"/>
  </r>
  <r>
    <x v="7"/>
    <x v="2"/>
    <s v="Organic Choco Syrup"/>
    <n v="798"/>
    <n v="519"/>
  </r>
  <r>
    <x v="3"/>
    <x v="0"/>
    <s v="Spicy Special Slims"/>
    <n v="2933"/>
    <n v="9"/>
  </r>
  <r>
    <x v="6"/>
    <x v="1"/>
    <s v="Almond Choco"/>
    <n v="2744"/>
    <n v="9"/>
  </r>
  <r>
    <x v="0"/>
    <x v="2"/>
    <s v="Peanut Butter Cubes"/>
    <n v="9772"/>
    <n v="90"/>
  </r>
  <r>
    <x v="5"/>
    <x v="5"/>
    <s v="White Choc"/>
    <n v="1568"/>
    <n v="96"/>
  </r>
  <r>
    <x v="7"/>
    <x v="2"/>
    <s v="Mint Chip Choco"/>
    <n v="11417"/>
    <n v="21"/>
  </r>
  <r>
    <x v="0"/>
    <x v="5"/>
    <s v="Baker's Choco Chips"/>
    <n v="6748"/>
    <n v="48"/>
  </r>
  <r>
    <x v="9"/>
    <x v="2"/>
    <s v="Organic Choco Syrup"/>
    <n v="1407"/>
    <n v="72"/>
  </r>
  <r>
    <x v="1"/>
    <x v="1"/>
    <s v="Manuka Honey Choco"/>
    <n v="2023"/>
    <n v="168"/>
  </r>
  <r>
    <x v="6"/>
    <x v="3"/>
    <s v="Baker's Choco Chips"/>
    <n v="5236"/>
    <n v="51"/>
  </r>
  <r>
    <x v="3"/>
    <x v="2"/>
    <s v="99% Dark &amp; Pure"/>
    <n v="1925"/>
    <n v="192"/>
  </r>
  <r>
    <x v="5"/>
    <x v="0"/>
    <s v="50% Dark Bites"/>
    <n v="6608"/>
    <n v="225"/>
  </r>
  <r>
    <x v="4"/>
    <x v="5"/>
    <s v="Baker's Choco Chips"/>
    <n v="8008"/>
    <n v="456"/>
  </r>
  <r>
    <x v="9"/>
    <x v="5"/>
    <s v="White Choc"/>
    <n v="1428"/>
    <n v="93"/>
  </r>
  <r>
    <x v="4"/>
    <x v="5"/>
    <s v="Almond Choco"/>
    <n v="525"/>
    <n v="48"/>
  </r>
  <r>
    <x v="4"/>
    <x v="0"/>
    <s v="Drinking Coco"/>
    <n v="1505"/>
    <n v="102"/>
  </r>
  <r>
    <x v="5"/>
    <x v="1"/>
    <s v="70% Dark Bites"/>
    <n v="6755"/>
    <n v="252"/>
  </r>
  <r>
    <x v="7"/>
    <x v="0"/>
    <s v="Drinking Coco"/>
    <n v="11571"/>
    <n v="138"/>
  </r>
  <r>
    <x v="0"/>
    <x v="4"/>
    <s v="White Choc"/>
    <n v="2541"/>
    <n v="90"/>
  </r>
  <r>
    <x v="3"/>
    <x v="0"/>
    <s v="70% Dark Bites"/>
    <n v="1526"/>
    <n v="240"/>
  </r>
  <r>
    <x v="0"/>
    <x v="4"/>
    <s v="Almond Choco"/>
    <n v="6125"/>
    <n v="102"/>
  </r>
  <r>
    <x v="3"/>
    <x v="1"/>
    <s v="Organic Choco Syrup"/>
    <n v="847"/>
    <n v="129"/>
  </r>
  <r>
    <x v="1"/>
    <x v="1"/>
    <s v="Organic Choco Syrup"/>
    <n v="4753"/>
    <n v="300"/>
  </r>
  <r>
    <x v="4"/>
    <x v="4"/>
    <s v="Peanut Butter Cubes"/>
    <n v="959"/>
    <n v="135"/>
  </r>
  <r>
    <x v="5"/>
    <x v="1"/>
    <s v="85% Dark Bars"/>
    <n v="2793"/>
    <n v="114"/>
  </r>
  <r>
    <x v="5"/>
    <x v="1"/>
    <s v="50% Dark Bites"/>
    <n v="4606"/>
    <n v="63"/>
  </r>
  <r>
    <x v="5"/>
    <x v="2"/>
    <s v="Manuka Honey Choco"/>
    <n v="5551"/>
    <n v="252"/>
  </r>
  <r>
    <x v="9"/>
    <x v="2"/>
    <s v="Choco Coated Almonds"/>
    <n v="6657"/>
    <n v="303"/>
  </r>
  <r>
    <x v="5"/>
    <x v="3"/>
    <s v="Eclairs"/>
    <n v="4438"/>
    <n v="246"/>
  </r>
  <r>
    <x v="1"/>
    <x v="4"/>
    <s v="After Nines"/>
    <n v="168"/>
    <n v="84"/>
  </r>
  <r>
    <x v="5"/>
    <x v="5"/>
    <s v="Eclairs"/>
    <n v="7777"/>
    <n v="39"/>
  </r>
  <r>
    <x v="6"/>
    <x v="2"/>
    <s v="Eclairs"/>
    <n v="3339"/>
    <n v="348"/>
  </r>
  <r>
    <x v="5"/>
    <x v="0"/>
    <s v="Peanut Butter Cubes"/>
    <n v="6391"/>
    <n v="48"/>
  </r>
  <r>
    <x v="6"/>
    <x v="0"/>
    <s v="After Nines"/>
    <n v="518"/>
    <n v="75"/>
  </r>
  <r>
    <x v="5"/>
    <x v="4"/>
    <s v="Caramel Stuffed Bars"/>
    <n v="5677"/>
    <n v="258"/>
  </r>
  <r>
    <x v="4"/>
    <x v="3"/>
    <s v="Eclairs"/>
    <n v="6048"/>
    <n v="27"/>
  </r>
  <r>
    <x v="1"/>
    <x v="4"/>
    <s v="Choco Coated Almonds"/>
    <n v="3752"/>
    <n v="213"/>
  </r>
  <r>
    <x v="6"/>
    <x v="1"/>
    <s v="Manuka Honey Choco"/>
    <n v="4480"/>
    <n v="357"/>
  </r>
  <r>
    <x v="2"/>
    <x v="0"/>
    <s v="Almond Choco"/>
    <n v="259"/>
    <n v="207"/>
  </r>
  <r>
    <x v="1"/>
    <x v="0"/>
    <s v="70% Dark Bites"/>
    <n v="42"/>
    <n v="150"/>
  </r>
  <r>
    <x v="3"/>
    <x v="2"/>
    <s v="Baker's Choco Chips"/>
    <n v="98"/>
    <n v="204"/>
  </r>
  <r>
    <x v="5"/>
    <x v="1"/>
    <s v="Organic Choco Syrup"/>
    <n v="2478"/>
    <n v="21"/>
  </r>
  <r>
    <x v="3"/>
    <x v="5"/>
    <s v="Peanut Butter Cubes"/>
    <n v="7847"/>
    <n v="174"/>
  </r>
  <r>
    <x v="7"/>
    <x v="0"/>
    <s v="Eclairs"/>
    <n v="9926"/>
    <n v="201"/>
  </r>
  <r>
    <x v="1"/>
    <x v="4"/>
    <s v="Milk Bars"/>
    <n v="819"/>
    <n v="510"/>
  </r>
  <r>
    <x v="4"/>
    <x v="3"/>
    <s v="Manuka Honey Choco"/>
    <n v="3052"/>
    <n v="378"/>
  </r>
  <r>
    <x v="2"/>
    <x v="5"/>
    <s v="Spicy Special Slims"/>
    <n v="6832"/>
    <n v="27"/>
  </r>
  <r>
    <x v="7"/>
    <x v="3"/>
    <s v="Mint Chip Choco"/>
    <n v="2016"/>
    <n v="117"/>
  </r>
  <r>
    <x v="4"/>
    <x v="4"/>
    <s v="Spicy Special Slims"/>
    <n v="7322"/>
    <n v="36"/>
  </r>
  <r>
    <x v="1"/>
    <x v="1"/>
    <s v="Peanut Butter Cubes"/>
    <n v="357"/>
    <n v="126"/>
  </r>
  <r>
    <x v="2"/>
    <x v="3"/>
    <s v="White Choc"/>
    <n v="3192"/>
    <n v="72"/>
  </r>
  <r>
    <x v="5"/>
    <x v="2"/>
    <s v="After Nines"/>
    <n v="8435"/>
    <n v="42"/>
  </r>
  <r>
    <x v="0"/>
    <x v="3"/>
    <s v="Manuka Honey Choco"/>
    <n v="0"/>
    <n v="135"/>
  </r>
  <r>
    <x v="5"/>
    <x v="5"/>
    <s v="85% Dark Bars"/>
    <n v="8862"/>
    <n v="189"/>
  </r>
  <r>
    <x v="4"/>
    <x v="0"/>
    <s v="Caramel Stuffed Bars"/>
    <n v="3556"/>
    <n v="459"/>
  </r>
  <r>
    <x v="6"/>
    <x v="5"/>
    <s v="Raspberry Choco"/>
    <n v="7280"/>
    <n v="201"/>
  </r>
  <r>
    <x v="4"/>
    <x v="5"/>
    <s v="70% Dark Bites"/>
    <n v="3402"/>
    <n v="366"/>
  </r>
  <r>
    <x v="8"/>
    <x v="0"/>
    <s v="Manuka Honey Choco"/>
    <n v="4592"/>
    <n v="324"/>
  </r>
  <r>
    <x v="2"/>
    <x v="1"/>
    <s v="Raspberry Choco"/>
    <n v="7833"/>
    <n v="243"/>
  </r>
  <r>
    <x v="7"/>
    <x v="3"/>
    <s v="Spicy Special Slims"/>
    <n v="7651"/>
    <n v="213"/>
  </r>
  <r>
    <x v="0"/>
    <x v="1"/>
    <s v="70% Dark Bites"/>
    <n v="2275"/>
    <n v="447"/>
  </r>
  <r>
    <x v="0"/>
    <x v="4"/>
    <s v="Milk Bars"/>
    <n v="5670"/>
    <n v="297"/>
  </r>
  <r>
    <x v="5"/>
    <x v="1"/>
    <s v="Mint Chip Choco"/>
    <n v="2135"/>
    <n v="27"/>
  </r>
  <r>
    <x v="0"/>
    <x v="5"/>
    <s v="Fruit &amp; Nut Bars"/>
    <n v="2779"/>
    <n v="75"/>
  </r>
  <r>
    <x v="9"/>
    <x v="3"/>
    <s v="Peanut Butter Cubes"/>
    <n v="12950"/>
    <n v="30"/>
  </r>
  <r>
    <x v="5"/>
    <x v="2"/>
    <s v="Drinking Coco"/>
    <n v="2646"/>
    <n v="177"/>
  </r>
  <r>
    <x v="0"/>
    <x v="5"/>
    <s v="Peanut Butter Cubes"/>
    <n v="3794"/>
    <n v="159"/>
  </r>
  <r>
    <x v="8"/>
    <x v="1"/>
    <s v="Peanut Butter Cubes"/>
    <n v="819"/>
    <n v="306"/>
  </r>
  <r>
    <x v="8"/>
    <x v="5"/>
    <s v="Orange Choco"/>
    <n v="2583"/>
    <n v="18"/>
  </r>
  <r>
    <x v="5"/>
    <x v="1"/>
    <s v="99% Dark &amp; Pure"/>
    <n v="4585"/>
    <n v="240"/>
  </r>
  <r>
    <x v="6"/>
    <x v="5"/>
    <s v="Peanut Butter Cubes"/>
    <n v="1652"/>
    <n v="93"/>
  </r>
  <r>
    <x v="9"/>
    <x v="5"/>
    <s v="Baker's Choco Chips"/>
    <n v="4991"/>
    <n v="9"/>
  </r>
  <r>
    <x v="1"/>
    <x v="5"/>
    <s v="Mint Chip Choco"/>
    <n v="2009"/>
    <n v="219"/>
  </r>
  <r>
    <x v="7"/>
    <x v="3"/>
    <s v="After Nines"/>
    <n v="1568"/>
    <n v="141"/>
  </r>
  <r>
    <x v="3"/>
    <x v="0"/>
    <s v="Orange Choco"/>
    <n v="3388"/>
    <n v="123"/>
  </r>
  <r>
    <x v="0"/>
    <x v="4"/>
    <s v="85% Dark Bars"/>
    <n v="623"/>
    <n v="51"/>
  </r>
  <r>
    <x v="4"/>
    <x v="2"/>
    <s v="Almond Choco"/>
    <n v="10073"/>
    <n v="120"/>
  </r>
  <r>
    <x v="1"/>
    <x v="3"/>
    <s v="Baker's Choco Chips"/>
    <n v="1561"/>
    <n v="27"/>
  </r>
  <r>
    <x v="2"/>
    <x v="2"/>
    <s v="Organic Choco Syrup"/>
    <n v="11522"/>
    <n v="204"/>
  </r>
  <r>
    <x v="4"/>
    <x v="4"/>
    <s v="Milk Bars"/>
    <n v="2317"/>
    <n v="123"/>
  </r>
  <r>
    <x v="9"/>
    <x v="0"/>
    <s v="Caramel Stuffed Bars"/>
    <n v="3059"/>
    <n v="27"/>
  </r>
  <r>
    <x v="3"/>
    <x v="0"/>
    <s v="Baker's Choco Chips"/>
    <n v="2324"/>
    <n v="177"/>
  </r>
  <r>
    <x v="8"/>
    <x v="3"/>
    <s v="Baker's Choco Chips"/>
    <n v="4956"/>
    <n v="171"/>
  </r>
  <r>
    <x v="9"/>
    <x v="5"/>
    <s v="99% Dark &amp; Pure"/>
    <n v="5355"/>
    <n v="204"/>
  </r>
  <r>
    <x v="8"/>
    <x v="5"/>
    <s v="50% Dark Bites"/>
    <n v="7259"/>
    <n v="276"/>
  </r>
  <r>
    <x v="1"/>
    <x v="0"/>
    <s v="Baker's Choco Chips"/>
    <n v="6279"/>
    <n v="45"/>
  </r>
  <r>
    <x v="0"/>
    <x v="4"/>
    <s v="Manuka Honey Choco"/>
    <n v="2541"/>
    <n v="45"/>
  </r>
  <r>
    <x v="4"/>
    <x v="1"/>
    <s v="Organic Choco Syrup"/>
    <n v="3864"/>
    <n v="177"/>
  </r>
  <r>
    <x v="6"/>
    <x v="2"/>
    <s v="Milk Bars"/>
    <n v="6146"/>
    <n v="63"/>
  </r>
  <r>
    <x v="2"/>
    <x v="3"/>
    <s v="Drinking Coco"/>
    <n v="2639"/>
    <n v="204"/>
  </r>
  <r>
    <x v="1"/>
    <x v="0"/>
    <s v="After Nines"/>
    <n v="1890"/>
    <n v="195"/>
  </r>
  <r>
    <x v="5"/>
    <x v="5"/>
    <s v="50% Dark Bites"/>
    <n v="1932"/>
    <n v="369"/>
  </r>
  <r>
    <x v="8"/>
    <x v="5"/>
    <s v="White Choc"/>
    <n v="6300"/>
    <n v="42"/>
  </r>
  <r>
    <x v="4"/>
    <x v="0"/>
    <s v="70% Dark Bites"/>
    <n v="560"/>
    <n v="81"/>
  </r>
  <r>
    <x v="2"/>
    <x v="0"/>
    <s v="Baker's Choco Chips"/>
    <n v="2856"/>
    <n v="246"/>
  </r>
  <r>
    <x v="2"/>
    <x v="5"/>
    <s v="Eclairs"/>
    <n v="707"/>
    <n v="174"/>
  </r>
  <r>
    <x v="1"/>
    <x v="1"/>
    <s v="70% Dark Bites"/>
    <n v="3598"/>
    <n v="81"/>
  </r>
  <r>
    <x v="0"/>
    <x v="1"/>
    <s v="After Nines"/>
    <n v="6853"/>
    <n v="372"/>
  </r>
  <r>
    <x v="0"/>
    <x v="1"/>
    <s v="Mint Chip Choco"/>
    <n v="4725"/>
    <n v="174"/>
  </r>
  <r>
    <x v="3"/>
    <x v="2"/>
    <s v="Choco Coated Almonds"/>
    <n v="10304"/>
    <n v="84"/>
  </r>
  <r>
    <x v="3"/>
    <x v="5"/>
    <s v="Mint Chip Choco"/>
    <n v="1274"/>
    <n v="225"/>
  </r>
  <r>
    <x v="6"/>
    <x v="2"/>
    <s v="70% Dark Bites"/>
    <n v="1526"/>
    <n v="105"/>
  </r>
  <r>
    <x v="0"/>
    <x v="3"/>
    <s v="Caramel Stuffed Bars"/>
    <n v="3101"/>
    <n v="225"/>
  </r>
  <r>
    <x v="7"/>
    <x v="0"/>
    <s v="50% Dark Bites"/>
    <n v="1057"/>
    <n v="54"/>
  </r>
  <r>
    <x v="5"/>
    <x v="0"/>
    <s v="Baker's Choco Chips"/>
    <n v="5306"/>
    <n v="0"/>
  </r>
  <r>
    <x v="6"/>
    <x v="3"/>
    <s v="85% Dark Bars"/>
    <n v="4018"/>
    <n v="171"/>
  </r>
  <r>
    <x v="2"/>
    <x v="5"/>
    <s v="Mint Chip Choco"/>
    <n v="938"/>
    <n v="189"/>
  </r>
  <r>
    <x v="5"/>
    <x v="4"/>
    <s v="Drinking Coco"/>
    <n v="1778"/>
    <n v="270"/>
  </r>
  <r>
    <x v="4"/>
    <x v="3"/>
    <s v="70% Dark Bites"/>
    <n v="1638"/>
    <n v="63"/>
  </r>
  <r>
    <x v="3"/>
    <x v="4"/>
    <s v="White Choc"/>
    <n v="154"/>
    <n v="21"/>
  </r>
  <r>
    <x v="5"/>
    <x v="0"/>
    <s v="After Nines"/>
    <n v="9835"/>
    <n v="207"/>
  </r>
  <r>
    <x v="2"/>
    <x v="0"/>
    <s v="Orange Choco"/>
    <n v="7273"/>
    <n v="96"/>
  </r>
  <r>
    <x v="6"/>
    <x v="3"/>
    <s v="After Nines"/>
    <n v="6909"/>
    <n v="81"/>
  </r>
  <r>
    <x v="2"/>
    <x v="3"/>
    <s v="85% Dark Bars"/>
    <n v="3920"/>
    <n v="306"/>
  </r>
  <r>
    <x v="9"/>
    <x v="3"/>
    <s v="Spicy Special Slims"/>
    <n v="4858"/>
    <n v="279"/>
  </r>
  <r>
    <x v="7"/>
    <x v="4"/>
    <s v="Almond Choco"/>
    <n v="3549"/>
    <n v="3"/>
  </r>
  <r>
    <x v="5"/>
    <x v="3"/>
    <s v="Organic Choco Syrup"/>
    <n v="966"/>
    <n v="198"/>
  </r>
  <r>
    <x v="6"/>
    <x v="3"/>
    <s v="Drinking Coco"/>
    <n v="385"/>
    <n v="249"/>
  </r>
  <r>
    <x v="4"/>
    <x v="5"/>
    <s v="Mint Chip Choco"/>
    <n v="2219"/>
    <n v="75"/>
  </r>
  <r>
    <x v="2"/>
    <x v="2"/>
    <s v="Choco Coated Almonds"/>
    <n v="2954"/>
    <n v="189"/>
  </r>
  <r>
    <x v="5"/>
    <x v="2"/>
    <s v="Choco Coated Almonds"/>
    <n v="280"/>
    <n v="87"/>
  </r>
  <r>
    <x v="3"/>
    <x v="2"/>
    <s v="70% Dark Bites"/>
    <n v="6118"/>
    <n v="174"/>
  </r>
  <r>
    <x v="7"/>
    <x v="3"/>
    <s v="Raspberry Choco"/>
    <n v="4802"/>
    <n v="36"/>
  </r>
  <r>
    <x v="2"/>
    <x v="4"/>
    <s v="85% Dark Bars"/>
    <n v="4137"/>
    <n v="60"/>
  </r>
  <r>
    <x v="8"/>
    <x v="1"/>
    <s v="Fruit &amp; Nut Bars"/>
    <n v="2023"/>
    <n v="78"/>
  </r>
  <r>
    <x v="2"/>
    <x v="2"/>
    <s v="70% Dark Bites"/>
    <n v="9051"/>
    <n v="57"/>
  </r>
  <r>
    <x v="2"/>
    <x v="0"/>
    <s v="Caramel Stuffed Bars"/>
    <n v="2919"/>
    <n v="45"/>
  </r>
  <r>
    <x v="3"/>
    <x v="4"/>
    <s v="After Nines"/>
    <n v="5915"/>
    <n v="3"/>
  </r>
  <r>
    <x v="9"/>
    <x v="1"/>
    <s v="Raspberry Choco"/>
    <n v="2562"/>
    <n v="6"/>
  </r>
  <r>
    <x v="6"/>
    <x v="0"/>
    <s v="White Choc"/>
    <n v="8813"/>
    <n v="21"/>
  </r>
  <r>
    <x v="6"/>
    <x v="2"/>
    <s v="Drinking Coco"/>
    <n v="6111"/>
    <n v="3"/>
  </r>
  <r>
    <x v="1"/>
    <x v="5"/>
    <s v="Smooth Sliky Salty"/>
    <n v="3507"/>
    <n v="288"/>
  </r>
  <r>
    <x v="4"/>
    <x v="2"/>
    <s v="Milk Bars"/>
    <n v="4319"/>
    <n v="30"/>
  </r>
  <r>
    <x v="0"/>
    <x v="4"/>
    <s v="Baker's Choco Chips"/>
    <n v="609"/>
    <n v="87"/>
  </r>
  <r>
    <x v="0"/>
    <x v="3"/>
    <s v="Organic Choco Syrup"/>
    <n v="6370"/>
    <n v="30"/>
  </r>
  <r>
    <x v="6"/>
    <x v="4"/>
    <s v="99% Dark &amp; Pure"/>
    <n v="5474"/>
    <n v="168"/>
  </r>
  <r>
    <x v="0"/>
    <x v="2"/>
    <s v="Organic Choco Syrup"/>
    <n v="3164"/>
    <n v="306"/>
  </r>
  <r>
    <x v="4"/>
    <x v="1"/>
    <s v="Almond Choco"/>
    <n v="1302"/>
    <n v="402"/>
  </r>
  <r>
    <x v="8"/>
    <x v="0"/>
    <s v="Caramel Stuffed Bars"/>
    <n v="7308"/>
    <n v="327"/>
  </r>
  <r>
    <x v="0"/>
    <x v="0"/>
    <s v="Organic Choco Syrup"/>
    <n v="6132"/>
    <n v="93"/>
  </r>
  <r>
    <x v="9"/>
    <x v="1"/>
    <s v="50% Dark Bites"/>
    <n v="3472"/>
    <n v="96"/>
  </r>
  <r>
    <x v="1"/>
    <x v="3"/>
    <s v="Drinking Coco"/>
    <n v="9660"/>
    <n v="27"/>
  </r>
  <r>
    <x v="2"/>
    <x v="4"/>
    <s v="Baker's Choco Chips"/>
    <n v="2436"/>
    <n v="99"/>
  </r>
  <r>
    <x v="2"/>
    <x v="4"/>
    <s v="Peanut Butter Cubes"/>
    <n v="9506"/>
    <n v="87"/>
  </r>
  <r>
    <x v="9"/>
    <x v="0"/>
    <s v="Spicy Special Slims"/>
    <n v="245"/>
    <n v="288"/>
  </r>
  <r>
    <x v="1"/>
    <x v="1"/>
    <s v="Orange Choco"/>
    <n v="2702"/>
    <n v="363"/>
  </r>
  <r>
    <x v="9"/>
    <x v="5"/>
    <s v="Eclairs"/>
    <n v="700"/>
    <n v="87"/>
  </r>
  <r>
    <x v="4"/>
    <x v="5"/>
    <s v="Eclairs"/>
    <n v="3759"/>
    <n v="150"/>
  </r>
  <r>
    <x v="7"/>
    <x v="1"/>
    <s v="Eclairs"/>
    <n v="1589"/>
    <n v="303"/>
  </r>
  <r>
    <x v="5"/>
    <x v="1"/>
    <s v="Caramel Stuffed Bars"/>
    <n v="5194"/>
    <n v="288"/>
  </r>
  <r>
    <x v="9"/>
    <x v="2"/>
    <s v="Milk Bars"/>
    <n v="945"/>
    <n v="75"/>
  </r>
  <r>
    <x v="0"/>
    <x v="4"/>
    <s v="Smooth Sliky Salty"/>
    <n v="1988"/>
    <n v="39"/>
  </r>
  <r>
    <x v="4"/>
    <x v="5"/>
    <s v="Choco Coated Almonds"/>
    <n v="6734"/>
    <n v="123"/>
  </r>
  <r>
    <x v="0"/>
    <x v="2"/>
    <s v="Almond Choco"/>
    <n v="217"/>
    <n v="36"/>
  </r>
  <r>
    <x v="6"/>
    <x v="5"/>
    <s v="After Nines"/>
    <n v="6279"/>
    <n v="237"/>
  </r>
  <r>
    <x v="0"/>
    <x v="2"/>
    <s v="Milk Bars"/>
    <n v="4424"/>
    <n v="201"/>
  </r>
  <r>
    <x v="7"/>
    <x v="2"/>
    <s v="Eclairs"/>
    <n v="189"/>
    <n v="48"/>
  </r>
  <r>
    <x v="6"/>
    <x v="1"/>
    <s v="After Nines"/>
    <n v="490"/>
    <n v="84"/>
  </r>
  <r>
    <x v="1"/>
    <x v="0"/>
    <s v="Spicy Special Slims"/>
    <n v="434"/>
    <n v="87"/>
  </r>
  <r>
    <x v="5"/>
    <x v="4"/>
    <s v="70% Dark Bites"/>
    <n v="10129"/>
    <n v="312"/>
  </r>
  <r>
    <x v="8"/>
    <x v="3"/>
    <s v="Caramel Stuffed Bars"/>
    <n v="1652"/>
    <n v="102"/>
  </r>
  <r>
    <x v="1"/>
    <x v="4"/>
    <s v="Spicy Special Slims"/>
    <n v="6433"/>
    <n v="78"/>
  </r>
  <r>
    <x v="8"/>
    <x v="5"/>
    <s v="Fruit &amp; Nut Bars"/>
    <n v="2212"/>
    <n v="117"/>
  </r>
  <r>
    <x v="3"/>
    <x v="1"/>
    <s v="99% Dark &amp; Pure"/>
    <n v="609"/>
    <n v="99"/>
  </r>
  <r>
    <x v="0"/>
    <x v="1"/>
    <s v="85% Dark Bars"/>
    <n v="1638"/>
    <n v="48"/>
  </r>
  <r>
    <x v="5"/>
    <x v="5"/>
    <s v="Raspberry Choco"/>
    <n v="3829"/>
    <n v="24"/>
  </r>
  <r>
    <x v="0"/>
    <x v="3"/>
    <s v="Raspberry Choco"/>
    <n v="5775"/>
    <n v="42"/>
  </r>
  <r>
    <x v="4"/>
    <x v="1"/>
    <s v="Orange Choco"/>
    <n v="1071"/>
    <n v="270"/>
  </r>
  <r>
    <x v="1"/>
    <x v="2"/>
    <s v="Fruit &amp; Nut Bars"/>
    <n v="5019"/>
    <n v="150"/>
  </r>
  <r>
    <x v="7"/>
    <x v="0"/>
    <s v="Raspberry Choco"/>
    <n v="2863"/>
    <n v="42"/>
  </r>
  <r>
    <x v="0"/>
    <x v="1"/>
    <s v="Manuka Honey Choco"/>
    <n v="1617"/>
    <n v="126"/>
  </r>
  <r>
    <x v="4"/>
    <x v="0"/>
    <s v="Baker's Choco Chips"/>
    <n v="6818"/>
    <n v="6"/>
  </r>
  <r>
    <x v="8"/>
    <x v="1"/>
    <s v="Raspberry Choco"/>
    <n v="6657"/>
    <n v="276"/>
  </r>
  <r>
    <x v="8"/>
    <x v="5"/>
    <s v="Eclairs"/>
    <n v="2919"/>
    <n v="93"/>
  </r>
  <r>
    <x v="7"/>
    <x v="2"/>
    <s v="Smooth Sliky Salty"/>
    <n v="3094"/>
    <n v="246"/>
  </r>
  <r>
    <x v="4"/>
    <x v="3"/>
    <s v="85% Dark Bars"/>
    <n v="2989"/>
    <n v="3"/>
  </r>
  <r>
    <x v="1"/>
    <x v="4"/>
    <s v="Organic Choco Syrup"/>
    <n v="2268"/>
    <n v="63"/>
  </r>
  <r>
    <x v="6"/>
    <x v="1"/>
    <s v="Smooth Sliky Salty"/>
    <n v="4753"/>
    <n v="246"/>
  </r>
  <r>
    <x v="7"/>
    <x v="5"/>
    <s v="99% Dark &amp; Pure"/>
    <n v="7511"/>
    <n v="120"/>
  </r>
  <r>
    <x v="7"/>
    <x v="4"/>
    <s v="Smooth Sliky Salty"/>
    <n v="4326"/>
    <n v="348"/>
  </r>
  <r>
    <x v="3"/>
    <x v="5"/>
    <s v="Fruit &amp; Nut Bars"/>
    <n v="4935"/>
    <n v="126"/>
  </r>
  <r>
    <x v="4"/>
    <x v="1"/>
    <s v="70% Dark Bites"/>
    <n v="4781"/>
    <n v="123"/>
  </r>
  <r>
    <x v="6"/>
    <x v="4"/>
    <s v="White Choc"/>
    <n v="7483"/>
    <n v="45"/>
  </r>
  <r>
    <x v="9"/>
    <x v="4"/>
    <s v="Almond Choco"/>
    <n v="6860"/>
    <n v="126"/>
  </r>
  <r>
    <x v="0"/>
    <x v="0"/>
    <s v="Manuka Honey Choco"/>
    <n v="9002"/>
    <n v="72"/>
  </r>
  <r>
    <x v="4"/>
    <x v="2"/>
    <s v="Manuka Honey Choco"/>
    <n v="1400"/>
    <n v="135"/>
  </r>
  <r>
    <x v="9"/>
    <x v="5"/>
    <s v="After Nines"/>
    <n v="4053"/>
    <n v="24"/>
  </r>
  <r>
    <x v="5"/>
    <x v="2"/>
    <s v="Smooth Sliky Salty"/>
    <n v="2149"/>
    <n v="117"/>
  </r>
  <r>
    <x v="8"/>
    <x v="3"/>
    <s v="Manuka Honey Choco"/>
    <n v="3640"/>
    <n v="51"/>
  </r>
  <r>
    <x v="7"/>
    <x v="3"/>
    <s v="Fruit &amp; Nut Bars"/>
    <n v="630"/>
    <n v="36"/>
  </r>
  <r>
    <x v="2"/>
    <x v="1"/>
    <s v="Organic Choco Syrup"/>
    <n v="2429"/>
    <n v="144"/>
  </r>
  <r>
    <x v="2"/>
    <x v="2"/>
    <s v="White Choc"/>
    <n v="2142"/>
    <n v="114"/>
  </r>
  <r>
    <x v="5"/>
    <x v="0"/>
    <s v="70% Dark Bites"/>
    <n v="6454"/>
    <n v="54"/>
  </r>
  <r>
    <x v="5"/>
    <x v="0"/>
    <s v="Mint Chip Choco"/>
    <n v="4487"/>
    <n v="333"/>
  </r>
  <r>
    <x v="8"/>
    <x v="0"/>
    <s v="Almond Choco"/>
    <n v="938"/>
    <n v="366"/>
  </r>
  <r>
    <x v="8"/>
    <x v="4"/>
    <s v="Baker's Choco Chips"/>
    <n v="8841"/>
    <n v="303"/>
  </r>
  <r>
    <x v="7"/>
    <x v="3"/>
    <s v="Peanut Butter Cubes"/>
    <n v="4018"/>
    <n v="126"/>
  </r>
  <r>
    <x v="3"/>
    <x v="0"/>
    <s v="Raspberry Choco"/>
    <n v="714"/>
    <n v="231"/>
  </r>
  <r>
    <x v="2"/>
    <x v="4"/>
    <s v="White Choc"/>
    <n v="3850"/>
    <n v="1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8D091D-6901-4FF4-BF26-16CBC3433E64}" name="PivotTable2" cacheId="87" applyNumberFormats="0" applyBorderFormats="0" applyFontFormats="0" applyPatternFormats="0" applyAlignmentFormats="0" applyWidthHeightFormats="1" dataCaption="Values" tag="56b3432c-4add-4b5d-b417-173987bd9fdc" updatedVersion="8" minRefreshableVersion="3" useAutoFormatting="1" itemPrintTitles="1" createdVersion="8" indent="0" outline="1" outlineData="1" multipleFieldFilters="0">
  <location ref="B4:E27" firstHeaderRow="0" firstDataRow="1" firstDataCol="1"/>
  <pivotFields count="4">
    <pivotField axis="axisRow" allDrilled="1" subtotalTop="0" showAll="0" dataSourceSort="1" defaultSubtotal="0" defaultAttributeDrillState="1">
      <items count="22">
        <item x="0"/>
        <item x="1"/>
        <item x="2"/>
        <item x="3"/>
        <item x="4"/>
        <item x="5"/>
        <item x="6"/>
        <item x="7"/>
        <item x="8"/>
        <item x="9"/>
        <item x="10"/>
        <item x="11"/>
        <item x="12"/>
        <item x="13"/>
        <item x="14"/>
        <item x="15"/>
        <item x="16"/>
        <item x="17"/>
        <item x="18"/>
        <item x="19"/>
        <item x="20"/>
        <item x="21"/>
      </items>
    </pivotField>
    <pivotField dataField="1" subtotalTop="0" showAll="0" defaultSubtotal="0"/>
    <pivotField dataField="1" subtotalTop="0" showAll="0" defaultSubtotal="0"/>
    <pivotField dataField="1" subtotalTop="0" showAll="0" defaultSubtotal="0"/>
  </pivotFields>
  <rowFields count="1">
    <field x="0"/>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2"/>
  </colFields>
  <colItems count="3">
    <i>
      <x/>
    </i>
    <i i="1">
      <x v="1"/>
    </i>
    <i i="2">
      <x v="2"/>
    </i>
  </colItems>
  <dataFields count="3">
    <dataField name="Sum of Amount" fld="1" baseField="0" baseItem="0"/>
    <dataField name="Sum of Units" fld="2" baseField="0" baseItem="0"/>
    <dataField fld="3" subtotal="count" baseField="0" baseItem="0"/>
  </dataField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eginner-DA-course-blank.xlsx!data2">
        <x15:activeTabTopLevelEntity name="[data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249184-281A-4988-93AF-45F11D728848}" name="PivotTable3" cacheId="84" applyNumberFormats="0" applyBorderFormats="0" applyFontFormats="0" applyPatternFormats="0" applyAlignmentFormats="0" applyWidthHeightFormats="1" dataCaption="Values" tag="1c3fea33-09f7-466f-9eed-cddc32a4a456" updatedVersion="8" minRefreshableVersion="3" useAutoFormatting="1" itemPrintTitles="1" createdVersion="8" indent="0" outline="1" outlineData="1" multipleFieldFilters="0">
  <location ref="B31:C54" firstHeaderRow="1" firstDataRow="1" firstDataCol="1"/>
  <pivotFields count="2">
    <pivotField axis="axisRow" allDrilled="1" subtotalTop="0" showAll="0" sortType="descending" defaultSubtotal="0" defaultAttributeDrillState="1">
      <items count="22">
        <item x="0"/>
        <item x="1"/>
        <item x="2"/>
        <item x="3"/>
        <item x="4"/>
        <item x="5"/>
        <item x="6"/>
        <item x="7"/>
        <item x="8"/>
        <item x="9"/>
        <item x="10"/>
        <item x="11"/>
        <item x="12"/>
        <item x="13"/>
        <item x="14"/>
        <item x="15"/>
        <item x="16"/>
        <item x="17"/>
        <item x="18"/>
        <item x="19"/>
        <item x="20"/>
        <item x="21"/>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3">
    <i>
      <x v="18"/>
    </i>
    <i>
      <x v="17"/>
    </i>
    <i>
      <x v="2"/>
    </i>
    <i>
      <x v="6"/>
    </i>
    <i>
      <x v="4"/>
    </i>
    <i>
      <x v="8"/>
    </i>
    <i>
      <x v="11"/>
    </i>
    <i>
      <x v="9"/>
    </i>
    <i>
      <x v="20"/>
    </i>
    <i>
      <x v="14"/>
    </i>
    <i>
      <x v="10"/>
    </i>
    <i>
      <x v="21"/>
    </i>
    <i>
      <x v="13"/>
    </i>
    <i>
      <x v="15"/>
    </i>
    <i>
      <x v="1"/>
    </i>
    <i>
      <x v="19"/>
    </i>
    <i>
      <x v="16"/>
    </i>
    <i>
      <x v="3"/>
    </i>
    <i>
      <x v="7"/>
    </i>
    <i>
      <x v="5"/>
    </i>
    <i>
      <x/>
    </i>
    <i>
      <x v="12"/>
    </i>
    <i t="grand">
      <x/>
    </i>
  </rowItems>
  <colItems count="1">
    <i/>
  </colItems>
  <dataFields count="1">
    <dataField fld="1" subtotal="count" baseField="0" baseItem="0"/>
  </dataField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eginner-DA-course-blank.xlsx!data2">
        <x15:activeTabTopLevelEntity name="[data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DDB7B3-CEC3-47F4-ADC9-E763B9F9250F}"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9:E15" firstHeaderRow="0" firstDataRow="1" firstDataCol="1"/>
  <pivotFields count="5">
    <pivotField showAll="0">
      <items count="11">
        <item x="7"/>
        <item x="1"/>
        <item x="3"/>
        <item x="5"/>
        <item x="4"/>
        <item x="6"/>
        <item x="8"/>
        <item x="2"/>
        <item x="9"/>
        <item x="0"/>
        <item t="default"/>
      </items>
    </pivotField>
    <pivotField axis="axisRow" showAll="0" sortType="descending">
      <items count="7">
        <item x="4"/>
        <item x="2"/>
        <item x="5"/>
        <item x="0"/>
        <item x="3"/>
        <item x="1"/>
        <item t="default"/>
      </items>
      <autoSortScope>
        <pivotArea dataOnly="0" outline="0" fieldPosition="0">
          <references count="1">
            <reference field="4294967294" count="1" selected="0">
              <x v="0"/>
            </reference>
          </references>
        </pivotArea>
      </autoSortScope>
    </pivotField>
    <pivotField showAll="0"/>
    <pivotField dataField="1" numFmtId="6" showAll="0"/>
    <pivotField dataField="1" numFmtId="3" showAll="0"/>
  </pivotFields>
  <rowFields count="1">
    <field x="1"/>
  </rowFields>
  <rowItems count="6">
    <i>
      <x v="2"/>
    </i>
    <i>
      <x v="1"/>
    </i>
    <i>
      <x v="3"/>
    </i>
    <i>
      <x v="5"/>
    </i>
    <i>
      <x v="4"/>
    </i>
    <i>
      <x/>
    </i>
  </rowItems>
  <colFields count="1">
    <field x="-2"/>
  </colFields>
  <colItems count="3">
    <i>
      <x/>
    </i>
    <i i="1">
      <x v="1"/>
    </i>
    <i i="2">
      <x v="2"/>
    </i>
  </colItems>
  <dataFields count="3">
    <dataField name="Sum of Amount" fld="3" baseField="0" baseItem="0"/>
    <dataField name=" " fld="3" baseField="0" baseItem="0"/>
    <dataField name="Sum of Units" fld="4" baseField="0" baseItem="0"/>
  </dataFields>
  <formats count="2">
    <format dxfId="11">
      <pivotArea dataOnly="0" outline="0" fieldPosition="0">
        <references count="1">
          <reference field="4294967294" count="1">
            <x v="0"/>
          </reference>
        </references>
      </pivotArea>
    </format>
    <format dxfId="10">
      <pivotArea dataOnly="0" outline="0" fieldPosition="0">
        <references count="1">
          <reference field="4294967294" count="1">
            <x v="2"/>
          </reference>
        </references>
      </pivotArea>
    </format>
  </formats>
  <conditionalFormats count="2">
    <conditionalFormat priority="1">
      <pivotAreas count="1">
        <pivotArea type="data" collapsedLevelsAreSubtotals="1" fieldPosition="0">
          <references count="2">
            <reference field="4294967294" count="1" selected="0">
              <x v="1"/>
            </reference>
            <reference field="1" count="6">
              <x v="0"/>
              <x v="1"/>
              <x v="2"/>
              <x v="3"/>
              <x v="4"/>
              <x v="5"/>
            </reference>
          </references>
        </pivotArea>
      </pivotAreas>
    </conditionalFormat>
    <conditionalFormat priority="2">
      <pivotAreas count="1">
        <pivotArea type="data" collapsedLevelsAreSubtotals="1" fieldPosition="0">
          <references count="2">
            <reference field="4294967294" count="1" selected="0">
              <x v="1"/>
            </reference>
            <reference field="1" count="6">
              <x v="0"/>
              <x v="1"/>
              <x v="2"/>
              <x v="3"/>
              <x v="4"/>
              <x v="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5A5C5E-18E2-44FA-8282-F3CBFE8D1C4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6:G19" firstHeaderRow="1" firstDataRow="1" firstDataCol="1"/>
  <pivotFields count="5">
    <pivotField axis="axisRow" showAll="0" measureFilter="1" sortType="descending">
      <items count="11">
        <item x="7"/>
        <item x="1"/>
        <item x="3"/>
        <item x="5"/>
        <item x="4"/>
        <item x="6"/>
        <item x="8"/>
        <item x="2"/>
        <item x="9"/>
        <item x="0"/>
        <item t="default"/>
      </items>
      <autoSortScope>
        <pivotArea dataOnly="0" outline="0" fieldPosition="0">
          <references count="1">
            <reference field="4294967294" count="1" selected="0">
              <x v="0"/>
            </reference>
          </references>
        </pivotArea>
      </autoSortScope>
    </pivotField>
    <pivotField axis="axisRow" showAll="0">
      <items count="7">
        <item x="4"/>
        <item x="2"/>
        <item x="5"/>
        <item x="0"/>
        <item x="3"/>
        <item x="1"/>
        <item t="default"/>
      </items>
    </pivotField>
    <pivotField showAll="0"/>
    <pivotField dataField="1" numFmtId="6" showAll="0"/>
    <pivotField numFmtId="3" showAll="0"/>
  </pivotFields>
  <rowFields count="2">
    <field x="1"/>
    <field x="0"/>
  </rowFields>
  <rowItems count="13">
    <i>
      <x/>
    </i>
    <i r="1">
      <x v="2"/>
    </i>
    <i>
      <x v="1"/>
    </i>
    <i r="1">
      <x v="1"/>
    </i>
    <i>
      <x v="2"/>
    </i>
    <i r="1">
      <x v="1"/>
    </i>
    <i>
      <x v="3"/>
    </i>
    <i r="1">
      <x v="8"/>
    </i>
    <i>
      <x v="4"/>
    </i>
    <i r="1">
      <x v="2"/>
    </i>
    <i>
      <x v="5"/>
    </i>
    <i r="1">
      <x/>
    </i>
    <i t="grand">
      <x/>
    </i>
  </rowItems>
  <colItems count="1">
    <i/>
  </colItems>
  <dataFields count="1">
    <dataField name="Sum of Amount" fld="3" baseField="0" baseItem="0"/>
  </dataFields>
  <pivotTableStyleInfo name="PivotStyleLight16" showRowHeaders="1" showColHeaders="1" showRowStripes="0" showColStripes="0" showLastColumn="1"/>
  <filters count="1">
    <filter fld="0" type="count" evalOrder="-1" id="3" iMeasureFld="0">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5A1BD1-285D-4400-B966-0ECCD7F8BF6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C19" firstHeaderRow="1" firstDataRow="1" firstDataCol="1"/>
  <pivotFields count="5">
    <pivotField axis="axisRow" showAll="0" measureFilter="1" sortType="descending">
      <items count="11">
        <item x="7"/>
        <item x="1"/>
        <item x="3"/>
        <item x="5"/>
        <item x="4"/>
        <item x="6"/>
        <item x="8"/>
        <item x="2"/>
        <item x="9"/>
        <item x="0"/>
        <item t="default"/>
      </items>
      <autoSortScope>
        <pivotArea dataOnly="0" outline="0" fieldPosition="0">
          <references count="1">
            <reference field="4294967294" count="1" selected="0">
              <x v="0"/>
            </reference>
          </references>
        </pivotArea>
      </autoSortScope>
    </pivotField>
    <pivotField axis="axisRow" showAll="0">
      <items count="7">
        <item x="4"/>
        <item x="2"/>
        <item x="5"/>
        <item x="0"/>
        <item x="3"/>
        <item x="1"/>
        <item t="default"/>
      </items>
    </pivotField>
    <pivotField showAll="0"/>
    <pivotField dataField="1" numFmtId="6" showAll="0"/>
    <pivotField numFmtId="3" showAll="0"/>
  </pivotFields>
  <rowFields count="2">
    <field x="1"/>
    <field x="0"/>
  </rowFields>
  <rowItems count="13">
    <i>
      <x/>
    </i>
    <i r="1">
      <x v="5"/>
    </i>
    <i>
      <x v="1"/>
    </i>
    <i r="1">
      <x v="5"/>
    </i>
    <i>
      <x v="2"/>
    </i>
    <i r="1">
      <x v="5"/>
    </i>
    <i>
      <x v="3"/>
    </i>
    <i r="1">
      <x v="3"/>
    </i>
    <i>
      <x v="4"/>
    </i>
    <i r="1">
      <x/>
    </i>
    <i>
      <x v="5"/>
    </i>
    <i r="1">
      <x v="9"/>
    </i>
    <i t="grand">
      <x/>
    </i>
  </rowItems>
  <colItems count="1">
    <i/>
  </colItems>
  <dataFields count="1">
    <dataField name="Sum of Amount" fld="3" baseField="0" baseItem="0"/>
  </dataFields>
  <pivotTableStyleInfo name="PivotStyleLight16" showRowHeaders="1" showColHeaders="1" showRowStripes="0" showColStripes="0" showLastColumn="1"/>
  <filters count="1">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AC25BB-7A6D-4A41-A8B7-D7462E5D3945}" name="PivotTable1" cacheId="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9:R32" firstHeaderRow="0" firstDataRow="1" firstDataCol="1"/>
  <pivotFields count="5">
    <pivotField axis="axisRow" allDrilled="1" subtotalTop="0" showAll="0" dataSourceSort="1" defaultSubtotal="0" defaultAttributeDrillState="1">
      <items count="22">
        <item x="0"/>
        <item x="1"/>
        <item x="2"/>
        <item x="3"/>
        <item x="4"/>
        <item x="5"/>
        <item x="6"/>
        <item x="7"/>
        <item x="8"/>
        <item x="9"/>
        <item x="10"/>
        <item x="11"/>
        <item x="12"/>
        <item x="13"/>
        <item x="14"/>
        <item x="15"/>
        <item x="16"/>
        <item x="17"/>
        <item x="18"/>
        <item x="19"/>
        <item x="20"/>
        <item x="21"/>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2"/>
  </colFields>
  <colItems count="3">
    <i>
      <x/>
    </i>
    <i i="1">
      <x v="1"/>
    </i>
    <i i="2">
      <x v="2"/>
    </i>
  </colItems>
  <dataFields count="3">
    <dataField name="Sum of Amount" fld="1" baseField="0" baseItem="0"/>
    <dataField name="Sum of Cost" fld="2" baseField="0" baseItem="0"/>
    <dataField fld="3" subtotal="count" baseField="0" baseItem="0"/>
  </dataFields>
  <pivotHierarchies count="2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2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43801EB-B6AE-4854-89CA-7AD11D6DD916}" name="PivotTable3" cacheId="1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6:G29" firstHeaderRow="0" firstDataRow="1" firstDataCol="1"/>
  <pivotFields count="6">
    <pivotField axis="axisRow" allDrilled="1" subtotalTop="0" showAll="0" sortType="ascending" defaultSubtotal="0" defaultAttributeDrillState="1">
      <items count="22">
        <item x="0"/>
        <item x="1"/>
        <item x="2"/>
        <item x="3"/>
        <item x="4"/>
        <item x="5"/>
        <item x="6"/>
        <item x="7"/>
        <item x="8"/>
        <item x="9"/>
        <item x="10"/>
        <item x="11"/>
        <item x="12"/>
        <item x="13"/>
        <item x="14"/>
        <item x="15"/>
        <item x="16"/>
        <item x="17"/>
        <item x="18"/>
        <item x="19"/>
        <item x="20"/>
        <item x="21"/>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3">
    <i>
      <x v="5"/>
    </i>
    <i>
      <x v="2"/>
    </i>
    <i>
      <x v="20"/>
    </i>
    <i>
      <x v="19"/>
    </i>
    <i>
      <x/>
    </i>
    <i>
      <x v="3"/>
    </i>
    <i>
      <x v="13"/>
    </i>
    <i>
      <x v="9"/>
    </i>
    <i>
      <x v="15"/>
    </i>
    <i>
      <x v="11"/>
    </i>
    <i>
      <x v="21"/>
    </i>
    <i>
      <x v="12"/>
    </i>
    <i>
      <x v="14"/>
    </i>
    <i>
      <x v="10"/>
    </i>
    <i>
      <x v="4"/>
    </i>
    <i>
      <x v="1"/>
    </i>
    <i>
      <x v="18"/>
    </i>
    <i>
      <x v="17"/>
    </i>
    <i>
      <x v="16"/>
    </i>
    <i>
      <x v="6"/>
    </i>
    <i>
      <x v="8"/>
    </i>
    <i>
      <x v="7"/>
    </i>
    <i t="grand">
      <x/>
    </i>
  </rowItems>
  <colFields count="1">
    <field x="-2"/>
  </colFields>
  <colItems count="4">
    <i>
      <x/>
    </i>
    <i i="1">
      <x v="1"/>
    </i>
    <i i="2">
      <x v="2"/>
    </i>
    <i i="3">
      <x v="3"/>
    </i>
  </colItems>
  <dataFields count="4">
    <dataField name="Sum of Amount" fld="1" baseField="0" baseItem="0"/>
    <dataField name="Sum of Units" fld="2" baseField="0" baseItem="0"/>
    <dataField fld="3" subtotal="count" baseField="0" baseItem="0"/>
    <dataField fld="4" subtotal="count" baseField="0" baseItem="0"/>
  </dataFields>
  <conditionalFormats count="1">
    <conditionalFormat priority="1">
      <pivotAreas count="1">
        <pivotArea outline="0" fieldPosition="0">
          <references count="1">
            <reference field="4294967294" count="1">
              <x v="3"/>
            </reference>
          </references>
        </pivotArea>
      </pivotAreas>
    </conditionalFormat>
  </conditionalFormats>
  <pivotHierarchies count="2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7"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2.xlsx!data25">
        <x15:activeTabTopLevelEntity name="[data25]"/>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Person" xr10:uid="{7B622C2C-C7D3-4971-B3EC-986C2B62D143}" sourceName="Sales Person">
  <pivotTables>
    <pivotTable tabId="5" name="PivotTable1"/>
  </pivotTables>
  <data>
    <tabular pivotCacheId="460496983">
      <items count="10">
        <i x="7" s="1"/>
        <i x="1" s="1"/>
        <i x="3" s="1"/>
        <i x="5" s="1"/>
        <i x="4" s="1"/>
        <i x="6" s="1"/>
        <i x="8" s="1"/>
        <i x="2" s="1"/>
        <i x="9"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274F2257-27B2-47A8-8755-DCCC376AC342}" sourceName="[data25].[Geography]">
  <pivotTables>
    <pivotTable tabId="9" name="PivotTable1"/>
  </pivotTables>
  <data>
    <olap pivotCacheId="786508901">
      <levels count="2">
        <level uniqueName="[data25].[Geography].[(All)]" sourceCaption="(All)" count="0"/>
        <level uniqueName="[data25].[Geography].[Geography]" sourceCaption="Geography" count="6">
          <ranges>
            <range startItem="0">
              <i n="[data25].[Geography].&amp;[Australia]" c="Australia"/>
              <i n="[data25].[Geography].&amp;[Canada]" c="Canada"/>
              <i n="[data25].[Geography].&amp;[India]" c="India"/>
              <i n="[data25].[Geography].&amp;[New Zealand]" c="New Zealand"/>
              <i n="[data25].[Geography].&amp;[UK]" c="UK"/>
              <i n="[data25].[Geography].&amp;[USA]" c="USA"/>
            </range>
          </ranges>
        </level>
      </levels>
      <selections count="1">
        <selection n="[data25].[Geograph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1" xr10:uid="{C67577FB-69D0-450B-9039-1530A5F8492E}" sourceName="[data25].[Geography]">
  <pivotTables>
    <pivotTable tabId="11" name="PivotTable3"/>
  </pivotTables>
  <data>
    <olap pivotCacheId="267589726">
      <levels count="2">
        <level uniqueName="[data25].[Geography].[(All)]" sourceCaption="(All)" count="0"/>
        <level uniqueName="[data25].[Geography].[Geography]" sourceCaption="Geography" count="6">
          <ranges>
            <range startItem="0">
              <i n="[data25].[Geography].&amp;[Australia]" c="Australia"/>
              <i n="[data25].[Geography].&amp;[Canada]" c="Canada"/>
              <i n="[data25].[Geography].&amp;[India]" c="India"/>
              <i n="[data25].[Geography].&amp;[New Zealand]" c="New Zealand"/>
              <i n="[data25].[Geography].&amp;[UK]" c="UK"/>
              <i n="[data25].[Geography].&amp;[USA]" c="USA"/>
            </range>
          </ranges>
        </level>
      </levels>
      <selections count="1">
        <selection n="[data25].[Geograph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Person" xr10:uid="{2F98FDF2-A5B5-4894-883D-308F20A448A3}" cache="Slicer_Sales_Person" caption="Sales Person" columnCount="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xr10:uid="{F707124F-7409-454A-AB7B-70FA3E4A81BF}" cache="Slicer_Geography" caption="Geograph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1" xr10:uid="{155EAB4E-C231-47E5-804F-6969973F9569}" cache="Slicer_Geography1" caption="Geography"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AC1E92-D947-4232-891E-65555AD7A47E}" name="products" displayName="products" ref="Y11:Z33" totalsRowShown="0">
  <autoFilter ref="Y11:Z33" xr:uid="{6DAC1E92-D947-4232-891E-65555AD7A47E}"/>
  <tableColumns count="2">
    <tableColumn id="1" xr3:uid="{1B8963D1-E60F-4400-A175-651A513B826F}" name="Product"/>
    <tableColumn id="2" xr3:uid="{1798A7DA-FB9F-46D3-AA0A-B6BCA4A81AC3}" name="Cost per unit" dataDxfId="1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E55B540-9812-4384-A87E-4E8E4C7FE381}" name="data2" displayName="data2" ref="C11:G311" totalsRowShown="0" headerRowDxfId="17">
  <autoFilter ref="C11:G311" xr:uid="{7E55B540-9812-4384-A87E-4E8E4C7FE381}"/>
  <tableColumns count="5">
    <tableColumn id="1" xr3:uid="{B962205D-9FBF-4A96-8AD9-A18EB9CEF539}" name="Sales Person"/>
    <tableColumn id="2" xr3:uid="{8B26C16D-1AFA-457C-998A-97D730D54731}" name="Geography"/>
    <tableColumn id="3" xr3:uid="{152727B5-5E89-4CD3-954F-81AADD4FD924}" name="Product"/>
    <tableColumn id="4" xr3:uid="{42F8497F-5C06-41E4-AF5B-7DE82AB66E03}" name="Amount" dataDxfId="16"/>
    <tableColumn id="5" xr3:uid="{D78D0264-09B9-48D6-B70D-E5EBA1051384}" name="Units" dataDxfId="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3E975F-B724-4B22-B765-555F36E85568}" name="data24" displayName="data24" ref="A4:E304" totalsRowShown="0" headerRowDxfId="14">
  <sortState xmlns:xlrd2="http://schemas.microsoft.com/office/spreadsheetml/2017/richdata2" ref="A5:E14">
    <sortCondition ref="A4:A304"/>
  </sortState>
  <tableColumns count="5">
    <tableColumn id="1" xr3:uid="{C986313A-87B1-4690-875C-DFA9623312C9}" name="Sales Person"/>
    <tableColumn id="2" xr3:uid="{00EFDE97-172C-480B-A0C3-365B47FCA516}" name="Geography"/>
    <tableColumn id="3" xr3:uid="{24283DF4-6077-4916-AD43-F6E3014E7542}" name="Product"/>
    <tableColumn id="4" xr3:uid="{836A4423-E8A6-4655-A635-5589172A27DB}" name="Amount" dataDxfId="13"/>
    <tableColumn id="5" xr3:uid="{8B465E82-B6A8-41F5-A9C2-97A0986B257B}" name="Units" dataDxfId="1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4880256-0C03-40D3-9D71-BE9B180D84A8}" name="data25" displayName="data25" ref="B4:H304" totalsRowShown="0" headerRowDxfId="9">
  <autoFilter ref="B4:H304" xr:uid="{44880256-0C03-40D3-9D71-BE9B180D84A8}"/>
  <tableColumns count="7">
    <tableColumn id="1" xr3:uid="{D9200E6C-8B87-4D51-A32F-4915B7818B3A}" name="Sales Person"/>
    <tableColumn id="2" xr3:uid="{653EFD68-34E4-40C7-8470-3973F9442E36}" name="Geography"/>
    <tableColumn id="3" xr3:uid="{DD93E06D-99B6-4B34-AE49-D53FE428327A}" name="Product"/>
    <tableColumn id="4" xr3:uid="{F7BA27F6-9373-4302-B0C9-D24225F48194}" name="Amount" dataDxfId="8"/>
    <tableColumn id="5" xr3:uid="{2C95CEB4-A4B8-40A1-A135-2B11F6997483}" name="Units" dataDxfId="7"/>
    <tableColumn id="6" xr3:uid="{511FC8E8-2992-4D64-AA72-C650625E6921}" name="Cost per Unit" dataDxfId="6">
      <calculatedColumnFormula>_xlfn.XLOOKUP(data25[[#This Row],[Product]],costperunit[Product],costperunit[Cost per unit])</calculatedColumnFormula>
    </tableColumn>
    <tableColumn id="7" xr3:uid="{6C6FED6C-D459-4AB6-85F0-EDF90B7FFE54}" name="Cost" dataDxfId="5">
      <calculatedColumnFormula>data25[[#This Row],[Cost per Unit]]*data25[[#This Row],[Units]]</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2D98818-B735-422D-BEB5-72F7C8431079}" name="costperunit" displayName="costperunit" ref="J8:K30" totalsRowShown="0">
  <autoFilter ref="J8:K30" xr:uid="{52D98818-B735-422D-BEB5-72F7C8431079}"/>
  <tableColumns count="2">
    <tableColumn id="1" xr3:uid="{A7A89E0F-5E3C-4397-87B6-196C6CBA7CB9}" name="Product"/>
    <tableColumn id="2" xr3:uid="{BE2122C7-A14D-4F1C-BBA5-828D1B8549FE}" name="Cost per unit" dataDxfId="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3657854-5C64-4629-821A-256F800E89C6}" name="Table7" displayName="Table7" ref="D12:G16" headerRowCount="0" headerRowCellStyle="Output" dataCellStyle="Output" totalsRowCellStyle="Output">
  <tableColumns count="4">
    <tableColumn id="1" xr3:uid="{9EB43132-E2BB-43E4-9DE9-14535E7FF6AC}" name="Column1" totalsRowLabel="Total" dataCellStyle="Output"/>
    <tableColumn id="2" xr3:uid="{91AD33D4-9742-4BB4-9FBB-1843007C1265}" name="Column2" dataCellStyle="Output"/>
    <tableColumn id="3" xr3:uid="{CA4B6B2F-275B-4C1E-AB49-E91D2D6C2909}" name="Column3" dataDxfId="3" dataCellStyle="Output"/>
    <tableColumn id="4" xr3:uid="{3F24A627-D2C5-4A66-A971-4BF03FD7EFAE}" name="Column4" totalsRowFunction="count" dataDxfId="2" dataCellStyle="Output"/>
  </tableColumns>
  <tableStyleInfo name="TableStyleMedium2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6.xml"/><Relationship Id="rId1" Type="http://schemas.openxmlformats.org/officeDocument/2006/relationships/pivotTable" Target="../pivotTables/pivotTable6.xml"/><Relationship Id="rId5" Type="http://schemas.microsoft.com/office/2007/relationships/slicer" Target="../slicers/slicer2.xml"/><Relationship Id="rId4"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82796-6443-4558-9B87-909B73329DFC}">
  <dimension ref="A1:Z658"/>
  <sheetViews>
    <sheetView showGridLines="0" zoomScaleNormal="100" workbookViewId="0">
      <selection activeCell="K21" sqref="K21"/>
    </sheetView>
  </sheetViews>
  <sheetFormatPr defaultRowHeight="14.4" x14ac:dyDescent="0.3"/>
  <cols>
    <col min="1" max="1" width="1.6640625" customWidth="1"/>
    <col min="2" max="2" width="3.6640625" customWidth="1"/>
    <col min="3" max="3" width="19.5546875" customWidth="1"/>
    <col min="4" max="4" width="14.6640625" customWidth="1"/>
    <col min="5" max="5" width="21.88671875" bestFit="1" customWidth="1"/>
    <col min="6" max="6" width="13.5546875" customWidth="1"/>
    <col min="7" max="7" width="11.6640625" customWidth="1"/>
    <col min="10" max="10" width="3.88671875" customWidth="1"/>
    <col min="11" max="11" width="53.88671875" customWidth="1"/>
    <col min="25" max="25" width="21.88671875" bestFit="1" customWidth="1"/>
    <col min="26" max="26" width="14.44140625" customWidth="1"/>
    <col min="31" max="31" width="21.88671875" customWidth="1"/>
  </cols>
  <sheetData>
    <row r="1" spans="1:26" s="2" customFormat="1" ht="52.5" customHeight="1" x14ac:dyDescent="0.3">
      <c r="A1" s="1"/>
      <c r="C1" s="3" t="s">
        <v>42</v>
      </c>
    </row>
    <row r="11" spans="1:26" x14ac:dyDescent="0.3">
      <c r="C11" s="6" t="s">
        <v>11</v>
      </c>
      <c r="D11" s="6" t="s">
        <v>12</v>
      </c>
      <c r="E11" s="6" t="s">
        <v>0</v>
      </c>
      <c r="F11" s="10" t="s">
        <v>1</v>
      </c>
      <c r="G11" s="10" t="s">
        <v>50</v>
      </c>
      <c r="J11" s="9" t="s">
        <v>43</v>
      </c>
      <c r="K11" s="2"/>
      <c r="Y11" t="s">
        <v>0</v>
      </c>
      <c r="Z11" t="s">
        <v>51</v>
      </c>
    </row>
    <row r="12" spans="1:26" x14ac:dyDescent="0.3">
      <c r="C12" t="s">
        <v>40</v>
      </c>
      <c r="D12" t="s">
        <v>37</v>
      </c>
      <c r="E12" t="s">
        <v>30</v>
      </c>
      <c r="F12" s="4">
        <v>1624</v>
      </c>
      <c r="G12" s="5">
        <v>114</v>
      </c>
      <c r="J12" s="7">
        <v>1</v>
      </c>
      <c r="K12" s="8" t="s">
        <v>44</v>
      </c>
      <c r="Y12" t="s">
        <v>13</v>
      </c>
      <c r="Z12" s="11">
        <v>9.33</v>
      </c>
    </row>
    <row r="13" spans="1:26" x14ac:dyDescent="0.3">
      <c r="C13" t="s">
        <v>8</v>
      </c>
      <c r="D13" t="s">
        <v>35</v>
      </c>
      <c r="E13" t="s">
        <v>32</v>
      </c>
      <c r="F13" s="4">
        <v>6706</v>
      </c>
      <c r="G13" s="5">
        <v>459</v>
      </c>
      <c r="J13" s="7">
        <v>2</v>
      </c>
      <c r="K13" s="8" t="s">
        <v>53</v>
      </c>
      <c r="Y13" t="s">
        <v>14</v>
      </c>
      <c r="Z13" s="11">
        <v>11.7</v>
      </c>
    </row>
    <row r="14" spans="1:26" x14ac:dyDescent="0.3">
      <c r="C14" t="s">
        <v>9</v>
      </c>
      <c r="D14" t="s">
        <v>35</v>
      </c>
      <c r="E14" t="s">
        <v>4</v>
      </c>
      <c r="F14" s="4">
        <v>959</v>
      </c>
      <c r="G14" s="5">
        <v>147</v>
      </c>
      <c r="J14" s="7">
        <v>3</v>
      </c>
      <c r="K14" s="8" t="s">
        <v>45</v>
      </c>
      <c r="Y14" t="s">
        <v>4</v>
      </c>
      <c r="Z14" s="11">
        <v>11.88</v>
      </c>
    </row>
    <row r="15" spans="1:26" x14ac:dyDescent="0.3">
      <c r="C15" t="s">
        <v>41</v>
      </c>
      <c r="D15" t="s">
        <v>36</v>
      </c>
      <c r="E15" t="s">
        <v>18</v>
      </c>
      <c r="F15" s="4">
        <v>9632</v>
      </c>
      <c r="G15" s="5">
        <v>288</v>
      </c>
      <c r="J15" s="7">
        <v>4</v>
      </c>
      <c r="K15" s="8" t="s">
        <v>46</v>
      </c>
      <c r="Y15" t="s">
        <v>15</v>
      </c>
      <c r="Z15" s="11">
        <v>11.73</v>
      </c>
    </row>
    <row r="16" spans="1:26" x14ac:dyDescent="0.3">
      <c r="C16" t="s">
        <v>6</v>
      </c>
      <c r="D16" t="s">
        <v>39</v>
      </c>
      <c r="E16" t="s">
        <v>25</v>
      </c>
      <c r="F16" s="4">
        <v>2100</v>
      </c>
      <c r="G16" s="5">
        <v>414</v>
      </c>
      <c r="J16" s="7">
        <v>5</v>
      </c>
      <c r="K16" s="8" t="s">
        <v>54</v>
      </c>
      <c r="Y16" t="s">
        <v>16</v>
      </c>
      <c r="Z16" s="11">
        <v>8.7899999999999991</v>
      </c>
    </row>
    <row r="17" spans="3:26" x14ac:dyDescent="0.3">
      <c r="C17" t="s">
        <v>40</v>
      </c>
      <c r="D17" t="s">
        <v>35</v>
      </c>
      <c r="E17" t="s">
        <v>33</v>
      </c>
      <c r="F17" s="4">
        <v>8869</v>
      </c>
      <c r="G17" s="5">
        <v>432</v>
      </c>
      <c r="J17" s="7">
        <v>6</v>
      </c>
      <c r="K17" s="8" t="s">
        <v>55</v>
      </c>
      <c r="Y17" t="s">
        <v>17</v>
      </c>
      <c r="Z17" s="11">
        <v>3.11</v>
      </c>
    </row>
    <row r="18" spans="3:26" x14ac:dyDescent="0.3">
      <c r="C18" t="s">
        <v>6</v>
      </c>
      <c r="D18" t="s">
        <v>38</v>
      </c>
      <c r="E18" t="s">
        <v>31</v>
      </c>
      <c r="F18" s="4">
        <v>2681</v>
      </c>
      <c r="G18" s="5">
        <v>54</v>
      </c>
      <c r="J18" s="7">
        <v>7</v>
      </c>
      <c r="K18" s="8" t="s">
        <v>49</v>
      </c>
      <c r="Y18" t="s">
        <v>18</v>
      </c>
      <c r="Z18" s="11">
        <v>6.47</v>
      </c>
    </row>
    <row r="19" spans="3:26" x14ac:dyDescent="0.3">
      <c r="C19" t="s">
        <v>8</v>
      </c>
      <c r="D19" t="s">
        <v>35</v>
      </c>
      <c r="E19" t="s">
        <v>22</v>
      </c>
      <c r="F19" s="4">
        <v>5012</v>
      </c>
      <c r="G19" s="5">
        <v>210</v>
      </c>
      <c r="J19" s="7">
        <v>8</v>
      </c>
      <c r="K19" s="8" t="s">
        <v>52</v>
      </c>
      <c r="Y19" t="s">
        <v>19</v>
      </c>
      <c r="Z19" s="11">
        <v>7.64</v>
      </c>
    </row>
    <row r="20" spans="3:26" x14ac:dyDescent="0.3">
      <c r="C20" t="s">
        <v>7</v>
      </c>
      <c r="D20" t="s">
        <v>38</v>
      </c>
      <c r="E20" t="s">
        <v>14</v>
      </c>
      <c r="F20" s="4">
        <v>1281</v>
      </c>
      <c r="G20" s="5">
        <v>75</v>
      </c>
      <c r="J20" s="7">
        <v>9</v>
      </c>
      <c r="K20" s="8" t="s">
        <v>47</v>
      </c>
      <c r="Y20" t="s">
        <v>20</v>
      </c>
      <c r="Z20" s="11">
        <v>10.62</v>
      </c>
    </row>
    <row r="21" spans="3:26" x14ac:dyDescent="0.3">
      <c r="C21" t="s">
        <v>5</v>
      </c>
      <c r="D21" t="s">
        <v>37</v>
      </c>
      <c r="E21" t="s">
        <v>14</v>
      </c>
      <c r="F21" s="4">
        <v>4991</v>
      </c>
      <c r="G21" s="5">
        <v>12</v>
      </c>
      <c r="J21" s="7">
        <v>10</v>
      </c>
      <c r="K21" s="8" t="s">
        <v>48</v>
      </c>
      <c r="Y21" t="s">
        <v>21</v>
      </c>
      <c r="Z21" s="11">
        <v>9</v>
      </c>
    </row>
    <row r="22" spans="3:26" x14ac:dyDescent="0.3">
      <c r="C22" t="s">
        <v>2</v>
      </c>
      <c r="D22" t="s">
        <v>39</v>
      </c>
      <c r="E22" t="s">
        <v>25</v>
      </c>
      <c r="F22" s="4">
        <v>1785</v>
      </c>
      <c r="G22" s="5">
        <v>462</v>
      </c>
      <c r="Y22" t="s">
        <v>22</v>
      </c>
      <c r="Z22" s="11">
        <v>9.77</v>
      </c>
    </row>
    <row r="23" spans="3:26" x14ac:dyDescent="0.3">
      <c r="C23" t="s">
        <v>3</v>
      </c>
      <c r="D23" t="s">
        <v>37</v>
      </c>
      <c r="E23" t="s">
        <v>17</v>
      </c>
      <c r="F23" s="4">
        <v>3983</v>
      </c>
      <c r="G23" s="5">
        <v>144</v>
      </c>
      <c r="Y23" t="s">
        <v>23</v>
      </c>
      <c r="Z23" s="11">
        <v>6.49</v>
      </c>
    </row>
    <row r="24" spans="3:26" x14ac:dyDescent="0.3">
      <c r="C24" t="s">
        <v>9</v>
      </c>
      <c r="D24" t="s">
        <v>38</v>
      </c>
      <c r="E24" t="s">
        <v>16</v>
      </c>
      <c r="F24" s="4">
        <v>2646</v>
      </c>
      <c r="G24" s="5">
        <v>120</v>
      </c>
      <c r="Y24" t="s">
        <v>24</v>
      </c>
      <c r="Z24" s="11">
        <v>4.97</v>
      </c>
    </row>
    <row r="25" spans="3:26" x14ac:dyDescent="0.3">
      <c r="C25" t="s">
        <v>2</v>
      </c>
      <c r="D25" t="s">
        <v>34</v>
      </c>
      <c r="E25" t="s">
        <v>13</v>
      </c>
      <c r="F25" s="4">
        <v>252</v>
      </c>
      <c r="G25" s="5">
        <v>54</v>
      </c>
      <c r="Y25" t="s">
        <v>25</v>
      </c>
      <c r="Z25" s="11">
        <v>13.15</v>
      </c>
    </row>
    <row r="26" spans="3:26" x14ac:dyDescent="0.3">
      <c r="C26" t="s">
        <v>3</v>
      </c>
      <c r="D26" t="s">
        <v>35</v>
      </c>
      <c r="E26" t="s">
        <v>25</v>
      </c>
      <c r="F26" s="4">
        <v>2464</v>
      </c>
      <c r="G26" s="5">
        <v>234</v>
      </c>
      <c r="Y26" t="s">
        <v>26</v>
      </c>
      <c r="Z26" s="11">
        <v>5.6</v>
      </c>
    </row>
    <row r="27" spans="3:26" x14ac:dyDescent="0.3">
      <c r="C27" t="s">
        <v>3</v>
      </c>
      <c r="D27" t="s">
        <v>35</v>
      </c>
      <c r="E27" t="s">
        <v>29</v>
      </c>
      <c r="F27" s="4">
        <v>2114</v>
      </c>
      <c r="G27" s="5">
        <v>66</v>
      </c>
      <c r="Y27" t="s">
        <v>27</v>
      </c>
      <c r="Z27" s="11">
        <v>16.73</v>
      </c>
    </row>
    <row r="28" spans="3:26" x14ac:dyDescent="0.3">
      <c r="C28" t="s">
        <v>6</v>
      </c>
      <c r="D28" t="s">
        <v>37</v>
      </c>
      <c r="E28" t="s">
        <v>31</v>
      </c>
      <c r="F28" s="4">
        <v>7693</v>
      </c>
      <c r="G28" s="5">
        <v>87</v>
      </c>
      <c r="Y28" t="s">
        <v>28</v>
      </c>
      <c r="Z28" s="11">
        <v>10.38</v>
      </c>
    </row>
    <row r="29" spans="3:26" x14ac:dyDescent="0.3">
      <c r="C29" t="s">
        <v>5</v>
      </c>
      <c r="D29" t="s">
        <v>34</v>
      </c>
      <c r="E29" t="s">
        <v>20</v>
      </c>
      <c r="F29" s="4">
        <v>15610</v>
      </c>
      <c r="G29" s="5">
        <v>339</v>
      </c>
      <c r="Y29" t="s">
        <v>29</v>
      </c>
      <c r="Z29" s="11">
        <v>7.16</v>
      </c>
    </row>
    <row r="30" spans="3:26" x14ac:dyDescent="0.3">
      <c r="C30" t="s">
        <v>41</v>
      </c>
      <c r="D30" t="s">
        <v>34</v>
      </c>
      <c r="E30" t="s">
        <v>22</v>
      </c>
      <c r="F30" s="4">
        <v>336</v>
      </c>
      <c r="G30" s="5">
        <v>144</v>
      </c>
      <c r="Y30" t="s">
        <v>30</v>
      </c>
      <c r="Z30" s="11">
        <v>14.49</v>
      </c>
    </row>
    <row r="31" spans="3:26" x14ac:dyDescent="0.3">
      <c r="C31" t="s">
        <v>2</v>
      </c>
      <c r="D31" t="s">
        <v>39</v>
      </c>
      <c r="E31" t="s">
        <v>20</v>
      </c>
      <c r="F31" s="4">
        <v>9443</v>
      </c>
      <c r="G31" s="5">
        <v>162</v>
      </c>
      <c r="Y31" t="s">
        <v>31</v>
      </c>
      <c r="Z31" s="11">
        <v>5.79</v>
      </c>
    </row>
    <row r="32" spans="3:26" x14ac:dyDescent="0.3">
      <c r="C32" t="s">
        <v>9</v>
      </c>
      <c r="D32" t="s">
        <v>34</v>
      </c>
      <c r="E32" t="s">
        <v>23</v>
      </c>
      <c r="F32" s="4">
        <v>8155</v>
      </c>
      <c r="G32" s="5">
        <v>90</v>
      </c>
      <c r="Y32" t="s">
        <v>32</v>
      </c>
      <c r="Z32" s="11">
        <v>8.65</v>
      </c>
    </row>
    <row r="33" spans="3:26" x14ac:dyDescent="0.3">
      <c r="C33" t="s">
        <v>8</v>
      </c>
      <c r="D33" t="s">
        <v>38</v>
      </c>
      <c r="E33" t="s">
        <v>23</v>
      </c>
      <c r="F33" s="4">
        <v>1701</v>
      </c>
      <c r="G33" s="5">
        <v>234</v>
      </c>
      <c r="Y33" t="s">
        <v>33</v>
      </c>
      <c r="Z33" s="11">
        <v>12.37</v>
      </c>
    </row>
    <row r="34" spans="3:26" x14ac:dyDescent="0.3">
      <c r="C34" t="s">
        <v>10</v>
      </c>
      <c r="D34" t="s">
        <v>38</v>
      </c>
      <c r="E34" t="s">
        <v>22</v>
      </c>
      <c r="F34" s="4">
        <v>2205</v>
      </c>
      <c r="G34" s="5">
        <v>141</v>
      </c>
    </row>
    <row r="35" spans="3:26" x14ac:dyDescent="0.3">
      <c r="C35" t="s">
        <v>8</v>
      </c>
      <c r="D35" t="s">
        <v>37</v>
      </c>
      <c r="E35" t="s">
        <v>19</v>
      </c>
      <c r="F35" s="4">
        <v>1771</v>
      </c>
      <c r="G35" s="5">
        <v>204</v>
      </c>
    </row>
    <row r="36" spans="3:26" x14ac:dyDescent="0.3">
      <c r="C36" t="s">
        <v>41</v>
      </c>
      <c r="D36" t="s">
        <v>35</v>
      </c>
      <c r="E36" t="s">
        <v>15</v>
      </c>
      <c r="F36" s="4">
        <v>2114</v>
      </c>
      <c r="G36" s="5">
        <v>186</v>
      </c>
    </row>
    <row r="37" spans="3:26" x14ac:dyDescent="0.3">
      <c r="C37" t="s">
        <v>41</v>
      </c>
      <c r="D37" t="s">
        <v>36</v>
      </c>
      <c r="E37" t="s">
        <v>13</v>
      </c>
      <c r="F37" s="4">
        <v>10311</v>
      </c>
      <c r="G37" s="5">
        <v>231</v>
      </c>
    </row>
    <row r="38" spans="3:26" x14ac:dyDescent="0.3">
      <c r="C38" t="s">
        <v>3</v>
      </c>
      <c r="D38" t="s">
        <v>39</v>
      </c>
      <c r="E38" t="s">
        <v>16</v>
      </c>
      <c r="F38" s="4">
        <v>21</v>
      </c>
      <c r="G38" s="5">
        <v>168</v>
      </c>
    </row>
    <row r="39" spans="3:26" x14ac:dyDescent="0.3">
      <c r="C39" t="s">
        <v>10</v>
      </c>
      <c r="D39" t="s">
        <v>35</v>
      </c>
      <c r="E39" t="s">
        <v>20</v>
      </c>
      <c r="F39" s="4">
        <v>1974</v>
      </c>
      <c r="G39" s="5">
        <v>195</v>
      </c>
    </row>
    <row r="40" spans="3:26" x14ac:dyDescent="0.3">
      <c r="C40" t="s">
        <v>5</v>
      </c>
      <c r="D40" t="s">
        <v>36</v>
      </c>
      <c r="E40" t="s">
        <v>23</v>
      </c>
      <c r="F40" s="4">
        <v>6314</v>
      </c>
      <c r="G40" s="5">
        <v>15</v>
      </c>
    </row>
    <row r="41" spans="3:26" x14ac:dyDescent="0.3">
      <c r="C41" t="s">
        <v>10</v>
      </c>
      <c r="D41" t="s">
        <v>37</v>
      </c>
      <c r="E41" t="s">
        <v>23</v>
      </c>
      <c r="F41" s="4">
        <v>4683</v>
      </c>
      <c r="G41" s="5">
        <v>30</v>
      </c>
    </row>
    <row r="42" spans="3:26" x14ac:dyDescent="0.3">
      <c r="C42" t="s">
        <v>41</v>
      </c>
      <c r="D42" t="s">
        <v>37</v>
      </c>
      <c r="E42" t="s">
        <v>24</v>
      </c>
      <c r="F42" s="4">
        <v>6398</v>
      </c>
      <c r="G42" s="5">
        <v>102</v>
      </c>
    </row>
    <row r="43" spans="3:26" x14ac:dyDescent="0.3">
      <c r="C43" t="s">
        <v>2</v>
      </c>
      <c r="D43" t="s">
        <v>35</v>
      </c>
      <c r="E43" t="s">
        <v>19</v>
      </c>
      <c r="F43" s="4">
        <v>553</v>
      </c>
      <c r="G43" s="5">
        <v>15</v>
      </c>
    </row>
    <row r="44" spans="3:26" x14ac:dyDescent="0.3">
      <c r="C44" t="s">
        <v>8</v>
      </c>
      <c r="D44" t="s">
        <v>39</v>
      </c>
      <c r="E44" t="s">
        <v>30</v>
      </c>
      <c r="F44" s="4">
        <v>7021</v>
      </c>
      <c r="G44" s="5">
        <v>183</v>
      </c>
    </row>
    <row r="45" spans="3:26" x14ac:dyDescent="0.3">
      <c r="C45" t="s">
        <v>40</v>
      </c>
      <c r="D45" t="s">
        <v>39</v>
      </c>
      <c r="E45" t="s">
        <v>22</v>
      </c>
      <c r="F45" s="4">
        <v>5817</v>
      </c>
      <c r="G45" s="5">
        <v>12</v>
      </c>
    </row>
    <row r="46" spans="3:26" x14ac:dyDescent="0.3">
      <c r="C46" t="s">
        <v>41</v>
      </c>
      <c r="D46" t="s">
        <v>39</v>
      </c>
      <c r="E46" t="s">
        <v>14</v>
      </c>
      <c r="F46" s="4">
        <v>3976</v>
      </c>
      <c r="G46" s="5">
        <v>72</v>
      </c>
    </row>
    <row r="47" spans="3:26" x14ac:dyDescent="0.3">
      <c r="C47" t="s">
        <v>6</v>
      </c>
      <c r="D47" t="s">
        <v>38</v>
      </c>
      <c r="E47" t="s">
        <v>27</v>
      </c>
      <c r="F47" s="4">
        <v>1134</v>
      </c>
      <c r="G47" s="5">
        <v>282</v>
      </c>
    </row>
    <row r="48" spans="3:26" x14ac:dyDescent="0.3">
      <c r="C48" t="s">
        <v>2</v>
      </c>
      <c r="D48" t="s">
        <v>39</v>
      </c>
      <c r="E48" t="s">
        <v>28</v>
      </c>
      <c r="F48" s="4">
        <v>6027</v>
      </c>
      <c r="G48" s="5">
        <v>144</v>
      </c>
    </row>
    <row r="49" spans="3:7" x14ac:dyDescent="0.3">
      <c r="C49" t="s">
        <v>6</v>
      </c>
      <c r="D49" t="s">
        <v>37</v>
      </c>
      <c r="E49" t="s">
        <v>16</v>
      </c>
      <c r="F49" s="4">
        <v>1904</v>
      </c>
      <c r="G49" s="5">
        <v>405</v>
      </c>
    </row>
    <row r="50" spans="3:7" x14ac:dyDescent="0.3">
      <c r="C50" t="s">
        <v>7</v>
      </c>
      <c r="D50" t="s">
        <v>34</v>
      </c>
      <c r="E50" t="s">
        <v>32</v>
      </c>
      <c r="F50" s="4">
        <v>3262</v>
      </c>
      <c r="G50" s="5">
        <v>75</v>
      </c>
    </row>
    <row r="51" spans="3:7" x14ac:dyDescent="0.3">
      <c r="C51" t="s">
        <v>40</v>
      </c>
      <c r="D51" t="s">
        <v>34</v>
      </c>
      <c r="E51" t="s">
        <v>27</v>
      </c>
      <c r="F51" s="4">
        <v>2289</v>
      </c>
      <c r="G51" s="5">
        <v>135</v>
      </c>
    </row>
    <row r="52" spans="3:7" x14ac:dyDescent="0.3">
      <c r="C52" t="s">
        <v>5</v>
      </c>
      <c r="D52" t="s">
        <v>34</v>
      </c>
      <c r="E52" t="s">
        <v>27</v>
      </c>
      <c r="F52" s="4">
        <v>6986</v>
      </c>
      <c r="G52" s="5">
        <v>21</v>
      </c>
    </row>
    <row r="53" spans="3:7" x14ac:dyDescent="0.3">
      <c r="C53" t="s">
        <v>2</v>
      </c>
      <c r="D53" t="s">
        <v>38</v>
      </c>
      <c r="E53" t="s">
        <v>23</v>
      </c>
      <c r="F53" s="4">
        <v>4417</v>
      </c>
      <c r="G53" s="5">
        <v>153</v>
      </c>
    </row>
    <row r="54" spans="3:7" x14ac:dyDescent="0.3">
      <c r="C54" t="s">
        <v>6</v>
      </c>
      <c r="D54" t="s">
        <v>34</v>
      </c>
      <c r="E54" t="s">
        <v>15</v>
      </c>
      <c r="F54" s="4">
        <v>1442</v>
      </c>
      <c r="G54" s="5">
        <v>15</v>
      </c>
    </row>
    <row r="55" spans="3:7" x14ac:dyDescent="0.3">
      <c r="C55" t="s">
        <v>3</v>
      </c>
      <c r="D55" t="s">
        <v>35</v>
      </c>
      <c r="E55" t="s">
        <v>14</v>
      </c>
      <c r="F55" s="4">
        <v>2415</v>
      </c>
      <c r="G55" s="5">
        <v>255</v>
      </c>
    </row>
    <row r="56" spans="3:7" x14ac:dyDescent="0.3">
      <c r="C56" t="s">
        <v>2</v>
      </c>
      <c r="D56" t="s">
        <v>37</v>
      </c>
      <c r="E56" t="s">
        <v>19</v>
      </c>
      <c r="F56" s="4">
        <v>238</v>
      </c>
      <c r="G56" s="5">
        <v>18</v>
      </c>
    </row>
    <row r="57" spans="3:7" x14ac:dyDescent="0.3">
      <c r="C57" t="s">
        <v>6</v>
      </c>
      <c r="D57" t="s">
        <v>37</v>
      </c>
      <c r="E57" t="s">
        <v>23</v>
      </c>
      <c r="F57" s="4">
        <v>4949</v>
      </c>
      <c r="G57" s="5">
        <v>189</v>
      </c>
    </row>
    <row r="58" spans="3:7" x14ac:dyDescent="0.3">
      <c r="C58" t="s">
        <v>5</v>
      </c>
      <c r="D58" t="s">
        <v>38</v>
      </c>
      <c r="E58" t="s">
        <v>32</v>
      </c>
      <c r="F58" s="4">
        <v>5075</v>
      </c>
      <c r="G58" s="5">
        <v>21</v>
      </c>
    </row>
    <row r="59" spans="3:7" x14ac:dyDescent="0.3">
      <c r="C59" t="s">
        <v>3</v>
      </c>
      <c r="D59" t="s">
        <v>36</v>
      </c>
      <c r="E59" t="s">
        <v>16</v>
      </c>
      <c r="F59" s="4">
        <v>9198</v>
      </c>
      <c r="G59" s="5">
        <v>36</v>
      </c>
    </row>
    <row r="60" spans="3:7" x14ac:dyDescent="0.3">
      <c r="C60" t="s">
        <v>6</v>
      </c>
      <c r="D60" t="s">
        <v>34</v>
      </c>
      <c r="E60" t="s">
        <v>29</v>
      </c>
      <c r="F60" s="4">
        <v>3339</v>
      </c>
      <c r="G60" s="5">
        <v>75</v>
      </c>
    </row>
    <row r="61" spans="3:7" x14ac:dyDescent="0.3">
      <c r="C61" t="s">
        <v>40</v>
      </c>
      <c r="D61" t="s">
        <v>34</v>
      </c>
      <c r="E61" t="s">
        <v>17</v>
      </c>
      <c r="F61" s="4">
        <v>5019</v>
      </c>
      <c r="G61" s="5">
        <v>156</v>
      </c>
    </row>
    <row r="62" spans="3:7" x14ac:dyDescent="0.3">
      <c r="C62" t="s">
        <v>5</v>
      </c>
      <c r="D62" t="s">
        <v>36</v>
      </c>
      <c r="E62" t="s">
        <v>16</v>
      </c>
      <c r="F62" s="4">
        <v>16184</v>
      </c>
      <c r="G62" s="5">
        <v>39</v>
      </c>
    </row>
    <row r="63" spans="3:7" x14ac:dyDescent="0.3">
      <c r="C63" t="s">
        <v>6</v>
      </c>
      <c r="D63" t="s">
        <v>36</v>
      </c>
      <c r="E63" t="s">
        <v>21</v>
      </c>
      <c r="F63" s="4">
        <v>497</v>
      </c>
      <c r="G63" s="5">
        <v>63</v>
      </c>
    </row>
    <row r="64" spans="3:7" x14ac:dyDescent="0.3">
      <c r="C64" t="s">
        <v>2</v>
      </c>
      <c r="D64" t="s">
        <v>36</v>
      </c>
      <c r="E64" t="s">
        <v>29</v>
      </c>
      <c r="F64" s="4">
        <v>8211</v>
      </c>
      <c r="G64" s="5">
        <v>75</v>
      </c>
    </row>
    <row r="65" spans="3:7" x14ac:dyDescent="0.3">
      <c r="C65" t="s">
        <v>2</v>
      </c>
      <c r="D65" t="s">
        <v>38</v>
      </c>
      <c r="E65" t="s">
        <v>28</v>
      </c>
      <c r="F65" s="4">
        <v>6580</v>
      </c>
      <c r="G65" s="5">
        <v>183</v>
      </c>
    </row>
    <row r="66" spans="3:7" x14ac:dyDescent="0.3">
      <c r="C66" t="s">
        <v>41</v>
      </c>
      <c r="D66" t="s">
        <v>35</v>
      </c>
      <c r="E66" t="s">
        <v>13</v>
      </c>
      <c r="F66" s="4">
        <v>4760</v>
      </c>
      <c r="G66" s="5">
        <v>69</v>
      </c>
    </row>
    <row r="67" spans="3:7" x14ac:dyDescent="0.3">
      <c r="C67" t="s">
        <v>40</v>
      </c>
      <c r="D67" t="s">
        <v>36</v>
      </c>
      <c r="E67" t="s">
        <v>25</v>
      </c>
      <c r="F67" s="4">
        <v>5439</v>
      </c>
      <c r="G67" s="5">
        <v>30</v>
      </c>
    </row>
    <row r="68" spans="3:7" x14ac:dyDescent="0.3">
      <c r="C68" t="s">
        <v>41</v>
      </c>
      <c r="D68" t="s">
        <v>34</v>
      </c>
      <c r="E68" t="s">
        <v>17</v>
      </c>
      <c r="F68" s="4">
        <v>1463</v>
      </c>
      <c r="G68" s="5">
        <v>39</v>
      </c>
    </row>
    <row r="69" spans="3:7" x14ac:dyDescent="0.3">
      <c r="C69" t="s">
        <v>3</v>
      </c>
      <c r="D69" t="s">
        <v>34</v>
      </c>
      <c r="E69" t="s">
        <v>32</v>
      </c>
      <c r="F69" s="4">
        <v>7777</v>
      </c>
      <c r="G69" s="5">
        <v>504</v>
      </c>
    </row>
    <row r="70" spans="3:7" x14ac:dyDescent="0.3">
      <c r="C70" t="s">
        <v>9</v>
      </c>
      <c r="D70" t="s">
        <v>37</v>
      </c>
      <c r="E70" t="s">
        <v>29</v>
      </c>
      <c r="F70" s="4">
        <v>1085</v>
      </c>
      <c r="G70" s="5">
        <v>273</v>
      </c>
    </row>
    <row r="71" spans="3:7" x14ac:dyDescent="0.3">
      <c r="C71" t="s">
        <v>5</v>
      </c>
      <c r="D71" t="s">
        <v>37</v>
      </c>
      <c r="E71" t="s">
        <v>31</v>
      </c>
      <c r="F71" s="4">
        <v>182</v>
      </c>
      <c r="G71" s="5">
        <v>48</v>
      </c>
    </row>
    <row r="72" spans="3:7" x14ac:dyDescent="0.3">
      <c r="C72" t="s">
        <v>6</v>
      </c>
      <c r="D72" t="s">
        <v>34</v>
      </c>
      <c r="E72" t="s">
        <v>27</v>
      </c>
      <c r="F72" s="4">
        <v>4242</v>
      </c>
      <c r="G72" s="5">
        <v>207</v>
      </c>
    </row>
    <row r="73" spans="3:7" x14ac:dyDescent="0.3">
      <c r="C73" t="s">
        <v>6</v>
      </c>
      <c r="D73" t="s">
        <v>36</v>
      </c>
      <c r="E73" t="s">
        <v>32</v>
      </c>
      <c r="F73" s="4">
        <v>6118</v>
      </c>
      <c r="G73" s="5">
        <v>9</v>
      </c>
    </row>
    <row r="74" spans="3:7" x14ac:dyDescent="0.3">
      <c r="C74" t="s">
        <v>10</v>
      </c>
      <c r="D74" t="s">
        <v>36</v>
      </c>
      <c r="E74" t="s">
        <v>23</v>
      </c>
      <c r="F74" s="4">
        <v>2317</v>
      </c>
      <c r="G74" s="5">
        <v>261</v>
      </c>
    </row>
    <row r="75" spans="3:7" x14ac:dyDescent="0.3">
      <c r="C75" t="s">
        <v>6</v>
      </c>
      <c r="D75" t="s">
        <v>38</v>
      </c>
      <c r="E75" t="s">
        <v>16</v>
      </c>
      <c r="F75" s="4">
        <v>938</v>
      </c>
      <c r="G75" s="5">
        <v>6</v>
      </c>
    </row>
    <row r="76" spans="3:7" x14ac:dyDescent="0.3">
      <c r="C76" t="s">
        <v>8</v>
      </c>
      <c r="D76" t="s">
        <v>37</v>
      </c>
      <c r="E76" t="s">
        <v>15</v>
      </c>
      <c r="F76" s="4">
        <v>9709</v>
      </c>
      <c r="G76" s="5">
        <v>30</v>
      </c>
    </row>
    <row r="77" spans="3:7" x14ac:dyDescent="0.3">
      <c r="C77" t="s">
        <v>7</v>
      </c>
      <c r="D77" t="s">
        <v>34</v>
      </c>
      <c r="E77" t="s">
        <v>20</v>
      </c>
      <c r="F77" s="4">
        <v>2205</v>
      </c>
      <c r="G77" s="5">
        <v>138</v>
      </c>
    </row>
    <row r="78" spans="3:7" x14ac:dyDescent="0.3">
      <c r="C78" t="s">
        <v>7</v>
      </c>
      <c r="D78" t="s">
        <v>37</v>
      </c>
      <c r="E78" t="s">
        <v>17</v>
      </c>
      <c r="F78" s="4">
        <v>4487</v>
      </c>
      <c r="G78" s="5">
        <v>111</v>
      </c>
    </row>
    <row r="79" spans="3:7" x14ac:dyDescent="0.3">
      <c r="C79" t="s">
        <v>5</v>
      </c>
      <c r="D79" t="s">
        <v>35</v>
      </c>
      <c r="E79" t="s">
        <v>18</v>
      </c>
      <c r="F79" s="4">
        <v>2415</v>
      </c>
      <c r="G79" s="5">
        <v>15</v>
      </c>
    </row>
    <row r="80" spans="3:7" x14ac:dyDescent="0.3">
      <c r="C80" t="s">
        <v>40</v>
      </c>
      <c r="D80" t="s">
        <v>34</v>
      </c>
      <c r="E80" t="s">
        <v>19</v>
      </c>
      <c r="F80" s="4">
        <v>4018</v>
      </c>
      <c r="G80" s="5">
        <v>162</v>
      </c>
    </row>
    <row r="81" spans="3:7" x14ac:dyDescent="0.3">
      <c r="C81" t="s">
        <v>5</v>
      </c>
      <c r="D81" t="s">
        <v>34</v>
      </c>
      <c r="E81" t="s">
        <v>19</v>
      </c>
      <c r="F81" s="4">
        <v>861</v>
      </c>
      <c r="G81" s="5">
        <v>195</v>
      </c>
    </row>
    <row r="82" spans="3:7" x14ac:dyDescent="0.3">
      <c r="C82" t="s">
        <v>10</v>
      </c>
      <c r="D82" t="s">
        <v>38</v>
      </c>
      <c r="E82" t="s">
        <v>14</v>
      </c>
      <c r="F82" s="4">
        <v>5586</v>
      </c>
      <c r="G82" s="5">
        <v>525</v>
      </c>
    </row>
    <row r="83" spans="3:7" x14ac:dyDescent="0.3">
      <c r="C83" t="s">
        <v>7</v>
      </c>
      <c r="D83" t="s">
        <v>34</v>
      </c>
      <c r="E83" t="s">
        <v>33</v>
      </c>
      <c r="F83" s="4">
        <v>2226</v>
      </c>
      <c r="G83" s="5">
        <v>48</v>
      </c>
    </row>
    <row r="84" spans="3:7" x14ac:dyDescent="0.3">
      <c r="C84" t="s">
        <v>9</v>
      </c>
      <c r="D84" t="s">
        <v>34</v>
      </c>
      <c r="E84" t="s">
        <v>28</v>
      </c>
      <c r="F84" s="4">
        <v>14329</v>
      </c>
      <c r="G84" s="5">
        <v>150</v>
      </c>
    </row>
    <row r="85" spans="3:7" x14ac:dyDescent="0.3">
      <c r="C85" t="s">
        <v>9</v>
      </c>
      <c r="D85" t="s">
        <v>34</v>
      </c>
      <c r="E85" t="s">
        <v>20</v>
      </c>
      <c r="F85" s="4">
        <v>8463</v>
      </c>
      <c r="G85" s="5">
        <v>492</v>
      </c>
    </row>
    <row r="86" spans="3:7" x14ac:dyDescent="0.3">
      <c r="C86" t="s">
        <v>5</v>
      </c>
      <c r="D86" t="s">
        <v>34</v>
      </c>
      <c r="E86" t="s">
        <v>29</v>
      </c>
      <c r="F86" s="4">
        <v>2891</v>
      </c>
      <c r="G86" s="5">
        <v>102</v>
      </c>
    </row>
    <row r="87" spans="3:7" x14ac:dyDescent="0.3">
      <c r="C87" t="s">
        <v>3</v>
      </c>
      <c r="D87" t="s">
        <v>36</v>
      </c>
      <c r="E87" t="s">
        <v>23</v>
      </c>
      <c r="F87" s="4">
        <v>3773</v>
      </c>
      <c r="G87" s="5">
        <v>165</v>
      </c>
    </row>
    <row r="88" spans="3:7" x14ac:dyDescent="0.3">
      <c r="C88" t="s">
        <v>41</v>
      </c>
      <c r="D88" t="s">
        <v>36</v>
      </c>
      <c r="E88" t="s">
        <v>28</v>
      </c>
      <c r="F88" s="4">
        <v>854</v>
      </c>
      <c r="G88" s="5">
        <v>309</v>
      </c>
    </row>
    <row r="89" spans="3:7" x14ac:dyDescent="0.3">
      <c r="C89" t="s">
        <v>6</v>
      </c>
      <c r="D89" t="s">
        <v>36</v>
      </c>
      <c r="E89" t="s">
        <v>17</v>
      </c>
      <c r="F89" s="4">
        <v>4970</v>
      </c>
      <c r="G89" s="5">
        <v>156</v>
      </c>
    </row>
    <row r="90" spans="3:7" x14ac:dyDescent="0.3">
      <c r="C90" t="s">
        <v>9</v>
      </c>
      <c r="D90" t="s">
        <v>35</v>
      </c>
      <c r="E90" t="s">
        <v>26</v>
      </c>
      <c r="F90" s="4">
        <v>98</v>
      </c>
      <c r="G90" s="5">
        <v>159</v>
      </c>
    </row>
    <row r="91" spans="3:7" x14ac:dyDescent="0.3">
      <c r="C91" t="s">
        <v>5</v>
      </c>
      <c r="D91" t="s">
        <v>35</v>
      </c>
      <c r="E91" t="s">
        <v>15</v>
      </c>
      <c r="F91" s="4">
        <v>13391</v>
      </c>
      <c r="G91" s="5">
        <v>201</v>
      </c>
    </row>
    <row r="92" spans="3:7" x14ac:dyDescent="0.3">
      <c r="C92" t="s">
        <v>8</v>
      </c>
      <c r="D92" t="s">
        <v>39</v>
      </c>
      <c r="E92" t="s">
        <v>31</v>
      </c>
      <c r="F92" s="4">
        <v>8890</v>
      </c>
      <c r="G92" s="5">
        <v>210</v>
      </c>
    </row>
    <row r="93" spans="3:7" x14ac:dyDescent="0.3">
      <c r="C93" t="s">
        <v>2</v>
      </c>
      <c r="D93" t="s">
        <v>38</v>
      </c>
      <c r="E93" t="s">
        <v>13</v>
      </c>
      <c r="F93" s="4">
        <v>56</v>
      </c>
      <c r="G93" s="5">
        <v>51</v>
      </c>
    </row>
    <row r="94" spans="3:7" x14ac:dyDescent="0.3">
      <c r="C94" t="s">
        <v>3</v>
      </c>
      <c r="D94" t="s">
        <v>36</v>
      </c>
      <c r="E94" t="s">
        <v>25</v>
      </c>
      <c r="F94" s="4">
        <v>3339</v>
      </c>
      <c r="G94" s="5">
        <v>39</v>
      </c>
    </row>
    <row r="95" spans="3:7" x14ac:dyDescent="0.3">
      <c r="C95" t="s">
        <v>10</v>
      </c>
      <c r="D95" t="s">
        <v>35</v>
      </c>
      <c r="E95" t="s">
        <v>18</v>
      </c>
      <c r="F95" s="4">
        <v>3808</v>
      </c>
      <c r="G95" s="5">
        <v>279</v>
      </c>
    </row>
    <row r="96" spans="3:7" x14ac:dyDescent="0.3">
      <c r="C96" t="s">
        <v>10</v>
      </c>
      <c r="D96" t="s">
        <v>38</v>
      </c>
      <c r="E96" t="s">
        <v>13</v>
      </c>
      <c r="F96" s="4">
        <v>63</v>
      </c>
      <c r="G96" s="5">
        <v>123</v>
      </c>
    </row>
    <row r="97" spans="3:7" x14ac:dyDescent="0.3">
      <c r="C97" t="s">
        <v>2</v>
      </c>
      <c r="D97" t="s">
        <v>39</v>
      </c>
      <c r="E97" t="s">
        <v>27</v>
      </c>
      <c r="F97" s="4">
        <v>7812</v>
      </c>
      <c r="G97" s="5">
        <v>81</v>
      </c>
    </row>
    <row r="98" spans="3:7" x14ac:dyDescent="0.3">
      <c r="C98" t="s">
        <v>40</v>
      </c>
      <c r="D98" t="s">
        <v>37</v>
      </c>
      <c r="E98" t="s">
        <v>19</v>
      </c>
      <c r="F98" s="4">
        <v>7693</v>
      </c>
      <c r="G98" s="5">
        <v>21</v>
      </c>
    </row>
    <row r="99" spans="3:7" x14ac:dyDescent="0.3">
      <c r="C99" t="s">
        <v>3</v>
      </c>
      <c r="D99" t="s">
        <v>36</v>
      </c>
      <c r="E99" t="s">
        <v>28</v>
      </c>
      <c r="F99" s="4">
        <v>973</v>
      </c>
      <c r="G99" s="5">
        <v>162</v>
      </c>
    </row>
    <row r="100" spans="3:7" x14ac:dyDescent="0.3">
      <c r="C100" t="s">
        <v>10</v>
      </c>
      <c r="D100" t="s">
        <v>35</v>
      </c>
      <c r="E100" t="s">
        <v>21</v>
      </c>
      <c r="F100" s="4">
        <v>567</v>
      </c>
      <c r="G100" s="5">
        <v>228</v>
      </c>
    </row>
    <row r="101" spans="3:7" x14ac:dyDescent="0.3">
      <c r="C101" t="s">
        <v>10</v>
      </c>
      <c r="D101" t="s">
        <v>36</v>
      </c>
      <c r="E101" t="s">
        <v>29</v>
      </c>
      <c r="F101" s="4">
        <v>2471</v>
      </c>
      <c r="G101" s="5">
        <v>342</v>
      </c>
    </row>
    <row r="102" spans="3:7" x14ac:dyDescent="0.3">
      <c r="C102" t="s">
        <v>5</v>
      </c>
      <c r="D102" t="s">
        <v>38</v>
      </c>
      <c r="E102" t="s">
        <v>13</v>
      </c>
      <c r="F102" s="4">
        <v>7189</v>
      </c>
      <c r="G102" s="5">
        <v>54</v>
      </c>
    </row>
    <row r="103" spans="3:7" x14ac:dyDescent="0.3">
      <c r="C103" t="s">
        <v>41</v>
      </c>
      <c r="D103" t="s">
        <v>35</v>
      </c>
      <c r="E103" t="s">
        <v>28</v>
      </c>
      <c r="F103" s="4">
        <v>7455</v>
      </c>
      <c r="G103" s="5">
        <v>216</v>
      </c>
    </row>
    <row r="104" spans="3:7" x14ac:dyDescent="0.3">
      <c r="C104" t="s">
        <v>3</v>
      </c>
      <c r="D104" t="s">
        <v>34</v>
      </c>
      <c r="E104" t="s">
        <v>26</v>
      </c>
      <c r="F104" s="4">
        <v>3108</v>
      </c>
      <c r="G104" s="5">
        <v>54</v>
      </c>
    </row>
    <row r="105" spans="3:7" x14ac:dyDescent="0.3">
      <c r="C105" t="s">
        <v>6</v>
      </c>
      <c r="D105" t="s">
        <v>38</v>
      </c>
      <c r="E105" t="s">
        <v>25</v>
      </c>
      <c r="F105" s="4">
        <v>469</v>
      </c>
      <c r="G105" s="5">
        <v>75</v>
      </c>
    </row>
    <row r="106" spans="3:7" x14ac:dyDescent="0.3">
      <c r="C106" t="s">
        <v>9</v>
      </c>
      <c r="D106" t="s">
        <v>37</v>
      </c>
      <c r="E106" t="s">
        <v>23</v>
      </c>
      <c r="F106" s="4">
        <v>2737</v>
      </c>
      <c r="G106" s="5">
        <v>93</v>
      </c>
    </row>
    <row r="107" spans="3:7" x14ac:dyDescent="0.3">
      <c r="C107" t="s">
        <v>9</v>
      </c>
      <c r="D107" t="s">
        <v>37</v>
      </c>
      <c r="E107" t="s">
        <v>25</v>
      </c>
      <c r="F107" s="4">
        <v>4305</v>
      </c>
      <c r="G107" s="5">
        <v>156</v>
      </c>
    </row>
    <row r="108" spans="3:7" x14ac:dyDescent="0.3">
      <c r="C108" t="s">
        <v>9</v>
      </c>
      <c r="D108" t="s">
        <v>38</v>
      </c>
      <c r="E108" t="s">
        <v>17</v>
      </c>
      <c r="F108" s="4">
        <v>2408</v>
      </c>
      <c r="G108" s="5">
        <v>9</v>
      </c>
    </row>
    <row r="109" spans="3:7" x14ac:dyDescent="0.3">
      <c r="C109" t="s">
        <v>3</v>
      </c>
      <c r="D109" t="s">
        <v>36</v>
      </c>
      <c r="E109" t="s">
        <v>19</v>
      </c>
      <c r="F109" s="4">
        <v>1281</v>
      </c>
      <c r="G109" s="5">
        <v>18</v>
      </c>
    </row>
    <row r="110" spans="3:7" x14ac:dyDescent="0.3">
      <c r="C110" t="s">
        <v>40</v>
      </c>
      <c r="D110" t="s">
        <v>35</v>
      </c>
      <c r="E110" t="s">
        <v>32</v>
      </c>
      <c r="F110" s="4">
        <v>12348</v>
      </c>
      <c r="G110" s="5">
        <v>234</v>
      </c>
    </row>
    <row r="111" spans="3:7" x14ac:dyDescent="0.3">
      <c r="C111" t="s">
        <v>3</v>
      </c>
      <c r="D111" t="s">
        <v>34</v>
      </c>
      <c r="E111" t="s">
        <v>28</v>
      </c>
      <c r="F111" s="4">
        <v>3689</v>
      </c>
      <c r="G111" s="5">
        <v>312</v>
      </c>
    </row>
    <row r="112" spans="3:7" x14ac:dyDescent="0.3">
      <c r="C112" t="s">
        <v>7</v>
      </c>
      <c r="D112" t="s">
        <v>36</v>
      </c>
      <c r="E112" t="s">
        <v>19</v>
      </c>
      <c r="F112" s="4">
        <v>2870</v>
      </c>
      <c r="G112" s="5">
        <v>300</v>
      </c>
    </row>
    <row r="113" spans="3:7" x14ac:dyDescent="0.3">
      <c r="C113" t="s">
        <v>2</v>
      </c>
      <c r="D113" t="s">
        <v>36</v>
      </c>
      <c r="E113" t="s">
        <v>27</v>
      </c>
      <c r="F113" s="4">
        <v>798</v>
      </c>
      <c r="G113" s="5">
        <v>519</v>
      </c>
    </row>
    <row r="114" spans="3:7" x14ac:dyDescent="0.3">
      <c r="C114" t="s">
        <v>41</v>
      </c>
      <c r="D114" t="s">
        <v>37</v>
      </c>
      <c r="E114" t="s">
        <v>21</v>
      </c>
      <c r="F114" s="4">
        <v>2933</v>
      </c>
      <c r="G114" s="5">
        <v>9</v>
      </c>
    </row>
    <row r="115" spans="3:7" x14ac:dyDescent="0.3">
      <c r="C115" t="s">
        <v>5</v>
      </c>
      <c r="D115" t="s">
        <v>35</v>
      </c>
      <c r="E115" t="s">
        <v>4</v>
      </c>
      <c r="F115" s="4">
        <v>2744</v>
      </c>
      <c r="G115" s="5">
        <v>9</v>
      </c>
    </row>
    <row r="116" spans="3:7" x14ac:dyDescent="0.3">
      <c r="C116" t="s">
        <v>40</v>
      </c>
      <c r="D116" t="s">
        <v>36</v>
      </c>
      <c r="E116" t="s">
        <v>33</v>
      </c>
      <c r="F116" s="4">
        <v>9772</v>
      </c>
      <c r="G116" s="5">
        <v>90</v>
      </c>
    </row>
    <row r="117" spans="3:7" x14ac:dyDescent="0.3">
      <c r="C117" t="s">
        <v>7</v>
      </c>
      <c r="D117" t="s">
        <v>34</v>
      </c>
      <c r="E117" t="s">
        <v>25</v>
      </c>
      <c r="F117" s="4">
        <v>1568</v>
      </c>
      <c r="G117" s="5">
        <v>96</v>
      </c>
    </row>
    <row r="118" spans="3:7" x14ac:dyDescent="0.3">
      <c r="C118" t="s">
        <v>2</v>
      </c>
      <c r="D118" t="s">
        <v>36</v>
      </c>
      <c r="E118" t="s">
        <v>16</v>
      </c>
      <c r="F118" s="4">
        <v>11417</v>
      </c>
      <c r="G118" s="5">
        <v>21</v>
      </c>
    </row>
    <row r="119" spans="3:7" x14ac:dyDescent="0.3">
      <c r="C119" t="s">
        <v>40</v>
      </c>
      <c r="D119" t="s">
        <v>34</v>
      </c>
      <c r="E119" t="s">
        <v>26</v>
      </c>
      <c r="F119" s="4">
        <v>6748</v>
      </c>
      <c r="G119" s="5">
        <v>48</v>
      </c>
    </row>
    <row r="120" spans="3:7" x14ac:dyDescent="0.3">
      <c r="C120" t="s">
        <v>10</v>
      </c>
      <c r="D120" t="s">
        <v>36</v>
      </c>
      <c r="E120" t="s">
        <v>27</v>
      </c>
      <c r="F120" s="4">
        <v>1407</v>
      </c>
      <c r="G120" s="5">
        <v>72</v>
      </c>
    </row>
    <row r="121" spans="3:7" x14ac:dyDescent="0.3">
      <c r="C121" t="s">
        <v>8</v>
      </c>
      <c r="D121" t="s">
        <v>35</v>
      </c>
      <c r="E121" t="s">
        <v>29</v>
      </c>
      <c r="F121" s="4">
        <v>2023</v>
      </c>
      <c r="G121" s="5">
        <v>168</v>
      </c>
    </row>
    <row r="122" spans="3:7" x14ac:dyDescent="0.3">
      <c r="C122" t="s">
        <v>5</v>
      </c>
      <c r="D122" t="s">
        <v>39</v>
      </c>
      <c r="E122" t="s">
        <v>26</v>
      </c>
      <c r="F122" s="4">
        <v>5236</v>
      </c>
      <c r="G122" s="5">
        <v>51</v>
      </c>
    </row>
    <row r="123" spans="3:7" x14ac:dyDescent="0.3">
      <c r="C123" t="s">
        <v>41</v>
      </c>
      <c r="D123" t="s">
        <v>36</v>
      </c>
      <c r="E123" t="s">
        <v>19</v>
      </c>
      <c r="F123" s="4">
        <v>1925</v>
      </c>
      <c r="G123" s="5">
        <v>192</v>
      </c>
    </row>
    <row r="124" spans="3:7" x14ac:dyDescent="0.3">
      <c r="C124" t="s">
        <v>7</v>
      </c>
      <c r="D124" t="s">
        <v>37</v>
      </c>
      <c r="E124" t="s">
        <v>14</v>
      </c>
      <c r="F124" s="4">
        <v>6608</v>
      </c>
      <c r="G124" s="5">
        <v>225</v>
      </c>
    </row>
    <row r="125" spans="3:7" x14ac:dyDescent="0.3">
      <c r="C125" t="s">
        <v>6</v>
      </c>
      <c r="D125" t="s">
        <v>34</v>
      </c>
      <c r="E125" t="s">
        <v>26</v>
      </c>
      <c r="F125" s="4">
        <v>8008</v>
      </c>
      <c r="G125" s="5">
        <v>456</v>
      </c>
    </row>
    <row r="126" spans="3:7" x14ac:dyDescent="0.3">
      <c r="C126" t="s">
        <v>10</v>
      </c>
      <c r="D126" t="s">
        <v>34</v>
      </c>
      <c r="E126" t="s">
        <v>25</v>
      </c>
      <c r="F126" s="4">
        <v>1428</v>
      </c>
      <c r="G126" s="5">
        <v>93</v>
      </c>
    </row>
    <row r="127" spans="3:7" x14ac:dyDescent="0.3">
      <c r="C127" t="s">
        <v>6</v>
      </c>
      <c r="D127" t="s">
        <v>34</v>
      </c>
      <c r="E127" t="s">
        <v>4</v>
      </c>
      <c r="F127" s="4">
        <v>525</v>
      </c>
      <c r="G127" s="5">
        <v>48</v>
      </c>
    </row>
    <row r="128" spans="3:7" x14ac:dyDescent="0.3">
      <c r="C128" t="s">
        <v>6</v>
      </c>
      <c r="D128" t="s">
        <v>37</v>
      </c>
      <c r="E128" t="s">
        <v>18</v>
      </c>
      <c r="F128" s="4">
        <v>1505</v>
      </c>
      <c r="G128" s="5">
        <v>102</v>
      </c>
    </row>
    <row r="129" spans="3:7" x14ac:dyDescent="0.3">
      <c r="C129" t="s">
        <v>7</v>
      </c>
      <c r="D129" t="s">
        <v>35</v>
      </c>
      <c r="E129" t="s">
        <v>30</v>
      </c>
      <c r="F129" s="4">
        <v>6755</v>
      </c>
      <c r="G129" s="5">
        <v>252</v>
      </c>
    </row>
    <row r="130" spans="3:7" x14ac:dyDescent="0.3">
      <c r="C130" t="s">
        <v>2</v>
      </c>
      <c r="D130" t="s">
        <v>37</v>
      </c>
      <c r="E130" t="s">
        <v>18</v>
      </c>
      <c r="F130" s="4">
        <v>11571</v>
      </c>
      <c r="G130" s="5">
        <v>138</v>
      </c>
    </row>
    <row r="131" spans="3:7" x14ac:dyDescent="0.3">
      <c r="C131" t="s">
        <v>40</v>
      </c>
      <c r="D131" t="s">
        <v>38</v>
      </c>
      <c r="E131" t="s">
        <v>25</v>
      </c>
      <c r="F131" s="4">
        <v>2541</v>
      </c>
      <c r="G131" s="5">
        <v>90</v>
      </c>
    </row>
    <row r="132" spans="3:7" x14ac:dyDescent="0.3">
      <c r="C132" t="s">
        <v>41</v>
      </c>
      <c r="D132" t="s">
        <v>37</v>
      </c>
      <c r="E132" t="s">
        <v>30</v>
      </c>
      <c r="F132" s="4">
        <v>1526</v>
      </c>
      <c r="G132" s="5">
        <v>240</v>
      </c>
    </row>
    <row r="133" spans="3:7" x14ac:dyDescent="0.3">
      <c r="C133" t="s">
        <v>40</v>
      </c>
      <c r="D133" t="s">
        <v>38</v>
      </c>
      <c r="E133" t="s">
        <v>4</v>
      </c>
      <c r="F133" s="4">
        <v>6125</v>
      </c>
      <c r="G133" s="5">
        <v>102</v>
      </c>
    </row>
    <row r="134" spans="3:7" x14ac:dyDescent="0.3">
      <c r="C134" t="s">
        <v>41</v>
      </c>
      <c r="D134" t="s">
        <v>35</v>
      </c>
      <c r="E134" t="s">
        <v>27</v>
      </c>
      <c r="F134" s="4">
        <v>847</v>
      </c>
      <c r="G134" s="5">
        <v>129</v>
      </c>
    </row>
    <row r="135" spans="3:7" x14ac:dyDescent="0.3">
      <c r="C135" t="s">
        <v>8</v>
      </c>
      <c r="D135" t="s">
        <v>35</v>
      </c>
      <c r="E135" t="s">
        <v>27</v>
      </c>
      <c r="F135" s="4">
        <v>4753</v>
      </c>
      <c r="G135" s="5">
        <v>300</v>
      </c>
    </row>
    <row r="136" spans="3:7" x14ac:dyDescent="0.3">
      <c r="C136" t="s">
        <v>6</v>
      </c>
      <c r="D136" t="s">
        <v>38</v>
      </c>
      <c r="E136" t="s">
        <v>33</v>
      </c>
      <c r="F136" s="4">
        <v>959</v>
      </c>
      <c r="G136" s="5">
        <v>135</v>
      </c>
    </row>
    <row r="137" spans="3:7" x14ac:dyDescent="0.3">
      <c r="C137" t="s">
        <v>7</v>
      </c>
      <c r="D137" t="s">
        <v>35</v>
      </c>
      <c r="E137" t="s">
        <v>24</v>
      </c>
      <c r="F137" s="4">
        <v>2793</v>
      </c>
      <c r="G137" s="5">
        <v>114</v>
      </c>
    </row>
    <row r="138" spans="3:7" x14ac:dyDescent="0.3">
      <c r="C138" t="s">
        <v>7</v>
      </c>
      <c r="D138" t="s">
        <v>35</v>
      </c>
      <c r="E138" t="s">
        <v>14</v>
      </c>
      <c r="F138" s="4">
        <v>4606</v>
      </c>
      <c r="G138" s="5">
        <v>63</v>
      </c>
    </row>
    <row r="139" spans="3:7" x14ac:dyDescent="0.3">
      <c r="C139" t="s">
        <v>7</v>
      </c>
      <c r="D139" t="s">
        <v>36</v>
      </c>
      <c r="E139" t="s">
        <v>29</v>
      </c>
      <c r="F139" s="4">
        <v>5551</v>
      </c>
      <c r="G139" s="5">
        <v>252</v>
      </c>
    </row>
    <row r="140" spans="3:7" x14ac:dyDescent="0.3">
      <c r="C140" t="s">
        <v>10</v>
      </c>
      <c r="D140" t="s">
        <v>36</v>
      </c>
      <c r="E140" t="s">
        <v>32</v>
      </c>
      <c r="F140" s="4">
        <v>6657</v>
      </c>
      <c r="G140" s="5">
        <v>303</v>
      </c>
    </row>
    <row r="141" spans="3:7" x14ac:dyDescent="0.3">
      <c r="C141" t="s">
        <v>7</v>
      </c>
      <c r="D141" t="s">
        <v>39</v>
      </c>
      <c r="E141" t="s">
        <v>17</v>
      </c>
      <c r="F141" s="4">
        <v>4438</v>
      </c>
      <c r="G141" s="5">
        <v>246</v>
      </c>
    </row>
    <row r="142" spans="3:7" x14ac:dyDescent="0.3">
      <c r="C142" t="s">
        <v>8</v>
      </c>
      <c r="D142" t="s">
        <v>38</v>
      </c>
      <c r="E142" t="s">
        <v>22</v>
      </c>
      <c r="F142" s="4">
        <v>168</v>
      </c>
      <c r="G142" s="5">
        <v>84</v>
      </c>
    </row>
    <row r="143" spans="3:7" x14ac:dyDescent="0.3">
      <c r="C143" t="s">
        <v>7</v>
      </c>
      <c r="D143" t="s">
        <v>34</v>
      </c>
      <c r="E143" t="s">
        <v>17</v>
      </c>
      <c r="F143" s="4">
        <v>7777</v>
      </c>
      <c r="G143" s="5">
        <v>39</v>
      </c>
    </row>
    <row r="144" spans="3:7" x14ac:dyDescent="0.3">
      <c r="C144" t="s">
        <v>5</v>
      </c>
      <c r="D144" t="s">
        <v>36</v>
      </c>
      <c r="E144" t="s">
        <v>17</v>
      </c>
      <c r="F144" s="4">
        <v>3339</v>
      </c>
      <c r="G144" s="5">
        <v>348</v>
      </c>
    </row>
    <row r="145" spans="3:7" x14ac:dyDescent="0.3">
      <c r="C145" t="s">
        <v>7</v>
      </c>
      <c r="D145" t="s">
        <v>37</v>
      </c>
      <c r="E145" t="s">
        <v>33</v>
      </c>
      <c r="F145" s="4">
        <v>6391</v>
      </c>
      <c r="G145" s="5">
        <v>48</v>
      </c>
    </row>
    <row r="146" spans="3:7" x14ac:dyDescent="0.3">
      <c r="C146" t="s">
        <v>5</v>
      </c>
      <c r="D146" t="s">
        <v>37</v>
      </c>
      <c r="E146" t="s">
        <v>22</v>
      </c>
      <c r="F146" s="4">
        <v>518</v>
      </c>
      <c r="G146" s="5">
        <v>75</v>
      </c>
    </row>
    <row r="147" spans="3:7" x14ac:dyDescent="0.3">
      <c r="C147" t="s">
        <v>7</v>
      </c>
      <c r="D147" t="s">
        <v>38</v>
      </c>
      <c r="E147" t="s">
        <v>28</v>
      </c>
      <c r="F147" s="4">
        <v>5677</v>
      </c>
      <c r="G147" s="5">
        <v>258</v>
      </c>
    </row>
    <row r="148" spans="3:7" x14ac:dyDescent="0.3">
      <c r="C148" t="s">
        <v>6</v>
      </c>
      <c r="D148" t="s">
        <v>39</v>
      </c>
      <c r="E148" t="s">
        <v>17</v>
      </c>
      <c r="F148" s="4">
        <v>6048</v>
      </c>
      <c r="G148" s="5">
        <v>27</v>
      </c>
    </row>
    <row r="149" spans="3:7" x14ac:dyDescent="0.3">
      <c r="C149" t="s">
        <v>8</v>
      </c>
      <c r="D149" t="s">
        <v>38</v>
      </c>
      <c r="E149" t="s">
        <v>32</v>
      </c>
      <c r="F149" s="4">
        <v>3752</v>
      </c>
      <c r="G149" s="5">
        <v>213</v>
      </c>
    </row>
    <row r="150" spans="3:7" x14ac:dyDescent="0.3">
      <c r="C150" t="s">
        <v>5</v>
      </c>
      <c r="D150" t="s">
        <v>35</v>
      </c>
      <c r="E150" t="s">
        <v>29</v>
      </c>
      <c r="F150" s="4">
        <v>4480</v>
      </c>
      <c r="G150" s="5">
        <v>357</v>
      </c>
    </row>
    <row r="151" spans="3:7" x14ac:dyDescent="0.3">
      <c r="C151" t="s">
        <v>9</v>
      </c>
      <c r="D151" t="s">
        <v>37</v>
      </c>
      <c r="E151" t="s">
        <v>4</v>
      </c>
      <c r="F151" s="4">
        <v>259</v>
      </c>
      <c r="G151" s="5">
        <v>207</v>
      </c>
    </row>
    <row r="152" spans="3:7" x14ac:dyDescent="0.3">
      <c r="C152" t="s">
        <v>8</v>
      </c>
      <c r="D152" t="s">
        <v>37</v>
      </c>
      <c r="E152" t="s">
        <v>30</v>
      </c>
      <c r="F152" s="4">
        <v>42</v>
      </c>
      <c r="G152" s="5">
        <v>150</v>
      </c>
    </row>
    <row r="153" spans="3:7" x14ac:dyDescent="0.3">
      <c r="C153" t="s">
        <v>41</v>
      </c>
      <c r="D153" t="s">
        <v>36</v>
      </c>
      <c r="E153" t="s">
        <v>26</v>
      </c>
      <c r="F153" s="4">
        <v>98</v>
      </c>
      <c r="G153" s="5">
        <v>204</v>
      </c>
    </row>
    <row r="154" spans="3:7" x14ac:dyDescent="0.3">
      <c r="C154" t="s">
        <v>7</v>
      </c>
      <c r="D154" t="s">
        <v>35</v>
      </c>
      <c r="E154" t="s">
        <v>27</v>
      </c>
      <c r="F154" s="4">
        <v>2478</v>
      </c>
      <c r="G154" s="5">
        <v>21</v>
      </c>
    </row>
    <row r="155" spans="3:7" x14ac:dyDescent="0.3">
      <c r="C155" t="s">
        <v>41</v>
      </c>
      <c r="D155" t="s">
        <v>34</v>
      </c>
      <c r="E155" t="s">
        <v>33</v>
      </c>
      <c r="F155" s="4">
        <v>7847</v>
      </c>
      <c r="G155" s="5">
        <v>174</v>
      </c>
    </row>
    <row r="156" spans="3:7" x14ac:dyDescent="0.3">
      <c r="C156" t="s">
        <v>2</v>
      </c>
      <c r="D156" t="s">
        <v>37</v>
      </c>
      <c r="E156" t="s">
        <v>17</v>
      </c>
      <c r="F156" s="4">
        <v>9926</v>
      </c>
      <c r="G156" s="5">
        <v>201</v>
      </c>
    </row>
    <row r="157" spans="3:7" x14ac:dyDescent="0.3">
      <c r="C157" t="s">
        <v>8</v>
      </c>
      <c r="D157" t="s">
        <v>38</v>
      </c>
      <c r="E157" t="s">
        <v>13</v>
      </c>
      <c r="F157" s="4">
        <v>819</v>
      </c>
      <c r="G157" s="5">
        <v>510</v>
      </c>
    </row>
    <row r="158" spans="3:7" x14ac:dyDescent="0.3">
      <c r="C158" t="s">
        <v>6</v>
      </c>
      <c r="D158" t="s">
        <v>39</v>
      </c>
      <c r="E158" t="s">
        <v>29</v>
      </c>
      <c r="F158" s="4">
        <v>3052</v>
      </c>
      <c r="G158" s="5">
        <v>378</v>
      </c>
    </row>
    <row r="159" spans="3:7" x14ac:dyDescent="0.3">
      <c r="C159" t="s">
        <v>9</v>
      </c>
      <c r="D159" t="s">
        <v>34</v>
      </c>
      <c r="E159" t="s">
        <v>21</v>
      </c>
      <c r="F159" s="4">
        <v>6832</v>
      </c>
      <c r="G159" s="5">
        <v>27</v>
      </c>
    </row>
    <row r="160" spans="3:7" x14ac:dyDescent="0.3">
      <c r="C160" t="s">
        <v>2</v>
      </c>
      <c r="D160" t="s">
        <v>39</v>
      </c>
      <c r="E160" t="s">
        <v>16</v>
      </c>
      <c r="F160" s="4">
        <v>2016</v>
      </c>
      <c r="G160" s="5">
        <v>117</v>
      </c>
    </row>
    <row r="161" spans="3:7" x14ac:dyDescent="0.3">
      <c r="C161" t="s">
        <v>6</v>
      </c>
      <c r="D161" t="s">
        <v>38</v>
      </c>
      <c r="E161" t="s">
        <v>21</v>
      </c>
      <c r="F161" s="4">
        <v>7322</v>
      </c>
      <c r="G161" s="5">
        <v>36</v>
      </c>
    </row>
    <row r="162" spans="3:7" x14ac:dyDescent="0.3">
      <c r="C162" t="s">
        <v>8</v>
      </c>
      <c r="D162" t="s">
        <v>35</v>
      </c>
      <c r="E162" t="s">
        <v>33</v>
      </c>
      <c r="F162" s="4">
        <v>357</v>
      </c>
      <c r="G162" s="5">
        <v>126</v>
      </c>
    </row>
    <row r="163" spans="3:7" x14ac:dyDescent="0.3">
      <c r="C163" t="s">
        <v>9</v>
      </c>
      <c r="D163" t="s">
        <v>39</v>
      </c>
      <c r="E163" t="s">
        <v>25</v>
      </c>
      <c r="F163" s="4">
        <v>3192</v>
      </c>
      <c r="G163" s="5">
        <v>72</v>
      </c>
    </row>
    <row r="164" spans="3:7" x14ac:dyDescent="0.3">
      <c r="C164" t="s">
        <v>7</v>
      </c>
      <c r="D164" t="s">
        <v>36</v>
      </c>
      <c r="E164" t="s">
        <v>22</v>
      </c>
      <c r="F164" s="4">
        <v>8435</v>
      </c>
      <c r="G164" s="5">
        <v>42</v>
      </c>
    </row>
    <row r="165" spans="3:7" x14ac:dyDescent="0.3">
      <c r="C165" t="s">
        <v>40</v>
      </c>
      <c r="D165" t="s">
        <v>39</v>
      </c>
      <c r="E165" t="s">
        <v>29</v>
      </c>
      <c r="F165" s="4">
        <v>0</v>
      </c>
      <c r="G165" s="5">
        <v>135</v>
      </c>
    </row>
    <row r="166" spans="3:7" x14ac:dyDescent="0.3">
      <c r="C166" t="s">
        <v>7</v>
      </c>
      <c r="D166" t="s">
        <v>34</v>
      </c>
      <c r="E166" t="s">
        <v>24</v>
      </c>
      <c r="F166" s="4">
        <v>8862</v>
      </c>
      <c r="G166" s="5">
        <v>189</v>
      </c>
    </row>
    <row r="167" spans="3:7" x14ac:dyDescent="0.3">
      <c r="C167" t="s">
        <v>6</v>
      </c>
      <c r="D167" t="s">
        <v>37</v>
      </c>
      <c r="E167" t="s">
        <v>28</v>
      </c>
      <c r="F167" s="4">
        <v>3556</v>
      </c>
      <c r="G167" s="5">
        <v>459</v>
      </c>
    </row>
    <row r="168" spans="3:7" x14ac:dyDescent="0.3">
      <c r="C168" t="s">
        <v>5</v>
      </c>
      <c r="D168" t="s">
        <v>34</v>
      </c>
      <c r="E168" t="s">
        <v>15</v>
      </c>
      <c r="F168" s="4">
        <v>7280</v>
      </c>
      <c r="G168" s="5">
        <v>201</v>
      </c>
    </row>
    <row r="169" spans="3:7" x14ac:dyDescent="0.3">
      <c r="C169" t="s">
        <v>6</v>
      </c>
      <c r="D169" t="s">
        <v>34</v>
      </c>
      <c r="E169" t="s">
        <v>30</v>
      </c>
      <c r="F169" s="4">
        <v>3402</v>
      </c>
      <c r="G169" s="5">
        <v>366</v>
      </c>
    </row>
    <row r="170" spans="3:7" x14ac:dyDescent="0.3">
      <c r="C170" t="s">
        <v>3</v>
      </c>
      <c r="D170" t="s">
        <v>37</v>
      </c>
      <c r="E170" t="s">
        <v>29</v>
      </c>
      <c r="F170" s="4">
        <v>4592</v>
      </c>
      <c r="G170" s="5">
        <v>324</v>
      </c>
    </row>
    <row r="171" spans="3:7" x14ac:dyDescent="0.3">
      <c r="C171" t="s">
        <v>9</v>
      </c>
      <c r="D171" t="s">
        <v>35</v>
      </c>
      <c r="E171" t="s">
        <v>15</v>
      </c>
      <c r="F171" s="4">
        <v>7833</v>
      </c>
      <c r="G171" s="5">
        <v>243</v>
      </c>
    </row>
    <row r="172" spans="3:7" x14ac:dyDescent="0.3">
      <c r="C172" t="s">
        <v>2</v>
      </c>
      <c r="D172" t="s">
        <v>39</v>
      </c>
      <c r="E172" t="s">
        <v>21</v>
      </c>
      <c r="F172" s="4">
        <v>7651</v>
      </c>
      <c r="G172" s="5">
        <v>213</v>
      </c>
    </row>
    <row r="173" spans="3:7" x14ac:dyDescent="0.3">
      <c r="C173" t="s">
        <v>40</v>
      </c>
      <c r="D173" t="s">
        <v>35</v>
      </c>
      <c r="E173" t="s">
        <v>30</v>
      </c>
      <c r="F173" s="4">
        <v>2275</v>
      </c>
      <c r="G173" s="5">
        <v>447</v>
      </c>
    </row>
    <row r="174" spans="3:7" x14ac:dyDescent="0.3">
      <c r="C174" t="s">
        <v>40</v>
      </c>
      <c r="D174" t="s">
        <v>38</v>
      </c>
      <c r="E174" t="s">
        <v>13</v>
      </c>
      <c r="F174" s="4">
        <v>5670</v>
      </c>
      <c r="G174" s="5">
        <v>297</v>
      </c>
    </row>
    <row r="175" spans="3:7" x14ac:dyDescent="0.3">
      <c r="C175" t="s">
        <v>7</v>
      </c>
      <c r="D175" t="s">
        <v>35</v>
      </c>
      <c r="E175" t="s">
        <v>16</v>
      </c>
      <c r="F175" s="4">
        <v>2135</v>
      </c>
      <c r="G175" s="5">
        <v>27</v>
      </c>
    </row>
    <row r="176" spans="3:7" x14ac:dyDescent="0.3">
      <c r="C176" t="s">
        <v>40</v>
      </c>
      <c r="D176" t="s">
        <v>34</v>
      </c>
      <c r="E176" t="s">
        <v>23</v>
      </c>
      <c r="F176" s="4">
        <v>2779</v>
      </c>
      <c r="G176" s="5">
        <v>75</v>
      </c>
    </row>
    <row r="177" spans="3:7" x14ac:dyDescent="0.3">
      <c r="C177" t="s">
        <v>10</v>
      </c>
      <c r="D177" t="s">
        <v>39</v>
      </c>
      <c r="E177" t="s">
        <v>33</v>
      </c>
      <c r="F177" s="4">
        <v>12950</v>
      </c>
      <c r="G177" s="5">
        <v>30</v>
      </c>
    </row>
    <row r="178" spans="3:7" x14ac:dyDescent="0.3">
      <c r="C178" t="s">
        <v>7</v>
      </c>
      <c r="D178" t="s">
        <v>36</v>
      </c>
      <c r="E178" t="s">
        <v>18</v>
      </c>
      <c r="F178" s="4">
        <v>2646</v>
      </c>
      <c r="G178" s="5">
        <v>177</v>
      </c>
    </row>
    <row r="179" spans="3:7" x14ac:dyDescent="0.3">
      <c r="C179" t="s">
        <v>40</v>
      </c>
      <c r="D179" t="s">
        <v>34</v>
      </c>
      <c r="E179" t="s">
        <v>33</v>
      </c>
      <c r="F179" s="4">
        <v>3794</v>
      </c>
      <c r="G179" s="5">
        <v>159</v>
      </c>
    </row>
    <row r="180" spans="3:7" x14ac:dyDescent="0.3">
      <c r="C180" t="s">
        <v>3</v>
      </c>
      <c r="D180" t="s">
        <v>35</v>
      </c>
      <c r="E180" t="s">
        <v>33</v>
      </c>
      <c r="F180" s="4">
        <v>819</v>
      </c>
      <c r="G180" s="5">
        <v>306</v>
      </c>
    </row>
    <row r="181" spans="3:7" x14ac:dyDescent="0.3">
      <c r="C181" t="s">
        <v>3</v>
      </c>
      <c r="D181" t="s">
        <v>34</v>
      </c>
      <c r="E181" t="s">
        <v>20</v>
      </c>
      <c r="F181" s="4">
        <v>2583</v>
      </c>
      <c r="G181" s="5">
        <v>18</v>
      </c>
    </row>
    <row r="182" spans="3:7" x14ac:dyDescent="0.3">
      <c r="C182" t="s">
        <v>7</v>
      </c>
      <c r="D182" t="s">
        <v>35</v>
      </c>
      <c r="E182" t="s">
        <v>19</v>
      </c>
      <c r="F182" s="4">
        <v>4585</v>
      </c>
      <c r="G182" s="5">
        <v>240</v>
      </c>
    </row>
    <row r="183" spans="3:7" x14ac:dyDescent="0.3">
      <c r="C183" t="s">
        <v>5</v>
      </c>
      <c r="D183" t="s">
        <v>34</v>
      </c>
      <c r="E183" t="s">
        <v>33</v>
      </c>
      <c r="F183" s="4">
        <v>1652</v>
      </c>
      <c r="G183" s="5">
        <v>93</v>
      </c>
    </row>
    <row r="184" spans="3:7" x14ac:dyDescent="0.3">
      <c r="C184" t="s">
        <v>10</v>
      </c>
      <c r="D184" t="s">
        <v>34</v>
      </c>
      <c r="E184" t="s">
        <v>26</v>
      </c>
      <c r="F184" s="4">
        <v>4991</v>
      </c>
      <c r="G184" s="5">
        <v>9</v>
      </c>
    </row>
    <row r="185" spans="3:7" x14ac:dyDescent="0.3">
      <c r="C185" t="s">
        <v>8</v>
      </c>
      <c r="D185" t="s">
        <v>34</v>
      </c>
      <c r="E185" t="s">
        <v>16</v>
      </c>
      <c r="F185" s="4">
        <v>2009</v>
      </c>
      <c r="G185" s="5">
        <v>219</v>
      </c>
    </row>
    <row r="186" spans="3:7" x14ac:dyDescent="0.3">
      <c r="C186" t="s">
        <v>2</v>
      </c>
      <c r="D186" t="s">
        <v>39</v>
      </c>
      <c r="E186" t="s">
        <v>22</v>
      </c>
      <c r="F186" s="4">
        <v>1568</v>
      </c>
      <c r="G186" s="5">
        <v>141</v>
      </c>
    </row>
    <row r="187" spans="3:7" x14ac:dyDescent="0.3">
      <c r="C187" t="s">
        <v>41</v>
      </c>
      <c r="D187" t="s">
        <v>37</v>
      </c>
      <c r="E187" t="s">
        <v>20</v>
      </c>
      <c r="F187" s="4">
        <v>3388</v>
      </c>
      <c r="G187" s="5">
        <v>123</v>
      </c>
    </row>
    <row r="188" spans="3:7" x14ac:dyDescent="0.3">
      <c r="C188" t="s">
        <v>40</v>
      </c>
      <c r="D188" t="s">
        <v>38</v>
      </c>
      <c r="E188" t="s">
        <v>24</v>
      </c>
      <c r="F188" s="4">
        <v>623</v>
      </c>
      <c r="G188" s="5">
        <v>51</v>
      </c>
    </row>
    <row r="189" spans="3:7" x14ac:dyDescent="0.3">
      <c r="C189" t="s">
        <v>6</v>
      </c>
      <c r="D189" t="s">
        <v>36</v>
      </c>
      <c r="E189" t="s">
        <v>4</v>
      </c>
      <c r="F189" s="4">
        <v>10073</v>
      </c>
      <c r="G189" s="5">
        <v>120</v>
      </c>
    </row>
    <row r="190" spans="3:7" x14ac:dyDescent="0.3">
      <c r="C190" t="s">
        <v>8</v>
      </c>
      <c r="D190" t="s">
        <v>39</v>
      </c>
      <c r="E190" t="s">
        <v>26</v>
      </c>
      <c r="F190" s="4">
        <v>1561</v>
      </c>
      <c r="G190" s="5">
        <v>27</v>
      </c>
    </row>
    <row r="191" spans="3:7" x14ac:dyDescent="0.3">
      <c r="C191" t="s">
        <v>9</v>
      </c>
      <c r="D191" t="s">
        <v>36</v>
      </c>
      <c r="E191" t="s">
        <v>27</v>
      </c>
      <c r="F191" s="4">
        <v>11522</v>
      </c>
      <c r="G191" s="5">
        <v>204</v>
      </c>
    </row>
    <row r="192" spans="3:7" x14ac:dyDescent="0.3">
      <c r="C192" t="s">
        <v>6</v>
      </c>
      <c r="D192" t="s">
        <v>38</v>
      </c>
      <c r="E192" t="s">
        <v>13</v>
      </c>
      <c r="F192" s="4">
        <v>2317</v>
      </c>
      <c r="G192" s="5">
        <v>123</v>
      </c>
    </row>
    <row r="193" spans="3:7" x14ac:dyDescent="0.3">
      <c r="C193" t="s">
        <v>10</v>
      </c>
      <c r="D193" t="s">
        <v>37</v>
      </c>
      <c r="E193" t="s">
        <v>28</v>
      </c>
      <c r="F193" s="4">
        <v>3059</v>
      </c>
      <c r="G193" s="5">
        <v>27</v>
      </c>
    </row>
    <row r="194" spans="3:7" x14ac:dyDescent="0.3">
      <c r="C194" t="s">
        <v>41</v>
      </c>
      <c r="D194" t="s">
        <v>37</v>
      </c>
      <c r="E194" t="s">
        <v>26</v>
      </c>
      <c r="F194" s="4">
        <v>2324</v>
      </c>
      <c r="G194" s="5">
        <v>177</v>
      </c>
    </row>
    <row r="195" spans="3:7" x14ac:dyDescent="0.3">
      <c r="C195" t="s">
        <v>3</v>
      </c>
      <c r="D195" t="s">
        <v>39</v>
      </c>
      <c r="E195" t="s">
        <v>26</v>
      </c>
      <c r="F195" s="4">
        <v>4956</v>
      </c>
      <c r="G195" s="5">
        <v>171</v>
      </c>
    </row>
    <row r="196" spans="3:7" x14ac:dyDescent="0.3">
      <c r="C196" t="s">
        <v>10</v>
      </c>
      <c r="D196" t="s">
        <v>34</v>
      </c>
      <c r="E196" t="s">
        <v>19</v>
      </c>
      <c r="F196" s="4">
        <v>5355</v>
      </c>
      <c r="G196" s="5">
        <v>204</v>
      </c>
    </row>
    <row r="197" spans="3:7" x14ac:dyDescent="0.3">
      <c r="C197" t="s">
        <v>3</v>
      </c>
      <c r="D197" t="s">
        <v>34</v>
      </c>
      <c r="E197" t="s">
        <v>14</v>
      </c>
      <c r="F197" s="4">
        <v>7259</v>
      </c>
      <c r="G197" s="5">
        <v>276</v>
      </c>
    </row>
    <row r="198" spans="3:7" x14ac:dyDescent="0.3">
      <c r="C198" t="s">
        <v>8</v>
      </c>
      <c r="D198" t="s">
        <v>37</v>
      </c>
      <c r="E198" t="s">
        <v>26</v>
      </c>
      <c r="F198" s="4">
        <v>6279</v>
      </c>
      <c r="G198" s="5">
        <v>45</v>
      </c>
    </row>
    <row r="199" spans="3:7" x14ac:dyDescent="0.3">
      <c r="C199" t="s">
        <v>40</v>
      </c>
      <c r="D199" t="s">
        <v>38</v>
      </c>
      <c r="E199" t="s">
        <v>29</v>
      </c>
      <c r="F199" s="4">
        <v>2541</v>
      </c>
      <c r="G199" s="5">
        <v>45</v>
      </c>
    </row>
    <row r="200" spans="3:7" x14ac:dyDescent="0.3">
      <c r="C200" t="s">
        <v>6</v>
      </c>
      <c r="D200" t="s">
        <v>35</v>
      </c>
      <c r="E200" t="s">
        <v>27</v>
      </c>
      <c r="F200" s="4">
        <v>3864</v>
      </c>
      <c r="G200" s="5">
        <v>177</v>
      </c>
    </row>
    <row r="201" spans="3:7" x14ac:dyDescent="0.3">
      <c r="C201" t="s">
        <v>5</v>
      </c>
      <c r="D201" t="s">
        <v>36</v>
      </c>
      <c r="E201" t="s">
        <v>13</v>
      </c>
      <c r="F201" s="4">
        <v>6146</v>
      </c>
      <c r="G201" s="5">
        <v>63</v>
      </c>
    </row>
    <row r="202" spans="3:7" x14ac:dyDescent="0.3">
      <c r="C202" t="s">
        <v>9</v>
      </c>
      <c r="D202" t="s">
        <v>39</v>
      </c>
      <c r="E202" t="s">
        <v>18</v>
      </c>
      <c r="F202" s="4">
        <v>2639</v>
      </c>
      <c r="G202" s="5">
        <v>204</v>
      </c>
    </row>
    <row r="203" spans="3:7" x14ac:dyDescent="0.3">
      <c r="C203" t="s">
        <v>8</v>
      </c>
      <c r="D203" t="s">
        <v>37</v>
      </c>
      <c r="E203" t="s">
        <v>22</v>
      </c>
      <c r="F203" s="4">
        <v>1890</v>
      </c>
      <c r="G203" s="5">
        <v>195</v>
      </c>
    </row>
    <row r="204" spans="3:7" x14ac:dyDescent="0.3">
      <c r="C204" t="s">
        <v>7</v>
      </c>
      <c r="D204" t="s">
        <v>34</v>
      </c>
      <c r="E204" t="s">
        <v>14</v>
      </c>
      <c r="F204" s="4">
        <v>1932</v>
      </c>
      <c r="G204" s="5">
        <v>369</v>
      </c>
    </row>
    <row r="205" spans="3:7" x14ac:dyDescent="0.3">
      <c r="C205" t="s">
        <v>3</v>
      </c>
      <c r="D205" t="s">
        <v>34</v>
      </c>
      <c r="E205" t="s">
        <v>25</v>
      </c>
      <c r="F205" s="4">
        <v>6300</v>
      </c>
      <c r="G205" s="5">
        <v>42</v>
      </c>
    </row>
    <row r="206" spans="3:7" x14ac:dyDescent="0.3">
      <c r="C206" t="s">
        <v>6</v>
      </c>
      <c r="D206" t="s">
        <v>37</v>
      </c>
      <c r="E206" t="s">
        <v>30</v>
      </c>
      <c r="F206" s="4">
        <v>560</v>
      </c>
      <c r="G206" s="5">
        <v>81</v>
      </c>
    </row>
    <row r="207" spans="3:7" x14ac:dyDescent="0.3">
      <c r="C207" t="s">
        <v>9</v>
      </c>
      <c r="D207" t="s">
        <v>37</v>
      </c>
      <c r="E207" t="s">
        <v>26</v>
      </c>
      <c r="F207" s="4">
        <v>2856</v>
      </c>
      <c r="G207" s="5">
        <v>246</v>
      </c>
    </row>
    <row r="208" spans="3:7" x14ac:dyDescent="0.3">
      <c r="C208" t="s">
        <v>9</v>
      </c>
      <c r="D208" t="s">
        <v>34</v>
      </c>
      <c r="E208" t="s">
        <v>17</v>
      </c>
      <c r="F208" s="4">
        <v>707</v>
      </c>
      <c r="G208" s="5">
        <v>174</v>
      </c>
    </row>
    <row r="209" spans="3:7" x14ac:dyDescent="0.3">
      <c r="C209" t="s">
        <v>8</v>
      </c>
      <c r="D209" t="s">
        <v>35</v>
      </c>
      <c r="E209" t="s">
        <v>30</v>
      </c>
      <c r="F209" s="4">
        <v>3598</v>
      </c>
      <c r="G209" s="5">
        <v>81</v>
      </c>
    </row>
    <row r="210" spans="3:7" x14ac:dyDescent="0.3">
      <c r="C210" t="s">
        <v>40</v>
      </c>
      <c r="D210" t="s">
        <v>35</v>
      </c>
      <c r="E210" t="s">
        <v>22</v>
      </c>
      <c r="F210" s="4">
        <v>6853</v>
      </c>
      <c r="G210" s="5">
        <v>372</v>
      </c>
    </row>
    <row r="211" spans="3:7" x14ac:dyDescent="0.3">
      <c r="C211" t="s">
        <v>40</v>
      </c>
      <c r="D211" t="s">
        <v>35</v>
      </c>
      <c r="E211" t="s">
        <v>16</v>
      </c>
      <c r="F211" s="4">
        <v>4725</v>
      </c>
      <c r="G211" s="5">
        <v>174</v>
      </c>
    </row>
    <row r="212" spans="3:7" x14ac:dyDescent="0.3">
      <c r="C212" t="s">
        <v>41</v>
      </c>
      <c r="D212" t="s">
        <v>36</v>
      </c>
      <c r="E212" t="s">
        <v>32</v>
      </c>
      <c r="F212" s="4">
        <v>10304</v>
      </c>
      <c r="G212" s="5">
        <v>84</v>
      </c>
    </row>
    <row r="213" spans="3:7" x14ac:dyDescent="0.3">
      <c r="C213" t="s">
        <v>41</v>
      </c>
      <c r="D213" t="s">
        <v>34</v>
      </c>
      <c r="E213" t="s">
        <v>16</v>
      </c>
      <c r="F213" s="4">
        <v>1274</v>
      </c>
      <c r="G213" s="5">
        <v>225</v>
      </c>
    </row>
    <row r="214" spans="3:7" x14ac:dyDescent="0.3">
      <c r="C214" t="s">
        <v>5</v>
      </c>
      <c r="D214" t="s">
        <v>36</v>
      </c>
      <c r="E214" t="s">
        <v>30</v>
      </c>
      <c r="F214" s="4">
        <v>1526</v>
      </c>
      <c r="G214" s="5">
        <v>105</v>
      </c>
    </row>
    <row r="215" spans="3:7" x14ac:dyDescent="0.3">
      <c r="C215" t="s">
        <v>40</v>
      </c>
      <c r="D215" t="s">
        <v>39</v>
      </c>
      <c r="E215" t="s">
        <v>28</v>
      </c>
      <c r="F215" s="4">
        <v>3101</v>
      </c>
      <c r="G215" s="5">
        <v>225</v>
      </c>
    </row>
    <row r="216" spans="3:7" x14ac:dyDescent="0.3">
      <c r="C216" t="s">
        <v>2</v>
      </c>
      <c r="D216" t="s">
        <v>37</v>
      </c>
      <c r="E216" t="s">
        <v>14</v>
      </c>
      <c r="F216" s="4">
        <v>1057</v>
      </c>
      <c r="G216" s="5">
        <v>54</v>
      </c>
    </row>
    <row r="217" spans="3:7" x14ac:dyDescent="0.3">
      <c r="C217" t="s">
        <v>7</v>
      </c>
      <c r="D217" t="s">
        <v>37</v>
      </c>
      <c r="E217" t="s">
        <v>26</v>
      </c>
      <c r="F217" s="4">
        <v>5306</v>
      </c>
      <c r="G217" s="5">
        <v>0</v>
      </c>
    </row>
    <row r="218" spans="3:7" x14ac:dyDescent="0.3">
      <c r="C218" t="s">
        <v>5</v>
      </c>
      <c r="D218" t="s">
        <v>39</v>
      </c>
      <c r="E218" t="s">
        <v>24</v>
      </c>
      <c r="F218" s="4">
        <v>4018</v>
      </c>
      <c r="G218" s="5">
        <v>171</v>
      </c>
    </row>
    <row r="219" spans="3:7" x14ac:dyDescent="0.3">
      <c r="C219" t="s">
        <v>9</v>
      </c>
      <c r="D219" t="s">
        <v>34</v>
      </c>
      <c r="E219" t="s">
        <v>16</v>
      </c>
      <c r="F219" s="4">
        <v>938</v>
      </c>
      <c r="G219" s="5">
        <v>189</v>
      </c>
    </row>
    <row r="220" spans="3:7" x14ac:dyDescent="0.3">
      <c r="C220" t="s">
        <v>7</v>
      </c>
      <c r="D220" t="s">
        <v>38</v>
      </c>
      <c r="E220" t="s">
        <v>18</v>
      </c>
      <c r="F220" s="4">
        <v>1778</v>
      </c>
      <c r="G220" s="5">
        <v>270</v>
      </c>
    </row>
    <row r="221" spans="3:7" x14ac:dyDescent="0.3">
      <c r="C221" t="s">
        <v>6</v>
      </c>
      <c r="D221" t="s">
        <v>39</v>
      </c>
      <c r="E221" t="s">
        <v>30</v>
      </c>
      <c r="F221" s="4">
        <v>1638</v>
      </c>
      <c r="G221" s="5">
        <v>63</v>
      </c>
    </row>
    <row r="222" spans="3:7" x14ac:dyDescent="0.3">
      <c r="C222" t="s">
        <v>41</v>
      </c>
      <c r="D222" t="s">
        <v>38</v>
      </c>
      <c r="E222" t="s">
        <v>25</v>
      </c>
      <c r="F222" s="4">
        <v>154</v>
      </c>
      <c r="G222" s="5">
        <v>21</v>
      </c>
    </row>
    <row r="223" spans="3:7" x14ac:dyDescent="0.3">
      <c r="C223" t="s">
        <v>7</v>
      </c>
      <c r="D223" t="s">
        <v>37</v>
      </c>
      <c r="E223" t="s">
        <v>22</v>
      </c>
      <c r="F223" s="4">
        <v>9835</v>
      </c>
      <c r="G223" s="5">
        <v>207</v>
      </c>
    </row>
    <row r="224" spans="3:7" x14ac:dyDescent="0.3">
      <c r="C224" t="s">
        <v>9</v>
      </c>
      <c r="D224" t="s">
        <v>37</v>
      </c>
      <c r="E224" t="s">
        <v>20</v>
      </c>
      <c r="F224" s="4">
        <v>7273</v>
      </c>
      <c r="G224" s="5">
        <v>96</v>
      </c>
    </row>
    <row r="225" spans="3:7" x14ac:dyDescent="0.3">
      <c r="C225" t="s">
        <v>5</v>
      </c>
      <c r="D225" t="s">
        <v>39</v>
      </c>
      <c r="E225" t="s">
        <v>22</v>
      </c>
      <c r="F225" s="4">
        <v>6909</v>
      </c>
      <c r="G225" s="5">
        <v>81</v>
      </c>
    </row>
    <row r="226" spans="3:7" x14ac:dyDescent="0.3">
      <c r="C226" t="s">
        <v>9</v>
      </c>
      <c r="D226" t="s">
        <v>39</v>
      </c>
      <c r="E226" t="s">
        <v>24</v>
      </c>
      <c r="F226" s="4">
        <v>3920</v>
      </c>
      <c r="G226" s="5">
        <v>306</v>
      </c>
    </row>
    <row r="227" spans="3:7" x14ac:dyDescent="0.3">
      <c r="C227" t="s">
        <v>10</v>
      </c>
      <c r="D227" t="s">
        <v>39</v>
      </c>
      <c r="E227" t="s">
        <v>21</v>
      </c>
      <c r="F227" s="4">
        <v>4858</v>
      </c>
      <c r="G227" s="5">
        <v>279</v>
      </c>
    </row>
    <row r="228" spans="3:7" x14ac:dyDescent="0.3">
      <c r="C228" t="s">
        <v>2</v>
      </c>
      <c r="D228" t="s">
        <v>38</v>
      </c>
      <c r="E228" t="s">
        <v>4</v>
      </c>
      <c r="F228" s="4">
        <v>3549</v>
      </c>
      <c r="G228" s="5">
        <v>3</v>
      </c>
    </row>
    <row r="229" spans="3:7" x14ac:dyDescent="0.3">
      <c r="C229" t="s">
        <v>7</v>
      </c>
      <c r="D229" t="s">
        <v>39</v>
      </c>
      <c r="E229" t="s">
        <v>27</v>
      </c>
      <c r="F229" s="4">
        <v>966</v>
      </c>
      <c r="G229" s="5">
        <v>198</v>
      </c>
    </row>
    <row r="230" spans="3:7" x14ac:dyDescent="0.3">
      <c r="C230" t="s">
        <v>5</v>
      </c>
      <c r="D230" t="s">
        <v>39</v>
      </c>
      <c r="E230" t="s">
        <v>18</v>
      </c>
      <c r="F230" s="4">
        <v>385</v>
      </c>
      <c r="G230" s="5">
        <v>249</v>
      </c>
    </row>
    <row r="231" spans="3:7" x14ac:dyDescent="0.3">
      <c r="C231" t="s">
        <v>6</v>
      </c>
      <c r="D231" t="s">
        <v>34</v>
      </c>
      <c r="E231" t="s">
        <v>16</v>
      </c>
      <c r="F231" s="4">
        <v>2219</v>
      </c>
      <c r="G231" s="5">
        <v>75</v>
      </c>
    </row>
    <row r="232" spans="3:7" x14ac:dyDescent="0.3">
      <c r="C232" t="s">
        <v>9</v>
      </c>
      <c r="D232" t="s">
        <v>36</v>
      </c>
      <c r="E232" t="s">
        <v>32</v>
      </c>
      <c r="F232" s="4">
        <v>2954</v>
      </c>
      <c r="G232" s="5">
        <v>189</v>
      </c>
    </row>
    <row r="233" spans="3:7" x14ac:dyDescent="0.3">
      <c r="C233" t="s">
        <v>7</v>
      </c>
      <c r="D233" t="s">
        <v>36</v>
      </c>
      <c r="E233" t="s">
        <v>32</v>
      </c>
      <c r="F233" s="4">
        <v>280</v>
      </c>
      <c r="G233" s="5">
        <v>87</v>
      </c>
    </row>
    <row r="234" spans="3:7" x14ac:dyDescent="0.3">
      <c r="C234" t="s">
        <v>41</v>
      </c>
      <c r="D234" t="s">
        <v>36</v>
      </c>
      <c r="E234" t="s">
        <v>30</v>
      </c>
      <c r="F234" s="4">
        <v>6118</v>
      </c>
      <c r="G234" s="5">
        <v>174</v>
      </c>
    </row>
    <row r="235" spans="3:7" x14ac:dyDescent="0.3">
      <c r="C235" t="s">
        <v>2</v>
      </c>
      <c r="D235" t="s">
        <v>39</v>
      </c>
      <c r="E235" t="s">
        <v>15</v>
      </c>
      <c r="F235" s="4">
        <v>4802</v>
      </c>
      <c r="G235" s="5">
        <v>36</v>
      </c>
    </row>
    <row r="236" spans="3:7" x14ac:dyDescent="0.3">
      <c r="C236" t="s">
        <v>9</v>
      </c>
      <c r="D236" t="s">
        <v>38</v>
      </c>
      <c r="E236" t="s">
        <v>24</v>
      </c>
      <c r="F236" s="4">
        <v>4137</v>
      </c>
      <c r="G236" s="5">
        <v>60</v>
      </c>
    </row>
    <row r="237" spans="3:7" x14ac:dyDescent="0.3">
      <c r="C237" t="s">
        <v>3</v>
      </c>
      <c r="D237" t="s">
        <v>35</v>
      </c>
      <c r="E237" t="s">
        <v>23</v>
      </c>
      <c r="F237" s="4">
        <v>2023</v>
      </c>
      <c r="G237" s="5">
        <v>78</v>
      </c>
    </row>
    <row r="238" spans="3:7" x14ac:dyDescent="0.3">
      <c r="C238" t="s">
        <v>9</v>
      </c>
      <c r="D238" t="s">
        <v>36</v>
      </c>
      <c r="E238" t="s">
        <v>30</v>
      </c>
      <c r="F238" s="4">
        <v>9051</v>
      </c>
      <c r="G238" s="5">
        <v>57</v>
      </c>
    </row>
    <row r="239" spans="3:7" x14ac:dyDescent="0.3">
      <c r="C239" t="s">
        <v>9</v>
      </c>
      <c r="D239" t="s">
        <v>37</v>
      </c>
      <c r="E239" t="s">
        <v>28</v>
      </c>
      <c r="F239" s="4">
        <v>2919</v>
      </c>
      <c r="G239" s="5">
        <v>45</v>
      </c>
    </row>
    <row r="240" spans="3:7" x14ac:dyDescent="0.3">
      <c r="C240" t="s">
        <v>41</v>
      </c>
      <c r="D240" t="s">
        <v>38</v>
      </c>
      <c r="E240" t="s">
        <v>22</v>
      </c>
      <c r="F240" s="4">
        <v>5915</v>
      </c>
      <c r="G240" s="5">
        <v>3</v>
      </c>
    </row>
    <row r="241" spans="3:7" x14ac:dyDescent="0.3">
      <c r="C241" t="s">
        <v>10</v>
      </c>
      <c r="D241" t="s">
        <v>35</v>
      </c>
      <c r="E241" t="s">
        <v>15</v>
      </c>
      <c r="F241" s="4">
        <v>2562</v>
      </c>
      <c r="G241" s="5">
        <v>6</v>
      </c>
    </row>
    <row r="242" spans="3:7" x14ac:dyDescent="0.3">
      <c r="C242" t="s">
        <v>5</v>
      </c>
      <c r="D242" t="s">
        <v>37</v>
      </c>
      <c r="E242" t="s">
        <v>25</v>
      </c>
      <c r="F242" s="4">
        <v>8813</v>
      </c>
      <c r="G242" s="5">
        <v>21</v>
      </c>
    </row>
    <row r="243" spans="3:7" x14ac:dyDescent="0.3">
      <c r="C243" t="s">
        <v>5</v>
      </c>
      <c r="D243" t="s">
        <v>36</v>
      </c>
      <c r="E243" t="s">
        <v>18</v>
      </c>
      <c r="F243" s="4">
        <v>6111</v>
      </c>
      <c r="G243" s="5">
        <v>3</v>
      </c>
    </row>
    <row r="244" spans="3:7" x14ac:dyDescent="0.3">
      <c r="C244" t="s">
        <v>8</v>
      </c>
      <c r="D244" t="s">
        <v>34</v>
      </c>
      <c r="E244" t="s">
        <v>31</v>
      </c>
      <c r="F244" s="4">
        <v>3507</v>
      </c>
      <c r="G244" s="5">
        <v>288</v>
      </c>
    </row>
    <row r="245" spans="3:7" x14ac:dyDescent="0.3">
      <c r="C245" t="s">
        <v>6</v>
      </c>
      <c r="D245" t="s">
        <v>36</v>
      </c>
      <c r="E245" t="s">
        <v>13</v>
      </c>
      <c r="F245" s="4">
        <v>4319</v>
      </c>
      <c r="G245" s="5">
        <v>30</v>
      </c>
    </row>
    <row r="246" spans="3:7" x14ac:dyDescent="0.3">
      <c r="C246" t="s">
        <v>40</v>
      </c>
      <c r="D246" t="s">
        <v>38</v>
      </c>
      <c r="E246" t="s">
        <v>26</v>
      </c>
      <c r="F246" s="4">
        <v>609</v>
      </c>
      <c r="G246" s="5">
        <v>87</v>
      </c>
    </row>
    <row r="247" spans="3:7" x14ac:dyDescent="0.3">
      <c r="C247" t="s">
        <v>40</v>
      </c>
      <c r="D247" t="s">
        <v>39</v>
      </c>
      <c r="E247" t="s">
        <v>27</v>
      </c>
      <c r="F247" s="4">
        <v>6370</v>
      </c>
      <c r="G247" s="5">
        <v>30</v>
      </c>
    </row>
    <row r="248" spans="3:7" x14ac:dyDescent="0.3">
      <c r="C248" t="s">
        <v>5</v>
      </c>
      <c r="D248" t="s">
        <v>38</v>
      </c>
      <c r="E248" t="s">
        <v>19</v>
      </c>
      <c r="F248" s="4">
        <v>5474</v>
      </c>
      <c r="G248" s="5">
        <v>168</v>
      </c>
    </row>
    <row r="249" spans="3:7" x14ac:dyDescent="0.3">
      <c r="C249" t="s">
        <v>40</v>
      </c>
      <c r="D249" t="s">
        <v>36</v>
      </c>
      <c r="E249" t="s">
        <v>27</v>
      </c>
      <c r="F249" s="4">
        <v>3164</v>
      </c>
      <c r="G249" s="5">
        <v>306</v>
      </c>
    </row>
    <row r="250" spans="3:7" x14ac:dyDescent="0.3">
      <c r="C250" t="s">
        <v>6</v>
      </c>
      <c r="D250" t="s">
        <v>35</v>
      </c>
      <c r="E250" t="s">
        <v>4</v>
      </c>
      <c r="F250" s="4">
        <v>1302</v>
      </c>
      <c r="G250" s="5">
        <v>402</v>
      </c>
    </row>
    <row r="251" spans="3:7" x14ac:dyDescent="0.3">
      <c r="C251" t="s">
        <v>3</v>
      </c>
      <c r="D251" t="s">
        <v>37</v>
      </c>
      <c r="E251" t="s">
        <v>28</v>
      </c>
      <c r="F251" s="4">
        <v>7308</v>
      </c>
      <c r="G251" s="5">
        <v>327</v>
      </c>
    </row>
    <row r="252" spans="3:7" x14ac:dyDescent="0.3">
      <c r="C252" t="s">
        <v>40</v>
      </c>
      <c r="D252" t="s">
        <v>37</v>
      </c>
      <c r="E252" t="s">
        <v>27</v>
      </c>
      <c r="F252" s="4">
        <v>6132</v>
      </c>
      <c r="G252" s="5">
        <v>93</v>
      </c>
    </row>
    <row r="253" spans="3:7" x14ac:dyDescent="0.3">
      <c r="C253" t="s">
        <v>10</v>
      </c>
      <c r="D253" t="s">
        <v>35</v>
      </c>
      <c r="E253" t="s">
        <v>14</v>
      </c>
      <c r="F253" s="4">
        <v>3472</v>
      </c>
      <c r="G253" s="5">
        <v>96</v>
      </c>
    </row>
    <row r="254" spans="3:7" x14ac:dyDescent="0.3">
      <c r="C254" t="s">
        <v>8</v>
      </c>
      <c r="D254" t="s">
        <v>39</v>
      </c>
      <c r="E254" t="s">
        <v>18</v>
      </c>
      <c r="F254" s="4">
        <v>9660</v>
      </c>
      <c r="G254" s="5">
        <v>27</v>
      </c>
    </row>
    <row r="255" spans="3:7" x14ac:dyDescent="0.3">
      <c r="C255" t="s">
        <v>9</v>
      </c>
      <c r="D255" t="s">
        <v>38</v>
      </c>
      <c r="E255" t="s">
        <v>26</v>
      </c>
      <c r="F255" s="4">
        <v>2436</v>
      </c>
      <c r="G255" s="5">
        <v>99</v>
      </c>
    </row>
    <row r="256" spans="3:7" x14ac:dyDescent="0.3">
      <c r="C256" t="s">
        <v>9</v>
      </c>
      <c r="D256" t="s">
        <v>38</v>
      </c>
      <c r="E256" t="s">
        <v>33</v>
      </c>
      <c r="F256" s="4">
        <v>9506</v>
      </c>
      <c r="G256" s="5">
        <v>87</v>
      </c>
    </row>
    <row r="257" spans="3:7" x14ac:dyDescent="0.3">
      <c r="C257" t="s">
        <v>10</v>
      </c>
      <c r="D257" t="s">
        <v>37</v>
      </c>
      <c r="E257" t="s">
        <v>21</v>
      </c>
      <c r="F257" s="4">
        <v>245</v>
      </c>
      <c r="G257" s="5">
        <v>288</v>
      </c>
    </row>
    <row r="258" spans="3:7" x14ac:dyDescent="0.3">
      <c r="C258" t="s">
        <v>8</v>
      </c>
      <c r="D258" t="s">
        <v>35</v>
      </c>
      <c r="E258" t="s">
        <v>20</v>
      </c>
      <c r="F258" s="4">
        <v>2702</v>
      </c>
      <c r="G258" s="5">
        <v>363</v>
      </c>
    </row>
    <row r="259" spans="3:7" x14ac:dyDescent="0.3">
      <c r="C259" t="s">
        <v>10</v>
      </c>
      <c r="D259" t="s">
        <v>34</v>
      </c>
      <c r="E259" t="s">
        <v>17</v>
      </c>
      <c r="F259" s="4">
        <v>700</v>
      </c>
      <c r="G259" s="5">
        <v>87</v>
      </c>
    </row>
    <row r="260" spans="3:7" x14ac:dyDescent="0.3">
      <c r="C260" t="s">
        <v>6</v>
      </c>
      <c r="D260" t="s">
        <v>34</v>
      </c>
      <c r="E260" t="s">
        <v>17</v>
      </c>
      <c r="F260" s="4">
        <v>3759</v>
      </c>
      <c r="G260" s="5">
        <v>150</v>
      </c>
    </row>
    <row r="261" spans="3:7" x14ac:dyDescent="0.3">
      <c r="C261" t="s">
        <v>2</v>
      </c>
      <c r="D261" t="s">
        <v>35</v>
      </c>
      <c r="E261" t="s">
        <v>17</v>
      </c>
      <c r="F261" s="4">
        <v>1589</v>
      </c>
      <c r="G261" s="5">
        <v>303</v>
      </c>
    </row>
    <row r="262" spans="3:7" x14ac:dyDescent="0.3">
      <c r="C262" t="s">
        <v>7</v>
      </c>
      <c r="D262" t="s">
        <v>35</v>
      </c>
      <c r="E262" t="s">
        <v>28</v>
      </c>
      <c r="F262" s="4">
        <v>5194</v>
      </c>
      <c r="G262" s="5">
        <v>288</v>
      </c>
    </row>
    <row r="263" spans="3:7" x14ac:dyDescent="0.3">
      <c r="C263" t="s">
        <v>10</v>
      </c>
      <c r="D263" t="s">
        <v>36</v>
      </c>
      <c r="E263" t="s">
        <v>13</v>
      </c>
      <c r="F263" s="4">
        <v>945</v>
      </c>
      <c r="G263" s="5">
        <v>75</v>
      </c>
    </row>
    <row r="264" spans="3:7" x14ac:dyDescent="0.3">
      <c r="C264" t="s">
        <v>40</v>
      </c>
      <c r="D264" t="s">
        <v>38</v>
      </c>
      <c r="E264" t="s">
        <v>31</v>
      </c>
      <c r="F264" s="4">
        <v>1988</v>
      </c>
      <c r="G264" s="5">
        <v>39</v>
      </c>
    </row>
    <row r="265" spans="3:7" x14ac:dyDescent="0.3">
      <c r="C265" t="s">
        <v>6</v>
      </c>
      <c r="D265" t="s">
        <v>34</v>
      </c>
      <c r="E265" t="s">
        <v>32</v>
      </c>
      <c r="F265" s="4">
        <v>6734</v>
      </c>
      <c r="G265" s="5">
        <v>123</v>
      </c>
    </row>
    <row r="266" spans="3:7" x14ac:dyDescent="0.3">
      <c r="C266" t="s">
        <v>40</v>
      </c>
      <c r="D266" t="s">
        <v>36</v>
      </c>
      <c r="E266" t="s">
        <v>4</v>
      </c>
      <c r="F266" s="4">
        <v>217</v>
      </c>
      <c r="G266" s="5">
        <v>36</v>
      </c>
    </row>
    <row r="267" spans="3:7" x14ac:dyDescent="0.3">
      <c r="C267" t="s">
        <v>5</v>
      </c>
      <c r="D267" t="s">
        <v>34</v>
      </c>
      <c r="E267" t="s">
        <v>22</v>
      </c>
      <c r="F267" s="4">
        <v>6279</v>
      </c>
      <c r="G267" s="5">
        <v>237</v>
      </c>
    </row>
    <row r="268" spans="3:7" x14ac:dyDescent="0.3">
      <c r="C268" t="s">
        <v>40</v>
      </c>
      <c r="D268" t="s">
        <v>36</v>
      </c>
      <c r="E268" t="s">
        <v>13</v>
      </c>
      <c r="F268" s="4">
        <v>4424</v>
      </c>
      <c r="G268" s="5">
        <v>201</v>
      </c>
    </row>
    <row r="269" spans="3:7" x14ac:dyDescent="0.3">
      <c r="C269" t="s">
        <v>2</v>
      </c>
      <c r="D269" t="s">
        <v>36</v>
      </c>
      <c r="E269" t="s">
        <v>17</v>
      </c>
      <c r="F269" s="4">
        <v>189</v>
      </c>
      <c r="G269" s="5">
        <v>48</v>
      </c>
    </row>
    <row r="270" spans="3:7" x14ac:dyDescent="0.3">
      <c r="C270" t="s">
        <v>5</v>
      </c>
      <c r="D270" t="s">
        <v>35</v>
      </c>
      <c r="E270" t="s">
        <v>22</v>
      </c>
      <c r="F270" s="4">
        <v>490</v>
      </c>
      <c r="G270" s="5">
        <v>84</v>
      </c>
    </row>
    <row r="271" spans="3:7" x14ac:dyDescent="0.3">
      <c r="C271" t="s">
        <v>8</v>
      </c>
      <c r="D271" t="s">
        <v>37</v>
      </c>
      <c r="E271" t="s">
        <v>21</v>
      </c>
      <c r="F271" s="4">
        <v>434</v>
      </c>
      <c r="G271" s="5">
        <v>87</v>
      </c>
    </row>
    <row r="272" spans="3:7" x14ac:dyDescent="0.3">
      <c r="C272" t="s">
        <v>7</v>
      </c>
      <c r="D272" t="s">
        <v>38</v>
      </c>
      <c r="E272" t="s">
        <v>30</v>
      </c>
      <c r="F272" s="4">
        <v>10129</v>
      </c>
      <c r="G272" s="5">
        <v>312</v>
      </c>
    </row>
    <row r="273" spans="3:7" x14ac:dyDescent="0.3">
      <c r="C273" t="s">
        <v>3</v>
      </c>
      <c r="D273" t="s">
        <v>39</v>
      </c>
      <c r="E273" t="s">
        <v>28</v>
      </c>
      <c r="F273" s="4">
        <v>1652</v>
      </c>
      <c r="G273" s="5">
        <v>102</v>
      </c>
    </row>
    <row r="274" spans="3:7" x14ac:dyDescent="0.3">
      <c r="C274" t="s">
        <v>8</v>
      </c>
      <c r="D274" t="s">
        <v>38</v>
      </c>
      <c r="E274" t="s">
        <v>21</v>
      </c>
      <c r="F274" s="4">
        <v>6433</v>
      </c>
      <c r="G274" s="5">
        <v>78</v>
      </c>
    </row>
    <row r="275" spans="3:7" x14ac:dyDescent="0.3">
      <c r="C275" t="s">
        <v>3</v>
      </c>
      <c r="D275" t="s">
        <v>34</v>
      </c>
      <c r="E275" t="s">
        <v>23</v>
      </c>
      <c r="F275" s="4">
        <v>2212</v>
      </c>
      <c r="G275" s="5">
        <v>117</v>
      </c>
    </row>
    <row r="276" spans="3:7" x14ac:dyDescent="0.3">
      <c r="C276" t="s">
        <v>41</v>
      </c>
      <c r="D276" t="s">
        <v>35</v>
      </c>
      <c r="E276" t="s">
        <v>19</v>
      </c>
      <c r="F276" s="4">
        <v>609</v>
      </c>
      <c r="G276" s="5">
        <v>99</v>
      </c>
    </row>
    <row r="277" spans="3:7" x14ac:dyDescent="0.3">
      <c r="C277" t="s">
        <v>40</v>
      </c>
      <c r="D277" t="s">
        <v>35</v>
      </c>
      <c r="E277" t="s">
        <v>24</v>
      </c>
      <c r="F277" s="4">
        <v>1638</v>
      </c>
      <c r="G277" s="5">
        <v>48</v>
      </c>
    </row>
    <row r="278" spans="3:7" x14ac:dyDescent="0.3">
      <c r="C278" t="s">
        <v>7</v>
      </c>
      <c r="D278" t="s">
        <v>34</v>
      </c>
      <c r="E278" t="s">
        <v>15</v>
      </c>
      <c r="F278" s="4">
        <v>3829</v>
      </c>
      <c r="G278" s="5">
        <v>24</v>
      </c>
    </row>
    <row r="279" spans="3:7" x14ac:dyDescent="0.3">
      <c r="C279" t="s">
        <v>40</v>
      </c>
      <c r="D279" t="s">
        <v>39</v>
      </c>
      <c r="E279" t="s">
        <v>15</v>
      </c>
      <c r="F279" s="4">
        <v>5775</v>
      </c>
      <c r="G279" s="5">
        <v>42</v>
      </c>
    </row>
    <row r="280" spans="3:7" x14ac:dyDescent="0.3">
      <c r="C280" t="s">
        <v>6</v>
      </c>
      <c r="D280" t="s">
        <v>35</v>
      </c>
      <c r="E280" t="s">
        <v>20</v>
      </c>
      <c r="F280" s="4">
        <v>1071</v>
      </c>
      <c r="G280" s="5">
        <v>270</v>
      </c>
    </row>
    <row r="281" spans="3:7" x14ac:dyDescent="0.3">
      <c r="C281" t="s">
        <v>8</v>
      </c>
      <c r="D281" t="s">
        <v>36</v>
      </c>
      <c r="E281" t="s">
        <v>23</v>
      </c>
      <c r="F281" s="4">
        <v>5019</v>
      </c>
      <c r="G281" s="5">
        <v>150</v>
      </c>
    </row>
    <row r="282" spans="3:7" x14ac:dyDescent="0.3">
      <c r="C282" t="s">
        <v>2</v>
      </c>
      <c r="D282" t="s">
        <v>37</v>
      </c>
      <c r="E282" t="s">
        <v>15</v>
      </c>
      <c r="F282" s="4">
        <v>2863</v>
      </c>
      <c r="G282" s="5">
        <v>42</v>
      </c>
    </row>
    <row r="283" spans="3:7" x14ac:dyDescent="0.3">
      <c r="C283" t="s">
        <v>40</v>
      </c>
      <c r="D283" t="s">
        <v>35</v>
      </c>
      <c r="E283" t="s">
        <v>29</v>
      </c>
      <c r="F283" s="4">
        <v>1617</v>
      </c>
      <c r="G283" s="5">
        <v>126</v>
      </c>
    </row>
    <row r="284" spans="3:7" x14ac:dyDescent="0.3">
      <c r="C284" t="s">
        <v>6</v>
      </c>
      <c r="D284" t="s">
        <v>37</v>
      </c>
      <c r="E284" t="s">
        <v>26</v>
      </c>
      <c r="F284" s="4">
        <v>6818</v>
      </c>
      <c r="G284" s="5">
        <v>6</v>
      </c>
    </row>
    <row r="285" spans="3:7" x14ac:dyDescent="0.3">
      <c r="C285" t="s">
        <v>3</v>
      </c>
      <c r="D285" t="s">
        <v>35</v>
      </c>
      <c r="E285" t="s">
        <v>15</v>
      </c>
      <c r="F285" s="4">
        <v>6657</v>
      </c>
      <c r="G285" s="5">
        <v>276</v>
      </c>
    </row>
    <row r="286" spans="3:7" x14ac:dyDescent="0.3">
      <c r="C286" t="s">
        <v>3</v>
      </c>
      <c r="D286" t="s">
        <v>34</v>
      </c>
      <c r="E286" t="s">
        <v>17</v>
      </c>
      <c r="F286" s="4">
        <v>2919</v>
      </c>
      <c r="G286" s="5">
        <v>93</v>
      </c>
    </row>
    <row r="287" spans="3:7" x14ac:dyDescent="0.3">
      <c r="C287" t="s">
        <v>2</v>
      </c>
      <c r="D287" t="s">
        <v>36</v>
      </c>
      <c r="E287" t="s">
        <v>31</v>
      </c>
      <c r="F287" s="4">
        <v>3094</v>
      </c>
      <c r="G287" s="5">
        <v>246</v>
      </c>
    </row>
    <row r="288" spans="3:7" x14ac:dyDescent="0.3">
      <c r="C288" t="s">
        <v>6</v>
      </c>
      <c r="D288" t="s">
        <v>39</v>
      </c>
      <c r="E288" t="s">
        <v>24</v>
      </c>
      <c r="F288" s="4">
        <v>2989</v>
      </c>
      <c r="G288" s="5">
        <v>3</v>
      </c>
    </row>
    <row r="289" spans="3:7" x14ac:dyDescent="0.3">
      <c r="C289" t="s">
        <v>8</v>
      </c>
      <c r="D289" t="s">
        <v>38</v>
      </c>
      <c r="E289" t="s">
        <v>27</v>
      </c>
      <c r="F289" s="4">
        <v>2268</v>
      </c>
      <c r="G289" s="5">
        <v>63</v>
      </c>
    </row>
    <row r="290" spans="3:7" x14ac:dyDescent="0.3">
      <c r="C290" t="s">
        <v>5</v>
      </c>
      <c r="D290" t="s">
        <v>35</v>
      </c>
      <c r="E290" t="s">
        <v>31</v>
      </c>
      <c r="F290" s="4">
        <v>4753</v>
      </c>
      <c r="G290" s="5">
        <v>246</v>
      </c>
    </row>
    <row r="291" spans="3:7" x14ac:dyDescent="0.3">
      <c r="C291" t="s">
        <v>2</v>
      </c>
      <c r="D291" t="s">
        <v>34</v>
      </c>
      <c r="E291" t="s">
        <v>19</v>
      </c>
      <c r="F291" s="4">
        <v>7511</v>
      </c>
      <c r="G291" s="5">
        <v>120</v>
      </c>
    </row>
    <row r="292" spans="3:7" x14ac:dyDescent="0.3">
      <c r="C292" t="s">
        <v>2</v>
      </c>
      <c r="D292" t="s">
        <v>38</v>
      </c>
      <c r="E292" t="s">
        <v>31</v>
      </c>
      <c r="F292" s="4">
        <v>4326</v>
      </c>
      <c r="G292" s="5">
        <v>348</v>
      </c>
    </row>
    <row r="293" spans="3:7" x14ac:dyDescent="0.3">
      <c r="C293" t="s">
        <v>41</v>
      </c>
      <c r="D293" t="s">
        <v>34</v>
      </c>
      <c r="E293" t="s">
        <v>23</v>
      </c>
      <c r="F293" s="4">
        <v>4935</v>
      </c>
      <c r="G293" s="5">
        <v>126</v>
      </c>
    </row>
    <row r="294" spans="3:7" x14ac:dyDescent="0.3">
      <c r="C294" t="s">
        <v>6</v>
      </c>
      <c r="D294" t="s">
        <v>35</v>
      </c>
      <c r="E294" t="s">
        <v>30</v>
      </c>
      <c r="F294" s="4">
        <v>4781</v>
      </c>
      <c r="G294" s="5">
        <v>123</v>
      </c>
    </row>
    <row r="295" spans="3:7" x14ac:dyDescent="0.3">
      <c r="C295" t="s">
        <v>5</v>
      </c>
      <c r="D295" t="s">
        <v>38</v>
      </c>
      <c r="E295" t="s">
        <v>25</v>
      </c>
      <c r="F295" s="4">
        <v>7483</v>
      </c>
      <c r="G295" s="5">
        <v>45</v>
      </c>
    </row>
    <row r="296" spans="3:7" x14ac:dyDescent="0.3">
      <c r="C296" t="s">
        <v>10</v>
      </c>
      <c r="D296" t="s">
        <v>38</v>
      </c>
      <c r="E296" t="s">
        <v>4</v>
      </c>
      <c r="F296" s="4">
        <v>6860</v>
      </c>
      <c r="G296" s="5">
        <v>126</v>
      </c>
    </row>
    <row r="297" spans="3:7" x14ac:dyDescent="0.3">
      <c r="C297" t="s">
        <v>40</v>
      </c>
      <c r="D297" t="s">
        <v>37</v>
      </c>
      <c r="E297" t="s">
        <v>29</v>
      </c>
      <c r="F297" s="4">
        <v>9002</v>
      </c>
      <c r="G297" s="5">
        <v>72</v>
      </c>
    </row>
    <row r="298" spans="3:7" x14ac:dyDescent="0.3">
      <c r="C298" t="s">
        <v>6</v>
      </c>
      <c r="D298" t="s">
        <v>36</v>
      </c>
      <c r="E298" t="s">
        <v>29</v>
      </c>
      <c r="F298" s="4">
        <v>1400</v>
      </c>
      <c r="G298" s="5">
        <v>135</v>
      </c>
    </row>
    <row r="299" spans="3:7" x14ac:dyDescent="0.3">
      <c r="C299" t="s">
        <v>10</v>
      </c>
      <c r="D299" t="s">
        <v>34</v>
      </c>
      <c r="E299" t="s">
        <v>22</v>
      </c>
      <c r="F299" s="4">
        <v>4053</v>
      </c>
      <c r="G299" s="5">
        <v>24</v>
      </c>
    </row>
    <row r="300" spans="3:7" x14ac:dyDescent="0.3">
      <c r="C300" t="s">
        <v>7</v>
      </c>
      <c r="D300" t="s">
        <v>36</v>
      </c>
      <c r="E300" t="s">
        <v>31</v>
      </c>
      <c r="F300" s="4">
        <v>2149</v>
      </c>
      <c r="G300" s="5">
        <v>117</v>
      </c>
    </row>
    <row r="301" spans="3:7" x14ac:dyDescent="0.3">
      <c r="C301" t="s">
        <v>3</v>
      </c>
      <c r="D301" t="s">
        <v>39</v>
      </c>
      <c r="E301" t="s">
        <v>29</v>
      </c>
      <c r="F301" s="4">
        <v>3640</v>
      </c>
      <c r="G301" s="5">
        <v>51</v>
      </c>
    </row>
    <row r="302" spans="3:7" x14ac:dyDescent="0.3">
      <c r="C302" t="s">
        <v>2</v>
      </c>
      <c r="D302" t="s">
        <v>39</v>
      </c>
      <c r="E302" t="s">
        <v>23</v>
      </c>
      <c r="F302" s="4">
        <v>630</v>
      </c>
      <c r="G302" s="5">
        <v>36</v>
      </c>
    </row>
    <row r="303" spans="3:7" x14ac:dyDescent="0.3">
      <c r="C303" t="s">
        <v>9</v>
      </c>
      <c r="D303" t="s">
        <v>35</v>
      </c>
      <c r="E303" t="s">
        <v>27</v>
      </c>
      <c r="F303" s="4">
        <v>2429</v>
      </c>
      <c r="G303" s="5">
        <v>144</v>
      </c>
    </row>
    <row r="304" spans="3:7" x14ac:dyDescent="0.3">
      <c r="C304" t="s">
        <v>9</v>
      </c>
      <c r="D304" t="s">
        <v>36</v>
      </c>
      <c r="E304" t="s">
        <v>25</v>
      </c>
      <c r="F304" s="4">
        <v>2142</v>
      </c>
      <c r="G304" s="5">
        <v>114</v>
      </c>
    </row>
    <row r="305" spans="3:7" x14ac:dyDescent="0.3">
      <c r="C305" t="s">
        <v>7</v>
      </c>
      <c r="D305" t="s">
        <v>37</v>
      </c>
      <c r="E305" t="s">
        <v>30</v>
      </c>
      <c r="F305" s="4">
        <v>6454</v>
      </c>
      <c r="G305" s="5">
        <v>54</v>
      </c>
    </row>
    <row r="306" spans="3:7" x14ac:dyDescent="0.3">
      <c r="C306" t="s">
        <v>7</v>
      </c>
      <c r="D306" t="s">
        <v>37</v>
      </c>
      <c r="E306" t="s">
        <v>16</v>
      </c>
      <c r="F306" s="4">
        <v>4487</v>
      </c>
      <c r="G306" s="5">
        <v>333</v>
      </c>
    </row>
    <row r="307" spans="3:7" x14ac:dyDescent="0.3">
      <c r="C307" t="s">
        <v>3</v>
      </c>
      <c r="D307" t="s">
        <v>37</v>
      </c>
      <c r="E307" t="s">
        <v>4</v>
      </c>
      <c r="F307" s="4">
        <v>938</v>
      </c>
      <c r="G307" s="5">
        <v>366</v>
      </c>
    </row>
    <row r="308" spans="3:7" x14ac:dyDescent="0.3">
      <c r="C308" t="s">
        <v>3</v>
      </c>
      <c r="D308" t="s">
        <v>38</v>
      </c>
      <c r="E308" t="s">
        <v>26</v>
      </c>
      <c r="F308" s="4">
        <v>8841</v>
      </c>
      <c r="G308" s="5">
        <v>303</v>
      </c>
    </row>
    <row r="309" spans="3:7" x14ac:dyDescent="0.3">
      <c r="C309" t="s">
        <v>2</v>
      </c>
      <c r="D309" t="s">
        <v>39</v>
      </c>
      <c r="E309" t="s">
        <v>33</v>
      </c>
      <c r="F309" s="4">
        <v>4018</v>
      </c>
      <c r="G309" s="5">
        <v>126</v>
      </c>
    </row>
    <row r="310" spans="3:7" x14ac:dyDescent="0.3">
      <c r="C310" t="s">
        <v>41</v>
      </c>
      <c r="D310" t="s">
        <v>37</v>
      </c>
      <c r="E310" t="s">
        <v>15</v>
      </c>
      <c r="F310" s="4">
        <v>714</v>
      </c>
      <c r="G310" s="5">
        <v>231</v>
      </c>
    </row>
    <row r="311" spans="3:7" x14ac:dyDescent="0.3">
      <c r="C311" t="s">
        <v>9</v>
      </c>
      <c r="D311" t="s">
        <v>38</v>
      </c>
      <c r="E311" t="s">
        <v>25</v>
      </c>
      <c r="F311" s="4">
        <v>3850</v>
      </c>
      <c r="G311" s="5">
        <v>102</v>
      </c>
    </row>
    <row r="312" spans="3:7" x14ac:dyDescent="0.3">
      <c r="F312" s="4"/>
      <c r="G312" s="5"/>
    </row>
    <row r="313" spans="3:7" x14ac:dyDescent="0.3">
      <c r="F313" s="4"/>
      <c r="G313" s="5"/>
    </row>
    <row r="314" spans="3:7" x14ac:dyDescent="0.3">
      <c r="F314" s="4"/>
      <c r="G314" s="5"/>
    </row>
    <row r="315" spans="3:7" x14ac:dyDescent="0.3">
      <c r="F315" s="4"/>
      <c r="G315" s="5"/>
    </row>
    <row r="316" spans="3:7" x14ac:dyDescent="0.3">
      <c r="F316" s="4"/>
      <c r="G316" s="5"/>
    </row>
    <row r="317" spans="3:7" x14ac:dyDescent="0.3">
      <c r="F317" s="4"/>
      <c r="G317" s="5"/>
    </row>
    <row r="318" spans="3:7" x14ac:dyDescent="0.3">
      <c r="F318" s="4"/>
      <c r="G318" s="5"/>
    </row>
    <row r="319" spans="3:7" x14ac:dyDescent="0.3">
      <c r="F319" s="4"/>
      <c r="G319" s="5"/>
    </row>
    <row r="320" spans="3:7" x14ac:dyDescent="0.3">
      <c r="F320" s="4"/>
      <c r="G320" s="5"/>
    </row>
    <row r="321" spans="6:7" x14ac:dyDescent="0.3">
      <c r="F321" s="4"/>
      <c r="G321" s="5"/>
    </row>
    <row r="322" spans="6:7" x14ac:dyDescent="0.3">
      <c r="F322" s="4"/>
      <c r="G322" s="5"/>
    </row>
    <row r="323" spans="6:7" x14ac:dyDescent="0.3">
      <c r="F323" s="4"/>
      <c r="G323" s="5"/>
    </row>
    <row r="324" spans="6:7" x14ac:dyDescent="0.3">
      <c r="F324" s="4"/>
      <c r="G324" s="5"/>
    </row>
    <row r="325" spans="6:7" x14ac:dyDescent="0.3">
      <c r="F325" s="4"/>
      <c r="G325" s="5"/>
    </row>
    <row r="326" spans="6:7" x14ac:dyDescent="0.3">
      <c r="F326" s="4"/>
      <c r="G326" s="5"/>
    </row>
    <row r="327" spans="6:7" x14ac:dyDescent="0.3">
      <c r="F327" s="4"/>
      <c r="G327" s="5"/>
    </row>
    <row r="328" spans="6:7" x14ac:dyDescent="0.3">
      <c r="F328" s="4"/>
      <c r="G328" s="5"/>
    </row>
    <row r="329" spans="6:7" x14ac:dyDescent="0.3">
      <c r="F329" s="4"/>
      <c r="G329" s="5"/>
    </row>
    <row r="330" spans="6:7" x14ac:dyDescent="0.3">
      <c r="F330" s="4"/>
      <c r="G330" s="5"/>
    </row>
    <row r="331" spans="6:7" x14ac:dyDescent="0.3">
      <c r="F331" s="4"/>
      <c r="G331" s="5"/>
    </row>
    <row r="332" spans="6:7" x14ac:dyDescent="0.3">
      <c r="F332" s="4"/>
      <c r="G332" s="5"/>
    </row>
    <row r="333" spans="6:7" x14ac:dyDescent="0.3">
      <c r="F333" s="4"/>
      <c r="G333" s="5"/>
    </row>
    <row r="334" spans="6:7" x14ac:dyDescent="0.3">
      <c r="F334" s="4"/>
      <c r="G334" s="5"/>
    </row>
    <row r="335" spans="6:7" x14ac:dyDescent="0.3">
      <c r="F335" s="4"/>
      <c r="G335" s="5"/>
    </row>
    <row r="336" spans="6:7" x14ac:dyDescent="0.3">
      <c r="F336" s="4"/>
      <c r="G336" s="5"/>
    </row>
    <row r="337" spans="6:7" x14ac:dyDescent="0.3">
      <c r="F337" s="4"/>
      <c r="G337" s="5"/>
    </row>
    <row r="338" spans="6:7" x14ac:dyDescent="0.3">
      <c r="F338" s="4"/>
      <c r="G338" s="5"/>
    </row>
    <row r="339" spans="6:7" x14ac:dyDescent="0.3">
      <c r="F339" s="4"/>
      <c r="G339" s="5"/>
    </row>
    <row r="340" spans="6:7" x14ac:dyDescent="0.3">
      <c r="F340" s="4"/>
      <c r="G340" s="5"/>
    </row>
    <row r="341" spans="6:7" x14ac:dyDescent="0.3">
      <c r="F341" s="4"/>
      <c r="G341" s="5"/>
    </row>
    <row r="342" spans="6:7" x14ac:dyDescent="0.3">
      <c r="F342" s="4"/>
      <c r="G342" s="5"/>
    </row>
    <row r="343" spans="6:7" x14ac:dyDescent="0.3">
      <c r="F343" s="4"/>
      <c r="G343" s="5"/>
    </row>
    <row r="344" spans="6:7" x14ac:dyDescent="0.3">
      <c r="F344" s="4"/>
      <c r="G344" s="5"/>
    </row>
    <row r="345" spans="6:7" x14ac:dyDescent="0.3">
      <c r="F345" s="4"/>
      <c r="G345" s="5"/>
    </row>
    <row r="346" spans="6:7" x14ac:dyDescent="0.3">
      <c r="F346" s="4"/>
      <c r="G346" s="5"/>
    </row>
    <row r="347" spans="6:7" x14ac:dyDescent="0.3">
      <c r="F347" s="4"/>
      <c r="G347" s="5"/>
    </row>
    <row r="348" spans="6:7" x14ac:dyDescent="0.3">
      <c r="F348" s="4"/>
      <c r="G348" s="5"/>
    </row>
    <row r="349" spans="6:7" x14ac:dyDescent="0.3">
      <c r="F349" s="4"/>
      <c r="G349" s="5"/>
    </row>
    <row r="350" spans="6:7" x14ac:dyDescent="0.3">
      <c r="F350" s="4"/>
      <c r="G350" s="5"/>
    </row>
    <row r="351" spans="6:7" x14ac:dyDescent="0.3">
      <c r="F351" s="4"/>
      <c r="G351" s="5"/>
    </row>
    <row r="352" spans="6:7" x14ac:dyDescent="0.3">
      <c r="F352" s="4"/>
      <c r="G352" s="5"/>
    </row>
    <row r="353" spans="6:7" x14ac:dyDescent="0.3">
      <c r="F353" s="4"/>
      <c r="G353" s="5"/>
    </row>
    <row r="354" spans="6:7" x14ac:dyDescent="0.3">
      <c r="F354" s="4"/>
      <c r="G354" s="5"/>
    </row>
    <row r="355" spans="6:7" x14ac:dyDescent="0.3">
      <c r="F355" s="4"/>
      <c r="G355" s="5"/>
    </row>
    <row r="356" spans="6:7" x14ac:dyDescent="0.3">
      <c r="F356" s="4"/>
      <c r="G356" s="5"/>
    </row>
    <row r="357" spans="6:7" x14ac:dyDescent="0.3">
      <c r="F357" s="4"/>
      <c r="G357" s="5"/>
    </row>
    <row r="358" spans="6:7" x14ac:dyDescent="0.3">
      <c r="F358" s="4"/>
      <c r="G358" s="5"/>
    </row>
    <row r="359" spans="6:7" x14ac:dyDescent="0.3">
      <c r="F359" s="4"/>
      <c r="G359" s="5"/>
    </row>
    <row r="360" spans="6:7" x14ac:dyDescent="0.3">
      <c r="F360" s="4"/>
      <c r="G360" s="5"/>
    </row>
    <row r="361" spans="6:7" x14ac:dyDescent="0.3">
      <c r="F361" s="4"/>
      <c r="G361" s="5"/>
    </row>
    <row r="362" spans="6:7" x14ac:dyDescent="0.3">
      <c r="F362" s="4"/>
      <c r="G362" s="5"/>
    </row>
    <row r="363" spans="6:7" x14ac:dyDescent="0.3">
      <c r="F363" s="4"/>
      <c r="G363" s="5"/>
    </row>
    <row r="364" spans="6:7" x14ac:dyDescent="0.3">
      <c r="F364" s="4"/>
      <c r="G364" s="5"/>
    </row>
    <row r="365" spans="6:7" x14ac:dyDescent="0.3">
      <c r="F365" s="4"/>
      <c r="G365" s="5"/>
    </row>
    <row r="366" spans="6:7" x14ac:dyDescent="0.3">
      <c r="F366" s="4"/>
      <c r="G366" s="5"/>
    </row>
    <row r="367" spans="6:7" x14ac:dyDescent="0.3">
      <c r="F367" s="4"/>
      <c r="G367" s="5"/>
    </row>
    <row r="368" spans="6:7" x14ac:dyDescent="0.3">
      <c r="F368" s="4"/>
      <c r="G368" s="5"/>
    </row>
    <row r="369" spans="6:7" x14ac:dyDescent="0.3">
      <c r="F369" s="4"/>
      <c r="G369" s="5"/>
    </row>
    <row r="370" spans="6:7" x14ac:dyDescent="0.3">
      <c r="F370" s="4"/>
      <c r="G370" s="5"/>
    </row>
    <row r="371" spans="6:7" x14ac:dyDescent="0.3">
      <c r="F371" s="4"/>
      <c r="G371" s="5"/>
    </row>
    <row r="372" spans="6:7" x14ac:dyDescent="0.3">
      <c r="F372" s="4"/>
      <c r="G372" s="5"/>
    </row>
    <row r="373" spans="6:7" x14ac:dyDescent="0.3">
      <c r="F373" s="4"/>
      <c r="G373" s="5"/>
    </row>
    <row r="374" spans="6:7" x14ac:dyDescent="0.3">
      <c r="F374" s="4"/>
      <c r="G374" s="5"/>
    </row>
    <row r="375" spans="6:7" x14ac:dyDescent="0.3">
      <c r="F375" s="4"/>
      <c r="G375" s="5"/>
    </row>
    <row r="376" spans="6:7" x14ac:dyDescent="0.3">
      <c r="F376" s="4"/>
      <c r="G376" s="5"/>
    </row>
    <row r="377" spans="6:7" x14ac:dyDescent="0.3">
      <c r="F377" s="4"/>
      <c r="G377" s="5"/>
    </row>
    <row r="378" spans="6:7" x14ac:dyDescent="0.3">
      <c r="F378" s="4"/>
      <c r="G378" s="5"/>
    </row>
    <row r="379" spans="6:7" x14ac:dyDescent="0.3">
      <c r="F379" s="4"/>
      <c r="G379" s="5"/>
    </row>
    <row r="380" spans="6:7" x14ac:dyDescent="0.3">
      <c r="F380" s="4"/>
      <c r="G380" s="5"/>
    </row>
    <row r="381" spans="6:7" x14ac:dyDescent="0.3">
      <c r="F381" s="4"/>
      <c r="G381" s="5"/>
    </row>
    <row r="382" spans="6:7" x14ac:dyDescent="0.3">
      <c r="F382" s="4"/>
      <c r="G382" s="5"/>
    </row>
    <row r="383" spans="6:7" x14ac:dyDescent="0.3">
      <c r="F383" s="4"/>
      <c r="G383" s="5"/>
    </row>
    <row r="384" spans="6:7" x14ac:dyDescent="0.3">
      <c r="F384" s="4"/>
      <c r="G384" s="5"/>
    </row>
    <row r="385" spans="6:7" x14ac:dyDescent="0.3">
      <c r="F385" s="4"/>
      <c r="G385" s="5"/>
    </row>
    <row r="386" spans="6:7" x14ac:dyDescent="0.3">
      <c r="F386" s="4"/>
      <c r="G386" s="5"/>
    </row>
    <row r="387" spans="6:7" x14ac:dyDescent="0.3">
      <c r="F387" s="4"/>
      <c r="G387" s="5"/>
    </row>
    <row r="388" spans="6:7" x14ac:dyDescent="0.3">
      <c r="F388" s="4"/>
      <c r="G388" s="5"/>
    </row>
    <row r="389" spans="6:7" x14ac:dyDescent="0.3">
      <c r="F389" s="4"/>
      <c r="G389" s="5"/>
    </row>
    <row r="390" spans="6:7" x14ac:dyDescent="0.3">
      <c r="F390" s="4"/>
      <c r="G390" s="5"/>
    </row>
    <row r="391" spans="6:7" x14ac:dyDescent="0.3">
      <c r="F391" s="4"/>
      <c r="G391" s="5"/>
    </row>
    <row r="392" spans="6:7" x14ac:dyDescent="0.3">
      <c r="F392" s="4"/>
      <c r="G392" s="5"/>
    </row>
    <row r="393" spans="6:7" x14ac:dyDescent="0.3">
      <c r="F393" s="4"/>
      <c r="G393" s="5"/>
    </row>
    <row r="394" spans="6:7" x14ac:dyDescent="0.3">
      <c r="F394" s="4"/>
      <c r="G394" s="5"/>
    </row>
    <row r="395" spans="6:7" x14ac:dyDescent="0.3">
      <c r="F395" s="4"/>
      <c r="G395" s="5"/>
    </row>
    <row r="396" spans="6:7" x14ac:dyDescent="0.3">
      <c r="F396" s="4"/>
      <c r="G396" s="5"/>
    </row>
    <row r="397" spans="6:7" x14ac:dyDescent="0.3">
      <c r="F397" s="4"/>
      <c r="G397" s="5"/>
    </row>
    <row r="398" spans="6:7" x14ac:dyDescent="0.3">
      <c r="F398" s="4"/>
      <c r="G398" s="5"/>
    </row>
    <row r="399" spans="6:7" x14ac:dyDescent="0.3">
      <c r="F399" s="4"/>
      <c r="G399" s="5"/>
    </row>
    <row r="400" spans="6:7" x14ac:dyDescent="0.3">
      <c r="F400" s="4"/>
      <c r="G400" s="5"/>
    </row>
    <row r="401" spans="6:7" x14ac:dyDescent="0.3">
      <c r="F401" s="4"/>
      <c r="G401" s="5"/>
    </row>
    <row r="402" spans="6:7" x14ac:dyDescent="0.3">
      <c r="F402" s="4"/>
      <c r="G402" s="5"/>
    </row>
    <row r="403" spans="6:7" x14ac:dyDescent="0.3">
      <c r="F403" s="4"/>
      <c r="G403" s="5"/>
    </row>
    <row r="404" spans="6:7" x14ac:dyDescent="0.3">
      <c r="F404" s="4"/>
      <c r="G404" s="5"/>
    </row>
    <row r="405" spans="6:7" x14ac:dyDescent="0.3">
      <c r="F405" s="4"/>
      <c r="G405" s="5"/>
    </row>
    <row r="406" spans="6:7" x14ac:dyDescent="0.3">
      <c r="F406" s="4"/>
      <c r="G406" s="5"/>
    </row>
    <row r="407" spans="6:7" x14ac:dyDescent="0.3">
      <c r="F407" s="4"/>
      <c r="G407" s="5"/>
    </row>
    <row r="408" spans="6:7" x14ac:dyDescent="0.3">
      <c r="F408" s="4"/>
      <c r="G408" s="5"/>
    </row>
    <row r="409" spans="6:7" x14ac:dyDescent="0.3">
      <c r="F409" s="4"/>
      <c r="G409" s="5"/>
    </row>
    <row r="410" spans="6:7" x14ac:dyDescent="0.3">
      <c r="F410" s="4"/>
      <c r="G410" s="5"/>
    </row>
    <row r="411" spans="6:7" x14ac:dyDescent="0.3">
      <c r="F411" s="4"/>
      <c r="G411" s="5"/>
    </row>
    <row r="412" spans="6:7" x14ac:dyDescent="0.3">
      <c r="F412" s="4"/>
      <c r="G412" s="5"/>
    </row>
    <row r="413" spans="6:7" x14ac:dyDescent="0.3">
      <c r="F413" s="4"/>
      <c r="G413" s="5"/>
    </row>
    <row r="414" spans="6:7" x14ac:dyDescent="0.3">
      <c r="F414" s="4"/>
      <c r="G414" s="5"/>
    </row>
    <row r="415" spans="6:7" x14ac:dyDescent="0.3">
      <c r="F415" s="4"/>
      <c r="G415" s="5"/>
    </row>
    <row r="416" spans="6:7" x14ac:dyDescent="0.3">
      <c r="F416" s="4"/>
      <c r="G416" s="5"/>
    </row>
    <row r="417" spans="6:7" x14ac:dyDescent="0.3">
      <c r="F417" s="4"/>
      <c r="G417" s="5"/>
    </row>
    <row r="418" spans="6:7" x14ac:dyDescent="0.3">
      <c r="F418" s="4"/>
      <c r="G418" s="5"/>
    </row>
    <row r="419" spans="6:7" x14ac:dyDescent="0.3">
      <c r="F419" s="4"/>
      <c r="G419" s="5"/>
    </row>
    <row r="420" spans="6:7" x14ac:dyDescent="0.3">
      <c r="F420" s="4"/>
      <c r="G420" s="5"/>
    </row>
    <row r="421" spans="6:7" x14ac:dyDescent="0.3">
      <c r="F421" s="4"/>
      <c r="G421" s="5"/>
    </row>
    <row r="422" spans="6:7" x14ac:dyDescent="0.3">
      <c r="F422" s="4"/>
      <c r="G422" s="5"/>
    </row>
    <row r="423" spans="6:7" x14ac:dyDescent="0.3">
      <c r="F423" s="4"/>
      <c r="G423" s="5"/>
    </row>
    <row r="424" spans="6:7" x14ac:dyDescent="0.3">
      <c r="F424" s="4"/>
      <c r="G424" s="5"/>
    </row>
    <row r="425" spans="6:7" x14ac:dyDescent="0.3">
      <c r="F425" s="4"/>
      <c r="G425" s="5"/>
    </row>
    <row r="426" spans="6:7" x14ac:dyDescent="0.3">
      <c r="F426" s="4"/>
      <c r="G426" s="5"/>
    </row>
    <row r="427" spans="6:7" x14ac:dyDescent="0.3">
      <c r="F427" s="4"/>
      <c r="G427" s="5"/>
    </row>
    <row r="428" spans="6:7" x14ac:dyDescent="0.3">
      <c r="F428" s="4"/>
      <c r="G428" s="5"/>
    </row>
    <row r="429" spans="6:7" x14ac:dyDescent="0.3">
      <c r="F429" s="4"/>
      <c r="G429" s="5"/>
    </row>
    <row r="430" spans="6:7" x14ac:dyDescent="0.3">
      <c r="F430" s="4"/>
      <c r="G430" s="5"/>
    </row>
    <row r="431" spans="6:7" x14ac:dyDescent="0.3">
      <c r="F431" s="4"/>
      <c r="G431" s="5"/>
    </row>
    <row r="432" spans="6:7" x14ac:dyDescent="0.3">
      <c r="F432" s="4"/>
      <c r="G432" s="5"/>
    </row>
    <row r="433" spans="6:7" x14ac:dyDescent="0.3">
      <c r="F433" s="4"/>
      <c r="G433" s="5"/>
    </row>
    <row r="434" spans="6:7" x14ac:dyDescent="0.3">
      <c r="F434" s="4"/>
      <c r="G434" s="5"/>
    </row>
    <row r="435" spans="6:7" x14ac:dyDescent="0.3">
      <c r="F435" s="4"/>
      <c r="G435" s="5"/>
    </row>
    <row r="436" spans="6:7" x14ac:dyDescent="0.3">
      <c r="F436" s="4"/>
      <c r="G436" s="5"/>
    </row>
    <row r="437" spans="6:7" x14ac:dyDescent="0.3">
      <c r="F437" s="4"/>
      <c r="G437" s="5"/>
    </row>
    <row r="438" spans="6:7" x14ac:dyDescent="0.3">
      <c r="F438" s="4"/>
      <c r="G438" s="5"/>
    </row>
    <row r="439" spans="6:7" x14ac:dyDescent="0.3">
      <c r="F439" s="4"/>
      <c r="G439" s="5"/>
    </row>
    <row r="440" spans="6:7" x14ac:dyDescent="0.3">
      <c r="F440" s="4"/>
      <c r="G440" s="5"/>
    </row>
    <row r="441" spans="6:7" x14ac:dyDescent="0.3">
      <c r="F441" s="4"/>
      <c r="G441" s="5"/>
    </row>
    <row r="442" spans="6:7" x14ac:dyDescent="0.3">
      <c r="F442" s="4"/>
      <c r="G442" s="5"/>
    </row>
    <row r="443" spans="6:7" x14ac:dyDescent="0.3">
      <c r="F443" s="4"/>
      <c r="G443" s="5"/>
    </row>
    <row r="444" spans="6:7" x14ac:dyDescent="0.3">
      <c r="F444" s="4"/>
      <c r="G444" s="5"/>
    </row>
    <row r="445" spans="6:7" x14ac:dyDescent="0.3">
      <c r="F445" s="4"/>
      <c r="G445" s="5"/>
    </row>
    <row r="446" spans="6:7" x14ac:dyDescent="0.3">
      <c r="F446" s="4"/>
      <c r="G446" s="5"/>
    </row>
    <row r="447" spans="6:7" x14ac:dyDescent="0.3">
      <c r="F447" s="4"/>
      <c r="G447" s="5"/>
    </row>
    <row r="448" spans="6:7" x14ac:dyDescent="0.3">
      <c r="F448" s="4"/>
      <c r="G448" s="5"/>
    </row>
    <row r="449" spans="6:7" x14ac:dyDescent="0.3">
      <c r="F449" s="4"/>
      <c r="G449" s="5"/>
    </row>
    <row r="450" spans="6:7" x14ac:dyDescent="0.3">
      <c r="F450" s="4"/>
      <c r="G450" s="5"/>
    </row>
    <row r="451" spans="6:7" x14ac:dyDescent="0.3">
      <c r="F451" s="4"/>
      <c r="G451" s="5"/>
    </row>
    <row r="452" spans="6:7" x14ac:dyDescent="0.3">
      <c r="F452" s="4"/>
      <c r="G452" s="5"/>
    </row>
    <row r="453" spans="6:7" x14ac:dyDescent="0.3">
      <c r="F453" s="4"/>
      <c r="G453" s="5"/>
    </row>
    <row r="454" spans="6:7" x14ac:dyDescent="0.3">
      <c r="F454" s="4"/>
      <c r="G454" s="5"/>
    </row>
    <row r="455" spans="6:7" x14ac:dyDescent="0.3">
      <c r="F455" s="4"/>
      <c r="G455" s="5"/>
    </row>
    <row r="456" spans="6:7" x14ac:dyDescent="0.3">
      <c r="F456" s="4"/>
      <c r="G456" s="5"/>
    </row>
    <row r="457" spans="6:7" x14ac:dyDescent="0.3">
      <c r="F457" s="4"/>
      <c r="G457" s="5"/>
    </row>
    <row r="458" spans="6:7" x14ac:dyDescent="0.3">
      <c r="F458" s="4"/>
      <c r="G458" s="5"/>
    </row>
    <row r="459" spans="6:7" x14ac:dyDescent="0.3">
      <c r="F459" s="4"/>
      <c r="G459" s="5"/>
    </row>
    <row r="460" spans="6:7" x14ac:dyDescent="0.3">
      <c r="F460" s="4"/>
      <c r="G460" s="5"/>
    </row>
    <row r="461" spans="6:7" x14ac:dyDescent="0.3">
      <c r="F461" s="4"/>
      <c r="G461" s="5"/>
    </row>
    <row r="462" spans="6:7" x14ac:dyDescent="0.3">
      <c r="F462" s="4"/>
      <c r="G462" s="5"/>
    </row>
    <row r="463" spans="6:7" x14ac:dyDescent="0.3">
      <c r="F463" s="4"/>
      <c r="G463" s="5"/>
    </row>
    <row r="464" spans="6:7" x14ac:dyDescent="0.3">
      <c r="F464" s="4"/>
      <c r="G464" s="5"/>
    </row>
    <row r="465" spans="6:7" x14ac:dyDescent="0.3">
      <c r="F465" s="4"/>
      <c r="G465" s="5"/>
    </row>
    <row r="466" spans="6:7" x14ac:dyDescent="0.3">
      <c r="F466" s="4"/>
      <c r="G466" s="5"/>
    </row>
    <row r="467" spans="6:7" x14ac:dyDescent="0.3">
      <c r="F467" s="4"/>
      <c r="G467" s="5"/>
    </row>
    <row r="468" spans="6:7" x14ac:dyDescent="0.3">
      <c r="F468" s="4"/>
      <c r="G468" s="5"/>
    </row>
    <row r="469" spans="6:7" x14ac:dyDescent="0.3">
      <c r="F469" s="4"/>
      <c r="G469" s="5"/>
    </row>
    <row r="470" spans="6:7" x14ac:dyDescent="0.3">
      <c r="F470" s="4"/>
      <c r="G470" s="5"/>
    </row>
    <row r="471" spans="6:7" x14ac:dyDescent="0.3">
      <c r="F471" s="4"/>
      <c r="G471" s="5"/>
    </row>
    <row r="472" spans="6:7" x14ac:dyDescent="0.3">
      <c r="F472" s="4"/>
      <c r="G472" s="5"/>
    </row>
    <row r="473" spans="6:7" x14ac:dyDescent="0.3">
      <c r="F473" s="4"/>
      <c r="G473" s="5"/>
    </row>
    <row r="474" spans="6:7" x14ac:dyDescent="0.3">
      <c r="F474" s="4"/>
      <c r="G474" s="5"/>
    </row>
    <row r="475" spans="6:7" x14ac:dyDescent="0.3">
      <c r="F475" s="4"/>
      <c r="G475" s="5"/>
    </row>
    <row r="476" spans="6:7" x14ac:dyDescent="0.3">
      <c r="F476" s="4"/>
      <c r="G476" s="5"/>
    </row>
    <row r="477" spans="6:7" x14ac:dyDescent="0.3">
      <c r="F477" s="4"/>
      <c r="G477" s="5"/>
    </row>
    <row r="478" spans="6:7" x14ac:dyDescent="0.3">
      <c r="F478" s="4"/>
      <c r="G478" s="5"/>
    </row>
    <row r="479" spans="6:7" x14ac:dyDescent="0.3">
      <c r="F479" s="4"/>
      <c r="G479" s="5"/>
    </row>
    <row r="480" spans="6:7" x14ac:dyDescent="0.3">
      <c r="F480" s="4"/>
      <c r="G480" s="5"/>
    </row>
    <row r="481" spans="6:7" x14ac:dyDescent="0.3">
      <c r="F481" s="4"/>
      <c r="G481" s="5"/>
    </row>
    <row r="482" spans="6:7" x14ac:dyDescent="0.3">
      <c r="F482" s="4"/>
      <c r="G482" s="5"/>
    </row>
    <row r="483" spans="6:7" x14ac:dyDescent="0.3">
      <c r="F483" s="4"/>
      <c r="G483" s="5"/>
    </row>
    <row r="484" spans="6:7" x14ac:dyDescent="0.3">
      <c r="F484" s="4"/>
      <c r="G484" s="5"/>
    </row>
    <row r="485" spans="6:7" x14ac:dyDescent="0.3">
      <c r="F485" s="4"/>
      <c r="G485" s="5"/>
    </row>
    <row r="486" spans="6:7" x14ac:dyDescent="0.3">
      <c r="F486" s="4"/>
      <c r="G486" s="5"/>
    </row>
    <row r="487" spans="6:7" x14ac:dyDescent="0.3">
      <c r="F487" s="4"/>
      <c r="G487" s="5"/>
    </row>
    <row r="488" spans="6:7" x14ac:dyDescent="0.3">
      <c r="F488" s="4"/>
      <c r="G488" s="5"/>
    </row>
    <row r="489" spans="6:7" x14ac:dyDescent="0.3">
      <c r="F489" s="4"/>
      <c r="G489" s="5"/>
    </row>
    <row r="490" spans="6:7" x14ac:dyDescent="0.3">
      <c r="F490" s="4"/>
      <c r="G490" s="5"/>
    </row>
    <row r="491" spans="6:7" x14ac:dyDescent="0.3">
      <c r="F491" s="4"/>
      <c r="G491" s="5"/>
    </row>
    <row r="492" spans="6:7" x14ac:dyDescent="0.3">
      <c r="F492" s="4"/>
      <c r="G492" s="5"/>
    </row>
    <row r="493" spans="6:7" x14ac:dyDescent="0.3">
      <c r="F493" s="4"/>
      <c r="G493" s="5"/>
    </row>
    <row r="494" spans="6:7" x14ac:dyDescent="0.3">
      <c r="F494" s="4"/>
      <c r="G494" s="5"/>
    </row>
    <row r="495" spans="6:7" x14ac:dyDescent="0.3">
      <c r="F495" s="4"/>
      <c r="G495" s="5"/>
    </row>
    <row r="496" spans="6:7" x14ac:dyDescent="0.3">
      <c r="F496" s="4"/>
      <c r="G496" s="5"/>
    </row>
    <row r="497" spans="6:7" x14ac:dyDescent="0.3">
      <c r="F497" s="4"/>
      <c r="G497" s="5"/>
    </row>
    <row r="498" spans="6:7" x14ac:dyDescent="0.3">
      <c r="F498" s="4"/>
      <c r="G498" s="5"/>
    </row>
    <row r="499" spans="6:7" x14ac:dyDescent="0.3">
      <c r="F499" s="4"/>
      <c r="G499" s="5"/>
    </row>
    <row r="500" spans="6:7" x14ac:dyDescent="0.3">
      <c r="F500" s="4"/>
      <c r="G500" s="5"/>
    </row>
    <row r="501" spans="6:7" x14ac:dyDescent="0.3">
      <c r="F501" s="4"/>
      <c r="G501" s="5"/>
    </row>
    <row r="502" spans="6:7" x14ac:dyDescent="0.3">
      <c r="F502" s="4"/>
      <c r="G502" s="5"/>
    </row>
    <row r="503" spans="6:7" x14ac:dyDescent="0.3">
      <c r="F503" s="4"/>
      <c r="G503" s="5"/>
    </row>
    <row r="504" spans="6:7" x14ac:dyDescent="0.3">
      <c r="F504" s="4"/>
      <c r="G504" s="5"/>
    </row>
    <row r="505" spans="6:7" x14ac:dyDescent="0.3">
      <c r="F505" s="4"/>
      <c r="G505" s="5"/>
    </row>
    <row r="506" spans="6:7" x14ac:dyDescent="0.3">
      <c r="F506" s="4"/>
      <c r="G506" s="5"/>
    </row>
    <row r="507" spans="6:7" x14ac:dyDescent="0.3">
      <c r="F507" s="4"/>
      <c r="G507" s="5"/>
    </row>
    <row r="508" spans="6:7" x14ac:dyDescent="0.3">
      <c r="F508" s="4"/>
      <c r="G508" s="5"/>
    </row>
    <row r="509" spans="6:7" x14ac:dyDescent="0.3">
      <c r="F509" s="4"/>
      <c r="G509" s="5"/>
    </row>
    <row r="510" spans="6:7" x14ac:dyDescent="0.3">
      <c r="F510" s="4"/>
      <c r="G510" s="5"/>
    </row>
    <row r="511" spans="6:7" x14ac:dyDescent="0.3">
      <c r="F511" s="4"/>
      <c r="G511" s="5"/>
    </row>
    <row r="512" spans="6:7" x14ac:dyDescent="0.3">
      <c r="F512" s="4"/>
      <c r="G512" s="5"/>
    </row>
    <row r="513" spans="6:7" x14ac:dyDescent="0.3">
      <c r="F513" s="4"/>
      <c r="G513" s="5"/>
    </row>
    <row r="514" spans="6:7" x14ac:dyDescent="0.3">
      <c r="F514" s="4"/>
      <c r="G514" s="5"/>
    </row>
    <row r="515" spans="6:7" x14ac:dyDescent="0.3">
      <c r="F515" s="4"/>
      <c r="G515" s="5"/>
    </row>
    <row r="516" spans="6:7" x14ac:dyDescent="0.3">
      <c r="F516" s="4"/>
      <c r="G516" s="5"/>
    </row>
    <row r="517" spans="6:7" x14ac:dyDescent="0.3">
      <c r="F517" s="4"/>
      <c r="G517" s="5"/>
    </row>
    <row r="518" spans="6:7" x14ac:dyDescent="0.3">
      <c r="F518" s="4"/>
      <c r="G518" s="5"/>
    </row>
    <row r="519" spans="6:7" x14ac:dyDescent="0.3">
      <c r="F519" s="4"/>
      <c r="G519" s="5"/>
    </row>
    <row r="520" spans="6:7" x14ac:dyDescent="0.3">
      <c r="F520" s="4"/>
      <c r="G520" s="5"/>
    </row>
    <row r="521" spans="6:7" x14ac:dyDescent="0.3">
      <c r="F521" s="4"/>
      <c r="G521" s="5"/>
    </row>
    <row r="522" spans="6:7" x14ac:dyDescent="0.3">
      <c r="F522" s="4"/>
      <c r="G522" s="5"/>
    </row>
    <row r="523" spans="6:7" x14ac:dyDescent="0.3">
      <c r="F523" s="4"/>
      <c r="G523" s="5"/>
    </row>
    <row r="524" spans="6:7" x14ac:dyDescent="0.3">
      <c r="F524" s="4"/>
      <c r="G524" s="5"/>
    </row>
    <row r="525" spans="6:7" x14ac:dyDescent="0.3">
      <c r="F525" s="4"/>
      <c r="G525" s="5"/>
    </row>
    <row r="526" spans="6:7" x14ac:dyDescent="0.3">
      <c r="F526" s="4"/>
      <c r="G526" s="5"/>
    </row>
    <row r="527" spans="6:7" x14ac:dyDescent="0.3">
      <c r="F527" s="4"/>
      <c r="G527" s="5"/>
    </row>
    <row r="528" spans="6:7" x14ac:dyDescent="0.3">
      <c r="F528" s="4"/>
      <c r="G528" s="5"/>
    </row>
    <row r="529" spans="6:7" x14ac:dyDescent="0.3">
      <c r="F529" s="4"/>
      <c r="G529" s="5"/>
    </row>
    <row r="530" spans="6:7" x14ac:dyDescent="0.3">
      <c r="F530" s="4"/>
      <c r="G530" s="5"/>
    </row>
    <row r="531" spans="6:7" x14ac:dyDescent="0.3">
      <c r="F531" s="4"/>
      <c r="G531" s="5"/>
    </row>
    <row r="532" spans="6:7" x14ac:dyDescent="0.3">
      <c r="F532" s="4"/>
      <c r="G532" s="5"/>
    </row>
    <row r="533" spans="6:7" x14ac:dyDescent="0.3">
      <c r="F533" s="4"/>
      <c r="G533" s="5"/>
    </row>
    <row r="534" spans="6:7" x14ac:dyDescent="0.3">
      <c r="F534" s="4"/>
      <c r="G534" s="5"/>
    </row>
    <row r="535" spans="6:7" x14ac:dyDescent="0.3">
      <c r="F535" s="4"/>
      <c r="G535" s="5"/>
    </row>
    <row r="536" spans="6:7" x14ac:dyDescent="0.3">
      <c r="F536" s="4"/>
      <c r="G536" s="5"/>
    </row>
    <row r="537" spans="6:7" x14ac:dyDescent="0.3">
      <c r="F537" s="4"/>
      <c r="G537" s="5"/>
    </row>
    <row r="538" spans="6:7" x14ac:dyDescent="0.3">
      <c r="F538" s="4"/>
      <c r="G538" s="5"/>
    </row>
    <row r="539" spans="6:7" x14ac:dyDescent="0.3">
      <c r="F539" s="4"/>
      <c r="G539" s="5"/>
    </row>
    <row r="540" spans="6:7" x14ac:dyDescent="0.3">
      <c r="F540" s="4"/>
      <c r="G540" s="5"/>
    </row>
    <row r="541" spans="6:7" x14ac:dyDescent="0.3">
      <c r="F541" s="4"/>
      <c r="G541" s="5"/>
    </row>
    <row r="542" spans="6:7" x14ac:dyDescent="0.3">
      <c r="F542" s="4"/>
      <c r="G542" s="5"/>
    </row>
    <row r="543" spans="6:7" x14ac:dyDescent="0.3">
      <c r="F543" s="4"/>
      <c r="G543" s="5"/>
    </row>
    <row r="544" spans="6:7" x14ac:dyDescent="0.3">
      <c r="F544" s="4"/>
      <c r="G544" s="5"/>
    </row>
    <row r="545" spans="6:7" x14ac:dyDescent="0.3">
      <c r="F545" s="4"/>
      <c r="G545" s="5"/>
    </row>
    <row r="546" spans="6:7" x14ac:dyDescent="0.3">
      <c r="F546" s="4"/>
      <c r="G546" s="5"/>
    </row>
    <row r="547" spans="6:7" x14ac:dyDescent="0.3">
      <c r="F547" s="4"/>
      <c r="G547" s="5"/>
    </row>
    <row r="548" spans="6:7" x14ac:dyDescent="0.3">
      <c r="F548" s="4"/>
      <c r="G548" s="5"/>
    </row>
    <row r="549" spans="6:7" x14ac:dyDescent="0.3">
      <c r="F549" s="4"/>
      <c r="G549" s="5"/>
    </row>
    <row r="550" spans="6:7" x14ac:dyDescent="0.3">
      <c r="F550" s="4"/>
      <c r="G550" s="5"/>
    </row>
    <row r="551" spans="6:7" x14ac:dyDescent="0.3">
      <c r="F551" s="4"/>
      <c r="G551" s="5"/>
    </row>
    <row r="552" spans="6:7" x14ac:dyDescent="0.3">
      <c r="F552" s="4"/>
      <c r="G552" s="5"/>
    </row>
    <row r="553" spans="6:7" x14ac:dyDescent="0.3">
      <c r="F553" s="4"/>
      <c r="G553" s="5"/>
    </row>
    <row r="554" spans="6:7" x14ac:dyDescent="0.3">
      <c r="F554" s="4"/>
      <c r="G554" s="5"/>
    </row>
    <row r="555" spans="6:7" x14ac:dyDescent="0.3">
      <c r="F555" s="4"/>
      <c r="G555" s="5"/>
    </row>
    <row r="556" spans="6:7" x14ac:dyDescent="0.3">
      <c r="F556" s="4"/>
      <c r="G556" s="5"/>
    </row>
    <row r="557" spans="6:7" x14ac:dyDescent="0.3">
      <c r="F557" s="4"/>
      <c r="G557" s="5"/>
    </row>
    <row r="558" spans="6:7" x14ac:dyDescent="0.3">
      <c r="F558" s="4"/>
      <c r="G558" s="5"/>
    </row>
    <row r="559" spans="6:7" x14ac:dyDescent="0.3">
      <c r="F559" s="4"/>
      <c r="G559" s="5"/>
    </row>
    <row r="560" spans="6:7" x14ac:dyDescent="0.3">
      <c r="F560" s="4"/>
      <c r="G560" s="5"/>
    </row>
    <row r="561" spans="6:7" x14ac:dyDescent="0.3">
      <c r="F561" s="4"/>
      <c r="G561" s="5"/>
    </row>
    <row r="562" spans="6:7" x14ac:dyDescent="0.3">
      <c r="F562" s="4"/>
      <c r="G562" s="5"/>
    </row>
    <row r="563" spans="6:7" x14ac:dyDescent="0.3">
      <c r="F563" s="4"/>
      <c r="G563" s="5"/>
    </row>
    <row r="564" spans="6:7" x14ac:dyDescent="0.3">
      <c r="F564" s="4"/>
      <c r="G564" s="5"/>
    </row>
    <row r="565" spans="6:7" x14ac:dyDescent="0.3">
      <c r="F565" s="4"/>
      <c r="G565" s="5"/>
    </row>
    <row r="566" spans="6:7" x14ac:dyDescent="0.3">
      <c r="F566" s="4"/>
      <c r="G566" s="5"/>
    </row>
    <row r="567" spans="6:7" x14ac:dyDescent="0.3">
      <c r="F567" s="4"/>
      <c r="G567" s="5"/>
    </row>
    <row r="568" spans="6:7" x14ac:dyDescent="0.3">
      <c r="F568" s="4"/>
      <c r="G568" s="5"/>
    </row>
    <row r="569" spans="6:7" x14ac:dyDescent="0.3">
      <c r="F569" s="4"/>
      <c r="G569" s="5"/>
    </row>
    <row r="570" spans="6:7" x14ac:dyDescent="0.3">
      <c r="F570" s="4"/>
      <c r="G570" s="5"/>
    </row>
    <row r="571" spans="6:7" x14ac:dyDescent="0.3">
      <c r="F571" s="4"/>
      <c r="G571" s="5"/>
    </row>
    <row r="572" spans="6:7" x14ac:dyDescent="0.3">
      <c r="F572" s="4"/>
      <c r="G572" s="5"/>
    </row>
    <row r="573" spans="6:7" x14ac:dyDescent="0.3">
      <c r="F573" s="4"/>
      <c r="G573" s="5"/>
    </row>
    <row r="574" spans="6:7" x14ac:dyDescent="0.3">
      <c r="F574" s="4"/>
      <c r="G574" s="5"/>
    </row>
    <row r="575" spans="6:7" x14ac:dyDescent="0.3">
      <c r="F575" s="4"/>
      <c r="G575" s="5"/>
    </row>
    <row r="576" spans="6:7" x14ac:dyDescent="0.3">
      <c r="F576" s="4"/>
      <c r="G576" s="5"/>
    </row>
    <row r="577" spans="6:7" x14ac:dyDescent="0.3">
      <c r="F577" s="4"/>
      <c r="G577" s="5"/>
    </row>
    <row r="578" spans="6:7" x14ac:dyDescent="0.3">
      <c r="F578" s="4"/>
      <c r="G578" s="5"/>
    </row>
    <row r="579" spans="6:7" x14ac:dyDescent="0.3">
      <c r="F579" s="4"/>
      <c r="G579" s="5"/>
    </row>
    <row r="580" spans="6:7" x14ac:dyDescent="0.3">
      <c r="F580" s="4"/>
      <c r="G580" s="5"/>
    </row>
    <row r="581" spans="6:7" x14ac:dyDescent="0.3">
      <c r="F581" s="4"/>
      <c r="G581" s="5"/>
    </row>
    <row r="582" spans="6:7" x14ac:dyDescent="0.3">
      <c r="F582" s="4"/>
      <c r="G582" s="5"/>
    </row>
    <row r="583" spans="6:7" x14ac:dyDescent="0.3">
      <c r="F583" s="4"/>
      <c r="G583" s="5"/>
    </row>
    <row r="584" spans="6:7" x14ac:dyDescent="0.3">
      <c r="F584" s="4"/>
      <c r="G584" s="5"/>
    </row>
    <row r="585" spans="6:7" x14ac:dyDescent="0.3">
      <c r="F585" s="4"/>
      <c r="G585" s="5"/>
    </row>
    <row r="586" spans="6:7" x14ac:dyDescent="0.3">
      <c r="F586" s="4"/>
      <c r="G586" s="5"/>
    </row>
    <row r="587" spans="6:7" x14ac:dyDescent="0.3">
      <c r="F587" s="4"/>
      <c r="G587" s="5"/>
    </row>
    <row r="588" spans="6:7" x14ac:dyDescent="0.3">
      <c r="F588" s="4"/>
      <c r="G588" s="5"/>
    </row>
    <row r="589" spans="6:7" x14ac:dyDescent="0.3">
      <c r="F589" s="4"/>
      <c r="G589" s="5"/>
    </row>
    <row r="590" spans="6:7" x14ac:dyDescent="0.3">
      <c r="F590" s="4"/>
      <c r="G590" s="5"/>
    </row>
    <row r="591" spans="6:7" x14ac:dyDescent="0.3">
      <c r="F591" s="4"/>
      <c r="G591" s="5"/>
    </row>
    <row r="592" spans="6:7" x14ac:dyDescent="0.3">
      <c r="F592" s="4"/>
      <c r="G592" s="5"/>
    </row>
    <row r="593" spans="6:7" x14ac:dyDescent="0.3">
      <c r="F593" s="4"/>
      <c r="G593" s="5"/>
    </row>
    <row r="594" spans="6:7" x14ac:dyDescent="0.3">
      <c r="F594" s="4"/>
      <c r="G594" s="5"/>
    </row>
    <row r="595" spans="6:7" x14ac:dyDescent="0.3">
      <c r="F595" s="4"/>
      <c r="G595" s="5"/>
    </row>
    <row r="596" spans="6:7" x14ac:dyDescent="0.3">
      <c r="F596" s="4"/>
      <c r="G596" s="5"/>
    </row>
    <row r="597" spans="6:7" x14ac:dyDescent="0.3">
      <c r="F597" s="4"/>
      <c r="G597" s="5"/>
    </row>
    <row r="598" spans="6:7" x14ac:dyDescent="0.3">
      <c r="F598" s="4"/>
      <c r="G598" s="5"/>
    </row>
    <row r="599" spans="6:7" x14ac:dyDescent="0.3">
      <c r="F599" s="4"/>
      <c r="G599" s="5"/>
    </row>
    <row r="600" spans="6:7" x14ac:dyDescent="0.3">
      <c r="F600" s="4"/>
      <c r="G600" s="5"/>
    </row>
    <row r="601" spans="6:7" x14ac:dyDescent="0.3">
      <c r="F601" s="4"/>
      <c r="G601" s="5"/>
    </row>
    <row r="602" spans="6:7" x14ac:dyDescent="0.3">
      <c r="F602" s="4"/>
      <c r="G602" s="5"/>
    </row>
    <row r="603" spans="6:7" x14ac:dyDescent="0.3">
      <c r="F603" s="4"/>
      <c r="G603" s="5"/>
    </row>
    <row r="604" spans="6:7" x14ac:dyDescent="0.3">
      <c r="F604" s="4"/>
      <c r="G604" s="5"/>
    </row>
    <row r="605" spans="6:7" x14ac:dyDescent="0.3">
      <c r="F605" s="4"/>
      <c r="G605" s="5"/>
    </row>
    <row r="606" spans="6:7" x14ac:dyDescent="0.3">
      <c r="F606" s="4"/>
      <c r="G606" s="5"/>
    </row>
    <row r="607" spans="6:7" x14ac:dyDescent="0.3">
      <c r="F607" s="4"/>
      <c r="G607" s="5"/>
    </row>
    <row r="608" spans="6:7" x14ac:dyDescent="0.3">
      <c r="F608" s="4"/>
      <c r="G608" s="5"/>
    </row>
    <row r="609" spans="6:7" x14ac:dyDescent="0.3">
      <c r="F609" s="4"/>
      <c r="G609" s="5"/>
    </row>
    <row r="610" spans="6:7" x14ac:dyDescent="0.3">
      <c r="F610" s="4"/>
      <c r="G610" s="5"/>
    </row>
    <row r="611" spans="6:7" x14ac:dyDescent="0.3">
      <c r="F611" s="4"/>
      <c r="G611" s="5"/>
    </row>
    <row r="612" spans="6:7" x14ac:dyDescent="0.3">
      <c r="F612" s="4"/>
      <c r="G612" s="5"/>
    </row>
    <row r="613" spans="6:7" x14ac:dyDescent="0.3">
      <c r="F613" s="4"/>
      <c r="G613" s="5"/>
    </row>
    <row r="614" spans="6:7" x14ac:dyDescent="0.3">
      <c r="F614" s="4"/>
      <c r="G614" s="5"/>
    </row>
    <row r="615" spans="6:7" x14ac:dyDescent="0.3">
      <c r="F615" s="4"/>
      <c r="G615" s="5"/>
    </row>
    <row r="616" spans="6:7" x14ac:dyDescent="0.3">
      <c r="F616" s="4"/>
      <c r="G616" s="5"/>
    </row>
    <row r="617" spans="6:7" x14ac:dyDescent="0.3">
      <c r="F617" s="4"/>
      <c r="G617" s="5"/>
    </row>
    <row r="618" spans="6:7" x14ac:dyDescent="0.3">
      <c r="F618" s="4"/>
      <c r="G618" s="5"/>
    </row>
    <row r="619" spans="6:7" x14ac:dyDescent="0.3">
      <c r="F619" s="4"/>
      <c r="G619" s="5"/>
    </row>
    <row r="620" spans="6:7" x14ac:dyDescent="0.3">
      <c r="F620" s="4"/>
      <c r="G620" s="5"/>
    </row>
    <row r="621" spans="6:7" x14ac:dyDescent="0.3">
      <c r="F621" s="4"/>
      <c r="G621" s="5"/>
    </row>
    <row r="622" spans="6:7" x14ac:dyDescent="0.3">
      <c r="F622" s="4"/>
      <c r="G622" s="5"/>
    </row>
    <row r="623" spans="6:7" x14ac:dyDescent="0.3">
      <c r="F623" s="4"/>
      <c r="G623" s="5"/>
    </row>
    <row r="624" spans="6:7" x14ac:dyDescent="0.3">
      <c r="F624" s="4"/>
      <c r="G624" s="5"/>
    </row>
    <row r="625" spans="6:7" x14ac:dyDescent="0.3">
      <c r="F625" s="4"/>
      <c r="G625" s="5"/>
    </row>
    <row r="626" spans="6:7" x14ac:dyDescent="0.3">
      <c r="F626" s="4"/>
      <c r="G626" s="5"/>
    </row>
    <row r="627" spans="6:7" x14ac:dyDescent="0.3">
      <c r="F627" s="4"/>
      <c r="G627" s="5"/>
    </row>
    <row r="628" spans="6:7" x14ac:dyDescent="0.3">
      <c r="F628" s="4"/>
      <c r="G628" s="5"/>
    </row>
    <row r="629" spans="6:7" x14ac:dyDescent="0.3">
      <c r="F629" s="4"/>
      <c r="G629" s="5"/>
    </row>
    <row r="630" spans="6:7" x14ac:dyDescent="0.3">
      <c r="F630" s="4"/>
      <c r="G630" s="5"/>
    </row>
    <row r="631" spans="6:7" x14ac:dyDescent="0.3">
      <c r="F631" s="4"/>
      <c r="G631" s="5"/>
    </row>
    <row r="632" spans="6:7" x14ac:dyDescent="0.3">
      <c r="F632" s="4"/>
      <c r="G632" s="5"/>
    </row>
    <row r="633" spans="6:7" x14ac:dyDescent="0.3">
      <c r="F633" s="4"/>
      <c r="G633" s="5"/>
    </row>
    <row r="634" spans="6:7" x14ac:dyDescent="0.3">
      <c r="F634" s="4"/>
      <c r="G634" s="5"/>
    </row>
    <row r="635" spans="6:7" x14ac:dyDescent="0.3">
      <c r="F635" s="4"/>
      <c r="G635" s="5"/>
    </row>
    <row r="636" spans="6:7" x14ac:dyDescent="0.3">
      <c r="F636" s="4"/>
      <c r="G636" s="5"/>
    </row>
    <row r="637" spans="6:7" x14ac:dyDescent="0.3">
      <c r="F637" s="4"/>
      <c r="G637" s="5"/>
    </row>
    <row r="638" spans="6:7" x14ac:dyDescent="0.3">
      <c r="F638" s="4"/>
      <c r="G638" s="5"/>
    </row>
    <row r="639" spans="6:7" x14ac:dyDescent="0.3">
      <c r="F639" s="4"/>
      <c r="G639" s="5"/>
    </row>
    <row r="640" spans="6:7" x14ac:dyDescent="0.3">
      <c r="F640" s="4"/>
      <c r="G640" s="5"/>
    </row>
    <row r="641" spans="6:7" x14ac:dyDescent="0.3">
      <c r="F641" s="4"/>
      <c r="G641" s="5"/>
    </row>
    <row r="642" spans="6:7" x14ac:dyDescent="0.3">
      <c r="F642" s="4"/>
      <c r="G642" s="5"/>
    </row>
    <row r="643" spans="6:7" x14ac:dyDescent="0.3">
      <c r="F643" s="4"/>
      <c r="G643" s="5"/>
    </row>
    <row r="644" spans="6:7" x14ac:dyDescent="0.3">
      <c r="F644" s="4"/>
      <c r="G644" s="5"/>
    </row>
    <row r="645" spans="6:7" x14ac:dyDescent="0.3">
      <c r="F645" s="4"/>
      <c r="G645" s="5"/>
    </row>
    <row r="646" spans="6:7" x14ac:dyDescent="0.3">
      <c r="F646" s="4"/>
      <c r="G646" s="5"/>
    </row>
    <row r="647" spans="6:7" x14ac:dyDescent="0.3">
      <c r="F647" s="4"/>
      <c r="G647" s="5"/>
    </row>
    <row r="648" spans="6:7" x14ac:dyDescent="0.3">
      <c r="F648" s="4"/>
      <c r="G648" s="5"/>
    </row>
    <row r="649" spans="6:7" x14ac:dyDescent="0.3">
      <c r="F649" s="4"/>
      <c r="G649" s="5"/>
    </row>
    <row r="650" spans="6:7" x14ac:dyDescent="0.3">
      <c r="F650" s="4"/>
      <c r="G650" s="5"/>
    </row>
    <row r="651" spans="6:7" x14ac:dyDescent="0.3">
      <c r="F651" s="4"/>
      <c r="G651" s="5"/>
    </row>
    <row r="652" spans="6:7" x14ac:dyDescent="0.3">
      <c r="F652" s="4"/>
      <c r="G652" s="5"/>
    </row>
    <row r="653" spans="6:7" x14ac:dyDescent="0.3">
      <c r="F653" s="4"/>
      <c r="G653" s="5"/>
    </row>
    <row r="654" spans="6:7" x14ac:dyDescent="0.3">
      <c r="F654" s="4"/>
      <c r="G654" s="5"/>
    </row>
    <row r="655" spans="6:7" x14ac:dyDescent="0.3">
      <c r="F655" s="4"/>
      <c r="G655" s="5"/>
    </row>
    <row r="656" spans="6:7" x14ac:dyDescent="0.3">
      <c r="F656" s="4"/>
      <c r="G656" s="5"/>
    </row>
    <row r="657" spans="6:7" x14ac:dyDescent="0.3">
      <c r="F657" s="4"/>
      <c r="G657" s="5"/>
    </row>
    <row r="658" spans="6:7" x14ac:dyDescent="0.3">
      <c r="F658" s="4"/>
      <c r="G658" s="5"/>
    </row>
  </sheetData>
  <pageMargins left="0.7" right="0.7" top="0.75" bottom="0.75" header="0.3" footer="0.3"/>
  <drawing r:id="rId1"/>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8866F-BD14-4336-A4CF-3DB85894756E}">
  <dimension ref="A1:J36"/>
  <sheetViews>
    <sheetView topLeftCell="A12" zoomScaleNormal="100" workbookViewId="0">
      <selection activeCell="O18" sqref="O18"/>
    </sheetView>
  </sheetViews>
  <sheetFormatPr defaultRowHeight="14.4" x14ac:dyDescent="0.3"/>
  <sheetData>
    <row r="1" spans="1:10" ht="39.6" x14ac:dyDescent="0.3">
      <c r="A1" s="1"/>
      <c r="B1" s="2"/>
      <c r="C1" s="12" t="s">
        <v>56</v>
      </c>
      <c r="D1" s="2"/>
      <c r="E1" s="2"/>
      <c r="F1" s="2"/>
      <c r="G1" s="2"/>
    </row>
    <row r="4" spans="1:10" x14ac:dyDescent="0.3">
      <c r="C4" s="6" t="s">
        <v>1</v>
      </c>
      <c r="D4" s="6" t="s">
        <v>50</v>
      </c>
    </row>
    <row r="5" spans="1:10" x14ac:dyDescent="0.3">
      <c r="A5" s="6"/>
      <c r="B5" s="6" t="s">
        <v>57</v>
      </c>
      <c r="C5">
        <f>AVERAGE(data2[Amount])</f>
        <v>4136.2299999999996</v>
      </c>
      <c r="D5">
        <f>AVERAGE(data2[Units])</f>
        <v>152.19999999999999</v>
      </c>
    </row>
    <row r="6" spans="1:10" x14ac:dyDescent="0.3">
      <c r="A6" s="6"/>
      <c r="B6" s="6" t="s">
        <v>58</v>
      </c>
      <c r="C6">
        <f>MEDIAN(data2[Amount])</f>
        <v>3437</v>
      </c>
      <c r="D6">
        <f>MEDIAN(data2[Units])</f>
        <v>124.5</v>
      </c>
    </row>
    <row r="7" spans="1:10" x14ac:dyDescent="0.3">
      <c r="A7" s="6"/>
      <c r="B7" s="6" t="s">
        <v>59</v>
      </c>
      <c r="C7">
        <f>MIN(data2[Amount])</f>
        <v>0</v>
      </c>
      <c r="D7">
        <f>MIN(data2[Units])</f>
        <v>0</v>
      </c>
    </row>
    <row r="8" spans="1:10" x14ac:dyDescent="0.3">
      <c r="A8" s="6"/>
      <c r="B8" s="6" t="s">
        <v>60</v>
      </c>
      <c r="C8">
        <f>MAX(data2[Amount])</f>
        <v>16184</v>
      </c>
      <c r="D8">
        <f>MAX(data2[Units])</f>
        <v>525</v>
      </c>
    </row>
    <row r="9" spans="1:10" x14ac:dyDescent="0.3">
      <c r="A9" s="6"/>
      <c r="B9" s="6" t="s">
        <v>61</v>
      </c>
      <c r="C9">
        <f>C8-C7</f>
        <v>16184</v>
      </c>
      <c r="D9">
        <f>D8-D7</f>
        <v>525</v>
      </c>
    </row>
    <row r="10" spans="1:10" x14ac:dyDescent="0.3">
      <c r="A10" s="6"/>
      <c r="B10" s="6"/>
    </row>
    <row r="11" spans="1:10" x14ac:dyDescent="0.3">
      <c r="A11" s="6" t="s">
        <v>65</v>
      </c>
      <c r="B11" s="6" t="s">
        <v>62</v>
      </c>
      <c r="C11">
        <f>_xlfn.PERCENTILE.EXC(data2[Amount],0.25)</f>
        <v>1652</v>
      </c>
      <c r="D11">
        <f>_xlfn.PERCENTILE.EXC(data2[Units],0.25)</f>
        <v>54</v>
      </c>
    </row>
    <row r="12" spans="1:10" ht="41.4" customHeight="1" x14ac:dyDescent="0.3">
      <c r="A12" s="6"/>
      <c r="B12" s="6"/>
      <c r="C12" s="31" t="s">
        <v>63</v>
      </c>
      <c r="D12" s="31"/>
    </row>
    <row r="13" spans="1:10" x14ac:dyDescent="0.3">
      <c r="A13" s="6"/>
      <c r="B13" s="6" t="s">
        <v>64</v>
      </c>
      <c r="C13">
        <f>_xlfn.PERCENTILE.EXC(data2[Amount],0.75)</f>
        <v>6245.75</v>
      </c>
      <c r="D13">
        <f>_xlfn.PERCENTILE.EXC(data2[Units],0.75)</f>
        <v>223.5</v>
      </c>
    </row>
    <row r="14" spans="1:10" x14ac:dyDescent="0.3">
      <c r="A14" s="6"/>
      <c r="B14" s="6"/>
    </row>
    <row r="15" spans="1:10" x14ac:dyDescent="0.3">
      <c r="A15" s="32" t="s">
        <v>66</v>
      </c>
      <c r="B15" s="32"/>
      <c r="C15" t="str" cm="1">
        <f t="array" ref="C15:C36">_xlfn.UNIQUE(data2[Product])</f>
        <v>70% Dark Bites</v>
      </c>
      <c r="F15">
        <f>COUNTA(_xlfn.UNIQUE(data2[Product]))</f>
        <v>22</v>
      </c>
      <c r="G15" s="13" t="s">
        <v>67</v>
      </c>
      <c r="H15" s="13"/>
      <c r="I15" s="13"/>
      <c r="J15" s="13"/>
    </row>
    <row r="16" spans="1:10" x14ac:dyDescent="0.3">
      <c r="A16" s="32"/>
      <c r="B16" s="32"/>
      <c r="C16" t="str">
        <v>Choco Coated Almonds</v>
      </c>
    </row>
    <row r="17" spans="3:3" x14ac:dyDescent="0.3">
      <c r="C17" t="str">
        <v>Almond Choco</v>
      </c>
    </row>
    <row r="18" spans="3:3" x14ac:dyDescent="0.3">
      <c r="C18" t="str">
        <v>Drinking Coco</v>
      </c>
    </row>
    <row r="19" spans="3:3" x14ac:dyDescent="0.3">
      <c r="C19" t="str">
        <v>White Choc</v>
      </c>
    </row>
    <row r="20" spans="3:3" x14ac:dyDescent="0.3">
      <c r="C20" t="str">
        <v>Peanut Butter Cubes</v>
      </c>
    </row>
    <row r="21" spans="3:3" x14ac:dyDescent="0.3">
      <c r="C21" t="str">
        <v>Smooth Sliky Salty</v>
      </c>
    </row>
    <row r="22" spans="3:3" x14ac:dyDescent="0.3">
      <c r="C22" t="str">
        <v>After Nines</v>
      </c>
    </row>
    <row r="23" spans="3:3" x14ac:dyDescent="0.3">
      <c r="C23" t="str">
        <v>50% Dark Bites</v>
      </c>
    </row>
    <row r="24" spans="3:3" x14ac:dyDescent="0.3">
      <c r="C24" t="str">
        <v>Eclairs</v>
      </c>
    </row>
    <row r="25" spans="3:3" x14ac:dyDescent="0.3">
      <c r="C25" t="str">
        <v>Mint Chip Choco</v>
      </c>
    </row>
    <row r="26" spans="3:3" x14ac:dyDescent="0.3">
      <c r="C26" t="str">
        <v>Milk Bars</v>
      </c>
    </row>
    <row r="27" spans="3:3" x14ac:dyDescent="0.3">
      <c r="C27" t="str">
        <v>Manuka Honey Choco</v>
      </c>
    </row>
    <row r="28" spans="3:3" x14ac:dyDescent="0.3">
      <c r="C28" t="str">
        <v>Orange Choco</v>
      </c>
    </row>
    <row r="29" spans="3:3" x14ac:dyDescent="0.3">
      <c r="C29" t="str">
        <v>Fruit &amp; Nut Bars</v>
      </c>
    </row>
    <row r="30" spans="3:3" x14ac:dyDescent="0.3">
      <c r="C30" t="str">
        <v>99% Dark &amp; Pure</v>
      </c>
    </row>
    <row r="31" spans="3:3" x14ac:dyDescent="0.3">
      <c r="C31" t="str">
        <v>Raspberry Choco</v>
      </c>
    </row>
    <row r="32" spans="3:3" x14ac:dyDescent="0.3">
      <c r="C32" t="str">
        <v>85% Dark Bars</v>
      </c>
    </row>
    <row r="33" spans="3:3" x14ac:dyDescent="0.3">
      <c r="C33" t="str">
        <v>Organic Choco Syrup</v>
      </c>
    </row>
    <row r="34" spans="3:3" x14ac:dyDescent="0.3">
      <c r="C34" t="str">
        <v>Caramel Stuffed Bars</v>
      </c>
    </row>
    <row r="35" spans="3:3" x14ac:dyDescent="0.3">
      <c r="C35" t="str">
        <v>Spicy Special Slims</v>
      </c>
    </row>
    <row r="36" spans="3:3" x14ac:dyDescent="0.3">
      <c r="C36" t="str">
        <v>Baker's Choco Chips</v>
      </c>
    </row>
  </sheetData>
  <mergeCells count="2">
    <mergeCell ref="C12:D12"/>
    <mergeCell ref="A15:B1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1260E-8263-4B1F-A00E-FA8B713A9EE5}">
  <dimension ref="A1:G304"/>
  <sheetViews>
    <sheetView zoomScale="115" zoomScaleNormal="115" workbookViewId="0">
      <selection activeCell="A5" sqref="A5"/>
    </sheetView>
  </sheetViews>
  <sheetFormatPr defaultRowHeight="14.4" x14ac:dyDescent="0.3"/>
  <cols>
    <col min="1" max="1" width="14.44140625" customWidth="1"/>
    <col min="2" max="2" width="16.77734375" customWidth="1"/>
    <col min="3" max="3" width="28.88671875" customWidth="1"/>
    <col min="4" max="4" width="14.5546875" customWidth="1"/>
    <col min="5" max="5" width="12.88671875" customWidth="1"/>
  </cols>
  <sheetData>
    <row r="1" spans="1:7" ht="39.6" x14ac:dyDescent="0.3">
      <c r="A1" s="1"/>
      <c r="B1" s="2"/>
      <c r="C1" s="12" t="s">
        <v>68</v>
      </c>
      <c r="D1" s="2"/>
      <c r="E1" s="2"/>
      <c r="F1" s="2"/>
      <c r="G1" s="2"/>
    </row>
    <row r="4" spans="1:7" x14ac:dyDescent="0.3">
      <c r="A4" s="6" t="s">
        <v>11</v>
      </c>
      <c r="B4" s="6" t="s">
        <v>12</v>
      </c>
      <c r="C4" s="6" t="s">
        <v>0</v>
      </c>
      <c r="D4" s="10" t="s">
        <v>1</v>
      </c>
      <c r="E4" s="10" t="s">
        <v>50</v>
      </c>
    </row>
    <row r="5" spans="1:7" x14ac:dyDescent="0.3">
      <c r="A5" t="s">
        <v>2</v>
      </c>
      <c r="B5" t="s">
        <v>36</v>
      </c>
      <c r="C5" t="s">
        <v>27</v>
      </c>
      <c r="D5" s="4">
        <v>798</v>
      </c>
      <c r="E5" s="5">
        <v>519</v>
      </c>
    </row>
    <row r="6" spans="1:7" x14ac:dyDescent="0.3">
      <c r="A6" t="s">
        <v>2</v>
      </c>
      <c r="B6" t="s">
        <v>39</v>
      </c>
      <c r="C6" t="s">
        <v>25</v>
      </c>
      <c r="D6" s="4">
        <v>1785</v>
      </c>
      <c r="E6" s="5">
        <v>462</v>
      </c>
    </row>
    <row r="7" spans="1:7" x14ac:dyDescent="0.3">
      <c r="A7" t="s">
        <v>8</v>
      </c>
      <c r="B7" t="s">
        <v>38</v>
      </c>
      <c r="C7" t="s">
        <v>13</v>
      </c>
      <c r="D7" s="4">
        <v>819</v>
      </c>
      <c r="E7" s="5">
        <v>510</v>
      </c>
    </row>
    <row r="8" spans="1:7" x14ac:dyDescent="0.3">
      <c r="A8" t="s">
        <v>8</v>
      </c>
      <c r="B8" t="s">
        <v>35</v>
      </c>
      <c r="C8" t="s">
        <v>32</v>
      </c>
      <c r="D8" s="4">
        <v>6706</v>
      </c>
      <c r="E8" s="5">
        <v>459</v>
      </c>
    </row>
    <row r="9" spans="1:7" x14ac:dyDescent="0.3">
      <c r="A9" t="s">
        <v>6</v>
      </c>
      <c r="B9" t="s">
        <v>37</v>
      </c>
      <c r="C9" t="s">
        <v>28</v>
      </c>
      <c r="D9" s="4">
        <v>3556</v>
      </c>
      <c r="E9" s="5">
        <v>459</v>
      </c>
    </row>
    <row r="10" spans="1:7" x14ac:dyDescent="0.3">
      <c r="A10" t="s">
        <v>6</v>
      </c>
      <c r="B10" t="s">
        <v>34</v>
      </c>
      <c r="C10" t="s">
        <v>26</v>
      </c>
      <c r="D10" s="4">
        <v>8008</v>
      </c>
      <c r="E10" s="5">
        <v>456</v>
      </c>
    </row>
    <row r="11" spans="1:7" x14ac:dyDescent="0.3">
      <c r="A11" t="s">
        <v>3</v>
      </c>
      <c r="B11" t="s">
        <v>34</v>
      </c>
      <c r="C11" t="s">
        <v>32</v>
      </c>
      <c r="D11" s="4">
        <v>7777</v>
      </c>
      <c r="E11" s="5">
        <v>504</v>
      </c>
    </row>
    <row r="12" spans="1:7" x14ac:dyDescent="0.3">
      <c r="A12" t="s">
        <v>9</v>
      </c>
      <c r="B12" t="s">
        <v>34</v>
      </c>
      <c r="C12" t="s">
        <v>20</v>
      </c>
      <c r="D12" s="4">
        <v>8463</v>
      </c>
      <c r="E12" s="5">
        <v>492</v>
      </c>
    </row>
    <row r="13" spans="1:7" x14ac:dyDescent="0.3">
      <c r="A13" t="s">
        <v>10</v>
      </c>
      <c r="B13" t="s">
        <v>38</v>
      </c>
      <c r="C13" t="s">
        <v>14</v>
      </c>
      <c r="D13" s="4">
        <v>5586</v>
      </c>
      <c r="E13" s="5">
        <v>525</v>
      </c>
    </row>
    <row r="14" spans="1:7" x14ac:dyDescent="0.3">
      <c r="A14" t="s">
        <v>40</v>
      </c>
      <c r="B14" t="s">
        <v>35</v>
      </c>
      <c r="C14" t="s">
        <v>30</v>
      </c>
      <c r="D14" s="4">
        <v>2275</v>
      </c>
      <c r="E14" s="5">
        <v>447</v>
      </c>
    </row>
    <row r="15" spans="1:7" x14ac:dyDescent="0.3">
      <c r="A15" t="s">
        <v>40</v>
      </c>
      <c r="B15" t="s">
        <v>35</v>
      </c>
      <c r="C15" t="s">
        <v>33</v>
      </c>
      <c r="D15" s="4">
        <v>8869</v>
      </c>
      <c r="E15" s="5">
        <v>432</v>
      </c>
    </row>
    <row r="16" spans="1:7" x14ac:dyDescent="0.3">
      <c r="A16" t="s">
        <v>6</v>
      </c>
      <c r="B16" t="s">
        <v>39</v>
      </c>
      <c r="C16" t="s">
        <v>25</v>
      </c>
      <c r="D16" s="4">
        <v>2100</v>
      </c>
      <c r="E16" s="5">
        <v>414</v>
      </c>
    </row>
    <row r="17" spans="1:5" x14ac:dyDescent="0.3">
      <c r="A17" t="s">
        <v>6</v>
      </c>
      <c r="B17" t="s">
        <v>37</v>
      </c>
      <c r="C17" t="s">
        <v>16</v>
      </c>
      <c r="D17" s="4">
        <v>1904</v>
      </c>
      <c r="E17" s="5">
        <v>405</v>
      </c>
    </row>
    <row r="18" spans="1:5" x14ac:dyDescent="0.3">
      <c r="A18" t="s">
        <v>6</v>
      </c>
      <c r="B18" t="s">
        <v>35</v>
      </c>
      <c r="C18" t="s">
        <v>4</v>
      </c>
      <c r="D18" s="4">
        <v>1302</v>
      </c>
      <c r="E18" s="5">
        <v>402</v>
      </c>
    </row>
    <row r="19" spans="1:5" x14ac:dyDescent="0.3">
      <c r="A19" t="s">
        <v>6</v>
      </c>
      <c r="B19" t="s">
        <v>39</v>
      </c>
      <c r="C19" t="s">
        <v>29</v>
      </c>
      <c r="D19" s="4">
        <v>3052</v>
      </c>
      <c r="E19" s="5">
        <v>378</v>
      </c>
    </row>
    <row r="20" spans="1:5" x14ac:dyDescent="0.3">
      <c r="A20" t="s">
        <v>40</v>
      </c>
      <c r="B20" t="s">
        <v>35</v>
      </c>
      <c r="C20" t="s">
        <v>22</v>
      </c>
      <c r="D20" s="4">
        <v>6853</v>
      </c>
      <c r="E20" s="5">
        <v>372</v>
      </c>
    </row>
    <row r="21" spans="1:5" x14ac:dyDescent="0.3">
      <c r="A21" t="s">
        <v>7</v>
      </c>
      <c r="B21" t="s">
        <v>34</v>
      </c>
      <c r="C21" t="s">
        <v>14</v>
      </c>
      <c r="D21" s="4">
        <v>1932</v>
      </c>
      <c r="E21" s="5">
        <v>369</v>
      </c>
    </row>
    <row r="22" spans="1:5" x14ac:dyDescent="0.3">
      <c r="A22" t="s">
        <v>3</v>
      </c>
      <c r="B22" t="s">
        <v>37</v>
      </c>
      <c r="C22" t="s">
        <v>4</v>
      </c>
      <c r="D22" s="4">
        <v>938</v>
      </c>
      <c r="E22" s="5">
        <v>366</v>
      </c>
    </row>
    <row r="23" spans="1:5" x14ac:dyDescent="0.3">
      <c r="A23" t="s">
        <v>6</v>
      </c>
      <c r="B23" t="s">
        <v>34</v>
      </c>
      <c r="C23" t="s">
        <v>30</v>
      </c>
      <c r="D23" s="4">
        <v>3402</v>
      </c>
      <c r="E23" s="5">
        <v>366</v>
      </c>
    </row>
    <row r="24" spans="1:5" x14ac:dyDescent="0.3">
      <c r="A24" t="s">
        <v>8</v>
      </c>
      <c r="B24" t="s">
        <v>35</v>
      </c>
      <c r="C24" t="s">
        <v>20</v>
      </c>
      <c r="D24" s="4">
        <v>2702</v>
      </c>
      <c r="E24" s="5">
        <v>363</v>
      </c>
    </row>
    <row r="25" spans="1:5" x14ac:dyDescent="0.3">
      <c r="A25" t="s">
        <v>5</v>
      </c>
      <c r="B25" t="s">
        <v>35</v>
      </c>
      <c r="C25" t="s">
        <v>29</v>
      </c>
      <c r="D25" s="4">
        <v>4480</v>
      </c>
      <c r="E25" s="5">
        <v>357</v>
      </c>
    </row>
    <row r="26" spans="1:5" x14ac:dyDescent="0.3">
      <c r="A26" t="s">
        <v>5</v>
      </c>
      <c r="B26" t="s">
        <v>36</v>
      </c>
      <c r="C26" t="s">
        <v>17</v>
      </c>
      <c r="D26" s="4">
        <v>3339</v>
      </c>
      <c r="E26" s="5">
        <v>348</v>
      </c>
    </row>
    <row r="27" spans="1:5" x14ac:dyDescent="0.3">
      <c r="A27" t="s">
        <v>2</v>
      </c>
      <c r="B27" t="s">
        <v>38</v>
      </c>
      <c r="C27" t="s">
        <v>31</v>
      </c>
      <c r="D27" s="4">
        <v>4326</v>
      </c>
      <c r="E27" s="5">
        <v>348</v>
      </c>
    </row>
    <row r="28" spans="1:5" x14ac:dyDescent="0.3">
      <c r="A28" t="s">
        <v>10</v>
      </c>
      <c r="B28" t="s">
        <v>36</v>
      </c>
      <c r="C28" t="s">
        <v>29</v>
      </c>
      <c r="D28" s="4">
        <v>2471</v>
      </c>
      <c r="E28" s="5">
        <v>342</v>
      </c>
    </row>
    <row r="29" spans="1:5" x14ac:dyDescent="0.3">
      <c r="A29" t="s">
        <v>5</v>
      </c>
      <c r="B29" t="s">
        <v>34</v>
      </c>
      <c r="C29" t="s">
        <v>20</v>
      </c>
      <c r="D29" s="4">
        <v>15610</v>
      </c>
      <c r="E29" s="5">
        <v>339</v>
      </c>
    </row>
    <row r="30" spans="1:5" x14ac:dyDescent="0.3">
      <c r="A30" t="s">
        <v>7</v>
      </c>
      <c r="B30" t="s">
        <v>37</v>
      </c>
      <c r="C30" t="s">
        <v>16</v>
      </c>
      <c r="D30" s="4">
        <v>4487</v>
      </c>
      <c r="E30" s="5">
        <v>333</v>
      </c>
    </row>
    <row r="31" spans="1:5" x14ac:dyDescent="0.3">
      <c r="A31" t="s">
        <v>3</v>
      </c>
      <c r="B31" t="s">
        <v>37</v>
      </c>
      <c r="C31" t="s">
        <v>28</v>
      </c>
      <c r="D31" s="4">
        <v>7308</v>
      </c>
      <c r="E31" s="5">
        <v>327</v>
      </c>
    </row>
    <row r="32" spans="1:5" x14ac:dyDescent="0.3">
      <c r="A32" t="s">
        <v>3</v>
      </c>
      <c r="B32" t="s">
        <v>37</v>
      </c>
      <c r="C32" t="s">
        <v>29</v>
      </c>
      <c r="D32" s="4">
        <v>4592</v>
      </c>
      <c r="E32" s="5">
        <v>324</v>
      </c>
    </row>
    <row r="33" spans="1:5" x14ac:dyDescent="0.3">
      <c r="A33" t="s">
        <v>3</v>
      </c>
      <c r="B33" t="s">
        <v>34</v>
      </c>
      <c r="C33" t="s">
        <v>28</v>
      </c>
      <c r="D33" s="4">
        <v>3689</v>
      </c>
      <c r="E33" s="5">
        <v>312</v>
      </c>
    </row>
    <row r="34" spans="1:5" x14ac:dyDescent="0.3">
      <c r="A34" t="s">
        <v>7</v>
      </c>
      <c r="B34" t="s">
        <v>38</v>
      </c>
      <c r="C34" t="s">
        <v>30</v>
      </c>
      <c r="D34" s="4">
        <v>10129</v>
      </c>
      <c r="E34" s="5">
        <v>312</v>
      </c>
    </row>
    <row r="35" spans="1:5" x14ac:dyDescent="0.3">
      <c r="A35" t="s">
        <v>41</v>
      </c>
      <c r="B35" t="s">
        <v>36</v>
      </c>
      <c r="C35" t="s">
        <v>28</v>
      </c>
      <c r="D35" s="4">
        <v>854</v>
      </c>
      <c r="E35" s="5">
        <v>309</v>
      </c>
    </row>
    <row r="36" spans="1:5" x14ac:dyDescent="0.3">
      <c r="A36" t="s">
        <v>3</v>
      </c>
      <c r="B36" t="s">
        <v>35</v>
      </c>
      <c r="C36" t="s">
        <v>33</v>
      </c>
      <c r="D36" s="4">
        <v>819</v>
      </c>
      <c r="E36" s="5">
        <v>306</v>
      </c>
    </row>
    <row r="37" spans="1:5" x14ac:dyDescent="0.3">
      <c r="A37" t="s">
        <v>40</v>
      </c>
      <c r="B37" t="s">
        <v>36</v>
      </c>
      <c r="C37" t="s">
        <v>27</v>
      </c>
      <c r="D37" s="4">
        <v>3164</v>
      </c>
      <c r="E37" s="5">
        <v>306</v>
      </c>
    </row>
    <row r="38" spans="1:5" x14ac:dyDescent="0.3">
      <c r="A38" t="s">
        <v>9</v>
      </c>
      <c r="B38" t="s">
        <v>39</v>
      </c>
      <c r="C38" t="s">
        <v>24</v>
      </c>
      <c r="D38" s="4">
        <v>3920</v>
      </c>
      <c r="E38" s="5">
        <v>306</v>
      </c>
    </row>
    <row r="39" spans="1:5" x14ac:dyDescent="0.3">
      <c r="A39" t="s">
        <v>2</v>
      </c>
      <c r="B39" t="s">
        <v>35</v>
      </c>
      <c r="C39" t="s">
        <v>17</v>
      </c>
      <c r="D39" s="4">
        <v>1589</v>
      </c>
      <c r="E39" s="5">
        <v>303</v>
      </c>
    </row>
    <row r="40" spans="1:5" x14ac:dyDescent="0.3">
      <c r="A40" t="s">
        <v>10</v>
      </c>
      <c r="B40" t="s">
        <v>36</v>
      </c>
      <c r="C40" t="s">
        <v>32</v>
      </c>
      <c r="D40" s="4">
        <v>6657</v>
      </c>
      <c r="E40" s="5">
        <v>303</v>
      </c>
    </row>
    <row r="41" spans="1:5" x14ac:dyDescent="0.3">
      <c r="A41" t="s">
        <v>3</v>
      </c>
      <c r="B41" t="s">
        <v>38</v>
      </c>
      <c r="C41" t="s">
        <v>26</v>
      </c>
      <c r="D41" s="4">
        <v>8841</v>
      </c>
      <c r="E41" s="5">
        <v>303</v>
      </c>
    </row>
    <row r="42" spans="1:5" x14ac:dyDescent="0.3">
      <c r="A42" t="s">
        <v>7</v>
      </c>
      <c r="B42" t="s">
        <v>36</v>
      </c>
      <c r="C42" t="s">
        <v>19</v>
      </c>
      <c r="D42" s="4">
        <v>2870</v>
      </c>
      <c r="E42" s="5">
        <v>300</v>
      </c>
    </row>
    <row r="43" spans="1:5" x14ac:dyDescent="0.3">
      <c r="A43" t="s">
        <v>8</v>
      </c>
      <c r="B43" t="s">
        <v>35</v>
      </c>
      <c r="C43" t="s">
        <v>27</v>
      </c>
      <c r="D43" s="4">
        <v>4753</v>
      </c>
      <c r="E43" s="5">
        <v>300</v>
      </c>
    </row>
    <row r="44" spans="1:5" x14ac:dyDescent="0.3">
      <c r="A44" t="s">
        <v>40</v>
      </c>
      <c r="B44" t="s">
        <v>38</v>
      </c>
      <c r="C44" t="s">
        <v>13</v>
      </c>
      <c r="D44" s="4">
        <v>5670</v>
      </c>
      <c r="E44" s="5">
        <v>297</v>
      </c>
    </row>
    <row r="45" spans="1:5" x14ac:dyDescent="0.3">
      <c r="A45" t="s">
        <v>10</v>
      </c>
      <c r="B45" t="s">
        <v>37</v>
      </c>
      <c r="C45" t="s">
        <v>21</v>
      </c>
      <c r="D45" s="4">
        <v>245</v>
      </c>
      <c r="E45" s="5">
        <v>288</v>
      </c>
    </row>
    <row r="46" spans="1:5" x14ac:dyDescent="0.3">
      <c r="A46" t="s">
        <v>8</v>
      </c>
      <c r="B46" t="s">
        <v>34</v>
      </c>
      <c r="C46" t="s">
        <v>31</v>
      </c>
      <c r="D46" s="4">
        <v>3507</v>
      </c>
      <c r="E46" s="5">
        <v>288</v>
      </c>
    </row>
    <row r="47" spans="1:5" x14ac:dyDescent="0.3">
      <c r="A47" t="s">
        <v>7</v>
      </c>
      <c r="B47" t="s">
        <v>35</v>
      </c>
      <c r="C47" t="s">
        <v>28</v>
      </c>
      <c r="D47" s="4">
        <v>5194</v>
      </c>
      <c r="E47" s="5">
        <v>288</v>
      </c>
    </row>
    <row r="48" spans="1:5" x14ac:dyDescent="0.3">
      <c r="A48" t="s">
        <v>41</v>
      </c>
      <c r="B48" t="s">
        <v>36</v>
      </c>
      <c r="C48" t="s">
        <v>18</v>
      </c>
      <c r="D48" s="4">
        <v>9632</v>
      </c>
      <c r="E48" s="5">
        <v>288</v>
      </c>
    </row>
    <row r="49" spans="1:5" x14ac:dyDescent="0.3">
      <c r="A49" t="s">
        <v>6</v>
      </c>
      <c r="B49" t="s">
        <v>38</v>
      </c>
      <c r="C49" t="s">
        <v>27</v>
      </c>
      <c r="D49" s="4">
        <v>1134</v>
      </c>
      <c r="E49" s="5">
        <v>282</v>
      </c>
    </row>
    <row r="50" spans="1:5" x14ac:dyDescent="0.3">
      <c r="A50" t="s">
        <v>10</v>
      </c>
      <c r="B50" t="s">
        <v>35</v>
      </c>
      <c r="C50" t="s">
        <v>18</v>
      </c>
      <c r="D50" s="4">
        <v>3808</v>
      </c>
      <c r="E50" s="5">
        <v>279</v>
      </c>
    </row>
    <row r="51" spans="1:5" x14ac:dyDescent="0.3">
      <c r="A51" t="s">
        <v>10</v>
      </c>
      <c r="B51" t="s">
        <v>39</v>
      </c>
      <c r="C51" t="s">
        <v>21</v>
      </c>
      <c r="D51" s="4">
        <v>4858</v>
      </c>
      <c r="E51" s="5">
        <v>279</v>
      </c>
    </row>
    <row r="52" spans="1:5" x14ac:dyDescent="0.3">
      <c r="A52" t="s">
        <v>3</v>
      </c>
      <c r="B52" t="s">
        <v>35</v>
      </c>
      <c r="C52" t="s">
        <v>15</v>
      </c>
      <c r="D52" s="4">
        <v>6657</v>
      </c>
      <c r="E52" s="5">
        <v>276</v>
      </c>
    </row>
    <row r="53" spans="1:5" x14ac:dyDescent="0.3">
      <c r="A53" t="s">
        <v>3</v>
      </c>
      <c r="B53" t="s">
        <v>34</v>
      </c>
      <c r="C53" t="s">
        <v>14</v>
      </c>
      <c r="D53" s="4">
        <v>7259</v>
      </c>
      <c r="E53" s="5">
        <v>276</v>
      </c>
    </row>
    <row r="54" spans="1:5" x14ac:dyDescent="0.3">
      <c r="A54" t="s">
        <v>9</v>
      </c>
      <c r="B54" t="s">
        <v>37</v>
      </c>
      <c r="C54" t="s">
        <v>29</v>
      </c>
      <c r="D54" s="4">
        <v>1085</v>
      </c>
      <c r="E54" s="5">
        <v>273</v>
      </c>
    </row>
    <row r="55" spans="1:5" x14ac:dyDescent="0.3">
      <c r="A55" t="s">
        <v>6</v>
      </c>
      <c r="B55" t="s">
        <v>35</v>
      </c>
      <c r="C55" t="s">
        <v>20</v>
      </c>
      <c r="D55" s="4">
        <v>1071</v>
      </c>
      <c r="E55" s="5">
        <v>270</v>
      </c>
    </row>
    <row r="56" spans="1:5" x14ac:dyDescent="0.3">
      <c r="A56" t="s">
        <v>7</v>
      </c>
      <c r="B56" t="s">
        <v>38</v>
      </c>
      <c r="C56" t="s">
        <v>18</v>
      </c>
      <c r="D56" s="4">
        <v>1778</v>
      </c>
      <c r="E56" s="5">
        <v>270</v>
      </c>
    </row>
    <row r="57" spans="1:5" x14ac:dyDescent="0.3">
      <c r="A57" t="s">
        <v>10</v>
      </c>
      <c r="B57" t="s">
        <v>36</v>
      </c>
      <c r="C57" t="s">
        <v>23</v>
      </c>
      <c r="D57" s="4">
        <v>2317</v>
      </c>
      <c r="E57" s="5">
        <v>261</v>
      </c>
    </row>
    <row r="58" spans="1:5" x14ac:dyDescent="0.3">
      <c r="A58" t="s">
        <v>7</v>
      </c>
      <c r="B58" t="s">
        <v>38</v>
      </c>
      <c r="C58" t="s">
        <v>28</v>
      </c>
      <c r="D58" s="4">
        <v>5677</v>
      </c>
      <c r="E58" s="5">
        <v>258</v>
      </c>
    </row>
    <row r="59" spans="1:5" x14ac:dyDescent="0.3">
      <c r="A59" t="s">
        <v>3</v>
      </c>
      <c r="B59" t="s">
        <v>35</v>
      </c>
      <c r="C59" t="s">
        <v>14</v>
      </c>
      <c r="D59" s="4">
        <v>2415</v>
      </c>
      <c r="E59" s="5">
        <v>255</v>
      </c>
    </row>
    <row r="60" spans="1:5" x14ac:dyDescent="0.3">
      <c r="A60" t="s">
        <v>7</v>
      </c>
      <c r="B60" t="s">
        <v>36</v>
      </c>
      <c r="C60" t="s">
        <v>29</v>
      </c>
      <c r="D60" s="4">
        <v>5551</v>
      </c>
      <c r="E60" s="5">
        <v>252</v>
      </c>
    </row>
    <row r="61" spans="1:5" x14ac:dyDescent="0.3">
      <c r="A61" t="s">
        <v>7</v>
      </c>
      <c r="B61" t="s">
        <v>35</v>
      </c>
      <c r="C61" t="s">
        <v>30</v>
      </c>
      <c r="D61" s="4">
        <v>6755</v>
      </c>
      <c r="E61" s="5">
        <v>252</v>
      </c>
    </row>
    <row r="62" spans="1:5" x14ac:dyDescent="0.3">
      <c r="A62" t="s">
        <v>5</v>
      </c>
      <c r="B62" t="s">
        <v>39</v>
      </c>
      <c r="C62" t="s">
        <v>18</v>
      </c>
      <c r="D62" s="4">
        <v>385</v>
      </c>
      <c r="E62" s="5">
        <v>249</v>
      </c>
    </row>
    <row r="63" spans="1:5" x14ac:dyDescent="0.3">
      <c r="A63" t="s">
        <v>9</v>
      </c>
      <c r="B63" t="s">
        <v>37</v>
      </c>
      <c r="C63" t="s">
        <v>26</v>
      </c>
      <c r="D63" s="4">
        <v>2856</v>
      </c>
      <c r="E63" s="5">
        <v>246</v>
      </c>
    </row>
    <row r="64" spans="1:5" x14ac:dyDescent="0.3">
      <c r="A64" t="s">
        <v>2</v>
      </c>
      <c r="B64" t="s">
        <v>36</v>
      </c>
      <c r="C64" t="s">
        <v>31</v>
      </c>
      <c r="D64" s="4">
        <v>3094</v>
      </c>
      <c r="E64" s="5">
        <v>246</v>
      </c>
    </row>
    <row r="65" spans="1:5" x14ac:dyDescent="0.3">
      <c r="A65" t="s">
        <v>7</v>
      </c>
      <c r="B65" t="s">
        <v>39</v>
      </c>
      <c r="C65" t="s">
        <v>17</v>
      </c>
      <c r="D65" s="4">
        <v>4438</v>
      </c>
      <c r="E65" s="5">
        <v>246</v>
      </c>
    </row>
    <row r="66" spans="1:5" x14ac:dyDescent="0.3">
      <c r="A66" t="s">
        <v>5</v>
      </c>
      <c r="B66" t="s">
        <v>35</v>
      </c>
      <c r="C66" t="s">
        <v>31</v>
      </c>
      <c r="D66" s="4">
        <v>4753</v>
      </c>
      <c r="E66" s="5">
        <v>246</v>
      </c>
    </row>
    <row r="67" spans="1:5" x14ac:dyDescent="0.3">
      <c r="A67" t="s">
        <v>9</v>
      </c>
      <c r="B67" t="s">
        <v>35</v>
      </c>
      <c r="C67" t="s">
        <v>15</v>
      </c>
      <c r="D67" s="4">
        <v>7833</v>
      </c>
      <c r="E67" s="5">
        <v>243</v>
      </c>
    </row>
    <row r="68" spans="1:5" x14ac:dyDescent="0.3">
      <c r="A68" t="s">
        <v>41</v>
      </c>
      <c r="B68" t="s">
        <v>37</v>
      </c>
      <c r="C68" t="s">
        <v>30</v>
      </c>
      <c r="D68" s="4">
        <v>1526</v>
      </c>
      <c r="E68" s="5">
        <v>240</v>
      </c>
    </row>
    <row r="69" spans="1:5" x14ac:dyDescent="0.3">
      <c r="A69" t="s">
        <v>7</v>
      </c>
      <c r="B69" t="s">
        <v>35</v>
      </c>
      <c r="C69" t="s">
        <v>19</v>
      </c>
      <c r="D69" s="4">
        <v>4585</v>
      </c>
      <c r="E69" s="5">
        <v>240</v>
      </c>
    </row>
    <row r="70" spans="1:5" x14ac:dyDescent="0.3">
      <c r="A70" t="s">
        <v>5</v>
      </c>
      <c r="B70" t="s">
        <v>34</v>
      </c>
      <c r="C70" t="s">
        <v>22</v>
      </c>
      <c r="D70" s="4">
        <v>6279</v>
      </c>
      <c r="E70" s="5">
        <v>237</v>
      </c>
    </row>
    <row r="71" spans="1:5" x14ac:dyDescent="0.3">
      <c r="A71" t="s">
        <v>8</v>
      </c>
      <c r="B71" t="s">
        <v>38</v>
      </c>
      <c r="C71" t="s">
        <v>23</v>
      </c>
      <c r="D71" s="4">
        <v>1701</v>
      </c>
      <c r="E71" s="5">
        <v>234</v>
      </c>
    </row>
    <row r="72" spans="1:5" x14ac:dyDescent="0.3">
      <c r="A72" t="s">
        <v>3</v>
      </c>
      <c r="B72" t="s">
        <v>35</v>
      </c>
      <c r="C72" t="s">
        <v>25</v>
      </c>
      <c r="D72" s="4">
        <v>2464</v>
      </c>
      <c r="E72" s="5">
        <v>234</v>
      </c>
    </row>
    <row r="73" spans="1:5" x14ac:dyDescent="0.3">
      <c r="A73" t="s">
        <v>40</v>
      </c>
      <c r="B73" t="s">
        <v>35</v>
      </c>
      <c r="C73" t="s">
        <v>32</v>
      </c>
      <c r="D73" s="4">
        <v>12348</v>
      </c>
      <c r="E73" s="5">
        <v>234</v>
      </c>
    </row>
    <row r="74" spans="1:5" x14ac:dyDescent="0.3">
      <c r="A74" t="s">
        <v>41</v>
      </c>
      <c r="B74" t="s">
        <v>37</v>
      </c>
      <c r="C74" t="s">
        <v>15</v>
      </c>
      <c r="D74" s="4">
        <v>714</v>
      </c>
      <c r="E74" s="5">
        <v>231</v>
      </c>
    </row>
    <row r="75" spans="1:5" x14ac:dyDescent="0.3">
      <c r="A75" t="s">
        <v>41</v>
      </c>
      <c r="B75" t="s">
        <v>36</v>
      </c>
      <c r="C75" t="s">
        <v>13</v>
      </c>
      <c r="D75" s="4">
        <v>10311</v>
      </c>
      <c r="E75" s="5">
        <v>231</v>
      </c>
    </row>
    <row r="76" spans="1:5" x14ac:dyDescent="0.3">
      <c r="A76" t="s">
        <v>10</v>
      </c>
      <c r="B76" t="s">
        <v>35</v>
      </c>
      <c r="C76" t="s">
        <v>21</v>
      </c>
      <c r="D76" s="4">
        <v>567</v>
      </c>
      <c r="E76" s="5">
        <v>228</v>
      </c>
    </row>
    <row r="77" spans="1:5" x14ac:dyDescent="0.3">
      <c r="A77" t="s">
        <v>41</v>
      </c>
      <c r="B77" t="s">
        <v>34</v>
      </c>
      <c r="C77" t="s">
        <v>16</v>
      </c>
      <c r="D77" s="4">
        <v>1274</v>
      </c>
      <c r="E77" s="5">
        <v>225</v>
      </c>
    </row>
    <row r="78" spans="1:5" x14ac:dyDescent="0.3">
      <c r="A78" t="s">
        <v>40</v>
      </c>
      <c r="B78" t="s">
        <v>39</v>
      </c>
      <c r="C78" t="s">
        <v>28</v>
      </c>
      <c r="D78" s="4">
        <v>3101</v>
      </c>
      <c r="E78" s="5">
        <v>225</v>
      </c>
    </row>
    <row r="79" spans="1:5" x14ac:dyDescent="0.3">
      <c r="A79" t="s">
        <v>7</v>
      </c>
      <c r="B79" t="s">
        <v>37</v>
      </c>
      <c r="C79" t="s">
        <v>14</v>
      </c>
      <c r="D79" s="4">
        <v>6608</v>
      </c>
      <c r="E79" s="5">
        <v>225</v>
      </c>
    </row>
    <row r="80" spans="1:5" x14ac:dyDescent="0.3">
      <c r="A80" t="s">
        <v>8</v>
      </c>
      <c r="B80" t="s">
        <v>34</v>
      </c>
      <c r="C80" t="s">
        <v>16</v>
      </c>
      <c r="D80" s="4">
        <v>2009</v>
      </c>
      <c r="E80" s="5">
        <v>219</v>
      </c>
    </row>
    <row r="81" spans="1:5" x14ac:dyDescent="0.3">
      <c r="A81" t="s">
        <v>41</v>
      </c>
      <c r="B81" t="s">
        <v>35</v>
      </c>
      <c r="C81" t="s">
        <v>28</v>
      </c>
      <c r="D81" s="4">
        <v>7455</v>
      </c>
      <c r="E81" s="5">
        <v>216</v>
      </c>
    </row>
    <row r="82" spans="1:5" x14ac:dyDescent="0.3">
      <c r="A82" t="s">
        <v>8</v>
      </c>
      <c r="B82" t="s">
        <v>38</v>
      </c>
      <c r="C82" t="s">
        <v>32</v>
      </c>
      <c r="D82" s="4">
        <v>3752</v>
      </c>
      <c r="E82" s="5">
        <v>213</v>
      </c>
    </row>
    <row r="83" spans="1:5" x14ac:dyDescent="0.3">
      <c r="A83" t="s">
        <v>2</v>
      </c>
      <c r="B83" t="s">
        <v>39</v>
      </c>
      <c r="C83" t="s">
        <v>21</v>
      </c>
      <c r="D83" s="4">
        <v>7651</v>
      </c>
      <c r="E83" s="5">
        <v>213</v>
      </c>
    </row>
    <row r="84" spans="1:5" x14ac:dyDescent="0.3">
      <c r="A84" t="s">
        <v>8</v>
      </c>
      <c r="B84" t="s">
        <v>35</v>
      </c>
      <c r="C84" t="s">
        <v>22</v>
      </c>
      <c r="D84" s="4">
        <v>5012</v>
      </c>
      <c r="E84" s="5">
        <v>210</v>
      </c>
    </row>
    <row r="85" spans="1:5" x14ac:dyDescent="0.3">
      <c r="A85" t="s">
        <v>8</v>
      </c>
      <c r="B85" t="s">
        <v>39</v>
      </c>
      <c r="C85" t="s">
        <v>31</v>
      </c>
      <c r="D85" s="4">
        <v>8890</v>
      </c>
      <c r="E85" s="5">
        <v>210</v>
      </c>
    </row>
    <row r="86" spans="1:5" x14ac:dyDescent="0.3">
      <c r="A86" t="s">
        <v>9</v>
      </c>
      <c r="B86" t="s">
        <v>37</v>
      </c>
      <c r="C86" t="s">
        <v>4</v>
      </c>
      <c r="D86" s="4">
        <v>259</v>
      </c>
      <c r="E86" s="5">
        <v>207</v>
      </c>
    </row>
    <row r="87" spans="1:5" x14ac:dyDescent="0.3">
      <c r="A87" t="s">
        <v>6</v>
      </c>
      <c r="B87" t="s">
        <v>34</v>
      </c>
      <c r="C87" t="s">
        <v>27</v>
      </c>
      <c r="D87" s="4">
        <v>4242</v>
      </c>
      <c r="E87" s="5">
        <v>207</v>
      </c>
    </row>
    <row r="88" spans="1:5" x14ac:dyDescent="0.3">
      <c r="A88" t="s">
        <v>7</v>
      </c>
      <c r="B88" t="s">
        <v>37</v>
      </c>
      <c r="C88" t="s">
        <v>22</v>
      </c>
      <c r="D88" s="4">
        <v>9835</v>
      </c>
      <c r="E88" s="5">
        <v>207</v>
      </c>
    </row>
    <row r="89" spans="1:5" x14ac:dyDescent="0.3">
      <c r="A89" t="s">
        <v>41</v>
      </c>
      <c r="B89" t="s">
        <v>36</v>
      </c>
      <c r="C89" t="s">
        <v>26</v>
      </c>
      <c r="D89" s="4">
        <v>98</v>
      </c>
      <c r="E89" s="5">
        <v>204</v>
      </c>
    </row>
    <row r="90" spans="1:5" x14ac:dyDescent="0.3">
      <c r="A90" t="s">
        <v>8</v>
      </c>
      <c r="B90" t="s">
        <v>37</v>
      </c>
      <c r="C90" t="s">
        <v>19</v>
      </c>
      <c r="D90" s="4">
        <v>1771</v>
      </c>
      <c r="E90" s="5">
        <v>204</v>
      </c>
    </row>
    <row r="91" spans="1:5" x14ac:dyDescent="0.3">
      <c r="A91" t="s">
        <v>9</v>
      </c>
      <c r="B91" t="s">
        <v>39</v>
      </c>
      <c r="C91" t="s">
        <v>18</v>
      </c>
      <c r="D91" s="4">
        <v>2639</v>
      </c>
      <c r="E91" s="5">
        <v>204</v>
      </c>
    </row>
    <row r="92" spans="1:5" x14ac:dyDescent="0.3">
      <c r="A92" t="s">
        <v>10</v>
      </c>
      <c r="B92" t="s">
        <v>34</v>
      </c>
      <c r="C92" t="s">
        <v>19</v>
      </c>
      <c r="D92" s="4">
        <v>5355</v>
      </c>
      <c r="E92" s="5">
        <v>204</v>
      </c>
    </row>
    <row r="93" spans="1:5" x14ac:dyDescent="0.3">
      <c r="A93" t="s">
        <v>9</v>
      </c>
      <c r="B93" t="s">
        <v>36</v>
      </c>
      <c r="C93" t="s">
        <v>27</v>
      </c>
      <c r="D93" s="4">
        <v>11522</v>
      </c>
      <c r="E93" s="5">
        <v>204</v>
      </c>
    </row>
    <row r="94" spans="1:5" x14ac:dyDescent="0.3">
      <c r="A94" t="s">
        <v>40</v>
      </c>
      <c r="B94" t="s">
        <v>36</v>
      </c>
      <c r="C94" t="s">
        <v>13</v>
      </c>
      <c r="D94" s="4">
        <v>4424</v>
      </c>
      <c r="E94" s="5">
        <v>201</v>
      </c>
    </row>
    <row r="95" spans="1:5" x14ac:dyDescent="0.3">
      <c r="A95" t="s">
        <v>5</v>
      </c>
      <c r="B95" t="s">
        <v>34</v>
      </c>
      <c r="C95" t="s">
        <v>15</v>
      </c>
      <c r="D95" s="4">
        <v>7280</v>
      </c>
      <c r="E95" s="5">
        <v>201</v>
      </c>
    </row>
    <row r="96" spans="1:5" x14ac:dyDescent="0.3">
      <c r="A96" t="s">
        <v>2</v>
      </c>
      <c r="B96" t="s">
        <v>37</v>
      </c>
      <c r="C96" t="s">
        <v>17</v>
      </c>
      <c r="D96" s="4">
        <v>9926</v>
      </c>
      <c r="E96" s="5">
        <v>201</v>
      </c>
    </row>
    <row r="97" spans="1:5" x14ac:dyDescent="0.3">
      <c r="A97" t="s">
        <v>5</v>
      </c>
      <c r="B97" t="s">
        <v>35</v>
      </c>
      <c r="C97" t="s">
        <v>15</v>
      </c>
      <c r="D97" s="4">
        <v>13391</v>
      </c>
      <c r="E97" s="5">
        <v>201</v>
      </c>
    </row>
    <row r="98" spans="1:5" x14ac:dyDescent="0.3">
      <c r="A98" t="s">
        <v>7</v>
      </c>
      <c r="B98" t="s">
        <v>39</v>
      </c>
      <c r="C98" t="s">
        <v>27</v>
      </c>
      <c r="D98" s="4">
        <v>966</v>
      </c>
      <c r="E98" s="5">
        <v>198</v>
      </c>
    </row>
    <row r="99" spans="1:5" x14ac:dyDescent="0.3">
      <c r="A99" t="s">
        <v>5</v>
      </c>
      <c r="B99" t="s">
        <v>34</v>
      </c>
      <c r="C99" t="s">
        <v>19</v>
      </c>
      <c r="D99" s="4">
        <v>861</v>
      </c>
      <c r="E99" s="5">
        <v>195</v>
      </c>
    </row>
    <row r="100" spans="1:5" x14ac:dyDescent="0.3">
      <c r="A100" t="s">
        <v>8</v>
      </c>
      <c r="B100" t="s">
        <v>37</v>
      </c>
      <c r="C100" t="s">
        <v>22</v>
      </c>
      <c r="D100" s="4">
        <v>1890</v>
      </c>
      <c r="E100" s="5">
        <v>195</v>
      </c>
    </row>
    <row r="101" spans="1:5" x14ac:dyDescent="0.3">
      <c r="A101" t="s">
        <v>10</v>
      </c>
      <c r="B101" t="s">
        <v>35</v>
      </c>
      <c r="C101" t="s">
        <v>20</v>
      </c>
      <c r="D101" s="4">
        <v>1974</v>
      </c>
      <c r="E101" s="5">
        <v>195</v>
      </c>
    </row>
    <row r="102" spans="1:5" x14ac:dyDescent="0.3">
      <c r="A102" t="s">
        <v>41</v>
      </c>
      <c r="B102" t="s">
        <v>36</v>
      </c>
      <c r="C102" t="s">
        <v>19</v>
      </c>
      <c r="D102" s="4">
        <v>1925</v>
      </c>
      <c r="E102" s="5">
        <v>192</v>
      </c>
    </row>
    <row r="103" spans="1:5" x14ac:dyDescent="0.3">
      <c r="A103" t="s">
        <v>9</v>
      </c>
      <c r="B103" t="s">
        <v>34</v>
      </c>
      <c r="C103" t="s">
        <v>16</v>
      </c>
      <c r="D103" s="4">
        <v>938</v>
      </c>
      <c r="E103" s="5">
        <v>189</v>
      </c>
    </row>
    <row r="104" spans="1:5" x14ac:dyDescent="0.3">
      <c r="A104" t="s">
        <v>9</v>
      </c>
      <c r="B104" t="s">
        <v>36</v>
      </c>
      <c r="C104" t="s">
        <v>32</v>
      </c>
      <c r="D104" s="4">
        <v>2954</v>
      </c>
      <c r="E104" s="5">
        <v>189</v>
      </c>
    </row>
    <row r="105" spans="1:5" x14ac:dyDescent="0.3">
      <c r="A105" t="s">
        <v>6</v>
      </c>
      <c r="B105" t="s">
        <v>37</v>
      </c>
      <c r="C105" t="s">
        <v>23</v>
      </c>
      <c r="D105" s="4">
        <v>4949</v>
      </c>
      <c r="E105" s="5">
        <v>189</v>
      </c>
    </row>
    <row r="106" spans="1:5" x14ac:dyDescent="0.3">
      <c r="A106" t="s">
        <v>7</v>
      </c>
      <c r="B106" t="s">
        <v>34</v>
      </c>
      <c r="C106" t="s">
        <v>24</v>
      </c>
      <c r="D106" s="4">
        <v>8862</v>
      </c>
      <c r="E106" s="5">
        <v>189</v>
      </c>
    </row>
    <row r="107" spans="1:5" x14ac:dyDescent="0.3">
      <c r="A107" t="s">
        <v>41</v>
      </c>
      <c r="B107" t="s">
        <v>35</v>
      </c>
      <c r="C107" t="s">
        <v>15</v>
      </c>
      <c r="D107" s="4">
        <v>2114</v>
      </c>
      <c r="E107" s="5">
        <v>186</v>
      </c>
    </row>
    <row r="108" spans="1:5" x14ac:dyDescent="0.3">
      <c r="A108" t="s">
        <v>2</v>
      </c>
      <c r="B108" t="s">
        <v>38</v>
      </c>
      <c r="C108" t="s">
        <v>28</v>
      </c>
      <c r="D108" s="4">
        <v>6580</v>
      </c>
      <c r="E108" s="5">
        <v>183</v>
      </c>
    </row>
    <row r="109" spans="1:5" x14ac:dyDescent="0.3">
      <c r="A109" t="s">
        <v>8</v>
      </c>
      <c r="B109" t="s">
        <v>39</v>
      </c>
      <c r="C109" t="s">
        <v>30</v>
      </c>
      <c r="D109" s="4">
        <v>7021</v>
      </c>
      <c r="E109" s="5">
        <v>183</v>
      </c>
    </row>
    <row r="110" spans="1:5" x14ac:dyDescent="0.3">
      <c r="A110" t="s">
        <v>41</v>
      </c>
      <c r="B110" t="s">
        <v>37</v>
      </c>
      <c r="C110" t="s">
        <v>26</v>
      </c>
      <c r="D110" s="4">
        <v>2324</v>
      </c>
      <c r="E110" s="5">
        <v>177</v>
      </c>
    </row>
    <row r="111" spans="1:5" x14ac:dyDescent="0.3">
      <c r="A111" t="s">
        <v>7</v>
      </c>
      <c r="B111" t="s">
        <v>36</v>
      </c>
      <c r="C111" t="s">
        <v>18</v>
      </c>
      <c r="D111" s="4">
        <v>2646</v>
      </c>
      <c r="E111" s="5">
        <v>177</v>
      </c>
    </row>
    <row r="112" spans="1:5" x14ac:dyDescent="0.3">
      <c r="A112" t="s">
        <v>6</v>
      </c>
      <c r="B112" t="s">
        <v>35</v>
      </c>
      <c r="C112" t="s">
        <v>27</v>
      </c>
      <c r="D112" s="4">
        <v>3864</v>
      </c>
      <c r="E112" s="5">
        <v>177</v>
      </c>
    </row>
    <row r="113" spans="1:5" x14ac:dyDescent="0.3">
      <c r="A113" t="s">
        <v>9</v>
      </c>
      <c r="B113" t="s">
        <v>34</v>
      </c>
      <c r="C113" t="s">
        <v>17</v>
      </c>
      <c r="D113" s="4">
        <v>707</v>
      </c>
      <c r="E113" s="5">
        <v>174</v>
      </c>
    </row>
    <row r="114" spans="1:5" x14ac:dyDescent="0.3">
      <c r="A114" t="s">
        <v>40</v>
      </c>
      <c r="B114" t="s">
        <v>35</v>
      </c>
      <c r="C114" t="s">
        <v>16</v>
      </c>
      <c r="D114" s="4">
        <v>4725</v>
      </c>
      <c r="E114" s="5">
        <v>174</v>
      </c>
    </row>
    <row r="115" spans="1:5" x14ac:dyDescent="0.3">
      <c r="A115" t="s">
        <v>41</v>
      </c>
      <c r="B115" t="s">
        <v>36</v>
      </c>
      <c r="C115" t="s">
        <v>30</v>
      </c>
      <c r="D115" s="4">
        <v>6118</v>
      </c>
      <c r="E115" s="5">
        <v>174</v>
      </c>
    </row>
    <row r="116" spans="1:5" x14ac:dyDescent="0.3">
      <c r="A116" t="s">
        <v>41</v>
      </c>
      <c r="B116" t="s">
        <v>34</v>
      </c>
      <c r="C116" t="s">
        <v>33</v>
      </c>
      <c r="D116" s="4">
        <v>7847</v>
      </c>
      <c r="E116" s="5">
        <v>174</v>
      </c>
    </row>
    <row r="117" spans="1:5" x14ac:dyDescent="0.3">
      <c r="A117" t="s">
        <v>5</v>
      </c>
      <c r="B117" t="s">
        <v>39</v>
      </c>
      <c r="C117" t="s">
        <v>24</v>
      </c>
      <c r="D117" s="4">
        <v>4018</v>
      </c>
      <c r="E117" s="5">
        <v>171</v>
      </c>
    </row>
    <row r="118" spans="1:5" x14ac:dyDescent="0.3">
      <c r="A118" t="s">
        <v>3</v>
      </c>
      <c r="B118" t="s">
        <v>39</v>
      </c>
      <c r="C118" t="s">
        <v>26</v>
      </c>
      <c r="D118" s="4">
        <v>4956</v>
      </c>
      <c r="E118" s="5">
        <v>171</v>
      </c>
    </row>
    <row r="119" spans="1:5" x14ac:dyDescent="0.3">
      <c r="A119" t="s">
        <v>3</v>
      </c>
      <c r="B119" t="s">
        <v>39</v>
      </c>
      <c r="C119" t="s">
        <v>16</v>
      </c>
      <c r="D119" s="4">
        <v>21</v>
      </c>
      <c r="E119" s="5">
        <v>168</v>
      </c>
    </row>
    <row r="120" spans="1:5" x14ac:dyDescent="0.3">
      <c r="A120" t="s">
        <v>8</v>
      </c>
      <c r="B120" t="s">
        <v>35</v>
      </c>
      <c r="C120" t="s">
        <v>29</v>
      </c>
      <c r="D120" s="4">
        <v>2023</v>
      </c>
      <c r="E120" s="5">
        <v>168</v>
      </c>
    </row>
    <row r="121" spans="1:5" x14ac:dyDescent="0.3">
      <c r="A121" t="s">
        <v>5</v>
      </c>
      <c r="B121" t="s">
        <v>38</v>
      </c>
      <c r="C121" t="s">
        <v>19</v>
      </c>
      <c r="D121" s="4">
        <v>5474</v>
      </c>
      <c r="E121" s="5">
        <v>168</v>
      </c>
    </row>
    <row r="122" spans="1:5" x14ac:dyDescent="0.3">
      <c r="A122" t="s">
        <v>3</v>
      </c>
      <c r="B122" t="s">
        <v>36</v>
      </c>
      <c r="C122" t="s">
        <v>23</v>
      </c>
      <c r="D122" s="4">
        <v>3773</v>
      </c>
      <c r="E122" s="5">
        <v>165</v>
      </c>
    </row>
    <row r="123" spans="1:5" x14ac:dyDescent="0.3">
      <c r="A123" t="s">
        <v>3</v>
      </c>
      <c r="B123" t="s">
        <v>36</v>
      </c>
      <c r="C123" t="s">
        <v>28</v>
      </c>
      <c r="D123" s="4">
        <v>973</v>
      </c>
      <c r="E123" s="5">
        <v>162</v>
      </c>
    </row>
    <row r="124" spans="1:5" x14ac:dyDescent="0.3">
      <c r="A124" t="s">
        <v>40</v>
      </c>
      <c r="B124" t="s">
        <v>34</v>
      </c>
      <c r="C124" t="s">
        <v>19</v>
      </c>
      <c r="D124" s="4">
        <v>4018</v>
      </c>
      <c r="E124" s="5">
        <v>162</v>
      </c>
    </row>
    <row r="125" spans="1:5" x14ac:dyDescent="0.3">
      <c r="A125" t="s">
        <v>2</v>
      </c>
      <c r="B125" t="s">
        <v>39</v>
      </c>
      <c r="C125" t="s">
        <v>20</v>
      </c>
      <c r="D125" s="4">
        <v>9443</v>
      </c>
      <c r="E125" s="5">
        <v>162</v>
      </c>
    </row>
    <row r="126" spans="1:5" x14ac:dyDescent="0.3">
      <c r="A126" t="s">
        <v>9</v>
      </c>
      <c r="B126" t="s">
        <v>35</v>
      </c>
      <c r="C126" t="s">
        <v>26</v>
      </c>
      <c r="D126" s="4">
        <v>98</v>
      </c>
      <c r="E126" s="5">
        <v>159</v>
      </c>
    </row>
    <row r="127" spans="1:5" x14ac:dyDescent="0.3">
      <c r="A127" t="s">
        <v>40</v>
      </c>
      <c r="B127" t="s">
        <v>34</v>
      </c>
      <c r="C127" t="s">
        <v>33</v>
      </c>
      <c r="D127" s="4">
        <v>3794</v>
      </c>
      <c r="E127" s="5">
        <v>159</v>
      </c>
    </row>
    <row r="128" spans="1:5" x14ac:dyDescent="0.3">
      <c r="A128" t="s">
        <v>9</v>
      </c>
      <c r="B128" t="s">
        <v>37</v>
      </c>
      <c r="C128" t="s">
        <v>25</v>
      </c>
      <c r="D128" s="4">
        <v>4305</v>
      </c>
      <c r="E128" s="5">
        <v>156</v>
      </c>
    </row>
    <row r="129" spans="1:5" x14ac:dyDescent="0.3">
      <c r="A129" t="s">
        <v>6</v>
      </c>
      <c r="B129" t="s">
        <v>36</v>
      </c>
      <c r="C129" t="s">
        <v>17</v>
      </c>
      <c r="D129" s="4">
        <v>4970</v>
      </c>
      <c r="E129" s="5">
        <v>156</v>
      </c>
    </row>
    <row r="130" spans="1:5" x14ac:dyDescent="0.3">
      <c r="A130" t="s">
        <v>40</v>
      </c>
      <c r="B130" t="s">
        <v>34</v>
      </c>
      <c r="C130" t="s">
        <v>17</v>
      </c>
      <c r="D130" s="4">
        <v>5019</v>
      </c>
      <c r="E130" s="5">
        <v>156</v>
      </c>
    </row>
    <row r="131" spans="1:5" x14ac:dyDescent="0.3">
      <c r="A131" t="s">
        <v>2</v>
      </c>
      <c r="B131" t="s">
        <v>38</v>
      </c>
      <c r="C131" t="s">
        <v>23</v>
      </c>
      <c r="D131" s="4">
        <v>4417</v>
      </c>
      <c r="E131" s="5">
        <v>153</v>
      </c>
    </row>
    <row r="132" spans="1:5" x14ac:dyDescent="0.3">
      <c r="A132" t="s">
        <v>8</v>
      </c>
      <c r="B132" t="s">
        <v>37</v>
      </c>
      <c r="C132" t="s">
        <v>30</v>
      </c>
      <c r="D132" s="4">
        <v>42</v>
      </c>
      <c r="E132" s="5">
        <v>150</v>
      </c>
    </row>
    <row r="133" spans="1:5" x14ac:dyDescent="0.3">
      <c r="A133" t="s">
        <v>6</v>
      </c>
      <c r="B133" t="s">
        <v>34</v>
      </c>
      <c r="C133" t="s">
        <v>17</v>
      </c>
      <c r="D133" s="4">
        <v>3759</v>
      </c>
      <c r="E133" s="5">
        <v>150</v>
      </c>
    </row>
    <row r="134" spans="1:5" x14ac:dyDescent="0.3">
      <c r="A134" t="s">
        <v>8</v>
      </c>
      <c r="B134" t="s">
        <v>36</v>
      </c>
      <c r="C134" t="s">
        <v>23</v>
      </c>
      <c r="D134" s="4">
        <v>5019</v>
      </c>
      <c r="E134" s="5">
        <v>150</v>
      </c>
    </row>
    <row r="135" spans="1:5" x14ac:dyDescent="0.3">
      <c r="A135" t="s">
        <v>9</v>
      </c>
      <c r="B135" t="s">
        <v>34</v>
      </c>
      <c r="C135" t="s">
        <v>28</v>
      </c>
      <c r="D135" s="4">
        <v>14329</v>
      </c>
      <c r="E135" s="5">
        <v>150</v>
      </c>
    </row>
    <row r="136" spans="1:5" x14ac:dyDescent="0.3">
      <c r="A136" t="s">
        <v>9</v>
      </c>
      <c r="B136" t="s">
        <v>35</v>
      </c>
      <c r="C136" t="s">
        <v>4</v>
      </c>
      <c r="D136" s="4">
        <v>959</v>
      </c>
      <c r="E136" s="5">
        <v>147</v>
      </c>
    </row>
    <row r="137" spans="1:5" x14ac:dyDescent="0.3">
      <c r="A137" t="s">
        <v>41</v>
      </c>
      <c r="B137" t="s">
        <v>34</v>
      </c>
      <c r="C137" t="s">
        <v>22</v>
      </c>
      <c r="D137" s="4">
        <v>336</v>
      </c>
      <c r="E137" s="5">
        <v>144</v>
      </c>
    </row>
    <row r="138" spans="1:5" x14ac:dyDescent="0.3">
      <c r="A138" t="s">
        <v>9</v>
      </c>
      <c r="B138" t="s">
        <v>35</v>
      </c>
      <c r="C138" t="s">
        <v>27</v>
      </c>
      <c r="D138" s="4">
        <v>2429</v>
      </c>
      <c r="E138" s="5">
        <v>144</v>
      </c>
    </row>
    <row r="139" spans="1:5" x14ac:dyDescent="0.3">
      <c r="A139" t="s">
        <v>3</v>
      </c>
      <c r="B139" t="s">
        <v>37</v>
      </c>
      <c r="C139" t="s">
        <v>17</v>
      </c>
      <c r="D139" s="4">
        <v>3983</v>
      </c>
      <c r="E139" s="5">
        <v>144</v>
      </c>
    </row>
    <row r="140" spans="1:5" x14ac:dyDescent="0.3">
      <c r="A140" t="s">
        <v>2</v>
      </c>
      <c r="B140" t="s">
        <v>39</v>
      </c>
      <c r="C140" t="s">
        <v>28</v>
      </c>
      <c r="D140" s="4">
        <v>6027</v>
      </c>
      <c r="E140" s="5">
        <v>144</v>
      </c>
    </row>
    <row r="141" spans="1:5" x14ac:dyDescent="0.3">
      <c r="A141" t="s">
        <v>2</v>
      </c>
      <c r="B141" t="s">
        <v>39</v>
      </c>
      <c r="C141" t="s">
        <v>22</v>
      </c>
      <c r="D141" s="4">
        <v>1568</v>
      </c>
      <c r="E141" s="5">
        <v>141</v>
      </c>
    </row>
    <row r="142" spans="1:5" x14ac:dyDescent="0.3">
      <c r="A142" t="s">
        <v>10</v>
      </c>
      <c r="B142" t="s">
        <v>38</v>
      </c>
      <c r="C142" t="s">
        <v>22</v>
      </c>
      <c r="D142" s="4">
        <v>2205</v>
      </c>
      <c r="E142" s="5">
        <v>141</v>
      </c>
    </row>
    <row r="143" spans="1:5" x14ac:dyDescent="0.3">
      <c r="A143" t="s">
        <v>7</v>
      </c>
      <c r="B143" t="s">
        <v>34</v>
      </c>
      <c r="C143" t="s">
        <v>20</v>
      </c>
      <c r="D143" s="4">
        <v>2205</v>
      </c>
      <c r="E143" s="5">
        <v>138</v>
      </c>
    </row>
    <row r="144" spans="1:5" x14ac:dyDescent="0.3">
      <c r="A144" t="s">
        <v>2</v>
      </c>
      <c r="B144" t="s">
        <v>37</v>
      </c>
      <c r="C144" t="s">
        <v>18</v>
      </c>
      <c r="D144" s="4">
        <v>11571</v>
      </c>
      <c r="E144" s="5">
        <v>138</v>
      </c>
    </row>
    <row r="145" spans="1:5" x14ac:dyDescent="0.3">
      <c r="A145" t="s">
        <v>40</v>
      </c>
      <c r="B145" t="s">
        <v>39</v>
      </c>
      <c r="C145" t="s">
        <v>29</v>
      </c>
      <c r="D145" s="4">
        <v>0</v>
      </c>
      <c r="E145" s="5">
        <v>135</v>
      </c>
    </row>
    <row r="146" spans="1:5" x14ac:dyDescent="0.3">
      <c r="A146" t="s">
        <v>6</v>
      </c>
      <c r="B146" t="s">
        <v>38</v>
      </c>
      <c r="C146" t="s">
        <v>33</v>
      </c>
      <c r="D146" s="4">
        <v>959</v>
      </c>
      <c r="E146" s="5">
        <v>135</v>
      </c>
    </row>
    <row r="147" spans="1:5" x14ac:dyDescent="0.3">
      <c r="A147" t="s">
        <v>6</v>
      </c>
      <c r="B147" t="s">
        <v>36</v>
      </c>
      <c r="C147" t="s">
        <v>29</v>
      </c>
      <c r="D147" s="4">
        <v>1400</v>
      </c>
      <c r="E147" s="5">
        <v>135</v>
      </c>
    </row>
    <row r="148" spans="1:5" x14ac:dyDescent="0.3">
      <c r="A148" t="s">
        <v>40</v>
      </c>
      <c r="B148" t="s">
        <v>34</v>
      </c>
      <c r="C148" t="s">
        <v>27</v>
      </c>
      <c r="D148" s="4">
        <v>2289</v>
      </c>
      <c r="E148" s="5">
        <v>135</v>
      </c>
    </row>
    <row r="149" spans="1:5" x14ac:dyDescent="0.3">
      <c r="A149" t="s">
        <v>41</v>
      </c>
      <c r="B149" t="s">
        <v>35</v>
      </c>
      <c r="C149" t="s">
        <v>27</v>
      </c>
      <c r="D149" s="4">
        <v>847</v>
      </c>
      <c r="E149" s="5">
        <v>129</v>
      </c>
    </row>
    <row r="150" spans="1:5" x14ac:dyDescent="0.3">
      <c r="A150" t="s">
        <v>8</v>
      </c>
      <c r="B150" t="s">
        <v>35</v>
      </c>
      <c r="C150" t="s">
        <v>33</v>
      </c>
      <c r="D150" s="4">
        <v>357</v>
      </c>
      <c r="E150" s="5">
        <v>126</v>
      </c>
    </row>
    <row r="151" spans="1:5" x14ac:dyDescent="0.3">
      <c r="A151" t="s">
        <v>40</v>
      </c>
      <c r="B151" t="s">
        <v>35</v>
      </c>
      <c r="C151" t="s">
        <v>29</v>
      </c>
      <c r="D151" s="4">
        <v>1617</v>
      </c>
      <c r="E151" s="5">
        <v>126</v>
      </c>
    </row>
    <row r="152" spans="1:5" x14ac:dyDescent="0.3">
      <c r="A152" t="s">
        <v>2</v>
      </c>
      <c r="B152" t="s">
        <v>39</v>
      </c>
      <c r="C152" t="s">
        <v>33</v>
      </c>
      <c r="D152" s="4">
        <v>4018</v>
      </c>
      <c r="E152" s="5">
        <v>126</v>
      </c>
    </row>
    <row r="153" spans="1:5" x14ac:dyDescent="0.3">
      <c r="A153" t="s">
        <v>41</v>
      </c>
      <c r="B153" t="s">
        <v>34</v>
      </c>
      <c r="C153" t="s">
        <v>23</v>
      </c>
      <c r="D153" s="4">
        <v>4935</v>
      </c>
      <c r="E153" s="5">
        <v>126</v>
      </c>
    </row>
    <row r="154" spans="1:5" x14ac:dyDescent="0.3">
      <c r="A154" t="s">
        <v>10</v>
      </c>
      <c r="B154" t="s">
        <v>38</v>
      </c>
      <c r="C154" t="s">
        <v>4</v>
      </c>
      <c r="D154" s="4">
        <v>6860</v>
      </c>
      <c r="E154" s="5">
        <v>126</v>
      </c>
    </row>
    <row r="155" spans="1:5" x14ac:dyDescent="0.3">
      <c r="A155" t="s">
        <v>10</v>
      </c>
      <c r="B155" t="s">
        <v>38</v>
      </c>
      <c r="C155" t="s">
        <v>13</v>
      </c>
      <c r="D155" s="4">
        <v>63</v>
      </c>
      <c r="E155" s="5">
        <v>123</v>
      </c>
    </row>
    <row r="156" spans="1:5" x14ac:dyDescent="0.3">
      <c r="A156" t="s">
        <v>6</v>
      </c>
      <c r="B156" t="s">
        <v>38</v>
      </c>
      <c r="C156" t="s">
        <v>13</v>
      </c>
      <c r="D156" s="4">
        <v>2317</v>
      </c>
      <c r="E156" s="5">
        <v>123</v>
      </c>
    </row>
    <row r="157" spans="1:5" x14ac:dyDescent="0.3">
      <c r="A157" t="s">
        <v>41</v>
      </c>
      <c r="B157" t="s">
        <v>37</v>
      </c>
      <c r="C157" t="s">
        <v>20</v>
      </c>
      <c r="D157" s="4">
        <v>3388</v>
      </c>
      <c r="E157" s="5">
        <v>123</v>
      </c>
    </row>
    <row r="158" spans="1:5" x14ac:dyDescent="0.3">
      <c r="A158" t="s">
        <v>6</v>
      </c>
      <c r="B158" t="s">
        <v>35</v>
      </c>
      <c r="C158" t="s">
        <v>30</v>
      </c>
      <c r="D158" s="4">
        <v>4781</v>
      </c>
      <c r="E158" s="5">
        <v>123</v>
      </c>
    </row>
    <row r="159" spans="1:5" x14ac:dyDescent="0.3">
      <c r="A159" t="s">
        <v>6</v>
      </c>
      <c r="B159" t="s">
        <v>34</v>
      </c>
      <c r="C159" t="s">
        <v>32</v>
      </c>
      <c r="D159" s="4">
        <v>6734</v>
      </c>
      <c r="E159" s="5">
        <v>123</v>
      </c>
    </row>
    <row r="160" spans="1:5" x14ac:dyDescent="0.3">
      <c r="A160" t="s">
        <v>9</v>
      </c>
      <c r="B160" t="s">
        <v>38</v>
      </c>
      <c r="C160" t="s">
        <v>16</v>
      </c>
      <c r="D160" s="4">
        <v>2646</v>
      </c>
      <c r="E160" s="5">
        <v>120</v>
      </c>
    </row>
    <row r="161" spans="1:5" x14ac:dyDescent="0.3">
      <c r="A161" t="s">
        <v>2</v>
      </c>
      <c r="B161" t="s">
        <v>34</v>
      </c>
      <c r="C161" t="s">
        <v>19</v>
      </c>
      <c r="D161" s="4">
        <v>7511</v>
      </c>
      <c r="E161" s="5">
        <v>120</v>
      </c>
    </row>
    <row r="162" spans="1:5" x14ac:dyDescent="0.3">
      <c r="A162" t="s">
        <v>6</v>
      </c>
      <c r="B162" t="s">
        <v>36</v>
      </c>
      <c r="C162" t="s">
        <v>4</v>
      </c>
      <c r="D162" s="4">
        <v>10073</v>
      </c>
      <c r="E162" s="5">
        <v>120</v>
      </c>
    </row>
    <row r="163" spans="1:5" x14ac:dyDescent="0.3">
      <c r="A163" t="s">
        <v>2</v>
      </c>
      <c r="B163" t="s">
        <v>39</v>
      </c>
      <c r="C163" t="s">
        <v>16</v>
      </c>
      <c r="D163" s="4">
        <v>2016</v>
      </c>
      <c r="E163" s="5">
        <v>117</v>
      </c>
    </row>
    <row r="164" spans="1:5" x14ac:dyDescent="0.3">
      <c r="A164" t="s">
        <v>7</v>
      </c>
      <c r="B164" t="s">
        <v>36</v>
      </c>
      <c r="C164" t="s">
        <v>31</v>
      </c>
      <c r="D164" s="4">
        <v>2149</v>
      </c>
      <c r="E164" s="5">
        <v>117</v>
      </c>
    </row>
    <row r="165" spans="1:5" x14ac:dyDescent="0.3">
      <c r="A165" t="s">
        <v>3</v>
      </c>
      <c r="B165" t="s">
        <v>34</v>
      </c>
      <c r="C165" t="s">
        <v>23</v>
      </c>
      <c r="D165" s="4">
        <v>2212</v>
      </c>
      <c r="E165" s="5">
        <v>117</v>
      </c>
    </row>
    <row r="166" spans="1:5" x14ac:dyDescent="0.3">
      <c r="A166" t="s">
        <v>40</v>
      </c>
      <c r="B166" t="s">
        <v>37</v>
      </c>
      <c r="C166" t="s">
        <v>30</v>
      </c>
      <c r="D166" s="4">
        <v>1624</v>
      </c>
      <c r="E166" s="5">
        <v>114</v>
      </c>
    </row>
    <row r="167" spans="1:5" x14ac:dyDescent="0.3">
      <c r="A167" t="s">
        <v>9</v>
      </c>
      <c r="B167" t="s">
        <v>36</v>
      </c>
      <c r="C167" t="s">
        <v>25</v>
      </c>
      <c r="D167" s="4">
        <v>2142</v>
      </c>
      <c r="E167" s="5">
        <v>114</v>
      </c>
    </row>
    <row r="168" spans="1:5" x14ac:dyDescent="0.3">
      <c r="A168" t="s">
        <v>7</v>
      </c>
      <c r="B168" t="s">
        <v>35</v>
      </c>
      <c r="C168" t="s">
        <v>24</v>
      </c>
      <c r="D168" s="4">
        <v>2793</v>
      </c>
      <c r="E168" s="5">
        <v>114</v>
      </c>
    </row>
    <row r="169" spans="1:5" x14ac:dyDescent="0.3">
      <c r="A169" t="s">
        <v>7</v>
      </c>
      <c r="B169" t="s">
        <v>37</v>
      </c>
      <c r="C169" t="s">
        <v>17</v>
      </c>
      <c r="D169" s="4">
        <v>4487</v>
      </c>
      <c r="E169" s="5">
        <v>111</v>
      </c>
    </row>
    <row r="170" spans="1:5" x14ac:dyDescent="0.3">
      <c r="A170" t="s">
        <v>5</v>
      </c>
      <c r="B170" t="s">
        <v>36</v>
      </c>
      <c r="C170" t="s">
        <v>30</v>
      </c>
      <c r="D170" s="4">
        <v>1526</v>
      </c>
      <c r="E170" s="5">
        <v>105</v>
      </c>
    </row>
    <row r="171" spans="1:5" x14ac:dyDescent="0.3">
      <c r="A171" t="s">
        <v>6</v>
      </c>
      <c r="B171" t="s">
        <v>37</v>
      </c>
      <c r="C171" t="s">
        <v>18</v>
      </c>
      <c r="D171" s="4">
        <v>1505</v>
      </c>
      <c r="E171" s="5">
        <v>102</v>
      </c>
    </row>
    <row r="172" spans="1:5" x14ac:dyDescent="0.3">
      <c r="A172" t="s">
        <v>3</v>
      </c>
      <c r="B172" t="s">
        <v>39</v>
      </c>
      <c r="C172" t="s">
        <v>28</v>
      </c>
      <c r="D172" s="4">
        <v>1652</v>
      </c>
      <c r="E172" s="5">
        <v>102</v>
      </c>
    </row>
    <row r="173" spans="1:5" x14ac:dyDescent="0.3">
      <c r="A173" t="s">
        <v>5</v>
      </c>
      <c r="B173" t="s">
        <v>34</v>
      </c>
      <c r="C173" t="s">
        <v>29</v>
      </c>
      <c r="D173" s="4">
        <v>2891</v>
      </c>
      <c r="E173" s="5">
        <v>102</v>
      </c>
    </row>
    <row r="174" spans="1:5" x14ac:dyDescent="0.3">
      <c r="A174" t="s">
        <v>9</v>
      </c>
      <c r="B174" t="s">
        <v>38</v>
      </c>
      <c r="C174" t="s">
        <v>25</v>
      </c>
      <c r="D174" s="4">
        <v>3850</v>
      </c>
      <c r="E174" s="5">
        <v>102</v>
      </c>
    </row>
    <row r="175" spans="1:5" x14ac:dyDescent="0.3">
      <c r="A175" t="s">
        <v>40</v>
      </c>
      <c r="B175" t="s">
        <v>38</v>
      </c>
      <c r="C175" t="s">
        <v>4</v>
      </c>
      <c r="D175" s="4">
        <v>6125</v>
      </c>
      <c r="E175" s="5">
        <v>102</v>
      </c>
    </row>
    <row r="176" spans="1:5" x14ac:dyDescent="0.3">
      <c r="A176" t="s">
        <v>41</v>
      </c>
      <c r="B176" t="s">
        <v>37</v>
      </c>
      <c r="C176" t="s">
        <v>24</v>
      </c>
      <c r="D176" s="4">
        <v>6398</v>
      </c>
      <c r="E176" s="5">
        <v>102</v>
      </c>
    </row>
    <row r="177" spans="1:5" x14ac:dyDescent="0.3">
      <c r="A177" t="s">
        <v>41</v>
      </c>
      <c r="B177" t="s">
        <v>35</v>
      </c>
      <c r="C177" t="s">
        <v>19</v>
      </c>
      <c r="D177" s="4">
        <v>609</v>
      </c>
      <c r="E177" s="5">
        <v>99</v>
      </c>
    </row>
    <row r="178" spans="1:5" x14ac:dyDescent="0.3">
      <c r="A178" t="s">
        <v>9</v>
      </c>
      <c r="B178" t="s">
        <v>38</v>
      </c>
      <c r="C178" t="s">
        <v>26</v>
      </c>
      <c r="D178" s="4">
        <v>2436</v>
      </c>
      <c r="E178" s="5">
        <v>99</v>
      </c>
    </row>
    <row r="179" spans="1:5" x14ac:dyDescent="0.3">
      <c r="A179" t="s">
        <v>7</v>
      </c>
      <c r="B179" t="s">
        <v>34</v>
      </c>
      <c r="C179" t="s">
        <v>25</v>
      </c>
      <c r="D179" s="4">
        <v>1568</v>
      </c>
      <c r="E179" s="5">
        <v>96</v>
      </c>
    </row>
    <row r="180" spans="1:5" x14ac:dyDescent="0.3">
      <c r="A180" t="s">
        <v>10</v>
      </c>
      <c r="B180" t="s">
        <v>35</v>
      </c>
      <c r="C180" t="s">
        <v>14</v>
      </c>
      <c r="D180" s="4">
        <v>3472</v>
      </c>
      <c r="E180" s="5">
        <v>96</v>
      </c>
    </row>
    <row r="181" spans="1:5" x14ac:dyDescent="0.3">
      <c r="A181" t="s">
        <v>9</v>
      </c>
      <c r="B181" t="s">
        <v>37</v>
      </c>
      <c r="C181" t="s">
        <v>20</v>
      </c>
      <c r="D181" s="4">
        <v>7273</v>
      </c>
      <c r="E181" s="5">
        <v>96</v>
      </c>
    </row>
    <row r="182" spans="1:5" x14ac:dyDescent="0.3">
      <c r="A182" t="s">
        <v>10</v>
      </c>
      <c r="B182" t="s">
        <v>34</v>
      </c>
      <c r="C182" t="s">
        <v>25</v>
      </c>
      <c r="D182" s="4">
        <v>1428</v>
      </c>
      <c r="E182" s="5">
        <v>93</v>
      </c>
    </row>
    <row r="183" spans="1:5" x14ac:dyDescent="0.3">
      <c r="A183" t="s">
        <v>5</v>
      </c>
      <c r="B183" t="s">
        <v>34</v>
      </c>
      <c r="C183" t="s">
        <v>33</v>
      </c>
      <c r="D183" s="4">
        <v>1652</v>
      </c>
      <c r="E183" s="5">
        <v>93</v>
      </c>
    </row>
    <row r="184" spans="1:5" x14ac:dyDescent="0.3">
      <c r="A184" t="s">
        <v>9</v>
      </c>
      <c r="B184" t="s">
        <v>37</v>
      </c>
      <c r="C184" t="s">
        <v>23</v>
      </c>
      <c r="D184" s="4">
        <v>2737</v>
      </c>
      <c r="E184" s="5">
        <v>93</v>
      </c>
    </row>
    <row r="185" spans="1:5" x14ac:dyDescent="0.3">
      <c r="A185" t="s">
        <v>3</v>
      </c>
      <c r="B185" t="s">
        <v>34</v>
      </c>
      <c r="C185" t="s">
        <v>17</v>
      </c>
      <c r="D185" s="4">
        <v>2919</v>
      </c>
      <c r="E185" s="5">
        <v>93</v>
      </c>
    </row>
    <row r="186" spans="1:5" x14ac:dyDescent="0.3">
      <c r="A186" t="s">
        <v>40</v>
      </c>
      <c r="B186" t="s">
        <v>37</v>
      </c>
      <c r="C186" t="s">
        <v>27</v>
      </c>
      <c r="D186" s="4">
        <v>6132</v>
      </c>
      <c r="E186" s="5">
        <v>93</v>
      </c>
    </row>
    <row r="187" spans="1:5" x14ac:dyDescent="0.3">
      <c r="A187" t="s">
        <v>40</v>
      </c>
      <c r="B187" t="s">
        <v>38</v>
      </c>
      <c r="C187" t="s">
        <v>25</v>
      </c>
      <c r="D187" s="4">
        <v>2541</v>
      </c>
      <c r="E187" s="5">
        <v>90</v>
      </c>
    </row>
    <row r="188" spans="1:5" x14ac:dyDescent="0.3">
      <c r="A188" t="s">
        <v>9</v>
      </c>
      <c r="B188" t="s">
        <v>34</v>
      </c>
      <c r="C188" t="s">
        <v>23</v>
      </c>
      <c r="D188" s="4">
        <v>8155</v>
      </c>
      <c r="E188" s="5">
        <v>90</v>
      </c>
    </row>
    <row r="189" spans="1:5" x14ac:dyDescent="0.3">
      <c r="A189" t="s">
        <v>40</v>
      </c>
      <c r="B189" t="s">
        <v>36</v>
      </c>
      <c r="C189" t="s">
        <v>33</v>
      </c>
      <c r="D189" s="4">
        <v>9772</v>
      </c>
      <c r="E189" s="5">
        <v>90</v>
      </c>
    </row>
    <row r="190" spans="1:5" x14ac:dyDescent="0.3">
      <c r="A190" t="s">
        <v>7</v>
      </c>
      <c r="B190" t="s">
        <v>36</v>
      </c>
      <c r="C190" t="s">
        <v>32</v>
      </c>
      <c r="D190" s="4">
        <v>280</v>
      </c>
      <c r="E190" s="5">
        <v>87</v>
      </c>
    </row>
    <row r="191" spans="1:5" x14ac:dyDescent="0.3">
      <c r="A191" t="s">
        <v>8</v>
      </c>
      <c r="B191" t="s">
        <v>37</v>
      </c>
      <c r="C191" t="s">
        <v>21</v>
      </c>
      <c r="D191" s="4">
        <v>434</v>
      </c>
      <c r="E191" s="5">
        <v>87</v>
      </c>
    </row>
    <row r="192" spans="1:5" x14ac:dyDescent="0.3">
      <c r="A192" t="s">
        <v>40</v>
      </c>
      <c r="B192" t="s">
        <v>38</v>
      </c>
      <c r="C192" t="s">
        <v>26</v>
      </c>
      <c r="D192" s="4">
        <v>609</v>
      </c>
      <c r="E192" s="5">
        <v>87</v>
      </c>
    </row>
    <row r="193" spans="1:5" x14ac:dyDescent="0.3">
      <c r="A193" t="s">
        <v>10</v>
      </c>
      <c r="B193" t="s">
        <v>34</v>
      </c>
      <c r="C193" t="s">
        <v>17</v>
      </c>
      <c r="D193" s="4">
        <v>700</v>
      </c>
      <c r="E193" s="5">
        <v>87</v>
      </c>
    </row>
    <row r="194" spans="1:5" x14ac:dyDescent="0.3">
      <c r="A194" t="s">
        <v>6</v>
      </c>
      <c r="B194" t="s">
        <v>37</v>
      </c>
      <c r="C194" t="s">
        <v>31</v>
      </c>
      <c r="D194" s="4">
        <v>7693</v>
      </c>
      <c r="E194" s="5">
        <v>87</v>
      </c>
    </row>
    <row r="195" spans="1:5" x14ac:dyDescent="0.3">
      <c r="A195" t="s">
        <v>9</v>
      </c>
      <c r="B195" t="s">
        <v>38</v>
      </c>
      <c r="C195" t="s">
        <v>33</v>
      </c>
      <c r="D195" s="4">
        <v>9506</v>
      </c>
      <c r="E195" s="5">
        <v>87</v>
      </c>
    </row>
    <row r="196" spans="1:5" x14ac:dyDescent="0.3">
      <c r="A196" t="s">
        <v>8</v>
      </c>
      <c r="B196" t="s">
        <v>38</v>
      </c>
      <c r="C196" t="s">
        <v>22</v>
      </c>
      <c r="D196" s="4">
        <v>168</v>
      </c>
      <c r="E196" s="5">
        <v>84</v>
      </c>
    </row>
    <row r="197" spans="1:5" x14ac:dyDescent="0.3">
      <c r="A197" t="s">
        <v>5</v>
      </c>
      <c r="B197" t="s">
        <v>35</v>
      </c>
      <c r="C197" t="s">
        <v>22</v>
      </c>
      <c r="D197" s="4">
        <v>490</v>
      </c>
      <c r="E197" s="5">
        <v>84</v>
      </c>
    </row>
    <row r="198" spans="1:5" x14ac:dyDescent="0.3">
      <c r="A198" t="s">
        <v>41</v>
      </c>
      <c r="B198" t="s">
        <v>36</v>
      </c>
      <c r="C198" t="s">
        <v>32</v>
      </c>
      <c r="D198" s="4">
        <v>10304</v>
      </c>
      <c r="E198" s="5">
        <v>84</v>
      </c>
    </row>
    <row r="199" spans="1:5" x14ac:dyDescent="0.3">
      <c r="A199" t="s">
        <v>6</v>
      </c>
      <c r="B199" t="s">
        <v>37</v>
      </c>
      <c r="C199" t="s">
        <v>30</v>
      </c>
      <c r="D199" s="4">
        <v>560</v>
      </c>
      <c r="E199" s="5">
        <v>81</v>
      </c>
    </row>
    <row r="200" spans="1:5" x14ac:dyDescent="0.3">
      <c r="A200" t="s">
        <v>8</v>
      </c>
      <c r="B200" t="s">
        <v>35</v>
      </c>
      <c r="C200" t="s">
        <v>30</v>
      </c>
      <c r="D200" s="4">
        <v>3598</v>
      </c>
      <c r="E200" s="5">
        <v>81</v>
      </c>
    </row>
    <row r="201" spans="1:5" x14ac:dyDescent="0.3">
      <c r="A201" t="s">
        <v>5</v>
      </c>
      <c r="B201" t="s">
        <v>39</v>
      </c>
      <c r="C201" t="s">
        <v>22</v>
      </c>
      <c r="D201" s="4">
        <v>6909</v>
      </c>
      <c r="E201" s="5">
        <v>81</v>
      </c>
    </row>
    <row r="202" spans="1:5" x14ac:dyDescent="0.3">
      <c r="A202" t="s">
        <v>2</v>
      </c>
      <c r="B202" t="s">
        <v>39</v>
      </c>
      <c r="C202" t="s">
        <v>27</v>
      </c>
      <c r="D202" s="4">
        <v>7812</v>
      </c>
      <c r="E202" s="5">
        <v>81</v>
      </c>
    </row>
    <row r="203" spans="1:5" x14ac:dyDescent="0.3">
      <c r="A203" t="s">
        <v>3</v>
      </c>
      <c r="B203" t="s">
        <v>35</v>
      </c>
      <c r="C203" t="s">
        <v>23</v>
      </c>
      <c r="D203" s="4">
        <v>2023</v>
      </c>
      <c r="E203" s="5">
        <v>78</v>
      </c>
    </row>
    <row r="204" spans="1:5" x14ac:dyDescent="0.3">
      <c r="A204" t="s">
        <v>8</v>
      </c>
      <c r="B204" t="s">
        <v>38</v>
      </c>
      <c r="C204" t="s">
        <v>21</v>
      </c>
      <c r="D204" s="4">
        <v>6433</v>
      </c>
      <c r="E204" s="5">
        <v>78</v>
      </c>
    </row>
    <row r="205" spans="1:5" x14ac:dyDescent="0.3">
      <c r="A205" t="s">
        <v>6</v>
      </c>
      <c r="B205" t="s">
        <v>38</v>
      </c>
      <c r="C205" t="s">
        <v>25</v>
      </c>
      <c r="D205" s="4">
        <v>469</v>
      </c>
      <c r="E205" s="5">
        <v>75</v>
      </c>
    </row>
    <row r="206" spans="1:5" x14ac:dyDescent="0.3">
      <c r="A206" t="s">
        <v>5</v>
      </c>
      <c r="B206" t="s">
        <v>37</v>
      </c>
      <c r="C206" t="s">
        <v>22</v>
      </c>
      <c r="D206" s="4">
        <v>518</v>
      </c>
      <c r="E206" s="5">
        <v>75</v>
      </c>
    </row>
    <row r="207" spans="1:5" x14ac:dyDescent="0.3">
      <c r="A207" t="s">
        <v>10</v>
      </c>
      <c r="B207" t="s">
        <v>36</v>
      </c>
      <c r="C207" t="s">
        <v>13</v>
      </c>
      <c r="D207" s="4">
        <v>945</v>
      </c>
      <c r="E207" s="5">
        <v>75</v>
      </c>
    </row>
    <row r="208" spans="1:5" x14ac:dyDescent="0.3">
      <c r="A208" t="s">
        <v>7</v>
      </c>
      <c r="B208" t="s">
        <v>38</v>
      </c>
      <c r="C208" t="s">
        <v>14</v>
      </c>
      <c r="D208" s="4">
        <v>1281</v>
      </c>
      <c r="E208" s="5">
        <v>75</v>
      </c>
    </row>
    <row r="209" spans="1:5" x14ac:dyDescent="0.3">
      <c r="A209" t="s">
        <v>6</v>
      </c>
      <c r="B209" t="s">
        <v>34</v>
      </c>
      <c r="C209" t="s">
        <v>16</v>
      </c>
      <c r="D209" s="4">
        <v>2219</v>
      </c>
      <c r="E209" s="5">
        <v>75</v>
      </c>
    </row>
    <row r="210" spans="1:5" x14ac:dyDescent="0.3">
      <c r="A210" t="s">
        <v>40</v>
      </c>
      <c r="B210" t="s">
        <v>34</v>
      </c>
      <c r="C210" t="s">
        <v>23</v>
      </c>
      <c r="D210" s="4">
        <v>2779</v>
      </c>
      <c r="E210" s="5">
        <v>75</v>
      </c>
    </row>
    <row r="211" spans="1:5" x14ac:dyDescent="0.3">
      <c r="A211" t="s">
        <v>7</v>
      </c>
      <c r="B211" t="s">
        <v>34</v>
      </c>
      <c r="C211" t="s">
        <v>32</v>
      </c>
      <c r="D211" s="4">
        <v>3262</v>
      </c>
      <c r="E211" s="5">
        <v>75</v>
      </c>
    </row>
    <row r="212" spans="1:5" x14ac:dyDescent="0.3">
      <c r="A212" t="s">
        <v>6</v>
      </c>
      <c r="B212" t="s">
        <v>34</v>
      </c>
      <c r="C212" t="s">
        <v>29</v>
      </c>
      <c r="D212" s="4">
        <v>3339</v>
      </c>
      <c r="E212" s="5">
        <v>75</v>
      </c>
    </row>
    <row r="213" spans="1:5" x14ac:dyDescent="0.3">
      <c r="A213" t="s">
        <v>2</v>
      </c>
      <c r="B213" t="s">
        <v>36</v>
      </c>
      <c r="C213" t="s">
        <v>29</v>
      </c>
      <c r="D213" s="4">
        <v>8211</v>
      </c>
      <c r="E213" s="5">
        <v>75</v>
      </c>
    </row>
    <row r="214" spans="1:5" x14ac:dyDescent="0.3">
      <c r="A214" t="s">
        <v>10</v>
      </c>
      <c r="B214" t="s">
        <v>36</v>
      </c>
      <c r="C214" t="s">
        <v>27</v>
      </c>
      <c r="D214" s="4">
        <v>1407</v>
      </c>
      <c r="E214" s="5">
        <v>72</v>
      </c>
    </row>
    <row r="215" spans="1:5" x14ac:dyDescent="0.3">
      <c r="A215" t="s">
        <v>9</v>
      </c>
      <c r="B215" t="s">
        <v>39</v>
      </c>
      <c r="C215" t="s">
        <v>25</v>
      </c>
      <c r="D215" s="4">
        <v>3192</v>
      </c>
      <c r="E215" s="5">
        <v>72</v>
      </c>
    </row>
    <row r="216" spans="1:5" x14ac:dyDescent="0.3">
      <c r="A216" t="s">
        <v>41</v>
      </c>
      <c r="B216" t="s">
        <v>39</v>
      </c>
      <c r="C216" t="s">
        <v>14</v>
      </c>
      <c r="D216" s="4">
        <v>3976</v>
      </c>
      <c r="E216" s="5">
        <v>72</v>
      </c>
    </row>
    <row r="217" spans="1:5" x14ac:dyDescent="0.3">
      <c r="A217" t="s">
        <v>40</v>
      </c>
      <c r="B217" t="s">
        <v>37</v>
      </c>
      <c r="C217" t="s">
        <v>29</v>
      </c>
      <c r="D217" s="4">
        <v>9002</v>
      </c>
      <c r="E217" s="5">
        <v>72</v>
      </c>
    </row>
    <row r="218" spans="1:5" x14ac:dyDescent="0.3">
      <c r="A218" t="s">
        <v>41</v>
      </c>
      <c r="B218" t="s">
        <v>35</v>
      </c>
      <c r="C218" t="s">
        <v>13</v>
      </c>
      <c r="D218" s="4">
        <v>4760</v>
      </c>
      <c r="E218" s="5">
        <v>69</v>
      </c>
    </row>
    <row r="219" spans="1:5" x14ac:dyDescent="0.3">
      <c r="A219" t="s">
        <v>3</v>
      </c>
      <c r="B219" t="s">
        <v>35</v>
      </c>
      <c r="C219" t="s">
        <v>29</v>
      </c>
      <c r="D219" s="4">
        <v>2114</v>
      </c>
      <c r="E219" s="5">
        <v>66</v>
      </c>
    </row>
    <row r="220" spans="1:5" x14ac:dyDescent="0.3">
      <c r="A220" t="s">
        <v>6</v>
      </c>
      <c r="B220" t="s">
        <v>36</v>
      </c>
      <c r="C220" t="s">
        <v>21</v>
      </c>
      <c r="D220" s="4">
        <v>497</v>
      </c>
      <c r="E220" s="5">
        <v>63</v>
      </c>
    </row>
    <row r="221" spans="1:5" x14ac:dyDescent="0.3">
      <c r="A221" t="s">
        <v>6</v>
      </c>
      <c r="B221" t="s">
        <v>39</v>
      </c>
      <c r="C221" t="s">
        <v>30</v>
      </c>
      <c r="D221" s="4">
        <v>1638</v>
      </c>
      <c r="E221" s="5">
        <v>63</v>
      </c>
    </row>
    <row r="222" spans="1:5" x14ac:dyDescent="0.3">
      <c r="A222" t="s">
        <v>8</v>
      </c>
      <c r="B222" t="s">
        <v>38</v>
      </c>
      <c r="C222" t="s">
        <v>27</v>
      </c>
      <c r="D222" s="4">
        <v>2268</v>
      </c>
      <c r="E222" s="5">
        <v>63</v>
      </c>
    </row>
    <row r="223" spans="1:5" x14ac:dyDescent="0.3">
      <c r="A223" t="s">
        <v>7</v>
      </c>
      <c r="B223" t="s">
        <v>35</v>
      </c>
      <c r="C223" t="s">
        <v>14</v>
      </c>
      <c r="D223" s="4">
        <v>4606</v>
      </c>
      <c r="E223" s="5">
        <v>63</v>
      </c>
    </row>
    <row r="224" spans="1:5" x14ac:dyDescent="0.3">
      <c r="A224" t="s">
        <v>5</v>
      </c>
      <c r="B224" t="s">
        <v>36</v>
      </c>
      <c r="C224" t="s">
        <v>13</v>
      </c>
      <c r="D224" s="4">
        <v>6146</v>
      </c>
      <c r="E224" s="5">
        <v>63</v>
      </c>
    </row>
    <row r="225" spans="1:5" x14ac:dyDescent="0.3">
      <c r="A225" t="s">
        <v>9</v>
      </c>
      <c r="B225" t="s">
        <v>38</v>
      </c>
      <c r="C225" t="s">
        <v>24</v>
      </c>
      <c r="D225" s="4">
        <v>4137</v>
      </c>
      <c r="E225" s="5">
        <v>60</v>
      </c>
    </row>
    <row r="226" spans="1:5" x14ac:dyDescent="0.3">
      <c r="A226" t="s">
        <v>9</v>
      </c>
      <c r="B226" t="s">
        <v>36</v>
      </c>
      <c r="C226" t="s">
        <v>30</v>
      </c>
      <c r="D226" s="4">
        <v>9051</v>
      </c>
      <c r="E226" s="5">
        <v>57</v>
      </c>
    </row>
    <row r="227" spans="1:5" x14ac:dyDescent="0.3">
      <c r="A227" t="s">
        <v>2</v>
      </c>
      <c r="B227" t="s">
        <v>34</v>
      </c>
      <c r="C227" t="s">
        <v>13</v>
      </c>
      <c r="D227" s="4">
        <v>252</v>
      </c>
      <c r="E227" s="5">
        <v>54</v>
      </c>
    </row>
    <row r="228" spans="1:5" x14ac:dyDescent="0.3">
      <c r="A228" t="s">
        <v>2</v>
      </c>
      <c r="B228" t="s">
        <v>37</v>
      </c>
      <c r="C228" t="s">
        <v>14</v>
      </c>
      <c r="D228" s="4">
        <v>1057</v>
      </c>
      <c r="E228" s="5">
        <v>54</v>
      </c>
    </row>
    <row r="229" spans="1:5" x14ac:dyDescent="0.3">
      <c r="A229" t="s">
        <v>6</v>
      </c>
      <c r="B229" t="s">
        <v>38</v>
      </c>
      <c r="C229" t="s">
        <v>31</v>
      </c>
      <c r="D229" s="4">
        <v>2681</v>
      </c>
      <c r="E229" s="5">
        <v>54</v>
      </c>
    </row>
    <row r="230" spans="1:5" x14ac:dyDescent="0.3">
      <c r="A230" t="s">
        <v>3</v>
      </c>
      <c r="B230" t="s">
        <v>34</v>
      </c>
      <c r="C230" t="s">
        <v>26</v>
      </c>
      <c r="D230" s="4">
        <v>3108</v>
      </c>
      <c r="E230" s="5">
        <v>54</v>
      </c>
    </row>
    <row r="231" spans="1:5" x14ac:dyDescent="0.3">
      <c r="A231" t="s">
        <v>7</v>
      </c>
      <c r="B231" t="s">
        <v>37</v>
      </c>
      <c r="C231" t="s">
        <v>30</v>
      </c>
      <c r="D231" s="4">
        <v>6454</v>
      </c>
      <c r="E231" s="5">
        <v>54</v>
      </c>
    </row>
    <row r="232" spans="1:5" x14ac:dyDescent="0.3">
      <c r="A232" t="s">
        <v>5</v>
      </c>
      <c r="B232" t="s">
        <v>38</v>
      </c>
      <c r="C232" t="s">
        <v>13</v>
      </c>
      <c r="D232" s="4">
        <v>7189</v>
      </c>
      <c r="E232" s="5">
        <v>54</v>
      </c>
    </row>
    <row r="233" spans="1:5" x14ac:dyDescent="0.3">
      <c r="A233" t="s">
        <v>2</v>
      </c>
      <c r="B233" t="s">
        <v>38</v>
      </c>
      <c r="C233" t="s">
        <v>13</v>
      </c>
      <c r="D233" s="4">
        <v>56</v>
      </c>
      <c r="E233" s="5">
        <v>51</v>
      </c>
    </row>
    <row r="234" spans="1:5" x14ac:dyDescent="0.3">
      <c r="A234" t="s">
        <v>40</v>
      </c>
      <c r="B234" t="s">
        <v>38</v>
      </c>
      <c r="C234" t="s">
        <v>24</v>
      </c>
      <c r="D234" s="4">
        <v>623</v>
      </c>
      <c r="E234" s="5">
        <v>51</v>
      </c>
    </row>
    <row r="235" spans="1:5" x14ac:dyDescent="0.3">
      <c r="A235" t="s">
        <v>3</v>
      </c>
      <c r="B235" t="s">
        <v>39</v>
      </c>
      <c r="C235" t="s">
        <v>29</v>
      </c>
      <c r="D235" s="4">
        <v>3640</v>
      </c>
      <c r="E235" s="5">
        <v>51</v>
      </c>
    </row>
    <row r="236" spans="1:5" x14ac:dyDescent="0.3">
      <c r="A236" t="s">
        <v>5</v>
      </c>
      <c r="B236" t="s">
        <v>39</v>
      </c>
      <c r="C236" t="s">
        <v>26</v>
      </c>
      <c r="D236" s="4">
        <v>5236</v>
      </c>
      <c r="E236" s="5">
        <v>51</v>
      </c>
    </row>
    <row r="237" spans="1:5" x14ac:dyDescent="0.3">
      <c r="A237" t="s">
        <v>5</v>
      </c>
      <c r="B237" t="s">
        <v>37</v>
      </c>
      <c r="C237" t="s">
        <v>31</v>
      </c>
      <c r="D237" s="4">
        <v>182</v>
      </c>
      <c r="E237" s="5">
        <v>48</v>
      </c>
    </row>
    <row r="238" spans="1:5" x14ac:dyDescent="0.3">
      <c r="A238" t="s">
        <v>2</v>
      </c>
      <c r="B238" t="s">
        <v>36</v>
      </c>
      <c r="C238" t="s">
        <v>17</v>
      </c>
      <c r="D238" s="4">
        <v>189</v>
      </c>
      <c r="E238" s="5">
        <v>48</v>
      </c>
    </row>
    <row r="239" spans="1:5" x14ac:dyDescent="0.3">
      <c r="A239" t="s">
        <v>6</v>
      </c>
      <c r="B239" t="s">
        <v>34</v>
      </c>
      <c r="C239" t="s">
        <v>4</v>
      </c>
      <c r="D239" s="4">
        <v>525</v>
      </c>
      <c r="E239" s="5">
        <v>48</v>
      </c>
    </row>
    <row r="240" spans="1:5" x14ac:dyDescent="0.3">
      <c r="A240" t="s">
        <v>40</v>
      </c>
      <c r="B240" t="s">
        <v>35</v>
      </c>
      <c r="C240" t="s">
        <v>24</v>
      </c>
      <c r="D240" s="4">
        <v>1638</v>
      </c>
      <c r="E240" s="5">
        <v>48</v>
      </c>
    </row>
    <row r="241" spans="1:5" x14ac:dyDescent="0.3">
      <c r="A241" t="s">
        <v>7</v>
      </c>
      <c r="B241" t="s">
        <v>34</v>
      </c>
      <c r="C241" t="s">
        <v>33</v>
      </c>
      <c r="D241" s="4">
        <v>2226</v>
      </c>
      <c r="E241" s="5">
        <v>48</v>
      </c>
    </row>
    <row r="242" spans="1:5" x14ac:dyDescent="0.3">
      <c r="A242" t="s">
        <v>7</v>
      </c>
      <c r="B242" t="s">
        <v>37</v>
      </c>
      <c r="C242" t="s">
        <v>33</v>
      </c>
      <c r="D242" s="4">
        <v>6391</v>
      </c>
      <c r="E242" s="5">
        <v>48</v>
      </c>
    </row>
    <row r="243" spans="1:5" x14ac:dyDescent="0.3">
      <c r="A243" t="s">
        <v>40</v>
      </c>
      <c r="B243" t="s">
        <v>34</v>
      </c>
      <c r="C243" t="s">
        <v>26</v>
      </c>
      <c r="D243" s="4">
        <v>6748</v>
      </c>
      <c r="E243" s="5">
        <v>48</v>
      </c>
    </row>
    <row r="244" spans="1:5" x14ac:dyDescent="0.3">
      <c r="A244" t="s">
        <v>40</v>
      </c>
      <c r="B244" t="s">
        <v>38</v>
      </c>
      <c r="C244" t="s">
        <v>29</v>
      </c>
      <c r="D244" s="4">
        <v>2541</v>
      </c>
      <c r="E244" s="5">
        <v>45</v>
      </c>
    </row>
    <row r="245" spans="1:5" x14ac:dyDescent="0.3">
      <c r="A245" t="s">
        <v>9</v>
      </c>
      <c r="B245" t="s">
        <v>37</v>
      </c>
      <c r="C245" t="s">
        <v>28</v>
      </c>
      <c r="D245" s="4">
        <v>2919</v>
      </c>
      <c r="E245" s="5">
        <v>45</v>
      </c>
    </row>
    <row r="246" spans="1:5" x14ac:dyDescent="0.3">
      <c r="A246" t="s">
        <v>8</v>
      </c>
      <c r="B246" t="s">
        <v>37</v>
      </c>
      <c r="C246" t="s">
        <v>26</v>
      </c>
      <c r="D246" s="4">
        <v>6279</v>
      </c>
      <c r="E246" s="5">
        <v>45</v>
      </c>
    </row>
    <row r="247" spans="1:5" x14ac:dyDescent="0.3">
      <c r="A247" t="s">
        <v>5</v>
      </c>
      <c r="B247" t="s">
        <v>38</v>
      </c>
      <c r="C247" t="s">
        <v>25</v>
      </c>
      <c r="D247" s="4">
        <v>7483</v>
      </c>
      <c r="E247" s="5">
        <v>45</v>
      </c>
    </row>
    <row r="248" spans="1:5" x14ac:dyDescent="0.3">
      <c r="A248" t="s">
        <v>2</v>
      </c>
      <c r="B248" t="s">
        <v>37</v>
      </c>
      <c r="C248" t="s">
        <v>15</v>
      </c>
      <c r="D248" s="4">
        <v>2863</v>
      </c>
      <c r="E248" s="5">
        <v>42</v>
      </c>
    </row>
    <row r="249" spans="1:5" x14ac:dyDescent="0.3">
      <c r="A249" t="s">
        <v>40</v>
      </c>
      <c r="B249" t="s">
        <v>39</v>
      </c>
      <c r="C249" t="s">
        <v>15</v>
      </c>
      <c r="D249" s="4">
        <v>5775</v>
      </c>
      <c r="E249" s="5">
        <v>42</v>
      </c>
    </row>
    <row r="250" spans="1:5" x14ac:dyDescent="0.3">
      <c r="A250" t="s">
        <v>3</v>
      </c>
      <c r="B250" t="s">
        <v>34</v>
      </c>
      <c r="C250" t="s">
        <v>25</v>
      </c>
      <c r="D250" s="4">
        <v>6300</v>
      </c>
      <c r="E250" s="5">
        <v>42</v>
      </c>
    </row>
    <row r="251" spans="1:5" x14ac:dyDescent="0.3">
      <c r="A251" t="s">
        <v>7</v>
      </c>
      <c r="B251" t="s">
        <v>36</v>
      </c>
      <c r="C251" t="s">
        <v>22</v>
      </c>
      <c r="D251" s="4">
        <v>8435</v>
      </c>
      <c r="E251" s="5">
        <v>42</v>
      </c>
    </row>
    <row r="252" spans="1:5" x14ac:dyDescent="0.3">
      <c r="A252" t="s">
        <v>41</v>
      </c>
      <c r="B252" t="s">
        <v>34</v>
      </c>
      <c r="C252" t="s">
        <v>17</v>
      </c>
      <c r="D252" s="4">
        <v>1463</v>
      </c>
      <c r="E252" s="5">
        <v>39</v>
      </c>
    </row>
    <row r="253" spans="1:5" x14ac:dyDescent="0.3">
      <c r="A253" t="s">
        <v>40</v>
      </c>
      <c r="B253" t="s">
        <v>38</v>
      </c>
      <c r="C253" t="s">
        <v>31</v>
      </c>
      <c r="D253" s="4">
        <v>1988</v>
      </c>
      <c r="E253" s="5">
        <v>39</v>
      </c>
    </row>
    <row r="254" spans="1:5" x14ac:dyDescent="0.3">
      <c r="A254" t="s">
        <v>3</v>
      </c>
      <c r="B254" t="s">
        <v>36</v>
      </c>
      <c r="C254" t="s">
        <v>25</v>
      </c>
      <c r="D254" s="4">
        <v>3339</v>
      </c>
      <c r="E254" s="5">
        <v>39</v>
      </c>
    </row>
    <row r="255" spans="1:5" x14ac:dyDescent="0.3">
      <c r="A255" t="s">
        <v>7</v>
      </c>
      <c r="B255" t="s">
        <v>34</v>
      </c>
      <c r="C255" t="s">
        <v>17</v>
      </c>
      <c r="D255" s="4">
        <v>7777</v>
      </c>
      <c r="E255" s="5">
        <v>39</v>
      </c>
    </row>
    <row r="256" spans="1:5" x14ac:dyDescent="0.3">
      <c r="A256" t="s">
        <v>5</v>
      </c>
      <c r="B256" t="s">
        <v>36</v>
      </c>
      <c r="C256" t="s">
        <v>16</v>
      </c>
      <c r="D256" s="4">
        <v>16184</v>
      </c>
      <c r="E256" s="5">
        <v>39</v>
      </c>
    </row>
    <row r="257" spans="1:5" x14ac:dyDescent="0.3">
      <c r="A257" t="s">
        <v>40</v>
      </c>
      <c r="B257" t="s">
        <v>36</v>
      </c>
      <c r="C257" t="s">
        <v>4</v>
      </c>
      <c r="D257" s="4">
        <v>217</v>
      </c>
      <c r="E257" s="5">
        <v>36</v>
      </c>
    </row>
    <row r="258" spans="1:5" x14ac:dyDescent="0.3">
      <c r="A258" t="s">
        <v>2</v>
      </c>
      <c r="B258" t="s">
        <v>39</v>
      </c>
      <c r="C258" t="s">
        <v>23</v>
      </c>
      <c r="D258" s="4">
        <v>630</v>
      </c>
      <c r="E258" s="5">
        <v>36</v>
      </c>
    </row>
    <row r="259" spans="1:5" x14ac:dyDescent="0.3">
      <c r="A259" t="s">
        <v>2</v>
      </c>
      <c r="B259" t="s">
        <v>39</v>
      </c>
      <c r="C259" t="s">
        <v>15</v>
      </c>
      <c r="D259" s="4">
        <v>4802</v>
      </c>
      <c r="E259" s="5">
        <v>36</v>
      </c>
    </row>
    <row r="260" spans="1:5" x14ac:dyDescent="0.3">
      <c r="A260" t="s">
        <v>6</v>
      </c>
      <c r="B260" t="s">
        <v>38</v>
      </c>
      <c r="C260" t="s">
        <v>21</v>
      </c>
      <c r="D260" s="4">
        <v>7322</v>
      </c>
      <c r="E260" s="5">
        <v>36</v>
      </c>
    </row>
    <row r="261" spans="1:5" x14ac:dyDescent="0.3">
      <c r="A261" t="s">
        <v>3</v>
      </c>
      <c r="B261" t="s">
        <v>36</v>
      </c>
      <c r="C261" t="s">
        <v>16</v>
      </c>
      <c r="D261" s="4">
        <v>9198</v>
      </c>
      <c r="E261" s="5">
        <v>36</v>
      </c>
    </row>
    <row r="262" spans="1:5" x14ac:dyDescent="0.3">
      <c r="A262" t="s">
        <v>6</v>
      </c>
      <c r="B262" t="s">
        <v>36</v>
      </c>
      <c r="C262" t="s">
        <v>13</v>
      </c>
      <c r="D262" s="4">
        <v>4319</v>
      </c>
      <c r="E262" s="5">
        <v>30</v>
      </c>
    </row>
    <row r="263" spans="1:5" x14ac:dyDescent="0.3">
      <c r="A263" t="s">
        <v>10</v>
      </c>
      <c r="B263" t="s">
        <v>37</v>
      </c>
      <c r="C263" t="s">
        <v>23</v>
      </c>
      <c r="D263" s="4">
        <v>4683</v>
      </c>
      <c r="E263" s="5">
        <v>30</v>
      </c>
    </row>
    <row r="264" spans="1:5" x14ac:dyDescent="0.3">
      <c r="A264" t="s">
        <v>40</v>
      </c>
      <c r="B264" t="s">
        <v>36</v>
      </c>
      <c r="C264" t="s">
        <v>25</v>
      </c>
      <c r="D264" s="4">
        <v>5439</v>
      </c>
      <c r="E264" s="5">
        <v>30</v>
      </c>
    </row>
    <row r="265" spans="1:5" x14ac:dyDescent="0.3">
      <c r="A265" t="s">
        <v>40</v>
      </c>
      <c r="B265" t="s">
        <v>39</v>
      </c>
      <c r="C265" t="s">
        <v>27</v>
      </c>
      <c r="D265" s="4">
        <v>6370</v>
      </c>
      <c r="E265" s="5">
        <v>30</v>
      </c>
    </row>
    <row r="266" spans="1:5" x14ac:dyDescent="0.3">
      <c r="A266" t="s">
        <v>8</v>
      </c>
      <c r="B266" t="s">
        <v>37</v>
      </c>
      <c r="C266" t="s">
        <v>15</v>
      </c>
      <c r="D266" s="4">
        <v>9709</v>
      </c>
      <c r="E266" s="5">
        <v>30</v>
      </c>
    </row>
    <row r="267" spans="1:5" x14ac:dyDescent="0.3">
      <c r="A267" t="s">
        <v>10</v>
      </c>
      <c r="B267" t="s">
        <v>39</v>
      </c>
      <c r="C267" t="s">
        <v>33</v>
      </c>
      <c r="D267" s="4">
        <v>12950</v>
      </c>
      <c r="E267" s="5">
        <v>30</v>
      </c>
    </row>
    <row r="268" spans="1:5" x14ac:dyDescent="0.3">
      <c r="A268" t="s">
        <v>8</v>
      </c>
      <c r="B268" t="s">
        <v>39</v>
      </c>
      <c r="C268" t="s">
        <v>26</v>
      </c>
      <c r="D268" s="4">
        <v>1561</v>
      </c>
      <c r="E268" s="5">
        <v>27</v>
      </c>
    </row>
    <row r="269" spans="1:5" x14ac:dyDescent="0.3">
      <c r="A269" t="s">
        <v>7</v>
      </c>
      <c r="B269" t="s">
        <v>35</v>
      </c>
      <c r="C269" t="s">
        <v>16</v>
      </c>
      <c r="D269" s="4">
        <v>2135</v>
      </c>
      <c r="E269" s="5">
        <v>27</v>
      </c>
    </row>
    <row r="270" spans="1:5" x14ac:dyDescent="0.3">
      <c r="A270" t="s">
        <v>10</v>
      </c>
      <c r="B270" t="s">
        <v>37</v>
      </c>
      <c r="C270" t="s">
        <v>28</v>
      </c>
      <c r="D270" s="4">
        <v>3059</v>
      </c>
      <c r="E270" s="5">
        <v>27</v>
      </c>
    </row>
    <row r="271" spans="1:5" x14ac:dyDescent="0.3">
      <c r="A271" t="s">
        <v>6</v>
      </c>
      <c r="B271" t="s">
        <v>39</v>
      </c>
      <c r="C271" t="s">
        <v>17</v>
      </c>
      <c r="D271" s="4">
        <v>6048</v>
      </c>
      <c r="E271" s="5">
        <v>27</v>
      </c>
    </row>
    <row r="272" spans="1:5" x14ac:dyDescent="0.3">
      <c r="A272" t="s">
        <v>9</v>
      </c>
      <c r="B272" t="s">
        <v>34</v>
      </c>
      <c r="C272" t="s">
        <v>21</v>
      </c>
      <c r="D272" s="4">
        <v>6832</v>
      </c>
      <c r="E272" s="5">
        <v>27</v>
      </c>
    </row>
    <row r="273" spans="1:5" x14ac:dyDescent="0.3">
      <c r="A273" t="s">
        <v>8</v>
      </c>
      <c r="B273" t="s">
        <v>39</v>
      </c>
      <c r="C273" t="s">
        <v>18</v>
      </c>
      <c r="D273" s="4">
        <v>9660</v>
      </c>
      <c r="E273" s="5">
        <v>27</v>
      </c>
    </row>
    <row r="274" spans="1:5" x14ac:dyDescent="0.3">
      <c r="A274" t="s">
        <v>7</v>
      </c>
      <c r="B274" t="s">
        <v>34</v>
      </c>
      <c r="C274" t="s">
        <v>15</v>
      </c>
      <c r="D274" s="4">
        <v>3829</v>
      </c>
      <c r="E274" s="5">
        <v>24</v>
      </c>
    </row>
    <row r="275" spans="1:5" x14ac:dyDescent="0.3">
      <c r="A275" t="s">
        <v>10</v>
      </c>
      <c r="B275" t="s">
        <v>34</v>
      </c>
      <c r="C275" t="s">
        <v>22</v>
      </c>
      <c r="D275" s="4">
        <v>4053</v>
      </c>
      <c r="E275" s="5">
        <v>24</v>
      </c>
    </row>
    <row r="276" spans="1:5" x14ac:dyDescent="0.3">
      <c r="A276" t="s">
        <v>41</v>
      </c>
      <c r="B276" t="s">
        <v>38</v>
      </c>
      <c r="C276" t="s">
        <v>25</v>
      </c>
      <c r="D276" s="4">
        <v>154</v>
      </c>
      <c r="E276" s="5">
        <v>21</v>
      </c>
    </row>
    <row r="277" spans="1:5" x14ac:dyDescent="0.3">
      <c r="A277" t="s">
        <v>7</v>
      </c>
      <c r="B277" t="s">
        <v>35</v>
      </c>
      <c r="C277" t="s">
        <v>27</v>
      </c>
      <c r="D277" s="4">
        <v>2478</v>
      </c>
      <c r="E277" s="5">
        <v>21</v>
      </c>
    </row>
    <row r="278" spans="1:5" x14ac:dyDescent="0.3">
      <c r="A278" t="s">
        <v>5</v>
      </c>
      <c r="B278" t="s">
        <v>38</v>
      </c>
      <c r="C278" t="s">
        <v>32</v>
      </c>
      <c r="D278" s="4">
        <v>5075</v>
      </c>
      <c r="E278" s="5">
        <v>21</v>
      </c>
    </row>
    <row r="279" spans="1:5" x14ac:dyDescent="0.3">
      <c r="A279" t="s">
        <v>5</v>
      </c>
      <c r="B279" t="s">
        <v>34</v>
      </c>
      <c r="C279" t="s">
        <v>27</v>
      </c>
      <c r="D279" s="4">
        <v>6986</v>
      </c>
      <c r="E279" s="5">
        <v>21</v>
      </c>
    </row>
    <row r="280" spans="1:5" x14ac:dyDescent="0.3">
      <c r="A280" t="s">
        <v>40</v>
      </c>
      <c r="B280" t="s">
        <v>37</v>
      </c>
      <c r="C280" t="s">
        <v>19</v>
      </c>
      <c r="D280" s="4">
        <v>7693</v>
      </c>
      <c r="E280" s="5">
        <v>21</v>
      </c>
    </row>
    <row r="281" spans="1:5" x14ac:dyDescent="0.3">
      <c r="A281" t="s">
        <v>5</v>
      </c>
      <c r="B281" t="s">
        <v>37</v>
      </c>
      <c r="C281" t="s">
        <v>25</v>
      </c>
      <c r="D281" s="4">
        <v>8813</v>
      </c>
      <c r="E281" s="5">
        <v>21</v>
      </c>
    </row>
    <row r="282" spans="1:5" x14ac:dyDescent="0.3">
      <c r="A282" t="s">
        <v>2</v>
      </c>
      <c r="B282" t="s">
        <v>36</v>
      </c>
      <c r="C282" t="s">
        <v>16</v>
      </c>
      <c r="D282" s="4">
        <v>11417</v>
      </c>
      <c r="E282" s="5">
        <v>21</v>
      </c>
    </row>
    <row r="283" spans="1:5" x14ac:dyDescent="0.3">
      <c r="A283" t="s">
        <v>2</v>
      </c>
      <c r="B283" t="s">
        <v>37</v>
      </c>
      <c r="C283" t="s">
        <v>19</v>
      </c>
      <c r="D283" s="4">
        <v>238</v>
      </c>
      <c r="E283" s="5">
        <v>18</v>
      </c>
    </row>
    <row r="284" spans="1:5" x14ac:dyDescent="0.3">
      <c r="A284" t="s">
        <v>3</v>
      </c>
      <c r="B284" t="s">
        <v>36</v>
      </c>
      <c r="C284" t="s">
        <v>19</v>
      </c>
      <c r="D284" s="4">
        <v>1281</v>
      </c>
      <c r="E284" s="5">
        <v>18</v>
      </c>
    </row>
    <row r="285" spans="1:5" x14ac:dyDescent="0.3">
      <c r="A285" t="s">
        <v>3</v>
      </c>
      <c r="B285" t="s">
        <v>34</v>
      </c>
      <c r="C285" t="s">
        <v>20</v>
      </c>
      <c r="D285" s="4">
        <v>2583</v>
      </c>
      <c r="E285" s="5">
        <v>18</v>
      </c>
    </row>
    <row r="286" spans="1:5" x14ac:dyDescent="0.3">
      <c r="A286" t="s">
        <v>2</v>
      </c>
      <c r="B286" t="s">
        <v>35</v>
      </c>
      <c r="C286" t="s">
        <v>19</v>
      </c>
      <c r="D286" s="4">
        <v>553</v>
      </c>
      <c r="E286" s="5">
        <v>15</v>
      </c>
    </row>
    <row r="287" spans="1:5" x14ac:dyDescent="0.3">
      <c r="A287" t="s">
        <v>6</v>
      </c>
      <c r="B287" t="s">
        <v>34</v>
      </c>
      <c r="C287" t="s">
        <v>15</v>
      </c>
      <c r="D287" s="4">
        <v>1442</v>
      </c>
      <c r="E287" s="5">
        <v>15</v>
      </c>
    </row>
    <row r="288" spans="1:5" x14ac:dyDescent="0.3">
      <c r="A288" t="s">
        <v>5</v>
      </c>
      <c r="B288" t="s">
        <v>35</v>
      </c>
      <c r="C288" t="s">
        <v>18</v>
      </c>
      <c r="D288" s="4">
        <v>2415</v>
      </c>
      <c r="E288" s="5">
        <v>15</v>
      </c>
    </row>
    <row r="289" spans="1:5" x14ac:dyDescent="0.3">
      <c r="A289" t="s">
        <v>5</v>
      </c>
      <c r="B289" t="s">
        <v>36</v>
      </c>
      <c r="C289" t="s">
        <v>23</v>
      </c>
      <c r="D289" s="4">
        <v>6314</v>
      </c>
      <c r="E289" s="5">
        <v>15</v>
      </c>
    </row>
    <row r="290" spans="1:5" x14ac:dyDescent="0.3">
      <c r="A290" t="s">
        <v>5</v>
      </c>
      <c r="B290" t="s">
        <v>37</v>
      </c>
      <c r="C290" t="s">
        <v>14</v>
      </c>
      <c r="D290" s="4">
        <v>4991</v>
      </c>
      <c r="E290" s="5">
        <v>12</v>
      </c>
    </row>
    <row r="291" spans="1:5" x14ac:dyDescent="0.3">
      <c r="A291" t="s">
        <v>40</v>
      </c>
      <c r="B291" t="s">
        <v>39</v>
      </c>
      <c r="C291" t="s">
        <v>22</v>
      </c>
      <c r="D291" s="4">
        <v>5817</v>
      </c>
      <c r="E291" s="5">
        <v>12</v>
      </c>
    </row>
    <row r="292" spans="1:5" x14ac:dyDescent="0.3">
      <c r="A292" t="s">
        <v>9</v>
      </c>
      <c r="B292" t="s">
        <v>38</v>
      </c>
      <c r="C292" t="s">
        <v>17</v>
      </c>
      <c r="D292" s="4">
        <v>2408</v>
      </c>
      <c r="E292" s="5">
        <v>9</v>
      </c>
    </row>
    <row r="293" spans="1:5" x14ac:dyDescent="0.3">
      <c r="A293" t="s">
        <v>5</v>
      </c>
      <c r="B293" t="s">
        <v>35</v>
      </c>
      <c r="C293" t="s">
        <v>4</v>
      </c>
      <c r="D293" s="4">
        <v>2744</v>
      </c>
      <c r="E293" s="5">
        <v>9</v>
      </c>
    </row>
    <row r="294" spans="1:5" x14ac:dyDescent="0.3">
      <c r="A294" t="s">
        <v>41</v>
      </c>
      <c r="B294" t="s">
        <v>37</v>
      </c>
      <c r="C294" t="s">
        <v>21</v>
      </c>
      <c r="D294" s="4">
        <v>2933</v>
      </c>
      <c r="E294" s="5">
        <v>9</v>
      </c>
    </row>
    <row r="295" spans="1:5" x14ac:dyDescent="0.3">
      <c r="A295" t="s">
        <v>10</v>
      </c>
      <c r="B295" t="s">
        <v>34</v>
      </c>
      <c r="C295" t="s">
        <v>26</v>
      </c>
      <c r="D295" s="4">
        <v>4991</v>
      </c>
      <c r="E295" s="5">
        <v>9</v>
      </c>
    </row>
    <row r="296" spans="1:5" x14ac:dyDescent="0.3">
      <c r="A296" t="s">
        <v>6</v>
      </c>
      <c r="B296" t="s">
        <v>36</v>
      </c>
      <c r="C296" t="s">
        <v>32</v>
      </c>
      <c r="D296" s="4">
        <v>6118</v>
      </c>
      <c r="E296" s="5">
        <v>9</v>
      </c>
    </row>
    <row r="297" spans="1:5" x14ac:dyDescent="0.3">
      <c r="A297" t="s">
        <v>6</v>
      </c>
      <c r="B297" t="s">
        <v>38</v>
      </c>
      <c r="C297" t="s">
        <v>16</v>
      </c>
      <c r="D297" s="4">
        <v>938</v>
      </c>
      <c r="E297" s="5">
        <v>6</v>
      </c>
    </row>
    <row r="298" spans="1:5" x14ac:dyDescent="0.3">
      <c r="A298" t="s">
        <v>10</v>
      </c>
      <c r="B298" t="s">
        <v>35</v>
      </c>
      <c r="C298" t="s">
        <v>15</v>
      </c>
      <c r="D298" s="4">
        <v>2562</v>
      </c>
      <c r="E298" s="5">
        <v>6</v>
      </c>
    </row>
    <row r="299" spans="1:5" x14ac:dyDescent="0.3">
      <c r="A299" t="s">
        <v>6</v>
      </c>
      <c r="B299" t="s">
        <v>37</v>
      </c>
      <c r="C299" t="s">
        <v>26</v>
      </c>
      <c r="D299" s="4">
        <v>6818</v>
      </c>
      <c r="E299" s="5">
        <v>6</v>
      </c>
    </row>
    <row r="300" spans="1:5" x14ac:dyDescent="0.3">
      <c r="A300" t="s">
        <v>6</v>
      </c>
      <c r="B300" t="s">
        <v>39</v>
      </c>
      <c r="C300" t="s">
        <v>24</v>
      </c>
      <c r="D300" s="4">
        <v>2989</v>
      </c>
      <c r="E300" s="5">
        <v>3</v>
      </c>
    </row>
    <row r="301" spans="1:5" x14ac:dyDescent="0.3">
      <c r="A301" t="s">
        <v>2</v>
      </c>
      <c r="B301" t="s">
        <v>38</v>
      </c>
      <c r="C301" t="s">
        <v>4</v>
      </c>
      <c r="D301" s="4">
        <v>3549</v>
      </c>
      <c r="E301" s="5">
        <v>3</v>
      </c>
    </row>
    <row r="302" spans="1:5" x14ac:dyDescent="0.3">
      <c r="A302" t="s">
        <v>41</v>
      </c>
      <c r="B302" t="s">
        <v>38</v>
      </c>
      <c r="C302" t="s">
        <v>22</v>
      </c>
      <c r="D302" s="4">
        <v>5915</v>
      </c>
      <c r="E302" s="5">
        <v>3</v>
      </c>
    </row>
    <row r="303" spans="1:5" x14ac:dyDescent="0.3">
      <c r="A303" t="s">
        <v>5</v>
      </c>
      <c r="B303" t="s">
        <v>36</v>
      </c>
      <c r="C303" t="s">
        <v>18</v>
      </c>
      <c r="D303" s="4">
        <v>6111</v>
      </c>
      <c r="E303" s="5">
        <v>3</v>
      </c>
    </row>
    <row r="304" spans="1:5" x14ac:dyDescent="0.3">
      <c r="A304" t="s">
        <v>7</v>
      </c>
      <c r="B304" t="s">
        <v>37</v>
      </c>
      <c r="C304" t="s">
        <v>26</v>
      </c>
      <c r="D304" s="4">
        <v>5306</v>
      </c>
      <c r="E304" s="5">
        <v>0</v>
      </c>
    </row>
  </sheetData>
  <conditionalFormatting sqref="B5:B304">
    <cfRule type="containsText" dxfId="1" priority="1" operator="containsText" text="india">
      <formula>NOT(ISERROR(SEARCH("india",B5)))</formula>
    </cfRule>
    <cfRule type="containsText" dxfId="0" priority="2" operator="containsText" text="Canada">
      <formula>NOT(ISERROR(SEARCH("Canada",B5)))</formula>
    </cfRule>
  </conditionalFormatting>
  <conditionalFormatting sqref="D5:D304">
    <cfRule type="colorScale" priority="4">
      <colorScale>
        <cfvo type="min"/>
        <cfvo type="percentile" val="50"/>
        <cfvo type="max"/>
        <color rgb="FF63BE7B"/>
        <color rgb="FFFFEB84"/>
        <color rgb="FFF8696B"/>
      </colorScale>
    </cfRule>
  </conditionalFormatting>
  <conditionalFormatting sqref="E5:E304">
    <cfRule type="dataBar" priority="3">
      <dataBar>
        <cfvo type="min"/>
        <cfvo type="max"/>
        <color rgb="FF008AEF"/>
      </dataBar>
      <extLst>
        <ext xmlns:x14="http://schemas.microsoft.com/office/spreadsheetml/2009/9/main" uri="{B025F937-C7B1-47D3-B67F-A62EFF666E3E}">
          <x14:id>{A0282B44-F9C7-4411-8FC8-08A06455B6FF}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A0282B44-F9C7-4411-8FC8-08A06455B6FF}">
            <x14:dataBar minLength="0" maxLength="100" border="1" negativeBarBorderColorSameAsPositive="0">
              <x14:cfvo type="autoMin"/>
              <x14:cfvo type="autoMax"/>
              <x14:borderColor rgb="FF008AEF"/>
              <x14:negativeFillColor rgb="FFFF0000"/>
              <x14:negativeBorderColor rgb="FFFF0000"/>
              <x14:axisColor rgb="FF000000"/>
            </x14:dataBar>
          </x14:cfRule>
          <xm:sqref>E5:E304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EBF57-E77F-4EB5-AA90-D3D86B366A62}">
  <dimension ref="A1:O13"/>
  <sheetViews>
    <sheetView workbookViewId="0">
      <selection activeCell="C16" sqref="C16"/>
    </sheetView>
  </sheetViews>
  <sheetFormatPr defaultRowHeight="14.4" x14ac:dyDescent="0.3"/>
  <cols>
    <col min="3" max="3" width="12.6640625" customWidth="1"/>
    <col min="4" max="4" width="11.5546875" bestFit="1" customWidth="1"/>
    <col min="5" max="5" width="12.77734375" customWidth="1"/>
  </cols>
  <sheetData>
    <row r="1" spans="1:15" ht="39.6" x14ac:dyDescent="0.3">
      <c r="A1" s="15"/>
      <c r="B1" s="16"/>
      <c r="C1" s="17" t="s">
        <v>69</v>
      </c>
      <c r="D1" s="17"/>
      <c r="E1" s="17"/>
      <c r="F1" s="17"/>
      <c r="G1" s="17"/>
      <c r="H1" s="14"/>
      <c r="I1" s="14"/>
      <c r="J1" s="14"/>
    </row>
    <row r="4" spans="1:15" x14ac:dyDescent="0.3">
      <c r="C4" s="20" t="s">
        <v>70</v>
      </c>
      <c r="D4" s="20" t="s">
        <v>1</v>
      </c>
      <c r="F4" s="20" t="s">
        <v>50</v>
      </c>
    </row>
    <row r="5" spans="1:15" x14ac:dyDescent="0.3">
      <c r="C5" s="21" t="str" cm="1">
        <f t="array" ref="C5:C10">_xlfn.UNIQUE(data2[Geography])</f>
        <v>New Zealand</v>
      </c>
      <c r="D5" s="22">
        <f>SUMIFS(data2[Amount],data2[Geography],C5)</f>
        <v>218813</v>
      </c>
      <c r="E5" s="23">
        <v>218813</v>
      </c>
      <c r="F5" s="24">
        <f>SUMIFS(data2[Units],data2[Geography],C5)</f>
        <v>7431</v>
      </c>
      <c r="I5" s="13" t="s">
        <v>71</v>
      </c>
      <c r="J5" s="13"/>
      <c r="K5" s="13"/>
      <c r="L5" s="13"/>
      <c r="M5" s="13"/>
      <c r="N5" s="13"/>
      <c r="O5" s="13"/>
    </row>
    <row r="6" spans="1:15" x14ac:dyDescent="0.3">
      <c r="C6" s="21" t="str">
        <v>USA</v>
      </c>
      <c r="D6" s="22">
        <f>SUMIFS(data2[Amount],data2[Geography],C6)</f>
        <v>189434</v>
      </c>
      <c r="E6" s="23">
        <v>189434</v>
      </c>
      <c r="F6" s="24">
        <f>SUMIFS(data2[Units],data2[Geography],C6)</f>
        <v>10158</v>
      </c>
    </row>
    <row r="7" spans="1:15" x14ac:dyDescent="0.3">
      <c r="C7" s="21" t="str">
        <v>Canada</v>
      </c>
      <c r="D7" s="22">
        <f>SUMIFS(data2[Amount],data2[Geography],C7)</f>
        <v>237944</v>
      </c>
      <c r="E7" s="23">
        <v>237944</v>
      </c>
      <c r="F7" s="24">
        <f>SUMIFS(data2[Units],data2[Geography],C7)</f>
        <v>7302</v>
      </c>
    </row>
    <row r="8" spans="1:15" x14ac:dyDescent="0.3">
      <c r="C8" s="21" t="str">
        <v>UK</v>
      </c>
      <c r="D8" s="22">
        <f>SUMIFS(data2[Amount],data2[Geography],C8)</f>
        <v>173530</v>
      </c>
      <c r="E8" s="23">
        <v>173530</v>
      </c>
      <c r="F8" s="24">
        <f>SUMIFS(data2[Units],data2[Geography],C8)</f>
        <v>5745</v>
      </c>
    </row>
    <row r="9" spans="1:15" x14ac:dyDescent="0.3">
      <c r="C9" s="21" t="str">
        <v>Australia</v>
      </c>
      <c r="D9" s="22">
        <f>SUMIFS(data2[Amount],data2[Geography],C9)</f>
        <v>168679</v>
      </c>
      <c r="E9" s="23">
        <v>168679</v>
      </c>
      <c r="F9" s="24">
        <f>SUMIFS(data2[Units],data2[Geography],C9)</f>
        <v>6264</v>
      </c>
    </row>
    <row r="10" spans="1:15" x14ac:dyDescent="0.3">
      <c r="C10" s="21" t="str">
        <v>India</v>
      </c>
      <c r="D10" s="22">
        <f>SUMIFS(data2[Amount],data2[Geography],C10)</f>
        <v>252469</v>
      </c>
      <c r="E10" s="23">
        <v>252469</v>
      </c>
      <c r="F10" s="24">
        <f>SUMIFS(data2[Units],data2[Geography],C10)</f>
        <v>8760</v>
      </c>
    </row>
    <row r="12" spans="1:15" x14ac:dyDescent="0.3">
      <c r="I12" s="18" t="s">
        <v>72</v>
      </c>
      <c r="J12" s="18"/>
      <c r="K12" s="18"/>
      <c r="L12" s="18"/>
    </row>
    <row r="13" spans="1:15" x14ac:dyDescent="0.3">
      <c r="I13" s="19" t="s">
        <v>73</v>
      </c>
      <c r="J13" s="19"/>
      <c r="K13" s="19"/>
      <c r="L13" s="19"/>
    </row>
  </sheetData>
  <conditionalFormatting sqref="E5:E10">
    <cfRule type="dataBar" priority="1">
      <dataBar showValue="0">
        <cfvo type="min"/>
        <cfvo type="max"/>
        <color rgb="FF638EC6"/>
      </dataBar>
      <extLst>
        <ext xmlns:x14="http://schemas.microsoft.com/office/spreadsheetml/2009/9/main" uri="{B025F937-C7B1-47D3-B67F-A62EFF666E3E}">
          <x14:id>{F77CFC77-A88C-4962-AA19-72D301DB7509}</x14:id>
        </ext>
      </extLst>
    </cfRule>
    <cfRule type="dataBar" priority="2">
      <dataBar>
        <cfvo type="min"/>
        <cfvo type="max"/>
        <color rgb="FFFF555A"/>
      </dataBar>
      <extLst>
        <ext xmlns:x14="http://schemas.microsoft.com/office/spreadsheetml/2009/9/main" uri="{B025F937-C7B1-47D3-B67F-A62EFF666E3E}">
          <x14:id>{130EB3AC-A082-46CE-90F1-BDBFF78EF96B}</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F77CFC77-A88C-4962-AA19-72D301DB7509}">
            <x14:dataBar minLength="0" maxLength="100" gradient="0">
              <x14:cfvo type="autoMin"/>
              <x14:cfvo type="autoMax"/>
              <x14:negativeFillColor rgb="FFFF0000"/>
              <x14:axisColor rgb="FF000000"/>
            </x14:dataBar>
          </x14:cfRule>
          <x14:cfRule type="dataBar" id="{130EB3AC-A082-46CE-90F1-BDBFF78EF96B}">
            <x14:dataBar minLength="0" maxLength="100" gradient="0">
              <x14:cfvo type="autoMin"/>
              <x14:cfvo type="autoMax"/>
              <x14:negativeFillColor rgb="FFFF0000"/>
              <x14:axisColor rgb="FF000000"/>
            </x14:dataBar>
          </x14:cfRule>
          <xm:sqref>E5:E10</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AD77A-4A34-48BC-93F5-F90F2F8AEDFA}">
  <dimension ref="A1:J54"/>
  <sheetViews>
    <sheetView workbookViewId="0">
      <selection sqref="A1:J1"/>
    </sheetView>
  </sheetViews>
  <sheetFormatPr defaultRowHeight="14.4" x14ac:dyDescent="0.3"/>
  <cols>
    <col min="1" max="1" width="13.33203125" customWidth="1"/>
    <col min="2" max="2" width="20.21875" bestFit="1" customWidth="1"/>
    <col min="3" max="3" width="14.44140625" bestFit="1" customWidth="1"/>
    <col min="4" max="4" width="11.77734375" bestFit="1" customWidth="1"/>
    <col min="5" max="5" width="12.21875" bestFit="1" customWidth="1"/>
  </cols>
  <sheetData>
    <row r="1" spans="1:10" ht="39.6" x14ac:dyDescent="0.3">
      <c r="A1" s="15"/>
      <c r="B1" s="16"/>
      <c r="C1" s="17" t="s">
        <v>80</v>
      </c>
      <c r="D1" s="17"/>
      <c r="E1" s="17"/>
      <c r="F1" s="17"/>
      <c r="G1" s="17"/>
      <c r="H1" s="14"/>
      <c r="I1" s="14"/>
      <c r="J1" s="14"/>
    </row>
    <row r="4" spans="1:10" x14ac:dyDescent="0.3">
      <c r="B4" s="25" t="s">
        <v>75</v>
      </c>
      <c r="C4" t="s">
        <v>77</v>
      </c>
      <c r="D4" t="s">
        <v>78</v>
      </c>
      <c r="E4" t="s">
        <v>81</v>
      </c>
    </row>
    <row r="5" spans="1:10" x14ac:dyDescent="0.3">
      <c r="B5" s="26" t="s">
        <v>14</v>
      </c>
      <c r="C5" s="27">
        <v>43183</v>
      </c>
      <c r="D5" s="27">
        <v>2022</v>
      </c>
      <c r="E5" s="28">
        <v>21.356577645895154</v>
      </c>
    </row>
    <row r="6" spans="1:10" x14ac:dyDescent="0.3">
      <c r="B6" s="26" t="s">
        <v>30</v>
      </c>
      <c r="C6" s="27">
        <v>66500</v>
      </c>
      <c r="D6" s="27">
        <v>2802</v>
      </c>
      <c r="E6" s="28">
        <v>23.733047822983583</v>
      </c>
      <c r="G6" s="13" t="s">
        <v>82</v>
      </c>
    </row>
    <row r="7" spans="1:10" x14ac:dyDescent="0.3">
      <c r="B7" s="26" t="s">
        <v>24</v>
      </c>
      <c r="C7" s="27">
        <v>35378</v>
      </c>
      <c r="D7" s="27">
        <v>1044</v>
      </c>
      <c r="E7" s="28">
        <v>33.88697318007663</v>
      </c>
    </row>
    <row r="8" spans="1:10" x14ac:dyDescent="0.3">
      <c r="B8" s="26" t="s">
        <v>19</v>
      </c>
      <c r="C8" s="27">
        <v>44744</v>
      </c>
      <c r="D8" s="27">
        <v>1956</v>
      </c>
      <c r="E8" s="28">
        <v>22.87525562372188</v>
      </c>
    </row>
    <row r="9" spans="1:10" x14ac:dyDescent="0.3">
      <c r="B9" s="26" t="s">
        <v>22</v>
      </c>
      <c r="C9" s="27">
        <v>66283</v>
      </c>
      <c r="D9" s="27">
        <v>2052</v>
      </c>
      <c r="E9" s="28">
        <v>32.301656920077974</v>
      </c>
    </row>
    <row r="10" spans="1:10" x14ac:dyDescent="0.3">
      <c r="B10" s="26" t="s">
        <v>4</v>
      </c>
      <c r="C10" s="27">
        <v>33551</v>
      </c>
      <c r="D10" s="27">
        <v>1566</v>
      </c>
      <c r="E10" s="28">
        <v>21.424648786717754</v>
      </c>
    </row>
    <row r="11" spans="1:10" x14ac:dyDescent="0.3">
      <c r="B11" s="26" t="s">
        <v>26</v>
      </c>
      <c r="C11" s="27">
        <v>70273</v>
      </c>
      <c r="D11" s="27">
        <v>2142</v>
      </c>
      <c r="E11" s="28">
        <v>32.807189542483663</v>
      </c>
    </row>
    <row r="12" spans="1:10" x14ac:dyDescent="0.3">
      <c r="B12" s="26" t="s">
        <v>28</v>
      </c>
      <c r="C12" s="27">
        <v>72373</v>
      </c>
      <c r="D12" s="27">
        <v>3207</v>
      </c>
      <c r="E12" s="28">
        <v>22.567196757093857</v>
      </c>
    </row>
    <row r="13" spans="1:10" x14ac:dyDescent="0.3">
      <c r="B13" s="26" t="s">
        <v>32</v>
      </c>
      <c r="C13" s="27">
        <v>71967</v>
      </c>
      <c r="D13" s="27">
        <v>2301</v>
      </c>
      <c r="E13" s="28">
        <v>31.276401564537156</v>
      </c>
    </row>
    <row r="14" spans="1:10" x14ac:dyDescent="0.3">
      <c r="B14" s="26" t="s">
        <v>18</v>
      </c>
      <c r="C14" s="27">
        <v>52150</v>
      </c>
      <c r="D14" s="27">
        <v>1752</v>
      </c>
      <c r="E14" s="28">
        <v>29.765981735159816</v>
      </c>
    </row>
    <row r="15" spans="1:10" x14ac:dyDescent="0.3">
      <c r="B15" s="26" t="s">
        <v>17</v>
      </c>
      <c r="C15" s="27">
        <v>63721</v>
      </c>
      <c r="D15" s="27">
        <v>2331</v>
      </c>
      <c r="E15" s="28">
        <v>27.336336336336338</v>
      </c>
    </row>
    <row r="16" spans="1:10" x14ac:dyDescent="0.3">
      <c r="B16" s="26" t="s">
        <v>23</v>
      </c>
      <c r="C16" s="27">
        <v>56644</v>
      </c>
      <c r="D16" s="27">
        <v>1812</v>
      </c>
      <c r="E16" s="28">
        <v>31.260485651214129</v>
      </c>
    </row>
    <row r="17" spans="2:5" x14ac:dyDescent="0.3">
      <c r="B17" s="26" t="s">
        <v>29</v>
      </c>
      <c r="C17" s="27">
        <v>58009</v>
      </c>
      <c r="D17" s="27">
        <v>2976</v>
      </c>
      <c r="E17" s="28">
        <v>19.492271505376344</v>
      </c>
    </row>
    <row r="18" spans="2:5" x14ac:dyDescent="0.3">
      <c r="B18" s="26" t="s">
        <v>13</v>
      </c>
      <c r="C18" s="27">
        <v>47271</v>
      </c>
      <c r="D18" s="27">
        <v>1881</v>
      </c>
      <c r="E18" s="28">
        <v>25.130781499202552</v>
      </c>
    </row>
    <row r="19" spans="2:5" x14ac:dyDescent="0.3">
      <c r="B19" s="26" t="s">
        <v>16</v>
      </c>
      <c r="C19" s="27">
        <v>62111</v>
      </c>
      <c r="D19" s="27">
        <v>2154</v>
      </c>
      <c r="E19" s="28">
        <v>28.835190343546891</v>
      </c>
    </row>
    <row r="20" spans="2:5" x14ac:dyDescent="0.3">
      <c r="B20" s="26" t="s">
        <v>20</v>
      </c>
      <c r="C20" s="27">
        <v>54712</v>
      </c>
      <c r="D20" s="27">
        <v>2196</v>
      </c>
      <c r="E20" s="28">
        <v>24.9143897996357</v>
      </c>
    </row>
    <row r="21" spans="2:5" x14ac:dyDescent="0.3">
      <c r="B21" s="26" t="s">
        <v>27</v>
      </c>
      <c r="C21" s="27">
        <v>69461</v>
      </c>
      <c r="D21" s="27">
        <v>2982</v>
      </c>
      <c r="E21" s="28">
        <v>23.293427230046948</v>
      </c>
    </row>
    <row r="22" spans="2:5" x14ac:dyDescent="0.3">
      <c r="B22" s="26" t="s">
        <v>33</v>
      </c>
      <c r="C22" s="27">
        <v>69160</v>
      </c>
      <c r="D22" s="27">
        <v>1854</v>
      </c>
      <c r="E22" s="28">
        <v>37.303128371089535</v>
      </c>
    </row>
    <row r="23" spans="2:5" x14ac:dyDescent="0.3">
      <c r="B23" s="26" t="s">
        <v>15</v>
      </c>
      <c r="C23" s="27">
        <v>68971</v>
      </c>
      <c r="D23" s="27">
        <v>1533</v>
      </c>
      <c r="E23" s="28">
        <v>44.990867579908674</v>
      </c>
    </row>
    <row r="24" spans="2:5" x14ac:dyDescent="0.3">
      <c r="B24" s="26" t="s">
        <v>31</v>
      </c>
      <c r="C24" s="27">
        <v>39263</v>
      </c>
      <c r="D24" s="27">
        <v>1683</v>
      </c>
      <c r="E24" s="28">
        <v>23.329174093879978</v>
      </c>
    </row>
    <row r="25" spans="2:5" x14ac:dyDescent="0.3">
      <c r="B25" s="26" t="s">
        <v>21</v>
      </c>
      <c r="C25" s="27">
        <v>37772</v>
      </c>
      <c r="D25" s="27">
        <v>1308</v>
      </c>
      <c r="E25" s="28">
        <v>28.877675840978593</v>
      </c>
    </row>
    <row r="26" spans="2:5" x14ac:dyDescent="0.3">
      <c r="B26" s="26" t="s">
        <v>25</v>
      </c>
      <c r="C26" s="27">
        <v>57372</v>
      </c>
      <c r="D26" s="27">
        <v>2106</v>
      </c>
      <c r="E26" s="28">
        <v>27.242165242165242</v>
      </c>
    </row>
    <row r="27" spans="2:5" x14ac:dyDescent="0.3">
      <c r="B27" s="26" t="s">
        <v>76</v>
      </c>
      <c r="C27" s="27">
        <v>1240869</v>
      </c>
      <c r="D27" s="27">
        <v>45660</v>
      </c>
      <c r="E27" s="28">
        <v>27.17628120893561</v>
      </c>
    </row>
    <row r="31" spans="2:5" x14ac:dyDescent="0.3">
      <c r="B31" s="25" t="s">
        <v>75</v>
      </c>
      <c r="C31" t="s">
        <v>81</v>
      </c>
    </row>
    <row r="32" spans="2:5" x14ac:dyDescent="0.3">
      <c r="B32" s="26" t="s">
        <v>15</v>
      </c>
      <c r="C32" s="28">
        <v>44.990867579908674</v>
      </c>
      <c r="E32" s="33" t="s">
        <v>83</v>
      </c>
    </row>
    <row r="33" spans="2:5" x14ac:dyDescent="0.3">
      <c r="B33" s="26" t="s">
        <v>33</v>
      </c>
      <c r="C33" s="28">
        <v>37.303128371089535</v>
      </c>
      <c r="E33" s="33"/>
    </row>
    <row r="34" spans="2:5" x14ac:dyDescent="0.3">
      <c r="B34" s="26" t="s">
        <v>24</v>
      </c>
      <c r="C34" s="28">
        <v>33.88697318007663</v>
      </c>
      <c r="E34" s="33"/>
    </row>
    <row r="35" spans="2:5" ht="46.8" customHeight="1" x14ac:dyDescent="0.3">
      <c r="B35" s="26" t="s">
        <v>26</v>
      </c>
      <c r="C35" s="28">
        <v>32.807189542483663</v>
      </c>
      <c r="E35" s="33"/>
    </row>
    <row r="36" spans="2:5" x14ac:dyDescent="0.3">
      <c r="B36" s="26" t="s">
        <v>22</v>
      </c>
      <c r="C36" s="28">
        <v>32.301656920077974</v>
      </c>
    </row>
    <row r="37" spans="2:5" x14ac:dyDescent="0.3">
      <c r="B37" s="26" t="s">
        <v>32</v>
      </c>
      <c r="C37" s="28">
        <v>31.276401564537156</v>
      </c>
    </row>
    <row r="38" spans="2:5" x14ac:dyDescent="0.3">
      <c r="B38" s="26" t="s">
        <v>23</v>
      </c>
      <c r="C38" s="28">
        <v>31.260485651214129</v>
      </c>
    </row>
    <row r="39" spans="2:5" x14ac:dyDescent="0.3">
      <c r="B39" s="26" t="s">
        <v>18</v>
      </c>
      <c r="C39" s="28">
        <v>29.765981735159816</v>
      </c>
    </row>
    <row r="40" spans="2:5" x14ac:dyDescent="0.3">
      <c r="B40" s="26" t="s">
        <v>21</v>
      </c>
      <c r="C40" s="28">
        <v>28.877675840978593</v>
      </c>
    </row>
    <row r="41" spans="2:5" x14ac:dyDescent="0.3">
      <c r="B41" s="26" t="s">
        <v>16</v>
      </c>
      <c r="C41" s="28">
        <v>28.835190343546891</v>
      </c>
    </row>
    <row r="42" spans="2:5" x14ac:dyDescent="0.3">
      <c r="B42" s="26" t="s">
        <v>17</v>
      </c>
      <c r="C42" s="28">
        <v>27.336336336336338</v>
      </c>
    </row>
    <row r="43" spans="2:5" x14ac:dyDescent="0.3">
      <c r="B43" s="26" t="s">
        <v>25</v>
      </c>
      <c r="C43" s="28">
        <v>27.242165242165242</v>
      </c>
    </row>
    <row r="44" spans="2:5" x14ac:dyDescent="0.3">
      <c r="B44" s="26" t="s">
        <v>13</v>
      </c>
      <c r="C44" s="28">
        <v>25.130781499202552</v>
      </c>
    </row>
    <row r="45" spans="2:5" x14ac:dyDescent="0.3">
      <c r="B45" s="26" t="s">
        <v>20</v>
      </c>
      <c r="C45" s="28">
        <v>24.9143897996357</v>
      </c>
    </row>
    <row r="46" spans="2:5" x14ac:dyDescent="0.3">
      <c r="B46" s="26" t="s">
        <v>30</v>
      </c>
      <c r="C46" s="28">
        <v>23.733047822983583</v>
      </c>
    </row>
    <row r="47" spans="2:5" x14ac:dyDescent="0.3">
      <c r="B47" s="26" t="s">
        <v>31</v>
      </c>
      <c r="C47" s="28">
        <v>23.329174093879978</v>
      </c>
    </row>
    <row r="48" spans="2:5" x14ac:dyDescent="0.3">
      <c r="B48" s="26" t="s">
        <v>27</v>
      </c>
      <c r="C48" s="28">
        <v>23.293427230046948</v>
      </c>
    </row>
    <row r="49" spans="2:3" x14ac:dyDescent="0.3">
      <c r="B49" s="26" t="s">
        <v>19</v>
      </c>
      <c r="C49" s="28">
        <v>22.87525562372188</v>
      </c>
    </row>
    <row r="50" spans="2:3" x14ac:dyDescent="0.3">
      <c r="B50" s="26" t="s">
        <v>28</v>
      </c>
      <c r="C50" s="28">
        <v>22.567196757093857</v>
      </c>
    </row>
    <row r="51" spans="2:3" x14ac:dyDescent="0.3">
      <c r="B51" s="26" t="s">
        <v>4</v>
      </c>
      <c r="C51" s="28">
        <v>21.424648786717754</v>
      </c>
    </row>
    <row r="52" spans="2:3" x14ac:dyDescent="0.3">
      <c r="B52" s="26" t="s">
        <v>14</v>
      </c>
      <c r="C52" s="28">
        <v>21.356577645895154</v>
      </c>
    </row>
    <row r="53" spans="2:3" x14ac:dyDescent="0.3">
      <c r="B53" s="26" t="s">
        <v>29</v>
      </c>
      <c r="C53" s="28">
        <v>19.492271505376344</v>
      </c>
    </row>
    <row r="54" spans="2:3" x14ac:dyDescent="0.3">
      <c r="B54" s="26" t="s">
        <v>76</v>
      </c>
      <c r="C54" s="28">
        <v>27.17628120893561</v>
      </c>
    </row>
  </sheetData>
  <mergeCells count="1">
    <mergeCell ref="E32:E3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20499-A11D-4AA2-9E5F-29EAC318ED3D}">
  <dimension ref="A1:J15"/>
  <sheetViews>
    <sheetView workbookViewId="0">
      <selection activeCell="C11" sqref="C11"/>
    </sheetView>
  </sheetViews>
  <sheetFormatPr defaultRowHeight="14.4" x14ac:dyDescent="0.3"/>
  <cols>
    <col min="2" max="2" width="12.5546875" bestFit="1" customWidth="1"/>
    <col min="3" max="3" width="14.44140625" bestFit="1" customWidth="1"/>
    <col min="4" max="4" width="1.44140625" bestFit="1" customWidth="1"/>
    <col min="5" max="5" width="11.77734375" bestFit="1" customWidth="1"/>
  </cols>
  <sheetData>
    <row r="1" spans="1:10" ht="39.6" x14ac:dyDescent="0.3">
      <c r="A1" s="15"/>
      <c r="B1" s="16"/>
      <c r="C1" s="17" t="s">
        <v>74</v>
      </c>
      <c r="D1" s="17"/>
      <c r="E1" s="17"/>
      <c r="F1" s="17"/>
      <c r="G1" s="17"/>
      <c r="H1" s="14"/>
      <c r="I1" s="14"/>
      <c r="J1" s="14"/>
    </row>
    <row r="9" spans="1:10" x14ac:dyDescent="0.3">
      <c r="B9" s="25" t="s">
        <v>75</v>
      </c>
      <c r="C9" s="4" t="s">
        <v>77</v>
      </c>
      <c r="D9" t="s">
        <v>79</v>
      </c>
      <c r="E9" s="5" t="s">
        <v>78</v>
      </c>
    </row>
    <row r="10" spans="1:10" x14ac:dyDescent="0.3">
      <c r="B10" s="26" t="s">
        <v>34</v>
      </c>
      <c r="C10" s="4">
        <v>252469</v>
      </c>
      <c r="D10" s="27">
        <v>252469</v>
      </c>
      <c r="E10" s="5">
        <v>8760</v>
      </c>
    </row>
    <row r="11" spans="1:10" x14ac:dyDescent="0.3">
      <c r="B11" s="26" t="s">
        <v>36</v>
      </c>
      <c r="C11" s="4">
        <v>237944</v>
      </c>
      <c r="D11" s="27">
        <v>237944</v>
      </c>
      <c r="E11" s="5">
        <v>7302</v>
      </c>
    </row>
    <row r="12" spans="1:10" x14ac:dyDescent="0.3">
      <c r="B12" s="26" t="s">
        <v>37</v>
      </c>
      <c r="C12" s="4">
        <v>218813</v>
      </c>
      <c r="D12" s="27">
        <v>218813</v>
      </c>
      <c r="E12" s="5">
        <v>7431</v>
      </c>
    </row>
    <row r="13" spans="1:10" x14ac:dyDescent="0.3">
      <c r="B13" s="26" t="s">
        <v>35</v>
      </c>
      <c r="C13" s="4">
        <v>189434</v>
      </c>
      <c r="D13" s="27">
        <v>189434</v>
      </c>
      <c r="E13" s="5">
        <v>10158</v>
      </c>
    </row>
    <row r="14" spans="1:10" x14ac:dyDescent="0.3">
      <c r="B14" s="26" t="s">
        <v>39</v>
      </c>
      <c r="C14" s="4">
        <v>173530</v>
      </c>
      <c r="D14" s="27">
        <v>173530</v>
      </c>
      <c r="E14" s="5">
        <v>5745</v>
      </c>
    </row>
    <row r="15" spans="1:10" x14ac:dyDescent="0.3">
      <c r="B15" s="26" t="s">
        <v>38</v>
      </c>
      <c r="C15" s="4">
        <v>168679</v>
      </c>
      <c r="D15" s="27">
        <v>168679</v>
      </c>
      <c r="E15" s="5">
        <v>6264</v>
      </c>
    </row>
  </sheetData>
  <conditionalFormatting pivot="1" sqref="D10:D15">
    <cfRule type="dataBar" priority="2">
      <dataBar>
        <cfvo type="min"/>
        <cfvo type="max"/>
        <color rgb="FF008AEF"/>
      </dataBar>
      <extLst>
        <ext xmlns:x14="http://schemas.microsoft.com/office/spreadsheetml/2009/9/main" uri="{B025F937-C7B1-47D3-B67F-A62EFF666E3E}">
          <x14:id>{6CC67D12-967F-43F4-9E40-A4A6F40E5199}</x14:id>
        </ext>
      </extLst>
    </cfRule>
  </conditionalFormatting>
  <conditionalFormatting pivot="1" sqref="D10:D15">
    <cfRule type="dataBar" priority="1">
      <dataBar showValue="0">
        <cfvo type="min"/>
        <cfvo type="max"/>
        <color rgb="FF638EC6"/>
      </dataBar>
      <extLst>
        <ext xmlns:x14="http://schemas.microsoft.com/office/spreadsheetml/2009/9/main" uri="{B025F937-C7B1-47D3-B67F-A62EFF666E3E}">
          <x14:id>{89AD38C5-E99E-4190-AAE8-B1C9E4E4EE7F}</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6CC67D12-967F-43F4-9E40-A4A6F40E5199}">
            <x14:dataBar minLength="0" maxLength="100" border="1" negativeBarBorderColorSameAsPositive="0">
              <x14:cfvo type="autoMin"/>
              <x14:cfvo type="autoMax"/>
              <x14:borderColor rgb="FF008AEF"/>
              <x14:negativeFillColor rgb="FFFF0000"/>
              <x14:negativeBorderColor rgb="FFFF0000"/>
              <x14:axisColor rgb="FF000000"/>
            </x14:dataBar>
          </x14:cfRule>
          <xm:sqref>D10:D15</xm:sqref>
        </x14:conditionalFormatting>
        <x14:conditionalFormatting xmlns:xm="http://schemas.microsoft.com/office/excel/2006/main" pivot="1">
          <x14:cfRule type="dataBar" id="{89AD38C5-E99E-4190-AAE8-B1C9E4E4EE7F}">
            <x14:dataBar minLength="0" maxLength="100" gradient="0">
              <x14:cfvo type="autoMin"/>
              <x14:cfvo type="autoMax"/>
              <x14:negativeFillColor rgb="FFFF0000"/>
              <x14:axisColor rgb="FF000000"/>
            </x14:dataBar>
          </x14:cfRule>
          <xm:sqref>D10:D15</xm:sqref>
        </x14:conditionalFormatting>
      </x14:conditionalFormattings>
    </ex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F32B5-BAB8-4D3A-87A5-C27BF4D248B9}">
  <dimension ref="A1:J6"/>
  <sheetViews>
    <sheetView workbookViewId="0">
      <selection sqref="A1:J1"/>
    </sheetView>
  </sheetViews>
  <sheetFormatPr defaultRowHeight="14.4" x14ac:dyDescent="0.3"/>
  <sheetData>
    <row r="1" spans="1:10" ht="39.6" x14ac:dyDescent="0.3">
      <c r="A1" s="15"/>
      <c r="B1" s="16"/>
      <c r="C1" s="17" t="s">
        <v>84</v>
      </c>
      <c r="D1" s="17"/>
      <c r="E1" s="17"/>
      <c r="F1" s="17"/>
      <c r="G1" s="17"/>
      <c r="H1" s="14"/>
      <c r="I1" s="14"/>
      <c r="J1" s="14"/>
    </row>
    <row r="2" spans="1:10" x14ac:dyDescent="0.3">
      <c r="C2" s="34" t="s">
        <v>85</v>
      </c>
      <c r="D2" s="34"/>
      <c r="E2" s="34"/>
      <c r="F2" s="34"/>
      <c r="G2" s="34"/>
      <c r="H2" s="34"/>
      <c r="I2" s="34"/>
    </row>
    <row r="3" spans="1:10" x14ac:dyDescent="0.3">
      <c r="C3" s="34"/>
      <c r="D3" s="34"/>
      <c r="E3" s="34"/>
      <c r="F3" s="34"/>
      <c r="G3" s="34"/>
      <c r="H3" s="34"/>
      <c r="I3" s="34"/>
    </row>
    <row r="4" spans="1:10" x14ac:dyDescent="0.3">
      <c r="C4" s="34"/>
      <c r="D4" s="34"/>
      <c r="E4" s="34"/>
      <c r="F4" s="34"/>
      <c r="G4" s="34"/>
      <c r="H4" s="34"/>
      <c r="I4" s="34"/>
    </row>
    <row r="6" spans="1:10" x14ac:dyDescent="0.3">
      <c r="B6" s="6">
        <v>1</v>
      </c>
      <c r="C6" t="s">
        <v>86</v>
      </c>
    </row>
  </sheetData>
  <mergeCells count="1">
    <mergeCell ref="C2:I4"/>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9C0C3-B37B-4392-8363-F98EA86F198B}">
  <dimension ref="A1:J19"/>
  <sheetViews>
    <sheetView workbookViewId="0">
      <selection sqref="A1:H1"/>
    </sheetView>
  </sheetViews>
  <sheetFormatPr defaultRowHeight="14.4" x14ac:dyDescent="0.3"/>
  <cols>
    <col min="2" max="2" width="15.5546875" bestFit="1" customWidth="1"/>
    <col min="3" max="3" width="14.44140625" bestFit="1" customWidth="1"/>
    <col min="6" max="6" width="15.5546875" bestFit="1" customWidth="1"/>
    <col min="7" max="7" width="14.44140625" bestFit="1" customWidth="1"/>
  </cols>
  <sheetData>
    <row r="1" spans="1:10" ht="39.6" x14ac:dyDescent="0.3">
      <c r="A1" s="15"/>
      <c r="B1" s="16"/>
      <c r="C1" s="17" t="s">
        <v>87</v>
      </c>
      <c r="D1" s="17"/>
      <c r="E1" s="17"/>
      <c r="F1" s="17"/>
      <c r="G1" s="17"/>
      <c r="H1" s="14"/>
      <c r="I1" s="14"/>
      <c r="J1" s="14"/>
    </row>
    <row r="4" spans="1:10" x14ac:dyDescent="0.3">
      <c r="B4" t="s">
        <v>88</v>
      </c>
      <c r="F4" t="s">
        <v>89</v>
      </c>
    </row>
    <row r="6" spans="1:10" x14ac:dyDescent="0.3">
      <c r="B6" s="25" t="s">
        <v>75</v>
      </c>
      <c r="C6" t="s">
        <v>77</v>
      </c>
      <c r="F6" s="25" t="s">
        <v>75</v>
      </c>
      <c r="G6" t="s">
        <v>77</v>
      </c>
    </row>
    <row r="7" spans="1:10" x14ac:dyDescent="0.3">
      <c r="B7" s="26" t="s">
        <v>38</v>
      </c>
      <c r="C7" s="27">
        <v>25221</v>
      </c>
      <c r="F7" s="26" t="s">
        <v>38</v>
      </c>
      <c r="G7" s="27">
        <v>6069</v>
      </c>
    </row>
    <row r="8" spans="1:10" x14ac:dyDescent="0.3">
      <c r="B8" s="29" t="s">
        <v>5</v>
      </c>
      <c r="C8" s="27">
        <v>25221</v>
      </c>
      <c r="F8" s="29" t="s">
        <v>41</v>
      </c>
      <c r="G8" s="27">
        <v>6069</v>
      </c>
    </row>
    <row r="9" spans="1:10" x14ac:dyDescent="0.3">
      <c r="B9" s="26" t="s">
        <v>36</v>
      </c>
      <c r="C9" s="27">
        <v>39620</v>
      </c>
      <c r="F9" s="26" t="s">
        <v>36</v>
      </c>
      <c r="G9" s="27">
        <v>5019</v>
      </c>
    </row>
    <row r="10" spans="1:10" x14ac:dyDescent="0.3">
      <c r="B10" s="29" t="s">
        <v>5</v>
      </c>
      <c r="C10" s="27">
        <v>39620</v>
      </c>
      <c r="F10" s="29" t="s">
        <v>8</v>
      </c>
      <c r="G10" s="27">
        <v>5019</v>
      </c>
    </row>
    <row r="11" spans="1:10" x14ac:dyDescent="0.3">
      <c r="B11" s="26" t="s">
        <v>34</v>
      </c>
      <c r="C11" s="27">
        <v>41559</v>
      </c>
      <c r="F11" s="26" t="s">
        <v>34</v>
      </c>
      <c r="G11" s="27">
        <v>5516</v>
      </c>
    </row>
    <row r="12" spans="1:10" x14ac:dyDescent="0.3">
      <c r="B12" s="29" t="s">
        <v>5</v>
      </c>
      <c r="C12" s="27">
        <v>41559</v>
      </c>
      <c r="F12" s="29" t="s">
        <v>8</v>
      </c>
      <c r="G12" s="27">
        <v>5516</v>
      </c>
    </row>
    <row r="13" spans="1:10" x14ac:dyDescent="0.3">
      <c r="B13" s="26" t="s">
        <v>37</v>
      </c>
      <c r="C13" s="27">
        <v>43568</v>
      </c>
      <c r="F13" s="26" t="s">
        <v>37</v>
      </c>
      <c r="G13" s="27">
        <v>7987</v>
      </c>
    </row>
    <row r="14" spans="1:10" x14ac:dyDescent="0.3">
      <c r="B14" s="29" t="s">
        <v>7</v>
      </c>
      <c r="C14" s="27">
        <v>43568</v>
      </c>
      <c r="F14" s="29" t="s">
        <v>10</v>
      </c>
      <c r="G14" s="27">
        <v>7987</v>
      </c>
    </row>
    <row r="15" spans="1:10" x14ac:dyDescent="0.3">
      <c r="B15" s="26" t="s">
        <v>39</v>
      </c>
      <c r="C15" s="27">
        <v>45752</v>
      </c>
      <c r="F15" s="26" t="s">
        <v>39</v>
      </c>
      <c r="G15" s="27">
        <v>3976</v>
      </c>
    </row>
    <row r="16" spans="1:10" x14ac:dyDescent="0.3">
      <c r="B16" s="29" t="s">
        <v>2</v>
      </c>
      <c r="C16" s="27">
        <v>45752</v>
      </c>
      <c r="F16" s="29" t="s">
        <v>41</v>
      </c>
      <c r="G16" s="27">
        <v>3976</v>
      </c>
    </row>
    <row r="17" spans="2:7" x14ac:dyDescent="0.3">
      <c r="B17" s="26" t="s">
        <v>35</v>
      </c>
      <c r="C17" s="27">
        <v>38325</v>
      </c>
      <c r="F17" s="26" t="s">
        <v>35</v>
      </c>
      <c r="G17" s="27">
        <v>2142</v>
      </c>
    </row>
    <row r="18" spans="2:7" x14ac:dyDescent="0.3">
      <c r="B18" s="29" t="s">
        <v>40</v>
      </c>
      <c r="C18" s="27">
        <v>38325</v>
      </c>
      <c r="F18" s="29" t="s">
        <v>2</v>
      </c>
      <c r="G18" s="27">
        <v>2142</v>
      </c>
    </row>
    <row r="19" spans="2:7" x14ac:dyDescent="0.3">
      <c r="B19" s="26" t="s">
        <v>76</v>
      </c>
      <c r="C19" s="27">
        <v>234045</v>
      </c>
      <c r="F19" s="26" t="s">
        <v>76</v>
      </c>
      <c r="G19" s="27">
        <v>30709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795C3-13B9-4876-86FB-AA3E4EC0E220}">
  <dimension ref="A1:R304"/>
  <sheetViews>
    <sheetView zoomScaleNormal="100" workbookViewId="0">
      <selection activeCell="F4" sqref="F4"/>
    </sheetView>
  </sheetViews>
  <sheetFormatPr defaultRowHeight="14.4" x14ac:dyDescent="0.3"/>
  <cols>
    <col min="2" max="2" width="15.21875" customWidth="1"/>
    <col min="3" max="3" width="19.5546875" customWidth="1"/>
    <col min="4" max="4" width="24.88671875" customWidth="1"/>
    <col min="5" max="5" width="13.5546875" customWidth="1"/>
    <col min="6" max="6" width="21" customWidth="1"/>
    <col min="7" max="7" width="14.88671875" customWidth="1"/>
    <col min="8" max="8" width="12.5546875" customWidth="1"/>
    <col min="10" max="10" width="16.33203125" customWidth="1"/>
    <col min="11" max="11" width="15.77734375" customWidth="1"/>
    <col min="15" max="15" width="20.21875" bestFit="1" customWidth="1"/>
    <col min="16" max="16" width="14.44140625" bestFit="1" customWidth="1"/>
    <col min="17" max="17" width="11.109375" bestFit="1" customWidth="1"/>
    <col min="18" max="18" width="10" bestFit="1" customWidth="1"/>
  </cols>
  <sheetData>
    <row r="1" spans="1:18" ht="39.6" x14ac:dyDescent="0.3">
      <c r="A1" s="15"/>
      <c r="B1" s="16"/>
      <c r="C1" s="17" t="s">
        <v>90</v>
      </c>
      <c r="D1" s="17"/>
      <c r="E1" s="17"/>
      <c r="F1" s="17"/>
      <c r="G1" s="17"/>
      <c r="H1" s="14"/>
    </row>
    <row r="4" spans="1:18" x14ac:dyDescent="0.3">
      <c r="B4" s="6" t="s">
        <v>11</v>
      </c>
      <c r="C4" s="6" t="s">
        <v>12</v>
      </c>
      <c r="D4" s="6" t="s">
        <v>0</v>
      </c>
      <c r="E4" s="10" t="s">
        <v>1</v>
      </c>
      <c r="F4" s="10" t="s">
        <v>50</v>
      </c>
      <c r="G4" s="6" t="s">
        <v>91</v>
      </c>
      <c r="H4" s="6" t="s">
        <v>94</v>
      </c>
    </row>
    <row r="5" spans="1:18" x14ac:dyDescent="0.3">
      <c r="B5" t="s">
        <v>40</v>
      </c>
      <c r="C5" t="s">
        <v>37</v>
      </c>
      <c r="D5" t="s">
        <v>30</v>
      </c>
      <c r="E5" s="4">
        <v>1624</v>
      </c>
      <c r="F5" s="5">
        <v>114</v>
      </c>
      <c r="G5">
        <f>_xlfn.XLOOKUP(data25[[#This Row],[Product]],costperunit[Product],costperunit[Cost per unit])</f>
        <v>14.49</v>
      </c>
      <c r="H5">
        <f>data25[[#This Row],[Cost per Unit]]*data25[[#This Row],[Units]]</f>
        <v>1651.8600000000001</v>
      </c>
      <c r="J5" t="s">
        <v>93</v>
      </c>
    </row>
    <row r="6" spans="1:18" x14ac:dyDescent="0.3">
      <c r="B6" t="s">
        <v>8</v>
      </c>
      <c r="C6" t="s">
        <v>35</v>
      </c>
      <c r="D6" t="s">
        <v>32</v>
      </c>
      <c r="E6" s="4">
        <v>6706</v>
      </c>
      <c r="F6" s="5">
        <v>459</v>
      </c>
      <c r="G6">
        <f>_xlfn.XLOOKUP(data25[[#This Row],[Product]],costperunit[Product],costperunit[Cost per unit])</f>
        <v>8.65</v>
      </c>
      <c r="H6">
        <f>data25[[#This Row],[Cost per Unit]]*data25[[#This Row],[Units]]</f>
        <v>3970.3500000000004</v>
      </c>
    </row>
    <row r="7" spans="1:18" x14ac:dyDescent="0.3">
      <c r="B7" t="s">
        <v>9</v>
      </c>
      <c r="C7" t="s">
        <v>35</v>
      </c>
      <c r="D7" t="s">
        <v>4</v>
      </c>
      <c r="E7" s="4">
        <v>959</v>
      </c>
      <c r="F7" s="5">
        <v>147</v>
      </c>
      <c r="G7">
        <f>_xlfn.XLOOKUP(data25[[#This Row],[Product]],costperunit[Product],costperunit[Cost per unit])</f>
        <v>11.88</v>
      </c>
      <c r="H7">
        <f>data25[[#This Row],[Cost per Unit]]*data25[[#This Row],[Units]]</f>
        <v>1746.3600000000001</v>
      </c>
      <c r="J7" t="s">
        <v>92</v>
      </c>
    </row>
    <row r="8" spans="1:18" x14ac:dyDescent="0.3">
      <c r="B8" t="s">
        <v>41</v>
      </c>
      <c r="C8" t="s">
        <v>36</v>
      </c>
      <c r="D8" t="s">
        <v>18</v>
      </c>
      <c r="E8" s="4">
        <v>9632</v>
      </c>
      <c r="F8" s="5">
        <v>288</v>
      </c>
      <c r="G8">
        <f>_xlfn.XLOOKUP(data25[[#This Row],[Product]],costperunit[Product],costperunit[Cost per unit])</f>
        <v>6.47</v>
      </c>
      <c r="H8">
        <f>data25[[#This Row],[Cost per Unit]]*data25[[#This Row],[Units]]</f>
        <v>1863.36</v>
      </c>
      <c r="J8" t="s">
        <v>0</v>
      </c>
      <c r="K8" t="s">
        <v>51</v>
      </c>
    </row>
    <row r="9" spans="1:18" x14ac:dyDescent="0.3">
      <c r="B9" t="s">
        <v>6</v>
      </c>
      <c r="C9" t="s">
        <v>39</v>
      </c>
      <c r="D9" t="s">
        <v>25</v>
      </c>
      <c r="E9" s="4">
        <v>2100</v>
      </c>
      <c r="F9" s="5">
        <v>414</v>
      </c>
      <c r="G9">
        <f>_xlfn.XLOOKUP(data25[[#This Row],[Product]],costperunit[Product],costperunit[Cost per unit])</f>
        <v>13.15</v>
      </c>
      <c r="H9">
        <f>data25[[#This Row],[Cost per Unit]]*data25[[#This Row],[Units]]</f>
        <v>5444.1</v>
      </c>
      <c r="J9" t="s">
        <v>13</v>
      </c>
      <c r="K9" s="11">
        <v>9.33</v>
      </c>
      <c r="O9" s="25" t="s">
        <v>75</v>
      </c>
      <c r="P9" t="s">
        <v>77</v>
      </c>
      <c r="Q9" t="s">
        <v>95</v>
      </c>
      <c r="R9" t="s">
        <v>96</v>
      </c>
    </row>
    <row r="10" spans="1:18" x14ac:dyDescent="0.3">
      <c r="B10" t="s">
        <v>40</v>
      </c>
      <c r="C10" t="s">
        <v>35</v>
      </c>
      <c r="D10" t="s">
        <v>33</v>
      </c>
      <c r="E10" s="4">
        <v>8869</v>
      </c>
      <c r="F10" s="5">
        <v>432</v>
      </c>
      <c r="G10">
        <f>_xlfn.XLOOKUP(data25[[#This Row],[Product]],costperunit[Product],costperunit[Cost per unit])</f>
        <v>12.37</v>
      </c>
      <c r="H10">
        <f>data25[[#This Row],[Cost per Unit]]*data25[[#This Row],[Units]]</f>
        <v>5343.8399999999992</v>
      </c>
      <c r="J10" t="s">
        <v>14</v>
      </c>
      <c r="K10" s="11">
        <v>11.7</v>
      </c>
      <c r="O10" s="26" t="s">
        <v>14</v>
      </c>
      <c r="P10" s="27">
        <v>43183</v>
      </c>
      <c r="Q10" s="27">
        <v>23657.399999999998</v>
      </c>
      <c r="R10" s="30">
        <v>19525.600000000002</v>
      </c>
    </row>
    <row r="11" spans="1:18" x14ac:dyDescent="0.3">
      <c r="B11" t="s">
        <v>6</v>
      </c>
      <c r="C11" t="s">
        <v>38</v>
      </c>
      <c r="D11" t="s">
        <v>31</v>
      </c>
      <c r="E11" s="4">
        <v>2681</v>
      </c>
      <c r="F11" s="5">
        <v>54</v>
      </c>
      <c r="G11">
        <f>_xlfn.XLOOKUP(data25[[#This Row],[Product]],costperunit[Product],costperunit[Cost per unit])</f>
        <v>5.79</v>
      </c>
      <c r="H11">
        <f>data25[[#This Row],[Cost per Unit]]*data25[[#This Row],[Units]]</f>
        <v>312.66000000000003</v>
      </c>
      <c r="J11" t="s">
        <v>4</v>
      </c>
      <c r="K11" s="11">
        <v>11.88</v>
      </c>
      <c r="O11" s="26" t="s">
        <v>30</v>
      </c>
      <c r="P11" s="27">
        <v>66500</v>
      </c>
      <c r="Q11" s="27">
        <v>40600.979999999989</v>
      </c>
      <c r="R11" s="30">
        <v>25899.020000000011</v>
      </c>
    </row>
    <row r="12" spans="1:18" x14ac:dyDescent="0.3">
      <c r="B12" t="s">
        <v>8</v>
      </c>
      <c r="C12" t="s">
        <v>35</v>
      </c>
      <c r="D12" t="s">
        <v>22</v>
      </c>
      <c r="E12" s="4">
        <v>5012</v>
      </c>
      <c r="F12" s="5">
        <v>210</v>
      </c>
      <c r="G12">
        <f>_xlfn.XLOOKUP(data25[[#This Row],[Product]],costperunit[Product],costperunit[Cost per unit])</f>
        <v>9.77</v>
      </c>
      <c r="H12">
        <f>data25[[#This Row],[Cost per Unit]]*data25[[#This Row],[Units]]</f>
        <v>2051.6999999999998</v>
      </c>
      <c r="J12" t="s">
        <v>15</v>
      </c>
      <c r="K12" s="11">
        <v>11.73</v>
      </c>
      <c r="O12" s="26" t="s">
        <v>24</v>
      </c>
      <c r="P12" s="27">
        <v>35378</v>
      </c>
      <c r="Q12" s="27">
        <v>5188.6799999999994</v>
      </c>
      <c r="R12" s="30">
        <v>30189.32</v>
      </c>
    </row>
    <row r="13" spans="1:18" x14ac:dyDescent="0.3">
      <c r="B13" t="s">
        <v>7</v>
      </c>
      <c r="C13" t="s">
        <v>38</v>
      </c>
      <c r="D13" t="s">
        <v>14</v>
      </c>
      <c r="E13" s="4">
        <v>1281</v>
      </c>
      <c r="F13" s="5">
        <v>75</v>
      </c>
      <c r="G13">
        <f>_xlfn.XLOOKUP(data25[[#This Row],[Product]],costperunit[Product],costperunit[Cost per unit])</f>
        <v>11.7</v>
      </c>
      <c r="H13">
        <f>data25[[#This Row],[Cost per Unit]]*data25[[#This Row],[Units]]</f>
        <v>877.5</v>
      </c>
      <c r="J13" t="s">
        <v>16</v>
      </c>
      <c r="K13" s="11">
        <v>8.7899999999999991</v>
      </c>
      <c r="O13" s="26" t="s">
        <v>19</v>
      </c>
      <c r="P13" s="27">
        <v>44744</v>
      </c>
      <c r="Q13" s="27">
        <v>14943.839999999998</v>
      </c>
      <c r="R13" s="30">
        <v>29800.160000000003</v>
      </c>
    </row>
    <row r="14" spans="1:18" x14ac:dyDescent="0.3">
      <c r="B14" t="s">
        <v>5</v>
      </c>
      <c r="C14" t="s">
        <v>37</v>
      </c>
      <c r="D14" t="s">
        <v>14</v>
      </c>
      <c r="E14" s="4">
        <v>4991</v>
      </c>
      <c r="F14" s="5">
        <v>12</v>
      </c>
      <c r="G14">
        <f>_xlfn.XLOOKUP(data25[[#This Row],[Product]],costperunit[Product],costperunit[Cost per unit])</f>
        <v>11.7</v>
      </c>
      <c r="H14">
        <f>data25[[#This Row],[Cost per Unit]]*data25[[#This Row],[Units]]</f>
        <v>140.39999999999998</v>
      </c>
      <c r="J14" t="s">
        <v>17</v>
      </c>
      <c r="K14" s="11">
        <v>3.11</v>
      </c>
      <c r="O14" s="26" t="s">
        <v>22</v>
      </c>
      <c r="P14" s="27">
        <v>66283</v>
      </c>
      <c r="Q14" s="27">
        <v>20048.039999999997</v>
      </c>
      <c r="R14" s="30">
        <v>46234.960000000006</v>
      </c>
    </row>
    <row r="15" spans="1:18" x14ac:dyDescent="0.3">
      <c r="B15" t="s">
        <v>2</v>
      </c>
      <c r="C15" t="s">
        <v>39</v>
      </c>
      <c r="D15" t="s">
        <v>25</v>
      </c>
      <c r="E15" s="4">
        <v>1785</v>
      </c>
      <c r="F15" s="5">
        <v>462</v>
      </c>
      <c r="G15">
        <f>_xlfn.XLOOKUP(data25[[#This Row],[Product]],costperunit[Product],costperunit[Cost per unit])</f>
        <v>13.15</v>
      </c>
      <c r="H15">
        <f>data25[[#This Row],[Cost per Unit]]*data25[[#This Row],[Units]]</f>
        <v>6075.3</v>
      </c>
      <c r="J15" t="s">
        <v>18</v>
      </c>
      <c r="K15" s="11">
        <v>6.47</v>
      </c>
      <c r="O15" s="26" t="s">
        <v>4</v>
      </c>
      <c r="P15" s="27">
        <v>33551</v>
      </c>
      <c r="Q15" s="27">
        <v>18604.080000000002</v>
      </c>
      <c r="R15" s="30">
        <v>14946.919999999998</v>
      </c>
    </row>
    <row r="16" spans="1:18" x14ac:dyDescent="0.3">
      <c r="B16" t="s">
        <v>3</v>
      </c>
      <c r="C16" t="s">
        <v>37</v>
      </c>
      <c r="D16" t="s">
        <v>17</v>
      </c>
      <c r="E16" s="4">
        <v>3983</v>
      </c>
      <c r="F16" s="5">
        <v>144</v>
      </c>
      <c r="G16">
        <f>_xlfn.XLOOKUP(data25[[#This Row],[Product]],costperunit[Product],costperunit[Cost per unit])</f>
        <v>3.11</v>
      </c>
      <c r="H16">
        <f>data25[[#This Row],[Cost per Unit]]*data25[[#This Row],[Units]]</f>
        <v>447.84</v>
      </c>
      <c r="J16" t="s">
        <v>19</v>
      </c>
      <c r="K16" s="11">
        <v>7.64</v>
      </c>
      <c r="O16" s="26" t="s">
        <v>26</v>
      </c>
      <c r="P16" s="27">
        <v>70273</v>
      </c>
      <c r="Q16" s="27">
        <v>11995.199999999999</v>
      </c>
      <c r="R16" s="30">
        <v>58277.8</v>
      </c>
    </row>
    <row r="17" spans="2:18" x14ac:dyDescent="0.3">
      <c r="B17" t="s">
        <v>9</v>
      </c>
      <c r="C17" t="s">
        <v>38</v>
      </c>
      <c r="D17" t="s">
        <v>16</v>
      </c>
      <c r="E17" s="4">
        <v>2646</v>
      </c>
      <c r="F17" s="5">
        <v>120</v>
      </c>
      <c r="G17">
        <f>_xlfn.XLOOKUP(data25[[#This Row],[Product]],costperunit[Product],costperunit[Cost per unit])</f>
        <v>8.7899999999999991</v>
      </c>
      <c r="H17">
        <f>data25[[#This Row],[Cost per Unit]]*data25[[#This Row],[Units]]</f>
        <v>1054.8</v>
      </c>
      <c r="J17" t="s">
        <v>20</v>
      </c>
      <c r="K17" s="11">
        <v>10.62</v>
      </c>
      <c r="O17" s="26" t="s">
        <v>28</v>
      </c>
      <c r="P17" s="27">
        <v>72373</v>
      </c>
      <c r="Q17" s="27">
        <v>33288.659999999996</v>
      </c>
      <c r="R17" s="30">
        <v>39084.340000000004</v>
      </c>
    </row>
    <row r="18" spans="2:18" x14ac:dyDescent="0.3">
      <c r="B18" t="s">
        <v>2</v>
      </c>
      <c r="C18" t="s">
        <v>34</v>
      </c>
      <c r="D18" t="s">
        <v>13</v>
      </c>
      <c r="E18" s="4">
        <v>252</v>
      </c>
      <c r="F18" s="5">
        <v>54</v>
      </c>
      <c r="G18">
        <f>_xlfn.XLOOKUP(data25[[#This Row],[Product]],costperunit[Product],costperunit[Cost per unit])</f>
        <v>9.33</v>
      </c>
      <c r="H18">
        <f>data25[[#This Row],[Cost per Unit]]*data25[[#This Row],[Units]]</f>
        <v>503.82</v>
      </c>
      <c r="J18" t="s">
        <v>21</v>
      </c>
      <c r="K18" s="11">
        <v>9</v>
      </c>
      <c r="O18" s="26" t="s">
        <v>32</v>
      </c>
      <c r="P18" s="27">
        <v>71967</v>
      </c>
      <c r="Q18" s="27">
        <v>19903.650000000001</v>
      </c>
      <c r="R18" s="30">
        <v>52063.35</v>
      </c>
    </row>
    <row r="19" spans="2:18" x14ac:dyDescent="0.3">
      <c r="B19" t="s">
        <v>3</v>
      </c>
      <c r="C19" t="s">
        <v>35</v>
      </c>
      <c r="D19" t="s">
        <v>25</v>
      </c>
      <c r="E19" s="4">
        <v>2464</v>
      </c>
      <c r="F19" s="5">
        <v>234</v>
      </c>
      <c r="G19">
        <f>_xlfn.XLOOKUP(data25[[#This Row],[Product]],costperunit[Product],costperunit[Cost per unit])</f>
        <v>13.15</v>
      </c>
      <c r="H19">
        <f>data25[[#This Row],[Cost per Unit]]*data25[[#This Row],[Units]]</f>
        <v>3077.1</v>
      </c>
      <c r="J19" t="s">
        <v>22</v>
      </c>
      <c r="K19" s="11">
        <v>9.77</v>
      </c>
      <c r="O19" s="26" t="s">
        <v>18</v>
      </c>
      <c r="P19" s="27">
        <v>52150</v>
      </c>
      <c r="Q19" s="27">
        <v>11335.44</v>
      </c>
      <c r="R19" s="30">
        <v>40814.559999999998</v>
      </c>
    </row>
    <row r="20" spans="2:18" x14ac:dyDescent="0.3">
      <c r="B20" t="s">
        <v>3</v>
      </c>
      <c r="C20" t="s">
        <v>35</v>
      </c>
      <c r="D20" t="s">
        <v>29</v>
      </c>
      <c r="E20" s="4">
        <v>2114</v>
      </c>
      <c r="F20" s="5">
        <v>66</v>
      </c>
      <c r="G20">
        <f>_xlfn.XLOOKUP(data25[[#This Row],[Product]],costperunit[Product],costperunit[Cost per unit])</f>
        <v>7.16</v>
      </c>
      <c r="H20">
        <f>data25[[#This Row],[Cost per Unit]]*data25[[#This Row],[Units]]</f>
        <v>472.56</v>
      </c>
      <c r="J20" t="s">
        <v>23</v>
      </c>
      <c r="K20" s="11">
        <v>6.49</v>
      </c>
      <c r="O20" s="26" t="s">
        <v>17</v>
      </c>
      <c r="P20" s="27">
        <v>63721</v>
      </c>
      <c r="Q20" s="27">
        <v>7249.4099999999989</v>
      </c>
      <c r="R20" s="30">
        <v>56471.590000000004</v>
      </c>
    </row>
    <row r="21" spans="2:18" x14ac:dyDescent="0.3">
      <c r="B21" t="s">
        <v>6</v>
      </c>
      <c r="C21" t="s">
        <v>37</v>
      </c>
      <c r="D21" t="s">
        <v>31</v>
      </c>
      <c r="E21" s="4">
        <v>7693</v>
      </c>
      <c r="F21" s="5">
        <v>87</v>
      </c>
      <c r="G21">
        <f>_xlfn.XLOOKUP(data25[[#This Row],[Product]],costperunit[Product],costperunit[Cost per unit])</f>
        <v>5.79</v>
      </c>
      <c r="H21">
        <f>data25[[#This Row],[Cost per Unit]]*data25[[#This Row],[Units]]</f>
        <v>503.73</v>
      </c>
      <c r="J21" t="s">
        <v>24</v>
      </c>
      <c r="K21" s="11">
        <v>4.97</v>
      </c>
      <c r="O21" s="26" t="s">
        <v>23</v>
      </c>
      <c r="P21" s="27">
        <v>56644</v>
      </c>
      <c r="Q21" s="27">
        <v>11759.88</v>
      </c>
      <c r="R21" s="30">
        <v>44884.12</v>
      </c>
    </row>
    <row r="22" spans="2:18" x14ac:dyDescent="0.3">
      <c r="B22" t="s">
        <v>5</v>
      </c>
      <c r="C22" t="s">
        <v>34</v>
      </c>
      <c r="D22" t="s">
        <v>20</v>
      </c>
      <c r="E22" s="4">
        <v>15610</v>
      </c>
      <c r="F22" s="5">
        <v>339</v>
      </c>
      <c r="G22">
        <f>_xlfn.XLOOKUP(data25[[#This Row],[Product]],costperunit[Product],costperunit[Cost per unit])</f>
        <v>10.62</v>
      </c>
      <c r="H22">
        <f>data25[[#This Row],[Cost per Unit]]*data25[[#This Row],[Units]]</f>
        <v>3600.18</v>
      </c>
      <c r="J22" t="s">
        <v>25</v>
      </c>
      <c r="K22" s="11">
        <v>13.15</v>
      </c>
      <c r="O22" s="26" t="s">
        <v>29</v>
      </c>
      <c r="P22" s="27">
        <v>58009</v>
      </c>
      <c r="Q22" s="27">
        <v>21308.159999999996</v>
      </c>
      <c r="R22" s="30">
        <v>36700.840000000004</v>
      </c>
    </row>
    <row r="23" spans="2:18" x14ac:dyDescent="0.3">
      <c r="B23" t="s">
        <v>41</v>
      </c>
      <c r="C23" t="s">
        <v>34</v>
      </c>
      <c r="D23" t="s">
        <v>22</v>
      </c>
      <c r="E23" s="4">
        <v>336</v>
      </c>
      <c r="F23" s="5">
        <v>144</v>
      </c>
      <c r="G23">
        <f>_xlfn.XLOOKUP(data25[[#This Row],[Product]],costperunit[Product],costperunit[Cost per unit])</f>
        <v>9.77</v>
      </c>
      <c r="H23">
        <f>data25[[#This Row],[Cost per Unit]]*data25[[#This Row],[Units]]</f>
        <v>1406.8799999999999</v>
      </c>
      <c r="J23" t="s">
        <v>26</v>
      </c>
      <c r="K23" s="11">
        <v>5.6</v>
      </c>
      <c r="O23" s="26" t="s">
        <v>13</v>
      </c>
      <c r="P23" s="27">
        <v>47271</v>
      </c>
      <c r="Q23" s="27">
        <v>17549.73</v>
      </c>
      <c r="R23" s="30">
        <v>29721.27</v>
      </c>
    </row>
    <row r="24" spans="2:18" x14ac:dyDescent="0.3">
      <c r="B24" t="s">
        <v>2</v>
      </c>
      <c r="C24" t="s">
        <v>39</v>
      </c>
      <c r="D24" t="s">
        <v>20</v>
      </c>
      <c r="E24" s="4">
        <v>9443</v>
      </c>
      <c r="F24" s="5">
        <v>162</v>
      </c>
      <c r="G24">
        <f>_xlfn.XLOOKUP(data25[[#This Row],[Product]],costperunit[Product],costperunit[Cost per unit])</f>
        <v>10.62</v>
      </c>
      <c r="H24">
        <f>data25[[#This Row],[Cost per Unit]]*data25[[#This Row],[Units]]</f>
        <v>1720.4399999999998</v>
      </c>
      <c r="J24" t="s">
        <v>27</v>
      </c>
      <c r="K24" s="11">
        <v>16.73</v>
      </c>
      <c r="O24" s="26" t="s">
        <v>16</v>
      </c>
      <c r="P24" s="27">
        <v>62111</v>
      </c>
      <c r="Q24" s="27">
        <v>18933.659999999996</v>
      </c>
      <c r="R24" s="30">
        <v>43177.340000000004</v>
      </c>
    </row>
    <row r="25" spans="2:18" x14ac:dyDescent="0.3">
      <c r="B25" t="s">
        <v>9</v>
      </c>
      <c r="C25" t="s">
        <v>34</v>
      </c>
      <c r="D25" t="s">
        <v>23</v>
      </c>
      <c r="E25" s="4">
        <v>8155</v>
      </c>
      <c r="F25" s="5">
        <v>90</v>
      </c>
      <c r="G25">
        <f>_xlfn.XLOOKUP(data25[[#This Row],[Product]],costperunit[Product],costperunit[Cost per unit])</f>
        <v>6.49</v>
      </c>
      <c r="H25">
        <f>data25[[#This Row],[Cost per Unit]]*data25[[#This Row],[Units]]</f>
        <v>584.1</v>
      </c>
      <c r="J25" t="s">
        <v>28</v>
      </c>
      <c r="K25" s="11">
        <v>10.38</v>
      </c>
      <c r="O25" s="26" t="s">
        <v>20</v>
      </c>
      <c r="P25" s="27">
        <v>54712</v>
      </c>
      <c r="Q25" s="27">
        <v>23321.519999999997</v>
      </c>
      <c r="R25" s="30">
        <v>31390.480000000003</v>
      </c>
    </row>
    <row r="26" spans="2:18" x14ac:dyDescent="0.3">
      <c r="B26" t="s">
        <v>8</v>
      </c>
      <c r="C26" t="s">
        <v>38</v>
      </c>
      <c r="D26" t="s">
        <v>23</v>
      </c>
      <c r="E26" s="4">
        <v>1701</v>
      </c>
      <c r="F26" s="5">
        <v>234</v>
      </c>
      <c r="G26">
        <f>_xlfn.XLOOKUP(data25[[#This Row],[Product]],costperunit[Product],costperunit[Cost per unit])</f>
        <v>6.49</v>
      </c>
      <c r="H26">
        <f>data25[[#This Row],[Cost per Unit]]*data25[[#This Row],[Units]]</f>
        <v>1518.66</v>
      </c>
      <c r="J26" t="s">
        <v>29</v>
      </c>
      <c r="K26" s="11">
        <v>7.16</v>
      </c>
      <c r="O26" s="26" t="s">
        <v>27</v>
      </c>
      <c r="P26" s="27">
        <v>69461</v>
      </c>
      <c r="Q26" s="27">
        <v>49888.86</v>
      </c>
      <c r="R26" s="30">
        <v>19572.14</v>
      </c>
    </row>
    <row r="27" spans="2:18" x14ac:dyDescent="0.3">
      <c r="B27" t="s">
        <v>10</v>
      </c>
      <c r="C27" t="s">
        <v>38</v>
      </c>
      <c r="D27" t="s">
        <v>22</v>
      </c>
      <c r="E27" s="4">
        <v>2205</v>
      </c>
      <c r="F27" s="5">
        <v>141</v>
      </c>
      <c r="G27">
        <f>_xlfn.XLOOKUP(data25[[#This Row],[Product]],costperunit[Product],costperunit[Cost per unit])</f>
        <v>9.77</v>
      </c>
      <c r="H27">
        <f>data25[[#This Row],[Cost per Unit]]*data25[[#This Row],[Units]]</f>
        <v>1377.57</v>
      </c>
      <c r="J27" t="s">
        <v>30</v>
      </c>
      <c r="K27" s="11">
        <v>14.49</v>
      </c>
      <c r="O27" s="26" t="s">
        <v>33</v>
      </c>
      <c r="P27" s="27">
        <v>69160</v>
      </c>
      <c r="Q27" s="27">
        <v>22933.979999999996</v>
      </c>
      <c r="R27" s="30">
        <v>46226.020000000004</v>
      </c>
    </row>
    <row r="28" spans="2:18" x14ac:dyDescent="0.3">
      <c r="B28" t="s">
        <v>8</v>
      </c>
      <c r="C28" t="s">
        <v>37</v>
      </c>
      <c r="D28" t="s">
        <v>19</v>
      </c>
      <c r="E28" s="4">
        <v>1771</v>
      </c>
      <c r="F28" s="5">
        <v>204</v>
      </c>
      <c r="G28">
        <f>_xlfn.XLOOKUP(data25[[#This Row],[Product]],costperunit[Product],costperunit[Cost per unit])</f>
        <v>7.64</v>
      </c>
      <c r="H28">
        <f>data25[[#This Row],[Cost per Unit]]*data25[[#This Row],[Units]]</f>
        <v>1558.56</v>
      </c>
      <c r="J28" t="s">
        <v>31</v>
      </c>
      <c r="K28" s="11">
        <v>5.79</v>
      </c>
      <c r="O28" s="26" t="s">
        <v>15</v>
      </c>
      <c r="P28" s="27">
        <v>68971</v>
      </c>
      <c r="Q28" s="27">
        <v>17982.09</v>
      </c>
      <c r="R28" s="30">
        <v>50988.91</v>
      </c>
    </row>
    <row r="29" spans="2:18" x14ac:dyDescent="0.3">
      <c r="B29" t="s">
        <v>41</v>
      </c>
      <c r="C29" t="s">
        <v>35</v>
      </c>
      <c r="D29" t="s">
        <v>15</v>
      </c>
      <c r="E29" s="4">
        <v>2114</v>
      </c>
      <c r="F29" s="5">
        <v>186</v>
      </c>
      <c r="G29">
        <f>_xlfn.XLOOKUP(data25[[#This Row],[Product]],costperunit[Product],costperunit[Cost per unit])</f>
        <v>11.73</v>
      </c>
      <c r="H29">
        <f>data25[[#This Row],[Cost per Unit]]*data25[[#This Row],[Units]]</f>
        <v>2181.7800000000002</v>
      </c>
      <c r="J29" t="s">
        <v>32</v>
      </c>
      <c r="K29" s="11">
        <v>8.65</v>
      </c>
      <c r="O29" s="26" t="s">
        <v>31</v>
      </c>
      <c r="P29" s="27">
        <v>39263</v>
      </c>
      <c r="Q29" s="27">
        <v>9744.57</v>
      </c>
      <c r="R29" s="30">
        <v>29518.43</v>
      </c>
    </row>
    <row r="30" spans="2:18" x14ac:dyDescent="0.3">
      <c r="B30" t="s">
        <v>41</v>
      </c>
      <c r="C30" t="s">
        <v>36</v>
      </c>
      <c r="D30" t="s">
        <v>13</v>
      </c>
      <c r="E30" s="4">
        <v>10311</v>
      </c>
      <c r="F30" s="5">
        <v>231</v>
      </c>
      <c r="G30">
        <f>_xlfn.XLOOKUP(data25[[#This Row],[Product]],costperunit[Product],costperunit[Cost per unit])</f>
        <v>9.33</v>
      </c>
      <c r="H30">
        <f>data25[[#This Row],[Cost per Unit]]*data25[[#This Row],[Units]]</f>
        <v>2155.23</v>
      </c>
      <c r="J30" t="s">
        <v>33</v>
      </c>
      <c r="K30" s="11">
        <v>12.37</v>
      </c>
      <c r="O30" s="26" t="s">
        <v>21</v>
      </c>
      <c r="P30" s="27">
        <v>37772</v>
      </c>
      <c r="Q30" s="27">
        <v>11772</v>
      </c>
      <c r="R30" s="30">
        <v>26000</v>
      </c>
    </row>
    <row r="31" spans="2:18" x14ac:dyDescent="0.3">
      <c r="B31" t="s">
        <v>3</v>
      </c>
      <c r="C31" t="s">
        <v>39</v>
      </c>
      <c r="D31" t="s">
        <v>16</v>
      </c>
      <c r="E31" s="4">
        <v>21</v>
      </c>
      <c r="F31" s="5">
        <v>168</v>
      </c>
      <c r="G31">
        <f>_xlfn.XLOOKUP(data25[[#This Row],[Product]],costperunit[Product],costperunit[Cost per unit])</f>
        <v>8.7899999999999991</v>
      </c>
      <c r="H31">
        <f>data25[[#This Row],[Cost per Unit]]*data25[[#This Row],[Units]]</f>
        <v>1476.7199999999998</v>
      </c>
      <c r="O31" s="26" t="s">
        <v>25</v>
      </c>
      <c r="P31" s="27">
        <v>57372</v>
      </c>
      <c r="Q31" s="27">
        <v>27693.900000000005</v>
      </c>
      <c r="R31" s="30">
        <v>29678.099999999995</v>
      </c>
    </row>
    <row r="32" spans="2:18" x14ac:dyDescent="0.3">
      <c r="B32" t="s">
        <v>10</v>
      </c>
      <c r="C32" t="s">
        <v>35</v>
      </c>
      <c r="D32" t="s">
        <v>20</v>
      </c>
      <c r="E32" s="4">
        <v>1974</v>
      </c>
      <c r="F32" s="5">
        <v>195</v>
      </c>
      <c r="G32">
        <f>_xlfn.XLOOKUP(data25[[#This Row],[Product]],costperunit[Product],costperunit[Cost per unit])</f>
        <v>10.62</v>
      </c>
      <c r="H32">
        <f>data25[[#This Row],[Cost per Unit]]*data25[[#This Row],[Units]]</f>
        <v>2070.8999999999996</v>
      </c>
      <c r="O32" s="26" t="s">
        <v>76</v>
      </c>
      <c r="P32" s="27">
        <v>1240869</v>
      </c>
      <c r="Q32" s="27">
        <v>439703.7300000001</v>
      </c>
      <c r="R32" s="30">
        <v>801165.2699999999</v>
      </c>
    </row>
    <row r="33" spans="2:8" x14ac:dyDescent="0.3">
      <c r="B33" t="s">
        <v>5</v>
      </c>
      <c r="C33" t="s">
        <v>36</v>
      </c>
      <c r="D33" t="s">
        <v>23</v>
      </c>
      <c r="E33" s="4">
        <v>6314</v>
      </c>
      <c r="F33" s="5">
        <v>15</v>
      </c>
      <c r="G33">
        <f>_xlfn.XLOOKUP(data25[[#This Row],[Product]],costperunit[Product],costperunit[Cost per unit])</f>
        <v>6.49</v>
      </c>
      <c r="H33">
        <f>data25[[#This Row],[Cost per Unit]]*data25[[#This Row],[Units]]</f>
        <v>97.350000000000009</v>
      </c>
    </row>
    <row r="34" spans="2:8" x14ac:dyDescent="0.3">
      <c r="B34" t="s">
        <v>10</v>
      </c>
      <c r="C34" t="s">
        <v>37</v>
      </c>
      <c r="D34" t="s">
        <v>23</v>
      </c>
      <c r="E34" s="4">
        <v>4683</v>
      </c>
      <c r="F34" s="5">
        <v>30</v>
      </c>
      <c r="G34">
        <f>_xlfn.XLOOKUP(data25[[#This Row],[Product]],costperunit[Product],costperunit[Cost per unit])</f>
        <v>6.49</v>
      </c>
      <c r="H34">
        <f>data25[[#This Row],[Cost per Unit]]*data25[[#This Row],[Units]]</f>
        <v>194.70000000000002</v>
      </c>
    </row>
    <row r="35" spans="2:8" x14ac:dyDescent="0.3">
      <c r="B35" t="s">
        <v>41</v>
      </c>
      <c r="C35" t="s">
        <v>37</v>
      </c>
      <c r="D35" t="s">
        <v>24</v>
      </c>
      <c r="E35" s="4">
        <v>6398</v>
      </c>
      <c r="F35" s="5">
        <v>102</v>
      </c>
      <c r="G35">
        <f>_xlfn.XLOOKUP(data25[[#This Row],[Product]],costperunit[Product],costperunit[Cost per unit])</f>
        <v>4.97</v>
      </c>
      <c r="H35">
        <f>data25[[#This Row],[Cost per Unit]]*data25[[#This Row],[Units]]</f>
        <v>506.94</v>
      </c>
    </row>
    <row r="36" spans="2:8" x14ac:dyDescent="0.3">
      <c r="B36" t="s">
        <v>2</v>
      </c>
      <c r="C36" t="s">
        <v>35</v>
      </c>
      <c r="D36" t="s">
        <v>19</v>
      </c>
      <c r="E36" s="4">
        <v>553</v>
      </c>
      <c r="F36" s="5">
        <v>15</v>
      </c>
      <c r="G36">
        <f>_xlfn.XLOOKUP(data25[[#This Row],[Product]],costperunit[Product],costperunit[Cost per unit])</f>
        <v>7.64</v>
      </c>
      <c r="H36">
        <f>data25[[#This Row],[Cost per Unit]]*data25[[#This Row],[Units]]</f>
        <v>114.6</v>
      </c>
    </row>
    <row r="37" spans="2:8" x14ac:dyDescent="0.3">
      <c r="B37" t="s">
        <v>8</v>
      </c>
      <c r="C37" t="s">
        <v>39</v>
      </c>
      <c r="D37" t="s">
        <v>30</v>
      </c>
      <c r="E37" s="4">
        <v>7021</v>
      </c>
      <c r="F37" s="5">
        <v>183</v>
      </c>
      <c r="G37">
        <f>_xlfn.XLOOKUP(data25[[#This Row],[Product]],costperunit[Product],costperunit[Cost per unit])</f>
        <v>14.49</v>
      </c>
      <c r="H37">
        <f>data25[[#This Row],[Cost per Unit]]*data25[[#This Row],[Units]]</f>
        <v>2651.67</v>
      </c>
    </row>
    <row r="38" spans="2:8" x14ac:dyDescent="0.3">
      <c r="B38" t="s">
        <v>40</v>
      </c>
      <c r="C38" t="s">
        <v>39</v>
      </c>
      <c r="D38" t="s">
        <v>22</v>
      </c>
      <c r="E38" s="4">
        <v>5817</v>
      </c>
      <c r="F38" s="5">
        <v>12</v>
      </c>
      <c r="G38">
        <f>_xlfn.XLOOKUP(data25[[#This Row],[Product]],costperunit[Product],costperunit[Cost per unit])</f>
        <v>9.77</v>
      </c>
      <c r="H38">
        <f>data25[[#This Row],[Cost per Unit]]*data25[[#This Row],[Units]]</f>
        <v>117.24</v>
      </c>
    </row>
    <row r="39" spans="2:8" x14ac:dyDescent="0.3">
      <c r="B39" t="s">
        <v>41</v>
      </c>
      <c r="C39" t="s">
        <v>39</v>
      </c>
      <c r="D39" t="s">
        <v>14</v>
      </c>
      <c r="E39" s="4">
        <v>3976</v>
      </c>
      <c r="F39" s="5">
        <v>72</v>
      </c>
      <c r="G39">
        <f>_xlfn.XLOOKUP(data25[[#This Row],[Product]],costperunit[Product],costperunit[Cost per unit])</f>
        <v>11.7</v>
      </c>
      <c r="H39">
        <f>data25[[#This Row],[Cost per Unit]]*data25[[#This Row],[Units]]</f>
        <v>842.4</v>
      </c>
    </row>
    <row r="40" spans="2:8" x14ac:dyDescent="0.3">
      <c r="B40" t="s">
        <v>6</v>
      </c>
      <c r="C40" t="s">
        <v>38</v>
      </c>
      <c r="D40" t="s">
        <v>27</v>
      </c>
      <c r="E40" s="4">
        <v>1134</v>
      </c>
      <c r="F40" s="5">
        <v>282</v>
      </c>
      <c r="G40">
        <f>_xlfn.XLOOKUP(data25[[#This Row],[Product]],costperunit[Product],costperunit[Cost per unit])</f>
        <v>16.73</v>
      </c>
      <c r="H40">
        <f>data25[[#This Row],[Cost per Unit]]*data25[[#This Row],[Units]]</f>
        <v>4717.8599999999997</v>
      </c>
    </row>
    <row r="41" spans="2:8" x14ac:dyDescent="0.3">
      <c r="B41" t="s">
        <v>2</v>
      </c>
      <c r="C41" t="s">
        <v>39</v>
      </c>
      <c r="D41" t="s">
        <v>28</v>
      </c>
      <c r="E41" s="4">
        <v>6027</v>
      </c>
      <c r="F41" s="5">
        <v>144</v>
      </c>
      <c r="G41">
        <f>_xlfn.XLOOKUP(data25[[#This Row],[Product]],costperunit[Product],costperunit[Cost per unit])</f>
        <v>10.38</v>
      </c>
      <c r="H41">
        <f>data25[[#This Row],[Cost per Unit]]*data25[[#This Row],[Units]]</f>
        <v>1494.72</v>
      </c>
    </row>
    <row r="42" spans="2:8" x14ac:dyDescent="0.3">
      <c r="B42" t="s">
        <v>6</v>
      </c>
      <c r="C42" t="s">
        <v>37</v>
      </c>
      <c r="D42" t="s">
        <v>16</v>
      </c>
      <c r="E42" s="4">
        <v>1904</v>
      </c>
      <c r="F42" s="5">
        <v>405</v>
      </c>
      <c r="G42">
        <f>_xlfn.XLOOKUP(data25[[#This Row],[Product]],costperunit[Product],costperunit[Cost per unit])</f>
        <v>8.7899999999999991</v>
      </c>
      <c r="H42">
        <f>data25[[#This Row],[Cost per Unit]]*data25[[#This Row],[Units]]</f>
        <v>3559.95</v>
      </c>
    </row>
    <row r="43" spans="2:8" x14ac:dyDescent="0.3">
      <c r="B43" t="s">
        <v>7</v>
      </c>
      <c r="C43" t="s">
        <v>34</v>
      </c>
      <c r="D43" t="s">
        <v>32</v>
      </c>
      <c r="E43" s="4">
        <v>3262</v>
      </c>
      <c r="F43" s="5">
        <v>75</v>
      </c>
      <c r="G43">
        <f>_xlfn.XLOOKUP(data25[[#This Row],[Product]],costperunit[Product],costperunit[Cost per unit])</f>
        <v>8.65</v>
      </c>
      <c r="H43">
        <f>data25[[#This Row],[Cost per Unit]]*data25[[#This Row],[Units]]</f>
        <v>648.75</v>
      </c>
    </row>
    <row r="44" spans="2:8" x14ac:dyDescent="0.3">
      <c r="B44" t="s">
        <v>40</v>
      </c>
      <c r="C44" t="s">
        <v>34</v>
      </c>
      <c r="D44" t="s">
        <v>27</v>
      </c>
      <c r="E44" s="4">
        <v>2289</v>
      </c>
      <c r="F44" s="5">
        <v>135</v>
      </c>
      <c r="G44">
        <f>_xlfn.XLOOKUP(data25[[#This Row],[Product]],costperunit[Product],costperunit[Cost per unit])</f>
        <v>16.73</v>
      </c>
      <c r="H44">
        <f>data25[[#This Row],[Cost per Unit]]*data25[[#This Row],[Units]]</f>
        <v>2258.5500000000002</v>
      </c>
    </row>
    <row r="45" spans="2:8" x14ac:dyDescent="0.3">
      <c r="B45" t="s">
        <v>5</v>
      </c>
      <c r="C45" t="s">
        <v>34</v>
      </c>
      <c r="D45" t="s">
        <v>27</v>
      </c>
      <c r="E45" s="4">
        <v>6986</v>
      </c>
      <c r="F45" s="5">
        <v>21</v>
      </c>
      <c r="G45">
        <f>_xlfn.XLOOKUP(data25[[#This Row],[Product]],costperunit[Product],costperunit[Cost per unit])</f>
        <v>16.73</v>
      </c>
      <c r="H45">
        <f>data25[[#This Row],[Cost per Unit]]*data25[[#This Row],[Units]]</f>
        <v>351.33</v>
      </c>
    </row>
    <row r="46" spans="2:8" x14ac:dyDescent="0.3">
      <c r="B46" t="s">
        <v>2</v>
      </c>
      <c r="C46" t="s">
        <v>38</v>
      </c>
      <c r="D46" t="s">
        <v>23</v>
      </c>
      <c r="E46" s="4">
        <v>4417</v>
      </c>
      <c r="F46" s="5">
        <v>153</v>
      </c>
      <c r="G46">
        <f>_xlfn.XLOOKUP(data25[[#This Row],[Product]],costperunit[Product],costperunit[Cost per unit])</f>
        <v>6.49</v>
      </c>
      <c r="H46">
        <f>data25[[#This Row],[Cost per Unit]]*data25[[#This Row],[Units]]</f>
        <v>992.97</v>
      </c>
    </row>
    <row r="47" spans="2:8" x14ac:dyDescent="0.3">
      <c r="B47" t="s">
        <v>6</v>
      </c>
      <c r="C47" t="s">
        <v>34</v>
      </c>
      <c r="D47" t="s">
        <v>15</v>
      </c>
      <c r="E47" s="4">
        <v>1442</v>
      </c>
      <c r="F47" s="5">
        <v>15</v>
      </c>
      <c r="G47">
        <f>_xlfn.XLOOKUP(data25[[#This Row],[Product]],costperunit[Product],costperunit[Cost per unit])</f>
        <v>11.73</v>
      </c>
      <c r="H47">
        <f>data25[[#This Row],[Cost per Unit]]*data25[[#This Row],[Units]]</f>
        <v>175.95000000000002</v>
      </c>
    </row>
    <row r="48" spans="2:8" x14ac:dyDescent="0.3">
      <c r="B48" t="s">
        <v>3</v>
      </c>
      <c r="C48" t="s">
        <v>35</v>
      </c>
      <c r="D48" t="s">
        <v>14</v>
      </c>
      <c r="E48" s="4">
        <v>2415</v>
      </c>
      <c r="F48" s="5">
        <v>255</v>
      </c>
      <c r="G48">
        <f>_xlfn.XLOOKUP(data25[[#This Row],[Product]],costperunit[Product],costperunit[Cost per unit])</f>
        <v>11.7</v>
      </c>
      <c r="H48">
        <f>data25[[#This Row],[Cost per Unit]]*data25[[#This Row],[Units]]</f>
        <v>2983.5</v>
      </c>
    </row>
    <row r="49" spans="2:8" x14ac:dyDescent="0.3">
      <c r="B49" t="s">
        <v>2</v>
      </c>
      <c r="C49" t="s">
        <v>37</v>
      </c>
      <c r="D49" t="s">
        <v>19</v>
      </c>
      <c r="E49" s="4">
        <v>238</v>
      </c>
      <c r="F49" s="5">
        <v>18</v>
      </c>
      <c r="G49">
        <f>_xlfn.XLOOKUP(data25[[#This Row],[Product]],costperunit[Product],costperunit[Cost per unit])</f>
        <v>7.64</v>
      </c>
      <c r="H49">
        <f>data25[[#This Row],[Cost per Unit]]*data25[[#This Row],[Units]]</f>
        <v>137.51999999999998</v>
      </c>
    </row>
    <row r="50" spans="2:8" x14ac:dyDescent="0.3">
      <c r="B50" t="s">
        <v>6</v>
      </c>
      <c r="C50" t="s">
        <v>37</v>
      </c>
      <c r="D50" t="s">
        <v>23</v>
      </c>
      <c r="E50" s="4">
        <v>4949</v>
      </c>
      <c r="F50" s="5">
        <v>189</v>
      </c>
      <c r="G50">
        <f>_xlfn.XLOOKUP(data25[[#This Row],[Product]],costperunit[Product],costperunit[Cost per unit])</f>
        <v>6.49</v>
      </c>
      <c r="H50">
        <f>data25[[#This Row],[Cost per Unit]]*data25[[#This Row],[Units]]</f>
        <v>1226.6100000000001</v>
      </c>
    </row>
    <row r="51" spans="2:8" x14ac:dyDescent="0.3">
      <c r="B51" t="s">
        <v>5</v>
      </c>
      <c r="C51" t="s">
        <v>38</v>
      </c>
      <c r="D51" t="s">
        <v>32</v>
      </c>
      <c r="E51" s="4">
        <v>5075</v>
      </c>
      <c r="F51" s="5">
        <v>21</v>
      </c>
      <c r="G51">
        <f>_xlfn.XLOOKUP(data25[[#This Row],[Product]],costperunit[Product],costperunit[Cost per unit])</f>
        <v>8.65</v>
      </c>
      <c r="H51">
        <f>data25[[#This Row],[Cost per Unit]]*data25[[#This Row],[Units]]</f>
        <v>181.65</v>
      </c>
    </row>
    <row r="52" spans="2:8" x14ac:dyDescent="0.3">
      <c r="B52" t="s">
        <v>3</v>
      </c>
      <c r="C52" t="s">
        <v>36</v>
      </c>
      <c r="D52" t="s">
        <v>16</v>
      </c>
      <c r="E52" s="4">
        <v>9198</v>
      </c>
      <c r="F52" s="5">
        <v>36</v>
      </c>
      <c r="G52">
        <f>_xlfn.XLOOKUP(data25[[#This Row],[Product]],costperunit[Product],costperunit[Cost per unit])</f>
        <v>8.7899999999999991</v>
      </c>
      <c r="H52">
        <f>data25[[#This Row],[Cost per Unit]]*data25[[#This Row],[Units]]</f>
        <v>316.43999999999994</v>
      </c>
    </row>
    <row r="53" spans="2:8" x14ac:dyDescent="0.3">
      <c r="B53" t="s">
        <v>6</v>
      </c>
      <c r="C53" t="s">
        <v>34</v>
      </c>
      <c r="D53" t="s">
        <v>29</v>
      </c>
      <c r="E53" s="4">
        <v>3339</v>
      </c>
      <c r="F53" s="5">
        <v>75</v>
      </c>
      <c r="G53">
        <f>_xlfn.XLOOKUP(data25[[#This Row],[Product]],costperunit[Product],costperunit[Cost per unit])</f>
        <v>7.16</v>
      </c>
      <c r="H53">
        <f>data25[[#This Row],[Cost per Unit]]*data25[[#This Row],[Units]]</f>
        <v>537</v>
      </c>
    </row>
    <row r="54" spans="2:8" x14ac:dyDescent="0.3">
      <c r="B54" t="s">
        <v>40</v>
      </c>
      <c r="C54" t="s">
        <v>34</v>
      </c>
      <c r="D54" t="s">
        <v>17</v>
      </c>
      <c r="E54" s="4">
        <v>5019</v>
      </c>
      <c r="F54" s="5">
        <v>156</v>
      </c>
      <c r="G54">
        <f>_xlfn.XLOOKUP(data25[[#This Row],[Product]],costperunit[Product],costperunit[Cost per unit])</f>
        <v>3.11</v>
      </c>
      <c r="H54">
        <f>data25[[#This Row],[Cost per Unit]]*data25[[#This Row],[Units]]</f>
        <v>485.15999999999997</v>
      </c>
    </row>
    <row r="55" spans="2:8" x14ac:dyDescent="0.3">
      <c r="B55" t="s">
        <v>5</v>
      </c>
      <c r="C55" t="s">
        <v>36</v>
      </c>
      <c r="D55" t="s">
        <v>16</v>
      </c>
      <c r="E55" s="4">
        <v>16184</v>
      </c>
      <c r="F55" s="5">
        <v>39</v>
      </c>
      <c r="G55">
        <f>_xlfn.XLOOKUP(data25[[#This Row],[Product]],costperunit[Product],costperunit[Cost per unit])</f>
        <v>8.7899999999999991</v>
      </c>
      <c r="H55">
        <f>data25[[#This Row],[Cost per Unit]]*data25[[#This Row],[Units]]</f>
        <v>342.80999999999995</v>
      </c>
    </row>
    <row r="56" spans="2:8" x14ac:dyDescent="0.3">
      <c r="B56" t="s">
        <v>6</v>
      </c>
      <c r="C56" t="s">
        <v>36</v>
      </c>
      <c r="D56" t="s">
        <v>21</v>
      </c>
      <c r="E56" s="4">
        <v>497</v>
      </c>
      <c r="F56" s="5">
        <v>63</v>
      </c>
      <c r="G56">
        <f>_xlfn.XLOOKUP(data25[[#This Row],[Product]],costperunit[Product],costperunit[Cost per unit])</f>
        <v>9</v>
      </c>
      <c r="H56">
        <f>data25[[#This Row],[Cost per Unit]]*data25[[#This Row],[Units]]</f>
        <v>567</v>
      </c>
    </row>
    <row r="57" spans="2:8" x14ac:dyDescent="0.3">
      <c r="B57" t="s">
        <v>2</v>
      </c>
      <c r="C57" t="s">
        <v>36</v>
      </c>
      <c r="D57" t="s">
        <v>29</v>
      </c>
      <c r="E57" s="4">
        <v>8211</v>
      </c>
      <c r="F57" s="5">
        <v>75</v>
      </c>
      <c r="G57">
        <f>_xlfn.XLOOKUP(data25[[#This Row],[Product]],costperunit[Product],costperunit[Cost per unit])</f>
        <v>7.16</v>
      </c>
      <c r="H57">
        <f>data25[[#This Row],[Cost per Unit]]*data25[[#This Row],[Units]]</f>
        <v>537</v>
      </c>
    </row>
    <row r="58" spans="2:8" x14ac:dyDescent="0.3">
      <c r="B58" t="s">
        <v>2</v>
      </c>
      <c r="C58" t="s">
        <v>38</v>
      </c>
      <c r="D58" t="s">
        <v>28</v>
      </c>
      <c r="E58" s="4">
        <v>6580</v>
      </c>
      <c r="F58" s="5">
        <v>183</v>
      </c>
      <c r="G58">
        <f>_xlfn.XLOOKUP(data25[[#This Row],[Product]],costperunit[Product],costperunit[Cost per unit])</f>
        <v>10.38</v>
      </c>
      <c r="H58">
        <f>data25[[#This Row],[Cost per Unit]]*data25[[#This Row],[Units]]</f>
        <v>1899.5400000000002</v>
      </c>
    </row>
    <row r="59" spans="2:8" x14ac:dyDescent="0.3">
      <c r="B59" t="s">
        <v>41</v>
      </c>
      <c r="C59" t="s">
        <v>35</v>
      </c>
      <c r="D59" t="s">
        <v>13</v>
      </c>
      <c r="E59" s="4">
        <v>4760</v>
      </c>
      <c r="F59" s="5">
        <v>69</v>
      </c>
      <c r="G59">
        <f>_xlfn.XLOOKUP(data25[[#This Row],[Product]],costperunit[Product],costperunit[Cost per unit])</f>
        <v>9.33</v>
      </c>
      <c r="H59">
        <f>data25[[#This Row],[Cost per Unit]]*data25[[#This Row],[Units]]</f>
        <v>643.77</v>
      </c>
    </row>
    <row r="60" spans="2:8" x14ac:dyDescent="0.3">
      <c r="B60" t="s">
        <v>40</v>
      </c>
      <c r="C60" t="s">
        <v>36</v>
      </c>
      <c r="D60" t="s">
        <v>25</v>
      </c>
      <c r="E60" s="4">
        <v>5439</v>
      </c>
      <c r="F60" s="5">
        <v>30</v>
      </c>
      <c r="G60">
        <f>_xlfn.XLOOKUP(data25[[#This Row],[Product]],costperunit[Product],costperunit[Cost per unit])</f>
        <v>13.15</v>
      </c>
      <c r="H60">
        <f>data25[[#This Row],[Cost per Unit]]*data25[[#This Row],[Units]]</f>
        <v>394.5</v>
      </c>
    </row>
    <row r="61" spans="2:8" x14ac:dyDescent="0.3">
      <c r="B61" t="s">
        <v>41</v>
      </c>
      <c r="C61" t="s">
        <v>34</v>
      </c>
      <c r="D61" t="s">
        <v>17</v>
      </c>
      <c r="E61" s="4">
        <v>1463</v>
      </c>
      <c r="F61" s="5">
        <v>39</v>
      </c>
      <c r="G61">
        <f>_xlfn.XLOOKUP(data25[[#This Row],[Product]],costperunit[Product],costperunit[Cost per unit])</f>
        <v>3.11</v>
      </c>
      <c r="H61">
        <f>data25[[#This Row],[Cost per Unit]]*data25[[#This Row],[Units]]</f>
        <v>121.28999999999999</v>
      </c>
    </row>
    <row r="62" spans="2:8" x14ac:dyDescent="0.3">
      <c r="B62" t="s">
        <v>3</v>
      </c>
      <c r="C62" t="s">
        <v>34</v>
      </c>
      <c r="D62" t="s">
        <v>32</v>
      </c>
      <c r="E62" s="4">
        <v>7777</v>
      </c>
      <c r="F62" s="5">
        <v>504</v>
      </c>
      <c r="G62">
        <f>_xlfn.XLOOKUP(data25[[#This Row],[Product]],costperunit[Product],costperunit[Cost per unit])</f>
        <v>8.65</v>
      </c>
      <c r="H62">
        <f>data25[[#This Row],[Cost per Unit]]*data25[[#This Row],[Units]]</f>
        <v>4359.6000000000004</v>
      </c>
    </row>
    <row r="63" spans="2:8" x14ac:dyDescent="0.3">
      <c r="B63" t="s">
        <v>9</v>
      </c>
      <c r="C63" t="s">
        <v>37</v>
      </c>
      <c r="D63" t="s">
        <v>29</v>
      </c>
      <c r="E63" s="4">
        <v>1085</v>
      </c>
      <c r="F63" s="5">
        <v>273</v>
      </c>
      <c r="G63">
        <f>_xlfn.XLOOKUP(data25[[#This Row],[Product]],costperunit[Product],costperunit[Cost per unit])</f>
        <v>7.16</v>
      </c>
      <c r="H63">
        <f>data25[[#This Row],[Cost per Unit]]*data25[[#This Row],[Units]]</f>
        <v>1954.68</v>
      </c>
    </row>
    <row r="64" spans="2:8" x14ac:dyDescent="0.3">
      <c r="B64" t="s">
        <v>5</v>
      </c>
      <c r="C64" t="s">
        <v>37</v>
      </c>
      <c r="D64" t="s">
        <v>31</v>
      </c>
      <c r="E64" s="4">
        <v>182</v>
      </c>
      <c r="F64" s="5">
        <v>48</v>
      </c>
      <c r="G64">
        <f>_xlfn.XLOOKUP(data25[[#This Row],[Product]],costperunit[Product],costperunit[Cost per unit])</f>
        <v>5.79</v>
      </c>
      <c r="H64">
        <f>data25[[#This Row],[Cost per Unit]]*data25[[#This Row],[Units]]</f>
        <v>277.92</v>
      </c>
    </row>
    <row r="65" spans="2:8" x14ac:dyDescent="0.3">
      <c r="B65" t="s">
        <v>6</v>
      </c>
      <c r="C65" t="s">
        <v>34</v>
      </c>
      <c r="D65" t="s">
        <v>27</v>
      </c>
      <c r="E65" s="4">
        <v>4242</v>
      </c>
      <c r="F65" s="5">
        <v>207</v>
      </c>
      <c r="G65">
        <f>_xlfn.XLOOKUP(data25[[#This Row],[Product]],costperunit[Product],costperunit[Cost per unit])</f>
        <v>16.73</v>
      </c>
      <c r="H65">
        <f>data25[[#This Row],[Cost per Unit]]*data25[[#This Row],[Units]]</f>
        <v>3463.11</v>
      </c>
    </row>
    <row r="66" spans="2:8" x14ac:dyDescent="0.3">
      <c r="B66" t="s">
        <v>6</v>
      </c>
      <c r="C66" t="s">
        <v>36</v>
      </c>
      <c r="D66" t="s">
        <v>32</v>
      </c>
      <c r="E66" s="4">
        <v>6118</v>
      </c>
      <c r="F66" s="5">
        <v>9</v>
      </c>
      <c r="G66">
        <f>_xlfn.XLOOKUP(data25[[#This Row],[Product]],costperunit[Product],costperunit[Cost per unit])</f>
        <v>8.65</v>
      </c>
      <c r="H66">
        <f>data25[[#This Row],[Cost per Unit]]*data25[[#This Row],[Units]]</f>
        <v>77.850000000000009</v>
      </c>
    </row>
    <row r="67" spans="2:8" x14ac:dyDescent="0.3">
      <c r="B67" t="s">
        <v>10</v>
      </c>
      <c r="C67" t="s">
        <v>36</v>
      </c>
      <c r="D67" t="s">
        <v>23</v>
      </c>
      <c r="E67" s="4">
        <v>2317</v>
      </c>
      <c r="F67" s="5">
        <v>261</v>
      </c>
      <c r="G67">
        <f>_xlfn.XLOOKUP(data25[[#This Row],[Product]],costperunit[Product],costperunit[Cost per unit])</f>
        <v>6.49</v>
      </c>
      <c r="H67">
        <f>data25[[#This Row],[Cost per Unit]]*data25[[#This Row],[Units]]</f>
        <v>1693.89</v>
      </c>
    </row>
    <row r="68" spans="2:8" x14ac:dyDescent="0.3">
      <c r="B68" t="s">
        <v>6</v>
      </c>
      <c r="C68" t="s">
        <v>38</v>
      </c>
      <c r="D68" t="s">
        <v>16</v>
      </c>
      <c r="E68" s="4">
        <v>938</v>
      </c>
      <c r="F68" s="5">
        <v>6</v>
      </c>
      <c r="G68">
        <f>_xlfn.XLOOKUP(data25[[#This Row],[Product]],costperunit[Product],costperunit[Cost per unit])</f>
        <v>8.7899999999999991</v>
      </c>
      <c r="H68">
        <f>data25[[#This Row],[Cost per Unit]]*data25[[#This Row],[Units]]</f>
        <v>52.739999999999995</v>
      </c>
    </row>
    <row r="69" spans="2:8" x14ac:dyDescent="0.3">
      <c r="B69" t="s">
        <v>8</v>
      </c>
      <c r="C69" t="s">
        <v>37</v>
      </c>
      <c r="D69" t="s">
        <v>15</v>
      </c>
      <c r="E69" s="4">
        <v>9709</v>
      </c>
      <c r="F69" s="5">
        <v>30</v>
      </c>
      <c r="G69">
        <f>_xlfn.XLOOKUP(data25[[#This Row],[Product]],costperunit[Product],costperunit[Cost per unit])</f>
        <v>11.73</v>
      </c>
      <c r="H69">
        <f>data25[[#This Row],[Cost per Unit]]*data25[[#This Row],[Units]]</f>
        <v>351.90000000000003</v>
      </c>
    </row>
    <row r="70" spans="2:8" x14ac:dyDescent="0.3">
      <c r="B70" t="s">
        <v>7</v>
      </c>
      <c r="C70" t="s">
        <v>34</v>
      </c>
      <c r="D70" t="s">
        <v>20</v>
      </c>
      <c r="E70" s="4">
        <v>2205</v>
      </c>
      <c r="F70" s="5">
        <v>138</v>
      </c>
      <c r="G70">
        <f>_xlfn.XLOOKUP(data25[[#This Row],[Product]],costperunit[Product],costperunit[Cost per unit])</f>
        <v>10.62</v>
      </c>
      <c r="H70">
        <f>data25[[#This Row],[Cost per Unit]]*data25[[#This Row],[Units]]</f>
        <v>1465.56</v>
      </c>
    </row>
    <row r="71" spans="2:8" x14ac:dyDescent="0.3">
      <c r="B71" t="s">
        <v>7</v>
      </c>
      <c r="C71" t="s">
        <v>37</v>
      </c>
      <c r="D71" t="s">
        <v>17</v>
      </c>
      <c r="E71" s="4">
        <v>4487</v>
      </c>
      <c r="F71" s="5">
        <v>111</v>
      </c>
      <c r="G71">
        <f>_xlfn.XLOOKUP(data25[[#This Row],[Product]],costperunit[Product],costperunit[Cost per unit])</f>
        <v>3.11</v>
      </c>
      <c r="H71">
        <f>data25[[#This Row],[Cost per Unit]]*data25[[#This Row],[Units]]</f>
        <v>345.21</v>
      </c>
    </row>
    <row r="72" spans="2:8" x14ac:dyDescent="0.3">
      <c r="B72" t="s">
        <v>5</v>
      </c>
      <c r="C72" t="s">
        <v>35</v>
      </c>
      <c r="D72" t="s">
        <v>18</v>
      </c>
      <c r="E72" s="4">
        <v>2415</v>
      </c>
      <c r="F72" s="5">
        <v>15</v>
      </c>
      <c r="G72">
        <f>_xlfn.XLOOKUP(data25[[#This Row],[Product]],costperunit[Product],costperunit[Cost per unit])</f>
        <v>6.47</v>
      </c>
      <c r="H72">
        <f>data25[[#This Row],[Cost per Unit]]*data25[[#This Row],[Units]]</f>
        <v>97.05</v>
      </c>
    </row>
    <row r="73" spans="2:8" x14ac:dyDescent="0.3">
      <c r="B73" t="s">
        <v>40</v>
      </c>
      <c r="C73" t="s">
        <v>34</v>
      </c>
      <c r="D73" t="s">
        <v>19</v>
      </c>
      <c r="E73" s="4">
        <v>4018</v>
      </c>
      <c r="F73" s="5">
        <v>162</v>
      </c>
      <c r="G73">
        <f>_xlfn.XLOOKUP(data25[[#This Row],[Product]],costperunit[Product],costperunit[Cost per unit])</f>
        <v>7.64</v>
      </c>
      <c r="H73">
        <f>data25[[#This Row],[Cost per Unit]]*data25[[#This Row],[Units]]</f>
        <v>1237.6799999999998</v>
      </c>
    </row>
    <row r="74" spans="2:8" x14ac:dyDescent="0.3">
      <c r="B74" t="s">
        <v>5</v>
      </c>
      <c r="C74" t="s">
        <v>34</v>
      </c>
      <c r="D74" t="s">
        <v>19</v>
      </c>
      <c r="E74" s="4">
        <v>861</v>
      </c>
      <c r="F74" s="5">
        <v>195</v>
      </c>
      <c r="G74">
        <f>_xlfn.XLOOKUP(data25[[#This Row],[Product]],costperunit[Product],costperunit[Cost per unit])</f>
        <v>7.64</v>
      </c>
      <c r="H74">
        <f>data25[[#This Row],[Cost per Unit]]*data25[[#This Row],[Units]]</f>
        <v>1489.8</v>
      </c>
    </row>
    <row r="75" spans="2:8" x14ac:dyDescent="0.3">
      <c r="B75" t="s">
        <v>10</v>
      </c>
      <c r="C75" t="s">
        <v>38</v>
      </c>
      <c r="D75" t="s">
        <v>14</v>
      </c>
      <c r="E75" s="4">
        <v>5586</v>
      </c>
      <c r="F75" s="5">
        <v>525</v>
      </c>
      <c r="G75">
        <f>_xlfn.XLOOKUP(data25[[#This Row],[Product]],costperunit[Product],costperunit[Cost per unit])</f>
        <v>11.7</v>
      </c>
      <c r="H75">
        <f>data25[[#This Row],[Cost per Unit]]*data25[[#This Row],[Units]]</f>
        <v>6142.5</v>
      </c>
    </row>
    <row r="76" spans="2:8" x14ac:dyDescent="0.3">
      <c r="B76" t="s">
        <v>7</v>
      </c>
      <c r="C76" t="s">
        <v>34</v>
      </c>
      <c r="D76" t="s">
        <v>33</v>
      </c>
      <c r="E76" s="4">
        <v>2226</v>
      </c>
      <c r="F76" s="5">
        <v>48</v>
      </c>
      <c r="G76">
        <f>_xlfn.XLOOKUP(data25[[#This Row],[Product]],costperunit[Product],costperunit[Cost per unit])</f>
        <v>12.37</v>
      </c>
      <c r="H76">
        <f>data25[[#This Row],[Cost per Unit]]*data25[[#This Row],[Units]]</f>
        <v>593.76</v>
      </c>
    </row>
    <row r="77" spans="2:8" x14ac:dyDescent="0.3">
      <c r="B77" t="s">
        <v>9</v>
      </c>
      <c r="C77" t="s">
        <v>34</v>
      </c>
      <c r="D77" t="s">
        <v>28</v>
      </c>
      <c r="E77" s="4">
        <v>14329</v>
      </c>
      <c r="F77" s="5">
        <v>150</v>
      </c>
      <c r="G77">
        <f>_xlfn.XLOOKUP(data25[[#This Row],[Product]],costperunit[Product],costperunit[Cost per unit])</f>
        <v>10.38</v>
      </c>
      <c r="H77">
        <f>data25[[#This Row],[Cost per Unit]]*data25[[#This Row],[Units]]</f>
        <v>1557.0000000000002</v>
      </c>
    </row>
    <row r="78" spans="2:8" x14ac:dyDescent="0.3">
      <c r="B78" t="s">
        <v>9</v>
      </c>
      <c r="C78" t="s">
        <v>34</v>
      </c>
      <c r="D78" t="s">
        <v>20</v>
      </c>
      <c r="E78" s="4">
        <v>8463</v>
      </c>
      <c r="F78" s="5">
        <v>492</v>
      </c>
      <c r="G78">
        <f>_xlfn.XLOOKUP(data25[[#This Row],[Product]],costperunit[Product],costperunit[Cost per unit])</f>
        <v>10.62</v>
      </c>
      <c r="H78">
        <f>data25[[#This Row],[Cost per Unit]]*data25[[#This Row],[Units]]</f>
        <v>5225.04</v>
      </c>
    </row>
    <row r="79" spans="2:8" x14ac:dyDescent="0.3">
      <c r="B79" t="s">
        <v>5</v>
      </c>
      <c r="C79" t="s">
        <v>34</v>
      </c>
      <c r="D79" t="s">
        <v>29</v>
      </c>
      <c r="E79" s="4">
        <v>2891</v>
      </c>
      <c r="F79" s="5">
        <v>102</v>
      </c>
      <c r="G79">
        <f>_xlfn.XLOOKUP(data25[[#This Row],[Product]],costperunit[Product],costperunit[Cost per unit])</f>
        <v>7.16</v>
      </c>
      <c r="H79">
        <f>data25[[#This Row],[Cost per Unit]]*data25[[#This Row],[Units]]</f>
        <v>730.32</v>
      </c>
    </row>
    <row r="80" spans="2:8" x14ac:dyDescent="0.3">
      <c r="B80" t="s">
        <v>3</v>
      </c>
      <c r="C80" t="s">
        <v>36</v>
      </c>
      <c r="D80" t="s">
        <v>23</v>
      </c>
      <c r="E80" s="4">
        <v>3773</v>
      </c>
      <c r="F80" s="5">
        <v>165</v>
      </c>
      <c r="G80">
        <f>_xlfn.XLOOKUP(data25[[#This Row],[Product]],costperunit[Product],costperunit[Cost per unit])</f>
        <v>6.49</v>
      </c>
      <c r="H80">
        <f>data25[[#This Row],[Cost per Unit]]*data25[[#This Row],[Units]]</f>
        <v>1070.8500000000001</v>
      </c>
    </row>
    <row r="81" spans="2:8" x14ac:dyDescent="0.3">
      <c r="B81" t="s">
        <v>41</v>
      </c>
      <c r="C81" t="s">
        <v>36</v>
      </c>
      <c r="D81" t="s">
        <v>28</v>
      </c>
      <c r="E81" s="4">
        <v>854</v>
      </c>
      <c r="F81" s="5">
        <v>309</v>
      </c>
      <c r="G81">
        <f>_xlfn.XLOOKUP(data25[[#This Row],[Product]],costperunit[Product],costperunit[Cost per unit])</f>
        <v>10.38</v>
      </c>
      <c r="H81">
        <f>data25[[#This Row],[Cost per Unit]]*data25[[#This Row],[Units]]</f>
        <v>3207.42</v>
      </c>
    </row>
    <row r="82" spans="2:8" x14ac:dyDescent="0.3">
      <c r="B82" t="s">
        <v>6</v>
      </c>
      <c r="C82" t="s">
        <v>36</v>
      </c>
      <c r="D82" t="s">
        <v>17</v>
      </c>
      <c r="E82" s="4">
        <v>4970</v>
      </c>
      <c r="F82" s="5">
        <v>156</v>
      </c>
      <c r="G82">
        <f>_xlfn.XLOOKUP(data25[[#This Row],[Product]],costperunit[Product],costperunit[Cost per unit])</f>
        <v>3.11</v>
      </c>
      <c r="H82">
        <f>data25[[#This Row],[Cost per Unit]]*data25[[#This Row],[Units]]</f>
        <v>485.15999999999997</v>
      </c>
    </row>
    <row r="83" spans="2:8" x14ac:dyDescent="0.3">
      <c r="B83" t="s">
        <v>9</v>
      </c>
      <c r="C83" t="s">
        <v>35</v>
      </c>
      <c r="D83" t="s">
        <v>26</v>
      </c>
      <c r="E83" s="4">
        <v>98</v>
      </c>
      <c r="F83" s="5">
        <v>159</v>
      </c>
      <c r="G83">
        <f>_xlfn.XLOOKUP(data25[[#This Row],[Product]],costperunit[Product],costperunit[Cost per unit])</f>
        <v>5.6</v>
      </c>
      <c r="H83">
        <f>data25[[#This Row],[Cost per Unit]]*data25[[#This Row],[Units]]</f>
        <v>890.4</v>
      </c>
    </row>
    <row r="84" spans="2:8" x14ac:dyDescent="0.3">
      <c r="B84" t="s">
        <v>5</v>
      </c>
      <c r="C84" t="s">
        <v>35</v>
      </c>
      <c r="D84" t="s">
        <v>15</v>
      </c>
      <c r="E84" s="4">
        <v>13391</v>
      </c>
      <c r="F84" s="5">
        <v>201</v>
      </c>
      <c r="G84">
        <f>_xlfn.XLOOKUP(data25[[#This Row],[Product]],costperunit[Product],costperunit[Cost per unit])</f>
        <v>11.73</v>
      </c>
      <c r="H84">
        <f>data25[[#This Row],[Cost per Unit]]*data25[[#This Row],[Units]]</f>
        <v>2357.73</v>
      </c>
    </row>
    <row r="85" spans="2:8" x14ac:dyDescent="0.3">
      <c r="B85" t="s">
        <v>8</v>
      </c>
      <c r="C85" t="s">
        <v>39</v>
      </c>
      <c r="D85" t="s">
        <v>31</v>
      </c>
      <c r="E85" s="4">
        <v>8890</v>
      </c>
      <c r="F85" s="5">
        <v>210</v>
      </c>
      <c r="G85">
        <f>_xlfn.XLOOKUP(data25[[#This Row],[Product]],costperunit[Product],costperunit[Cost per unit])</f>
        <v>5.79</v>
      </c>
      <c r="H85">
        <f>data25[[#This Row],[Cost per Unit]]*data25[[#This Row],[Units]]</f>
        <v>1215.9000000000001</v>
      </c>
    </row>
    <row r="86" spans="2:8" x14ac:dyDescent="0.3">
      <c r="B86" t="s">
        <v>2</v>
      </c>
      <c r="C86" t="s">
        <v>38</v>
      </c>
      <c r="D86" t="s">
        <v>13</v>
      </c>
      <c r="E86" s="4">
        <v>56</v>
      </c>
      <c r="F86" s="5">
        <v>51</v>
      </c>
      <c r="G86">
        <f>_xlfn.XLOOKUP(data25[[#This Row],[Product]],costperunit[Product],costperunit[Cost per unit])</f>
        <v>9.33</v>
      </c>
      <c r="H86">
        <f>data25[[#This Row],[Cost per Unit]]*data25[[#This Row],[Units]]</f>
        <v>475.83</v>
      </c>
    </row>
    <row r="87" spans="2:8" x14ac:dyDescent="0.3">
      <c r="B87" t="s">
        <v>3</v>
      </c>
      <c r="C87" t="s">
        <v>36</v>
      </c>
      <c r="D87" t="s">
        <v>25</v>
      </c>
      <c r="E87" s="4">
        <v>3339</v>
      </c>
      <c r="F87" s="5">
        <v>39</v>
      </c>
      <c r="G87">
        <f>_xlfn.XLOOKUP(data25[[#This Row],[Product]],costperunit[Product],costperunit[Cost per unit])</f>
        <v>13.15</v>
      </c>
      <c r="H87">
        <f>data25[[#This Row],[Cost per Unit]]*data25[[#This Row],[Units]]</f>
        <v>512.85</v>
      </c>
    </row>
    <row r="88" spans="2:8" x14ac:dyDescent="0.3">
      <c r="B88" t="s">
        <v>10</v>
      </c>
      <c r="C88" t="s">
        <v>35</v>
      </c>
      <c r="D88" t="s">
        <v>18</v>
      </c>
      <c r="E88" s="4">
        <v>3808</v>
      </c>
      <c r="F88" s="5">
        <v>279</v>
      </c>
      <c r="G88">
        <f>_xlfn.XLOOKUP(data25[[#This Row],[Product]],costperunit[Product],costperunit[Cost per unit])</f>
        <v>6.47</v>
      </c>
      <c r="H88">
        <f>data25[[#This Row],[Cost per Unit]]*data25[[#This Row],[Units]]</f>
        <v>1805.1299999999999</v>
      </c>
    </row>
    <row r="89" spans="2:8" x14ac:dyDescent="0.3">
      <c r="B89" t="s">
        <v>10</v>
      </c>
      <c r="C89" t="s">
        <v>38</v>
      </c>
      <c r="D89" t="s">
        <v>13</v>
      </c>
      <c r="E89" s="4">
        <v>63</v>
      </c>
      <c r="F89" s="5">
        <v>123</v>
      </c>
      <c r="G89">
        <f>_xlfn.XLOOKUP(data25[[#This Row],[Product]],costperunit[Product],costperunit[Cost per unit])</f>
        <v>9.33</v>
      </c>
      <c r="H89">
        <f>data25[[#This Row],[Cost per Unit]]*data25[[#This Row],[Units]]</f>
        <v>1147.5899999999999</v>
      </c>
    </row>
    <row r="90" spans="2:8" x14ac:dyDescent="0.3">
      <c r="B90" t="s">
        <v>2</v>
      </c>
      <c r="C90" t="s">
        <v>39</v>
      </c>
      <c r="D90" t="s">
        <v>27</v>
      </c>
      <c r="E90" s="4">
        <v>7812</v>
      </c>
      <c r="F90" s="5">
        <v>81</v>
      </c>
      <c r="G90">
        <f>_xlfn.XLOOKUP(data25[[#This Row],[Product]],costperunit[Product],costperunit[Cost per unit])</f>
        <v>16.73</v>
      </c>
      <c r="H90">
        <f>data25[[#This Row],[Cost per Unit]]*data25[[#This Row],[Units]]</f>
        <v>1355.13</v>
      </c>
    </row>
    <row r="91" spans="2:8" x14ac:dyDescent="0.3">
      <c r="B91" t="s">
        <v>40</v>
      </c>
      <c r="C91" t="s">
        <v>37</v>
      </c>
      <c r="D91" t="s">
        <v>19</v>
      </c>
      <c r="E91" s="4">
        <v>7693</v>
      </c>
      <c r="F91" s="5">
        <v>21</v>
      </c>
      <c r="G91">
        <f>_xlfn.XLOOKUP(data25[[#This Row],[Product]],costperunit[Product],costperunit[Cost per unit])</f>
        <v>7.64</v>
      </c>
      <c r="H91">
        <f>data25[[#This Row],[Cost per Unit]]*data25[[#This Row],[Units]]</f>
        <v>160.44</v>
      </c>
    </row>
    <row r="92" spans="2:8" x14ac:dyDescent="0.3">
      <c r="B92" t="s">
        <v>3</v>
      </c>
      <c r="C92" t="s">
        <v>36</v>
      </c>
      <c r="D92" t="s">
        <v>28</v>
      </c>
      <c r="E92" s="4">
        <v>973</v>
      </c>
      <c r="F92" s="5">
        <v>162</v>
      </c>
      <c r="G92">
        <f>_xlfn.XLOOKUP(data25[[#This Row],[Product]],costperunit[Product],costperunit[Cost per unit])</f>
        <v>10.38</v>
      </c>
      <c r="H92">
        <f>data25[[#This Row],[Cost per Unit]]*data25[[#This Row],[Units]]</f>
        <v>1681.5600000000002</v>
      </c>
    </row>
    <row r="93" spans="2:8" x14ac:dyDescent="0.3">
      <c r="B93" t="s">
        <v>10</v>
      </c>
      <c r="C93" t="s">
        <v>35</v>
      </c>
      <c r="D93" t="s">
        <v>21</v>
      </c>
      <c r="E93" s="4">
        <v>567</v>
      </c>
      <c r="F93" s="5">
        <v>228</v>
      </c>
      <c r="G93">
        <f>_xlfn.XLOOKUP(data25[[#This Row],[Product]],costperunit[Product],costperunit[Cost per unit])</f>
        <v>9</v>
      </c>
      <c r="H93">
        <f>data25[[#This Row],[Cost per Unit]]*data25[[#This Row],[Units]]</f>
        <v>2052</v>
      </c>
    </row>
    <row r="94" spans="2:8" x14ac:dyDescent="0.3">
      <c r="B94" t="s">
        <v>10</v>
      </c>
      <c r="C94" t="s">
        <v>36</v>
      </c>
      <c r="D94" t="s">
        <v>29</v>
      </c>
      <c r="E94" s="4">
        <v>2471</v>
      </c>
      <c r="F94" s="5">
        <v>342</v>
      </c>
      <c r="G94">
        <f>_xlfn.XLOOKUP(data25[[#This Row],[Product]],costperunit[Product],costperunit[Cost per unit])</f>
        <v>7.16</v>
      </c>
      <c r="H94">
        <f>data25[[#This Row],[Cost per Unit]]*data25[[#This Row],[Units]]</f>
        <v>2448.7200000000003</v>
      </c>
    </row>
    <row r="95" spans="2:8" x14ac:dyDescent="0.3">
      <c r="B95" t="s">
        <v>5</v>
      </c>
      <c r="C95" t="s">
        <v>38</v>
      </c>
      <c r="D95" t="s">
        <v>13</v>
      </c>
      <c r="E95" s="4">
        <v>7189</v>
      </c>
      <c r="F95" s="5">
        <v>54</v>
      </c>
      <c r="G95">
        <f>_xlfn.XLOOKUP(data25[[#This Row],[Product]],costperunit[Product],costperunit[Cost per unit])</f>
        <v>9.33</v>
      </c>
      <c r="H95">
        <f>data25[[#This Row],[Cost per Unit]]*data25[[#This Row],[Units]]</f>
        <v>503.82</v>
      </c>
    </row>
    <row r="96" spans="2:8" x14ac:dyDescent="0.3">
      <c r="B96" t="s">
        <v>41</v>
      </c>
      <c r="C96" t="s">
        <v>35</v>
      </c>
      <c r="D96" t="s">
        <v>28</v>
      </c>
      <c r="E96" s="4">
        <v>7455</v>
      </c>
      <c r="F96" s="5">
        <v>216</v>
      </c>
      <c r="G96">
        <f>_xlfn.XLOOKUP(data25[[#This Row],[Product]],costperunit[Product],costperunit[Cost per unit])</f>
        <v>10.38</v>
      </c>
      <c r="H96">
        <f>data25[[#This Row],[Cost per Unit]]*data25[[#This Row],[Units]]</f>
        <v>2242.0800000000004</v>
      </c>
    </row>
    <row r="97" spans="2:8" x14ac:dyDescent="0.3">
      <c r="B97" t="s">
        <v>3</v>
      </c>
      <c r="C97" t="s">
        <v>34</v>
      </c>
      <c r="D97" t="s">
        <v>26</v>
      </c>
      <c r="E97" s="4">
        <v>3108</v>
      </c>
      <c r="F97" s="5">
        <v>54</v>
      </c>
      <c r="G97">
        <f>_xlfn.XLOOKUP(data25[[#This Row],[Product]],costperunit[Product],costperunit[Cost per unit])</f>
        <v>5.6</v>
      </c>
      <c r="H97">
        <f>data25[[#This Row],[Cost per Unit]]*data25[[#This Row],[Units]]</f>
        <v>302.39999999999998</v>
      </c>
    </row>
    <row r="98" spans="2:8" x14ac:dyDescent="0.3">
      <c r="B98" t="s">
        <v>6</v>
      </c>
      <c r="C98" t="s">
        <v>38</v>
      </c>
      <c r="D98" t="s">
        <v>25</v>
      </c>
      <c r="E98" s="4">
        <v>469</v>
      </c>
      <c r="F98" s="5">
        <v>75</v>
      </c>
      <c r="G98">
        <f>_xlfn.XLOOKUP(data25[[#This Row],[Product]],costperunit[Product],costperunit[Cost per unit])</f>
        <v>13.15</v>
      </c>
      <c r="H98">
        <f>data25[[#This Row],[Cost per Unit]]*data25[[#This Row],[Units]]</f>
        <v>986.25</v>
      </c>
    </row>
    <row r="99" spans="2:8" x14ac:dyDescent="0.3">
      <c r="B99" t="s">
        <v>9</v>
      </c>
      <c r="C99" t="s">
        <v>37</v>
      </c>
      <c r="D99" t="s">
        <v>23</v>
      </c>
      <c r="E99" s="4">
        <v>2737</v>
      </c>
      <c r="F99" s="5">
        <v>93</v>
      </c>
      <c r="G99">
        <f>_xlfn.XLOOKUP(data25[[#This Row],[Product]],costperunit[Product],costperunit[Cost per unit])</f>
        <v>6.49</v>
      </c>
      <c r="H99">
        <f>data25[[#This Row],[Cost per Unit]]*data25[[#This Row],[Units]]</f>
        <v>603.57000000000005</v>
      </c>
    </row>
    <row r="100" spans="2:8" x14ac:dyDescent="0.3">
      <c r="B100" t="s">
        <v>9</v>
      </c>
      <c r="C100" t="s">
        <v>37</v>
      </c>
      <c r="D100" t="s">
        <v>25</v>
      </c>
      <c r="E100" s="4">
        <v>4305</v>
      </c>
      <c r="F100" s="5">
        <v>156</v>
      </c>
      <c r="G100">
        <f>_xlfn.XLOOKUP(data25[[#This Row],[Product]],costperunit[Product],costperunit[Cost per unit])</f>
        <v>13.15</v>
      </c>
      <c r="H100">
        <f>data25[[#This Row],[Cost per Unit]]*data25[[#This Row],[Units]]</f>
        <v>2051.4</v>
      </c>
    </row>
    <row r="101" spans="2:8" x14ac:dyDescent="0.3">
      <c r="B101" t="s">
        <v>9</v>
      </c>
      <c r="C101" t="s">
        <v>38</v>
      </c>
      <c r="D101" t="s">
        <v>17</v>
      </c>
      <c r="E101" s="4">
        <v>2408</v>
      </c>
      <c r="F101" s="5">
        <v>9</v>
      </c>
      <c r="G101">
        <f>_xlfn.XLOOKUP(data25[[#This Row],[Product]],costperunit[Product],costperunit[Cost per unit])</f>
        <v>3.11</v>
      </c>
      <c r="H101">
        <f>data25[[#This Row],[Cost per Unit]]*data25[[#This Row],[Units]]</f>
        <v>27.99</v>
      </c>
    </row>
    <row r="102" spans="2:8" x14ac:dyDescent="0.3">
      <c r="B102" t="s">
        <v>3</v>
      </c>
      <c r="C102" t="s">
        <v>36</v>
      </c>
      <c r="D102" t="s">
        <v>19</v>
      </c>
      <c r="E102" s="4">
        <v>1281</v>
      </c>
      <c r="F102" s="5">
        <v>18</v>
      </c>
      <c r="G102">
        <f>_xlfn.XLOOKUP(data25[[#This Row],[Product]],costperunit[Product],costperunit[Cost per unit])</f>
        <v>7.64</v>
      </c>
      <c r="H102">
        <f>data25[[#This Row],[Cost per Unit]]*data25[[#This Row],[Units]]</f>
        <v>137.51999999999998</v>
      </c>
    </row>
    <row r="103" spans="2:8" x14ac:dyDescent="0.3">
      <c r="B103" t="s">
        <v>40</v>
      </c>
      <c r="C103" t="s">
        <v>35</v>
      </c>
      <c r="D103" t="s">
        <v>32</v>
      </c>
      <c r="E103" s="4">
        <v>12348</v>
      </c>
      <c r="F103" s="5">
        <v>234</v>
      </c>
      <c r="G103">
        <f>_xlfn.XLOOKUP(data25[[#This Row],[Product]],costperunit[Product],costperunit[Cost per unit])</f>
        <v>8.65</v>
      </c>
      <c r="H103">
        <f>data25[[#This Row],[Cost per Unit]]*data25[[#This Row],[Units]]</f>
        <v>2024.1000000000001</v>
      </c>
    </row>
    <row r="104" spans="2:8" x14ac:dyDescent="0.3">
      <c r="B104" t="s">
        <v>3</v>
      </c>
      <c r="C104" t="s">
        <v>34</v>
      </c>
      <c r="D104" t="s">
        <v>28</v>
      </c>
      <c r="E104" s="4">
        <v>3689</v>
      </c>
      <c r="F104" s="5">
        <v>312</v>
      </c>
      <c r="G104">
        <f>_xlfn.XLOOKUP(data25[[#This Row],[Product]],costperunit[Product],costperunit[Cost per unit])</f>
        <v>10.38</v>
      </c>
      <c r="H104">
        <f>data25[[#This Row],[Cost per Unit]]*data25[[#This Row],[Units]]</f>
        <v>3238.5600000000004</v>
      </c>
    </row>
    <row r="105" spans="2:8" x14ac:dyDescent="0.3">
      <c r="B105" t="s">
        <v>7</v>
      </c>
      <c r="C105" t="s">
        <v>36</v>
      </c>
      <c r="D105" t="s">
        <v>19</v>
      </c>
      <c r="E105" s="4">
        <v>2870</v>
      </c>
      <c r="F105" s="5">
        <v>300</v>
      </c>
      <c r="G105">
        <f>_xlfn.XLOOKUP(data25[[#This Row],[Product]],costperunit[Product],costperunit[Cost per unit])</f>
        <v>7.64</v>
      </c>
      <c r="H105">
        <f>data25[[#This Row],[Cost per Unit]]*data25[[#This Row],[Units]]</f>
        <v>2292</v>
      </c>
    </row>
    <row r="106" spans="2:8" x14ac:dyDescent="0.3">
      <c r="B106" t="s">
        <v>2</v>
      </c>
      <c r="C106" t="s">
        <v>36</v>
      </c>
      <c r="D106" t="s">
        <v>27</v>
      </c>
      <c r="E106" s="4">
        <v>798</v>
      </c>
      <c r="F106" s="5">
        <v>519</v>
      </c>
      <c r="G106">
        <f>_xlfn.XLOOKUP(data25[[#This Row],[Product]],costperunit[Product],costperunit[Cost per unit])</f>
        <v>16.73</v>
      </c>
      <c r="H106">
        <f>data25[[#This Row],[Cost per Unit]]*data25[[#This Row],[Units]]</f>
        <v>8682.8700000000008</v>
      </c>
    </row>
    <row r="107" spans="2:8" x14ac:dyDescent="0.3">
      <c r="B107" t="s">
        <v>41</v>
      </c>
      <c r="C107" t="s">
        <v>37</v>
      </c>
      <c r="D107" t="s">
        <v>21</v>
      </c>
      <c r="E107" s="4">
        <v>2933</v>
      </c>
      <c r="F107" s="5">
        <v>9</v>
      </c>
      <c r="G107">
        <f>_xlfn.XLOOKUP(data25[[#This Row],[Product]],costperunit[Product],costperunit[Cost per unit])</f>
        <v>9</v>
      </c>
      <c r="H107">
        <f>data25[[#This Row],[Cost per Unit]]*data25[[#This Row],[Units]]</f>
        <v>81</v>
      </c>
    </row>
    <row r="108" spans="2:8" x14ac:dyDescent="0.3">
      <c r="B108" t="s">
        <v>5</v>
      </c>
      <c r="C108" t="s">
        <v>35</v>
      </c>
      <c r="D108" t="s">
        <v>4</v>
      </c>
      <c r="E108" s="4">
        <v>2744</v>
      </c>
      <c r="F108" s="5">
        <v>9</v>
      </c>
      <c r="G108">
        <f>_xlfn.XLOOKUP(data25[[#This Row],[Product]],costperunit[Product],costperunit[Cost per unit])</f>
        <v>11.88</v>
      </c>
      <c r="H108">
        <f>data25[[#This Row],[Cost per Unit]]*data25[[#This Row],[Units]]</f>
        <v>106.92</v>
      </c>
    </row>
    <row r="109" spans="2:8" x14ac:dyDescent="0.3">
      <c r="B109" t="s">
        <v>40</v>
      </c>
      <c r="C109" t="s">
        <v>36</v>
      </c>
      <c r="D109" t="s">
        <v>33</v>
      </c>
      <c r="E109" s="4">
        <v>9772</v>
      </c>
      <c r="F109" s="5">
        <v>90</v>
      </c>
      <c r="G109">
        <f>_xlfn.XLOOKUP(data25[[#This Row],[Product]],costperunit[Product],costperunit[Cost per unit])</f>
        <v>12.37</v>
      </c>
      <c r="H109">
        <f>data25[[#This Row],[Cost per Unit]]*data25[[#This Row],[Units]]</f>
        <v>1113.3</v>
      </c>
    </row>
    <row r="110" spans="2:8" x14ac:dyDescent="0.3">
      <c r="B110" t="s">
        <v>7</v>
      </c>
      <c r="C110" t="s">
        <v>34</v>
      </c>
      <c r="D110" t="s">
        <v>25</v>
      </c>
      <c r="E110" s="4">
        <v>1568</v>
      </c>
      <c r="F110" s="5">
        <v>96</v>
      </c>
      <c r="G110">
        <f>_xlfn.XLOOKUP(data25[[#This Row],[Product]],costperunit[Product],costperunit[Cost per unit])</f>
        <v>13.15</v>
      </c>
      <c r="H110">
        <f>data25[[#This Row],[Cost per Unit]]*data25[[#This Row],[Units]]</f>
        <v>1262.4000000000001</v>
      </c>
    </row>
    <row r="111" spans="2:8" x14ac:dyDescent="0.3">
      <c r="B111" t="s">
        <v>2</v>
      </c>
      <c r="C111" t="s">
        <v>36</v>
      </c>
      <c r="D111" t="s">
        <v>16</v>
      </c>
      <c r="E111" s="4">
        <v>11417</v>
      </c>
      <c r="F111" s="5">
        <v>21</v>
      </c>
      <c r="G111">
        <f>_xlfn.XLOOKUP(data25[[#This Row],[Product]],costperunit[Product],costperunit[Cost per unit])</f>
        <v>8.7899999999999991</v>
      </c>
      <c r="H111">
        <f>data25[[#This Row],[Cost per Unit]]*data25[[#This Row],[Units]]</f>
        <v>184.58999999999997</v>
      </c>
    </row>
    <row r="112" spans="2:8" x14ac:dyDescent="0.3">
      <c r="B112" t="s">
        <v>40</v>
      </c>
      <c r="C112" t="s">
        <v>34</v>
      </c>
      <c r="D112" t="s">
        <v>26</v>
      </c>
      <c r="E112" s="4">
        <v>6748</v>
      </c>
      <c r="F112" s="5">
        <v>48</v>
      </c>
      <c r="G112">
        <f>_xlfn.XLOOKUP(data25[[#This Row],[Product]],costperunit[Product],costperunit[Cost per unit])</f>
        <v>5.6</v>
      </c>
      <c r="H112">
        <f>data25[[#This Row],[Cost per Unit]]*data25[[#This Row],[Units]]</f>
        <v>268.79999999999995</v>
      </c>
    </row>
    <row r="113" spans="2:8" x14ac:dyDescent="0.3">
      <c r="B113" t="s">
        <v>10</v>
      </c>
      <c r="C113" t="s">
        <v>36</v>
      </c>
      <c r="D113" t="s">
        <v>27</v>
      </c>
      <c r="E113" s="4">
        <v>1407</v>
      </c>
      <c r="F113" s="5">
        <v>72</v>
      </c>
      <c r="G113">
        <f>_xlfn.XLOOKUP(data25[[#This Row],[Product]],costperunit[Product],costperunit[Cost per unit])</f>
        <v>16.73</v>
      </c>
      <c r="H113">
        <f>data25[[#This Row],[Cost per Unit]]*data25[[#This Row],[Units]]</f>
        <v>1204.56</v>
      </c>
    </row>
    <row r="114" spans="2:8" x14ac:dyDescent="0.3">
      <c r="B114" t="s">
        <v>8</v>
      </c>
      <c r="C114" t="s">
        <v>35</v>
      </c>
      <c r="D114" t="s">
        <v>29</v>
      </c>
      <c r="E114" s="4">
        <v>2023</v>
      </c>
      <c r="F114" s="5">
        <v>168</v>
      </c>
      <c r="G114">
        <f>_xlfn.XLOOKUP(data25[[#This Row],[Product]],costperunit[Product],costperunit[Cost per unit])</f>
        <v>7.16</v>
      </c>
      <c r="H114">
        <f>data25[[#This Row],[Cost per Unit]]*data25[[#This Row],[Units]]</f>
        <v>1202.8800000000001</v>
      </c>
    </row>
    <row r="115" spans="2:8" x14ac:dyDescent="0.3">
      <c r="B115" t="s">
        <v>5</v>
      </c>
      <c r="C115" t="s">
        <v>39</v>
      </c>
      <c r="D115" t="s">
        <v>26</v>
      </c>
      <c r="E115" s="4">
        <v>5236</v>
      </c>
      <c r="F115" s="5">
        <v>51</v>
      </c>
      <c r="G115">
        <f>_xlfn.XLOOKUP(data25[[#This Row],[Product]],costperunit[Product],costperunit[Cost per unit])</f>
        <v>5.6</v>
      </c>
      <c r="H115">
        <f>data25[[#This Row],[Cost per Unit]]*data25[[#This Row],[Units]]</f>
        <v>285.59999999999997</v>
      </c>
    </row>
    <row r="116" spans="2:8" x14ac:dyDescent="0.3">
      <c r="B116" t="s">
        <v>41</v>
      </c>
      <c r="C116" t="s">
        <v>36</v>
      </c>
      <c r="D116" t="s">
        <v>19</v>
      </c>
      <c r="E116" s="4">
        <v>1925</v>
      </c>
      <c r="F116" s="5">
        <v>192</v>
      </c>
      <c r="G116">
        <f>_xlfn.XLOOKUP(data25[[#This Row],[Product]],costperunit[Product],costperunit[Cost per unit])</f>
        <v>7.64</v>
      </c>
      <c r="H116">
        <f>data25[[#This Row],[Cost per Unit]]*data25[[#This Row],[Units]]</f>
        <v>1466.8799999999999</v>
      </c>
    </row>
    <row r="117" spans="2:8" x14ac:dyDescent="0.3">
      <c r="B117" t="s">
        <v>7</v>
      </c>
      <c r="C117" t="s">
        <v>37</v>
      </c>
      <c r="D117" t="s">
        <v>14</v>
      </c>
      <c r="E117" s="4">
        <v>6608</v>
      </c>
      <c r="F117" s="5">
        <v>225</v>
      </c>
      <c r="G117">
        <f>_xlfn.XLOOKUP(data25[[#This Row],[Product]],costperunit[Product],costperunit[Cost per unit])</f>
        <v>11.7</v>
      </c>
      <c r="H117">
        <f>data25[[#This Row],[Cost per Unit]]*data25[[#This Row],[Units]]</f>
        <v>2632.5</v>
      </c>
    </row>
    <row r="118" spans="2:8" x14ac:dyDescent="0.3">
      <c r="B118" t="s">
        <v>6</v>
      </c>
      <c r="C118" t="s">
        <v>34</v>
      </c>
      <c r="D118" t="s">
        <v>26</v>
      </c>
      <c r="E118" s="4">
        <v>8008</v>
      </c>
      <c r="F118" s="5">
        <v>456</v>
      </c>
      <c r="G118">
        <f>_xlfn.XLOOKUP(data25[[#This Row],[Product]],costperunit[Product],costperunit[Cost per unit])</f>
        <v>5.6</v>
      </c>
      <c r="H118">
        <f>data25[[#This Row],[Cost per Unit]]*data25[[#This Row],[Units]]</f>
        <v>2553.6</v>
      </c>
    </row>
    <row r="119" spans="2:8" x14ac:dyDescent="0.3">
      <c r="B119" t="s">
        <v>10</v>
      </c>
      <c r="C119" t="s">
        <v>34</v>
      </c>
      <c r="D119" t="s">
        <v>25</v>
      </c>
      <c r="E119" s="4">
        <v>1428</v>
      </c>
      <c r="F119" s="5">
        <v>93</v>
      </c>
      <c r="G119">
        <f>_xlfn.XLOOKUP(data25[[#This Row],[Product]],costperunit[Product],costperunit[Cost per unit])</f>
        <v>13.15</v>
      </c>
      <c r="H119">
        <f>data25[[#This Row],[Cost per Unit]]*data25[[#This Row],[Units]]</f>
        <v>1222.95</v>
      </c>
    </row>
    <row r="120" spans="2:8" x14ac:dyDescent="0.3">
      <c r="B120" t="s">
        <v>6</v>
      </c>
      <c r="C120" t="s">
        <v>34</v>
      </c>
      <c r="D120" t="s">
        <v>4</v>
      </c>
      <c r="E120" s="4">
        <v>525</v>
      </c>
      <c r="F120" s="5">
        <v>48</v>
      </c>
      <c r="G120">
        <f>_xlfn.XLOOKUP(data25[[#This Row],[Product]],costperunit[Product],costperunit[Cost per unit])</f>
        <v>11.88</v>
      </c>
      <c r="H120">
        <f>data25[[#This Row],[Cost per Unit]]*data25[[#This Row],[Units]]</f>
        <v>570.24</v>
      </c>
    </row>
    <row r="121" spans="2:8" x14ac:dyDescent="0.3">
      <c r="B121" t="s">
        <v>6</v>
      </c>
      <c r="C121" t="s">
        <v>37</v>
      </c>
      <c r="D121" t="s">
        <v>18</v>
      </c>
      <c r="E121" s="4">
        <v>1505</v>
      </c>
      <c r="F121" s="5">
        <v>102</v>
      </c>
      <c r="G121">
        <f>_xlfn.XLOOKUP(data25[[#This Row],[Product]],costperunit[Product],costperunit[Cost per unit])</f>
        <v>6.47</v>
      </c>
      <c r="H121">
        <f>data25[[#This Row],[Cost per Unit]]*data25[[#This Row],[Units]]</f>
        <v>659.93999999999994</v>
      </c>
    </row>
    <row r="122" spans="2:8" x14ac:dyDescent="0.3">
      <c r="B122" t="s">
        <v>7</v>
      </c>
      <c r="C122" t="s">
        <v>35</v>
      </c>
      <c r="D122" t="s">
        <v>30</v>
      </c>
      <c r="E122" s="4">
        <v>6755</v>
      </c>
      <c r="F122" s="5">
        <v>252</v>
      </c>
      <c r="G122">
        <f>_xlfn.XLOOKUP(data25[[#This Row],[Product]],costperunit[Product],costperunit[Cost per unit])</f>
        <v>14.49</v>
      </c>
      <c r="H122">
        <f>data25[[#This Row],[Cost per Unit]]*data25[[#This Row],[Units]]</f>
        <v>3651.48</v>
      </c>
    </row>
    <row r="123" spans="2:8" x14ac:dyDescent="0.3">
      <c r="B123" t="s">
        <v>2</v>
      </c>
      <c r="C123" t="s">
        <v>37</v>
      </c>
      <c r="D123" t="s">
        <v>18</v>
      </c>
      <c r="E123" s="4">
        <v>11571</v>
      </c>
      <c r="F123" s="5">
        <v>138</v>
      </c>
      <c r="G123">
        <f>_xlfn.XLOOKUP(data25[[#This Row],[Product]],costperunit[Product],costperunit[Cost per unit])</f>
        <v>6.47</v>
      </c>
      <c r="H123">
        <f>data25[[#This Row],[Cost per Unit]]*data25[[#This Row],[Units]]</f>
        <v>892.86</v>
      </c>
    </row>
    <row r="124" spans="2:8" x14ac:dyDescent="0.3">
      <c r="B124" t="s">
        <v>40</v>
      </c>
      <c r="C124" t="s">
        <v>38</v>
      </c>
      <c r="D124" t="s">
        <v>25</v>
      </c>
      <c r="E124" s="4">
        <v>2541</v>
      </c>
      <c r="F124" s="5">
        <v>90</v>
      </c>
      <c r="G124">
        <f>_xlfn.XLOOKUP(data25[[#This Row],[Product]],costperunit[Product],costperunit[Cost per unit])</f>
        <v>13.15</v>
      </c>
      <c r="H124">
        <f>data25[[#This Row],[Cost per Unit]]*data25[[#This Row],[Units]]</f>
        <v>1183.5</v>
      </c>
    </row>
    <row r="125" spans="2:8" x14ac:dyDescent="0.3">
      <c r="B125" t="s">
        <v>41</v>
      </c>
      <c r="C125" t="s">
        <v>37</v>
      </c>
      <c r="D125" t="s">
        <v>30</v>
      </c>
      <c r="E125" s="4">
        <v>1526</v>
      </c>
      <c r="F125" s="5">
        <v>240</v>
      </c>
      <c r="G125">
        <f>_xlfn.XLOOKUP(data25[[#This Row],[Product]],costperunit[Product],costperunit[Cost per unit])</f>
        <v>14.49</v>
      </c>
      <c r="H125">
        <f>data25[[#This Row],[Cost per Unit]]*data25[[#This Row],[Units]]</f>
        <v>3477.6</v>
      </c>
    </row>
    <row r="126" spans="2:8" x14ac:dyDescent="0.3">
      <c r="B126" t="s">
        <v>40</v>
      </c>
      <c r="C126" t="s">
        <v>38</v>
      </c>
      <c r="D126" t="s">
        <v>4</v>
      </c>
      <c r="E126" s="4">
        <v>6125</v>
      </c>
      <c r="F126" s="5">
        <v>102</v>
      </c>
      <c r="G126">
        <f>_xlfn.XLOOKUP(data25[[#This Row],[Product]],costperunit[Product],costperunit[Cost per unit])</f>
        <v>11.88</v>
      </c>
      <c r="H126">
        <f>data25[[#This Row],[Cost per Unit]]*data25[[#This Row],[Units]]</f>
        <v>1211.76</v>
      </c>
    </row>
    <row r="127" spans="2:8" x14ac:dyDescent="0.3">
      <c r="B127" t="s">
        <v>41</v>
      </c>
      <c r="C127" t="s">
        <v>35</v>
      </c>
      <c r="D127" t="s">
        <v>27</v>
      </c>
      <c r="E127" s="4">
        <v>847</v>
      </c>
      <c r="F127" s="5">
        <v>129</v>
      </c>
      <c r="G127">
        <f>_xlfn.XLOOKUP(data25[[#This Row],[Product]],costperunit[Product],costperunit[Cost per unit])</f>
        <v>16.73</v>
      </c>
      <c r="H127">
        <f>data25[[#This Row],[Cost per Unit]]*data25[[#This Row],[Units]]</f>
        <v>2158.17</v>
      </c>
    </row>
    <row r="128" spans="2:8" x14ac:dyDescent="0.3">
      <c r="B128" t="s">
        <v>8</v>
      </c>
      <c r="C128" t="s">
        <v>35</v>
      </c>
      <c r="D128" t="s">
        <v>27</v>
      </c>
      <c r="E128" s="4">
        <v>4753</v>
      </c>
      <c r="F128" s="5">
        <v>300</v>
      </c>
      <c r="G128">
        <f>_xlfn.XLOOKUP(data25[[#This Row],[Product]],costperunit[Product],costperunit[Cost per unit])</f>
        <v>16.73</v>
      </c>
      <c r="H128">
        <f>data25[[#This Row],[Cost per Unit]]*data25[[#This Row],[Units]]</f>
        <v>5019</v>
      </c>
    </row>
    <row r="129" spans="2:8" x14ac:dyDescent="0.3">
      <c r="B129" t="s">
        <v>6</v>
      </c>
      <c r="C129" t="s">
        <v>38</v>
      </c>
      <c r="D129" t="s">
        <v>33</v>
      </c>
      <c r="E129" s="4">
        <v>959</v>
      </c>
      <c r="F129" s="5">
        <v>135</v>
      </c>
      <c r="G129">
        <f>_xlfn.XLOOKUP(data25[[#This Row],[Product]],costperunit[Product],costperunit[Cost per unit])</f>
        <v>12.37</v>
      </c>
      <c r="H129">
        <f>data25[[#This Row],[Cost per Unit]]*data25[[#This Row],[Units]]</f>
        <v>1669.9499999999998</v>
      </c>
    </row>
    <row r="130" spans="2:8" x14ac:dyDescent="0.3">
      <c r="B130" t="s">
        <v>7</v>
      </c>
      <c r="C130" t="s">
        <v>35</v>
      </c>
      <c r="D130" t="s">
        <v>24</v>
      </c>
      <c r="E130" s="4">
        <v>2793</v>
      </c>
      <c r="F130" s="5">
        <v>114</v>
      </c>
      <c r="G130">
        <f>_xlfn.XLOOKUP(data25[[#This Row],[Product]],costperunit[Product],costperunit[Cost per unit])</f>
        <v>4.97</v>
      </c>
      <c r="H130">
        <f>data25[[#This Row],[Cost per Unit]]*data25[[#This Row],[Units]]</f>
        <v>566.57999999999993</v>
      </c>
    </row>
    <row r="131" spans="2:8" x14ac:dyDescent="0.3">
      <c r="B131" t="s">
        <v>7</v>
      </c>
      <c r="C131" t="s">
        <v>35</v>
      </c>
      <c r="D131" t="s">
        <v>14</v>
      </c>
      <c r="E131" s="4">
        <v>4606</v>
      </c>
      <c r="F131" s="5">
        <v>63</v>
      </c>
      <c r="G131">
        <f>_xlfn.XLOOKUP(data25[[#This Row],[Product]],costperunit[Product],costperunit[Cost per unit])</f>
        <v>11.7</v>
      </c>
      <c r="H131">
        <f>data25[[#This Row],[Cost per Unit]]*data25[[#This Row],[Units]]</f>
        <v>737.09999999999991</v>
      </c>
    </row>
    <row r="132" spans="2:8" x14ac:dyDescent="0.3">
      <c r="B132" t="s">
        <v>7</v>
      </c>
      <c r="C132" t="s">
        <v>36</v>
      </c>
      <c r="D132" t="s">
        <v>29</v>
      </c>
      <c r="E132" s="4">
        <v>5551</v>
      </c>
      <c r="F132" s="5">
        <v>252</v>
      </c>
      <c r="G132">
        <f>_xlfn.XLOOKUP(data25[[#This Row],[Product]],costperunit[Product],costperunit[Cost per unit])</f>
        <v>7.16</v>
      </c>
      <c r="H132">
        <f>data25[[#This Row],[Cost per Unit]]*data25[[#This Row],[Units]]</f>
        <v>1804.32</v>
      </c>
    </row>
    <row r="133" spans="2:8" x14ac:dyDescent="0.3">
      <c r="B133" t="s">
        <v>10</v>
      </c>
      <c r="C133" t="s">
        <v>36</v>
      </c>
      <c r="D133" t="s">
        <v>32</v>
      </c>
      <c r="E133" s="4">
        <v>6657</v>
      </c>
      <c r="F133" s="5">
        <v>303</v>
      </c>
      <c r="G133">
        <f>_xlfn.XLOOKUP(data25[[#This Row],[Product]],costperunit[Product],costperunit[Cost per unit])</f>
        <v>8.65</v>
      </c>
      <c r="H133">
        <f>data25[[#This Row],[Cost per Unit]]*data25[[#This Row],[Units]]</f>
        <v>2620.9500000000003</v>
      </c>
    </row>
    <row r="134" spans="2:8" x14ac:dyDescent="0.3">
      <c r="B134" t="s">
        <v>7</v>
      </c>
      <c r="C134" t="s">
        <v>39</v>
      </c>
      <c r="D134" t="s">
        <v>17</v>
      </c>
      <c r="E134" s="4">
        <v>4438</v>
      </c>
      <c r="F134" s="5">
        <v>246</v>
      </c>
      <c r="G134">
        <f>_xlfn.XLOOKUP(data25[[#This Row],[Product]],costperunit[Product],costperunit[Cost per unit])</f>
        <v>3.11</v>
      </c>
      <c r="H134">
        <f>data25[[#This Row],[Cost per Unit]]*data25[[#This Row],[Units]]</f>
        <v>765.06</v>
      </c>
    </row>
    <row r="135" spans="2:8" x14ac:dyDescent="0.3">
      <c r="B135" t="s">
        <v>8</v>
      </c>
      <c r="C135" t="s">
        <v>38</v>
      </c>
      <c r="D135" t="s">
        <v>22</v>
      </c>
      <c r="E135" s="4">
        <v>168</v>
      </c>
      <c r="F135" s="5">
        <v>84</v>
      </c>
      <c r="G135">
        <f>_xlfn.XLOOKUP(data25[[#This Row],[Product]],costperunit[Product],costperunit[Cost per unit])</f>
        <v>9.77</v>
      </c>
      <c r="H135">
        <f>data25[[#This Row],[Cost per Unit]]*data25[[#This Row],[Units]]</f>
        <v>820.68</v>
      </c>
    </row>
    <row r="136" spans="2:8" x14ac:dyDescent="0.3">
      <c r="B136" t="s">
        <v>7</v>
      </c>
      <c r="C136" t="s">
        <v>34</v>
      </c>
      <c r="D136" t="s">
        <v>17</v>
      </c>
      <c r="E136" s="4">
        <v>7777</v>
      </c>
      <c r="F136" s="5">
        <v>39</v>
      </c>
      <c r="G136">
        <f>_xlfn.XLOOKUP(data25[[#This Row],[Product]],costperunit[Product],costperunit[Cost per unit])</f>
        <v>3.11</v>
      </c>
      <c r="H136">
        <f>data25[[#This Row],[Cost per Unit]]*data25[[#This Row],[Units]]</f>
        <v>121.28999999999999</v>
      </c>
    </row>
    <row r="137" spans="2:8" x14ac:dyDescent="0.3">
      <c r="B137" t="s">
        <v>5</v>
      </c>
      <c r="C137" t="s">
        <v>36</v>
      </c>
      <c r="D137" t="s">
        <v>17</v>
      </c>
      <c r="E137" s="4">
        <v>3339</v>
      </c>
      <c r="F137" s="5">
        <v>348</v>
      </c>
      <c r="G137">
        <f>_xlfn.XLOOKUP(data25[[#This Row],[Product]],costperunit[Product],costperunit[Cost per unit])</f>
        <v>3.11</v>
      </c>
      <c r="H137">
        <f>data25[[#This Row],[Cost per Unit]]*data25[[#This Row],[Units]]</f>
        <v>1082.28</v>
      </c>
    </row>
    <row r="138" spans="2:8" x14ac:dyDescent="0.3">
      <c r="B138" t="s">
        <v>7</v>
      </c>
      <c r="C138" t="s">
        <v>37</v>
      </c>
      <c r="D138" t="s">
        <v>33</v>
      </c>
      <c r="E138" s="4">
        <v>6391</v>
      </c>
      <c r="F138" s="5">
        <v>48</v>
      </c>
      <c r="G138">
        <f>_xlfn.XLOOKUP(data25[[#This Row],[Product]],costperunit[Product],costperunit[Cost per unit])</f>
        <v>12.37</v>
      </c>
      <c r="H138">
        <f>data25[[#This Row],[Cost per Unit]]*data25[[#This Row],[Units]]</f>
        <v>593.76</v>
      </c>
    </row>
    <row r="139" spans="2:8" x14ac:dyDescent="0.3">
      <c r="B139" t="s">
        <v>5</v>
      </c>
      <c r="C139" t="s">
        <v>37</v>
      </c>
      <c r="D139" t="s">
        <v>22</v>
      </c>
      <c r="E139" s="4">
        <v>518</v>
      </c>
      <c r="F139" s="5">
        <v>75</v>
      </c>
      <c r="G139">
        <f>_xlfn.XLOOKUP(data25[[#This Row],[Product]],costperunit[Product],costperunit[Cost per unit])</f>
        <v>9.77</v>
      </c>
      <c r="H139">
        <f>data25[[#This Row],[Cost per Unit]]*data25[[#This Row],[Units]]</f>
        <v>732.75</v>
      </c>
    </row>
    <row r="140" spans="2:8" x14ac:dyDescent="0.3">
      <c r="B140" t="s">
        <v>7</v>
      </c>
      <c r="C140" t="s">
        <v>38</v>
      </c>
      <c r="D140" t="s">
        <v>28</v>
      </c>
      <c r="E140" s="4">
        <v>5677</v>
      </c>
      <c r="F140" s="5">
        <v>258</v>
      </c>
      <c r="G140">
        <f>_xlfn.XLOOKUP(data25[[#This Row],[Product]],costperunit[Product],costperunit[Cost per unit])</f>
        <v>10.38</v>
      </c>
      <c r="H140">
        <f>data25[[#This Row],[Cost per Unit]]*data25[[#This Row],[Units]]</f>
        <v>2678.0400000000004</v>
      </c>
    </row>
    <row r="141" spans="2:8" x14ac:dyDescent="0.3">
      <c r="B141" t="s">
        <v>6</v>
      </c>
      <c r="C141" t="s">
        <v>39</v>
      </c>
      <c r="D141" t="s">
        <v>17</v>
      </c>
      <c r="E141" s="4">
        <v>6048</v>
      </c>
      <c r="F141" s="5">
        <v>27</v>
      </c>
      <c r="G141">
        <f>_xlfn.XLOOKUP(data25[[#This Row],[Product]],costperunit[Product],costperunit[Cost per unit])</f>
        <v>3.11</v>
      </c>
      <c r="H141">
        <f>data25[[#This Row],[Cost per Unit]]*data25[[#This Row],[Units]]</f>
        <v>83.97</v>
      </c>
    </row>
    <row r="142" spans="2:8" x14ac:dyDescent="0.3">
      <c r="B142" t="s">
        <v>8</v>
      </c>
      <c r="C142" t="s">
        <v>38</v>
      </c>
      <c r="D142" t="s">
        <v>32</v>
      </c>
      <c r="E142" s="4">
        <v>3752</v>
      </c>
      <c r="F142" s="5">
        <v>213</v>
      </c>
      <c r="G142">
        <f>_xlfn.XLOOKUP(data25[[#This Row],[Product]],costperunit[Product],costperunit[Cost per unit])</f>
        <v>8.65</v>
      </c>
      <c r="H142">
        <f>data25[[#This Row],[Cost per Unit]]*data25[[#This Row],[Units]]</f>
        <v>1842.45</v>
      </c>
    </row>
    <row r="143" spans="2:8" x14ac:dyDescent="0.3">
      <c r="B143" t="s">
        <v>5</v>
      </c>
      <c r="C143" t="s">
        <v>35</v>
      </c>
      <c r="D143" t="s">
        <v>29</v>
      </c>
      <c r="E143" s="4">
        <v>4480</v>
      </c>
      <c r="F143" s="5">
        <v>357</v>
      </c>
      <c r="G143">
        <f>_xlfn.XLOOKUP(data25[[#This Row],[Product]],costperunit[Product],costperunit[Cost per unit])</f>
        <v>7.16</v>
      </c>
      <c r="H143">
        <f>data25[[#This Row],[Cost per Unit]]*data25[[#This Row],[Units]]</f>
        <v>2556.12</v>
      </c>
    </row>
    <row r="144" spans="2:8" x14ac:dyDescent="0.3">
      <c r="B144" t="s">
        <v>9</v>
      </c>
      <c r="C144" t="s">
        <v>37</v>
      </c>
      <c r="D144" t="s">
        <v>4</v>
      </c>
      <c r="E144" s="4">
        <v>259</v>
      </c>
      <c r="F144" s="5">
        <v>207</v>
      </c>
      <c r="G144">
        <f>_xlfn.XLOOKUP(data25[[#This Row],[Product]],costperunit[Product],costperunit[Cost per unit])</f>
        <v>11.88</v>
      </c>
      <c r="H144">
        <f>data25[[#This Row],[Cost per Unit]]*data25[[#This Row],[Units]]</f>
        <v>2459.1600000000003</v>
      </c>
    </row>
    <row r="145" spans="2:8" x14ac:dyDescent="0.3">
      <c r="B145" t="s">
        <v>8</v>
      </c>
      <c r="C145" t="s">
        <v>37</v>
      </c>
      <c r="D145" t="s">
        <v>30</v>
      </c>
      <c r="E145" s="4">
        <v>42</v>
      </c>
      <c r="F145" s="5">
        <v>150</v>
      </c>
      <c r="G145">
        <f>_xlfn.XLOOKUP(data25[[#This Row],[Product]],costperunit[Product],costperunit[Cost per unit])</f>
        <v>14.49</v>
      </c>
      <c r="H145">
        <f>data25[[#This Row],[Cost per Unit]]*data25[[#This Row],[Units]]</f>
        <v>2173.5</v>
      </c>
    </row>
    <row r="146" spans="2:8" x14ac:dyDescent="0.3">
      <c r="B146" t="s">
        <v>41</v>
      </c>
      <c r="C146" t="s">
        <v>36</v>
      </c>
      <c r="D146" t="s">
        <v>26</v>
      </c>
      <c r="E146" s="4">
        <v>98</v>
      </c>
      <c r="F146" s="5">
        <v>204</v>
      </c>
      <c r="G146">
        <f>_xlfn.XLOOKUP(data25[[#This Row],[Product]],costperunit[Product],costperunit[Cost per unit])</f>
        <v>5.6</v>
      </c>
      <c r="H146">
        <f>data25[[#This Row],[Cost per Unit]]*data25[[#This Row],[Units]]</f>
        <v>1142.3999999999999</v>
      </c>
    </row>
    <row r="147" spans="2:8" x14ac:dyDescent="0.3">
      <c r="B147" t="s">
        <v>7</v>
      </c>
      <c r="C147" t="s">
        <v>35</v>
      </c>
      <c r="D147" t="s">
        <v>27</v>
      </c>
      <c r="E147" s="4">
        <v>2478</v>
      </c>
      <c r="F147" s="5">
        <v>21</v>
      </c>
      <c r="G147">
        <f>_xlfn.XLOOKUP(data25[[#This Row],[Product]],costperunit[Product],costperunit[Cost per unit])</f>
        <v>16.73</v>
      </c>
      <c r="H147">
        <f>data25[[#This Row],[Cost per Unit]]*data25[[#This Row],[Units]]</f>
        <v>351.33</v>
      </c>
    </row>
    <row r="148" spans="2:8" x14ac:dyDescent="0.3">
      <c r="B148" t="s">
        <v>41</v>
      </c>
      <c r="C148" t="s">
        <v>34</v>
      </c>
      <c r="D148" t="s">
        <v>33</v>
      </c>
      <c r="E148" s="4">
        <v>7847</v>
      </c>
      <c r="F148" s="5">
        <v>174</v>
      </c>
      <c r="G148">
        <f>_xlfn.XLOOKUP(data25[[#This Row],[Product]],costperunit[Product],costperunit[Cost per unit])</f>
        <v>12.37</v>
      </c>
      <c r="H148">
        <f>data25[[#This Row],[Cost per Unit]]*data25[[#This Row],[Units]]</f>
        <v>2152.3799999999997</v>
      </c>
    </row>
    <row r="149" spans="2:8" x14ac:dyDescent="0.3">
      <c r="B149" t="s">
        <v>2</v>
      </c>
      <c r="C149" t="s">
        <v>37</v>
      </c>
      <c r="D149" t="s">
        <v>17</v>
      </c>
      <c r="E149" s="4">
        <v>9926</v>
      </c>
      <c r="F149" s="5">
        <v>201</v>
      </c>
      <c r="G149">
        <f>_xlfn.XLOOKUP(data25[[#This Row],[Product]],costperunit[Product],costperunit[Cost per unit])</f>
        <v>3.11</v>
      </c>
      <c r="H149">
        <f>data25[[#This Row],[Cost per Unit]]*data25[[#This Row],[Units]]</f>
        <v>625.11</v>
      </c>
    </row>
    <row r="150" spans="2:8" x14ac:dyDescent="0.3">
      <c r="B150" t="s">
        <v>8</v>
      </c>
      <c r="C150" t="s">
        <v>38</v>
      </c>
      <c r="D150" t="s">
        <v>13</v>
      </c>
      <c r="E150" s="4">
        <v>819</v>
      </c>
      <c r="F150" s="5">
        <v>510</v>
      </c>
      <c r="G150">
        <f>_xlfn.XLOOKUP(data25[[#This Row],[Product]],costperunit[Product],costperunit[Cost per unit])</f>
        <v>9.33</v>
      </c>
      <c r="H150">
        <f>data25[[#This Row],[Cost per Unit]]*data25[[#This Row],[Units]]</f>
        <v>4758.3</v>
      </c>
    </row>
    <row r="151" spans="2:8" x14ac:dyDescent="0.3">
      <c r="B151" t="s">
        <v>6</v>
      </c>
      <c r="C151" t="s">
        <v>39</v>
      </c>
      <c r="D151" t="s">
        <v>29</v>
      </c>
      <c r="E151" s="4">
        <v>3052</v>
      </c>
      <c r="F151" s="5">
        <v>378</v>
      </c>
      <c r="G151">
        <f>_xlfn.XLOOKUP(data25[[#This Row],[Product]],costperunit[Product],costperunit[Cost per unit])</f>
        <v>7.16</v>
      </c>
      <c r="H151">
        <f>data25[[#This Row],[Cost per Unit]]*data25[[#This Row],[Units]]</f>
        <v>2706.48</v>
      </c>
    </row>
    <row r="152" spans="2:8" x14ac:dyDescent="0.3">
      <c r="B152" t="s">
        <v>9</v>
      </c>
      <c r="C152" t="s">
        <v>34</v>
      </c>
      <c r="D152" t="s">
        <v>21</v>
      </c>
      <c r="E152" s="4">
        <v>6832</v>
      </c>
      <c r="F152" s="5">
        <v>27</v>
      </c>
      <c r="G152">
        <f>_xlfn.XLOOKUP(data25[[#This Row],[Product]],costperunit[Product],costperunit[Cost per unit])</f>
        <v>9</v>
      </c>
      <c r="H152">
        <f>data25[[#This Row],[Cost per Unit]]*data25[[#This Row],[Units]]</f>
        <v>243</v>
      </c>
    </row>
    <row r="153" spans="2:8" x14ac:dyDescent="0.3">
      <c r="B153" t="s">
        <v>2</v>
      </c>
      <c r="C153" t="s">
        <v>39</v>
      </c>
      <c r="D153" t="s">
        <v>16</v>
      </c>
      <c r="E153" s="4">
        <v>2016</v>
      </c>
      <c r="F153" s="5">
        <v>117</v>
      </c>
      <c r="G153">
        <f>_xlfn.XLOOKUP(data25[[#This Row],[Product]],costperunit[Product],costperunit[Cost per unit])</f>
        <v>8.7899999999999991</v>
      </c>
      <c r="H153">
        <f>data25[[#This Row],[Cost per Unit]]*data25[[#This Row],[Units]]</f>
        <v>1028.4299999999998</v>
      </c>
    </row>
    <row r="154" spans="2:8" x14ac:dyDescent="0.3">
      <c r="B154" t="s">
        <v>6</v>
      </c>
      <c r="C154" t="s">
        <v>38</v>
      </c>
      <c r="D154" t="s">
        <v>21</v>
      </c>
      <c r="E154" s="4">
        <v>7322</v>
      </c>
      <c r="F154" s="5">
        <v>36</v>
      </c>
      <c r="G154">
        <f>_xlfn.XLOOKUP(data25[[#This Row],[Product]],costperunit[Product],costperunit[Cost per unit])</f>
        <v>9</v>
      </c>
      <c r="H154">
        <f>data25[[#This Row],[Cost per Unit]]*data25[[#This Row],[Units]]</f>
        <v>324</v>
      </c>
    </row>
    <row r="155" spans="2:8" x14ac:dyDescent="0.3">
      <c r="B155" t="s">
        <v>8</v>
      </c>
      <c r="C155" t="s">
        <v>35</v>
      </c>
      <c r="D155" t="s">
        <v>33</v>
      </c>
      <c r="E155" s="4">
        <v>357</v>
      </c>
      <c r="F155" s="5">
        <v>126</v>
      </c>
      <c r="G155">
        <f>_xlfn.XLOOKUP(data25[[#This Row],[Product]],costperunit[Product],costperunit[Cost per unit])</f>
        <v>12.37</v>
      </c>
      <c r="H155">
        <f>data25[[#This Row],[Cost per Unit]]*data25[[#This Row],[Units]]</f>
        <v>1558.62</v>
      </c>
    </row>
    <row r="156" spans="2:8" x14ac:dyDescent="0.3">
      <c r="B156" t="s">
        <v>9</v>
      </c>
      <c r="C156" t="s">
        <v>39</v>
      </c>
      <c r="D156" t="s">
        <v>25</v>
      </c>
      <c r="E156" s="4">
        <v>3192</v>
      </c>
      <c r="F156" s="5">
        <v>72</v>
      </c>
      <c r="G156">
        <f>_xlfn.XLOOKUP(data25[[#This Row],[Product]],costperunit[Product],costperunit[Cost per unit])</f>
        <v>13.15</v>
      </c>
      <c r="H156">
        <f>data25[[#This Row],[Cost per Unit]]*data25[[#This Row],[Units]]</f>
        <v>946.80000000000007</v>
      </c>
    </row>
    <row r="157" spans="2:8" x14ac:dyDescent="0.3">
      <c r="B157" t="s">
        <v>7</v>
      </c>
      <c r="C157" t="s">
        <v>36</v>
      </c>
      <c r="D157" t="s">
        <v>22</v>
      </c>
      <c r="E157" s="4">
        <v>8435</v>
      </c>
      <c r="F157" s="5">
        <v>42</v>
      </c>
      <c r="G157">
        <f>_xlfn.XLOOKUP(data25[[#This Row],[Product]],costperunit[Product],costperunit[Cost per unit])</f>
        <v>9.77</v>
      </c>
      <c r="H157">
        <f>data25[[#This Row],[Cost per Unit]]*data25[[#This Row],[Units]]</f>
        <v>410.34</v>
      </c>
    </row>
    <row r="158" spans="2:8" x14ac:dyDescent="0.3">
      <c r="B158" t="s">
        <v>40</v>
      </c>
      <c r="C158" t="s">
        <v>39</v>
      </c>
      <c r="D158" t="s">
        <v>29</v>
      </c>
      <c r="E158" s="4">
        <v>0</v>
      </c>
      <c r="F158" s="5">
        <v>135</v>
      </c>
      <c r="G158">
        <f>_xlfn.XLOOKUP(data25[[#This Row],[Product]],costperunit[Product],costperunit[Cost per unit])</f>
        <v>7.16</v>
      </c>
      <c r="H158">
        <f>data25[[#This Row],[Cost per Unit]]*data25[[#This Row],[Units]]</f>
        <v>966.6</v>
      </c>
    </row>
    <row r="159" spans="2:8" x14ac:dyDescent="0.3">
      <c r="B159" t="s">
        <v>7</v>
      </c>
      <c r="C159" t="s">
        <v>34</v>
      </c>
      <c r="D159" t="s">
        <v>24</v>
      </c>
      <c r="E159" s="4">
        <v>8862</v>
      </c>
      <c r="F159" s="5">
        <v>189</v>
      </c>
      <c r="G159">
        <f>_xlfn.XLOOKUP(data25[[#This Row],[Product]],costperunit[Product],costperunit[Cost per unit])</f>
        <v>4.97</v>
      </c>
      <c r="H159">
        <f>data25[[#This Row],[Cost per Unit]]*data25[[#This Row],[Units]]</f>
        <v>939.32999999999993</v>
      </c>
    </row>
    <row r="160" spans="2:8" x14ac:dyDescent="0.3">
      <c r="B160" t="s">
        <v>6</v>
      </c>
      <c r="C160" t="s">
        <v>37</v>
      </c>
      <c r="D160" t="s">
        <v>28</v>
      </c>
      <c r="E160" s="4">
        <v>3556</v>
      </c>
      <c r="F160" s="5">
        <v>459</v>
      </c>
      <c r="G160">
        <f>_xlfn.XLOOKUP(data25[[#This Row],[Product]],costperunit[Product],costperunit[Cost per unit])</f>
        <v>10.38</v>
      </c>
      <c r="H160">
        <f>data25[[#This Row],[Cost per Unit]]*data25[[#This Row],[Units]]</f>
        <v>4764.42</v>
      </c>
    </row>
    <row r="161" spans="2:8" x14ac:dyDescent="0.3">
      <c r="B161" t="s">
        <v>5</v>
      </c>
      <c r="C161" t="s">
        <v>34</v>
      </c>
      <c r="D161" t="s">
        <v>15</v>
      </c>
      <c r="E161" s="4">
        <v>7280</v>
      </c>
      <c r="F161" s="5">
        <v>201</v>
      </c>
      <c r="G161">
        <f>_xlfn.XLOOKUP(data25[[#This Row],[Product]],costperunit[Product],costperunit[Cost per unit])</f>
        <v>11.73</v>
      </c>
      <c r="H161">
        <f>data25[[#This Row],[Cost per Unit]]*data25[[#This Row],[Units]]</f>
        <v>2357.73</v>
      </c>
    </row>
    <row r="162" spans="2:8" x14ac:dyDescent="0.3">
      <c r="B162" t="s">
        <v>6</v>
      </c>
      <c r="C162" t="s">
        <v>34</v>
      </c>
      <c r="D162" t="s">
        <v>30</v>
      </c>
      <c r="E162" s="4">
        <v>3402</v>
      </c>
      <c r="F162" s="5">
        <v>366</v>
      </c>
      <c r="G162">
        <f>_xlfn.XLOOKUP(data25[[#This Row],[Product]],costperunit[Product],costperunit[Cost per unit])</f>
        <v>14.49</v>
      </c>
      <c r="H162">
        <f>data25[[#This Row],[Cost per Unit]]*data25[[#This Row],[Units]]</f>
        <v>5303.34</v>
      </c>
    </row>
    <row r="163" spans="2:8" x14ac:dyDescent="0.3">
      <c r="B163" t="s">
        <v>3</v>
      </c>
      <c r="C163" t="s">
        <v>37</v>
      </c>
      <c r="D163" t="s">
        <v>29</v>
      </c>
      <c r="E163" s="4">
        <v>4592</v>
      </c>
      <c r="F163" s="5">
        <v>324</v>
      </c>
      <c r="G163">
        <f>_xlfn.XLOOKUP(data25[[#This Row],[Product]],costperunit[Product],costperunit[Cost per unit])</f>
        <v>7.16</v>
      </c>
      <c r="H163">
        <f>data25[[#This Row],[Cost per Unit]]*data25[[#This Row],[Units]]</f>
        <v>2319.84</v>
      </c>
    </row>
    <row r="164" spans="2:8" x14ac:dyDescent="0.3">
      <c r="B164" t="s">
        <v>9</v>
      </c>
      <c r="C164" t="s">
        <v>35</v>
      </c>
      <c r="D164" t="s">
        <v>15</v>
      </c>
      <c r="E164" s="4">
        <v>7833</v>
      </c>
      <c r="F164" s="5">
        <v>243</v>
      </c>
      <c r="G164">
        <f>_xlfn.XLOOKUP(data25[[#This Row],[Product]],costperunit[Product],costperunit[Cost per unit])</f>
        <v>11.73</v>
      </c>
      <c r="H164">
        <f>data25[[#This Row],[Cost per Unit]]*data25[[#This Row],[Units]]</f>
        <v>2850.3900000000003</v>
      </c>
    </row>
    <row r="165" spans="2:8" x14ac:dyDescent="0.3">
      <c r="B165" t="s">
        <v>2</v>
      </c>
      <c r="C165" t="s">
        <v>39</v>
      </c>
      <c r="D165" t="s">
        <v>21</v>
      </c>
      <c r="E165" s="4">
        <v>7651</v>
      </c>
      <c r="F165" s="5">
        <v>213</v>
      </c>
      <c r="G165">
        <f>_xlfn.XLOOKUP(data25[[#This Row],[Product]],costperunit[Product],costperunit[Cost per unit])</f>
        <v>9</v>
      </c>
      <c r="H165">
        <f>data25[[#This Row],[Cost per Unit]]*data25[[#This Row],[Units]]</f>
        <v>1917</v>
      </c>
    </row>
    <row r="166" spans="2:8" x14ac:dyDescent="0.3">
      <c r="B166" t="s">
        <v>40</v>
      </c>
      <c r="C166" t="s">
        <v>35</v>
      </c>
      <c r="D166" t="s">
        <v>30</v>
      </c>
      <c r="E166" s="4">
        <v>2275</v>
      </c>
      <c r="F166" s="5">
        <v>447</v>
      </c>
      <c r="G166">
        <f>_xlfn.XLOOKUP(data25[[#This Row],[Product]],costperunit[Product],costperunit[Cost per unit])</f>
        <v>14.49</v>
      </c>
      <c r="H166">
        <f>data25[[#This Row],[Cost per Unit]]*data25[[#This Row],[Units]]</f>
        <v>6477.03</v>
      </c>
    </row>
    <row r="167" spans="2:8" x14ac:dyDescent="0.3">
      <c r="B167" t="s">
        <v>40</v>
      </c>
      <c r="C167" t="s">
        <v>38</v>
      </c>
      <c r="D167" t="s">
        <v>13</v>
      </c>
      <c r="E167" s="4">
        <v>5670</v>
      </c>
      <c r="F167" s="5">
        <v>297</v>
      </c>
      <c r="G167">
        <f>_xlfn.XLOOKUP(data25[[#This Row],[Product]],costperunit[Product],costperunit[Cost per unit])</f>
        <v>9.33</v>
      </c>
      <c r="H167">
        <f>data25[[#This Row],[Cost per Unit]]*data25[[#This Row],[Units]]</f>
        <v>2771.01</v>
      </c>
    </row>
    <row r="168" spans="2:8" x14ac:dyDescent="0.3">
      <c r="B168" t="s">
        <v>7</v>
      </c>
      <c r="C168" t="s">
        <v>35</v>
      </c>
      <c r="D168" t="s">
        <v>16</v>
      </c>
      <c r="E168" s="4">
        <v>2135</v>
      </c>
      <c r="F168" s="5">
        <v>27</v>
      </c>
      <c r="G168">
        <f>_xlfn.XLOOKUP(data25[[#This Row],[Product]],costperunit[Product],costperunit[Cost per unit])</f>
        <v>8.7899999999999991</v>
      </c>
      <c r="H168">
        <f>data25[[#This Row],[Cost per Unit]]*data25[[#This Row],[Units]]</f>
        <v>237.32999999999998</v>
      </c>
    </row>
    <row r="169" spans="2:8" x14ac:dyDescent="0.3">
      <c r="B169" t="s">
        <v>40</v>
      </c>
      <c r="C169" t="s">
        <v>34</v>
      </c>
      <c r="D169" t="s">
        <v>23</v>
      </c>
      <c r="E169" s="4">
        <v>2779</v>
      </c>
      <c r="F169" s="5">
        <v>75</v>
      </c>
      <c r="G169">
        <f>_xlfn.XLOOKUP(data25[[#This Row],[Product]],costperunit[Product],costperunit[Cost per unit])</f>
        <v>6.49</v>
      </c>
      <c r="H169">
        <f>data25[[#This Row],[Cost per Unit]]*data25[[#This Row],[Units]]</f>
        <v>486.75</v>
      </c>
    </row>
    <row r="170" spans="2:8" x14ac:dyDescent="0.3">
      <c r="B170" t="s">
        <v>10</v>
      </c>
      <c r="C170" t="s">
        <v>39</v>
      </c>
      <c r="D170" t="s">
        <v>33</v>
      </c>
      <c r="E170" s="4">
        <v>12950</v>
      </c>
      <c r="F170" s="5">
        <v>30</v>
      </c>
      <c r="G170">
        <f>_xlfn.XLOOKUP(data25[[#This Row],[Product]],costperunit[Product],costperunit[Cost per unit])</f>
        <v>12.37</v>
      </c>
      <c r="H170">
        <f>data25[[#This Row],[Cost per Unit]]*data25[[#This Row],[Units]]</f>
        <v>371.09999999999997</v>
      </c>
    </row>
    <row r="171" spans="2:8" x14ac:dyDescent="0.3">
      <c r="B171" t="s">
        <v>7</v>
      </c>
      <c r="C171" t="s">
        <v>36</v>
      </c>
      <c r="D171" t="s">
        <v>18</v>
      </c>
      <c r="E171" s="4">
        <v>2646</v>
      </c>
      <c r="F171" s="5">
        <v>177</v>
      </c>
      <c r="G171">
        <f>_xlfn.XLOOKUP(data25[[#This Row],[Product]],costperunit[Product],costperunit[Cost per unit])</f>
        <v>6.47</v>
      </c>
      <c r="H171">
        <f>data25[[#This Row],[Cost per Unit]]*data25[[#This Row],[Units]]</f>
        <v>1145.19</v>
      </c>
    </row>
    <row r="172" spans="2:8" x14ac:dyDescent="0.3">
      <c r="B172" t="s">
        <v>40</v>
      </c>
      <c r="C172" t="s">
        <v>34</v>
      </c>
      <c r="D172" t="s">
        <v>33</v>
      </c>
      <c r="E172" s="4">
        <v>3794</v>
      </c>
      <c r="F172" s="5">
        <v>159</v>
      </c>
      <c r="G172">
        <f>_xlfn.XLOOKUP(data25[[#This Row],[Product]],costperunit[Product],costperunit[Cost per unit])</f>
        <v>12.37</v>
      </c>
      <c r="H172">
        <f>data25[[#This Row],[Cost per Unit]]*data25[[#This Row],[Units]]</f>
        <v>1966.83</v>
      </c>
    </row>
    <row r="173" spans="2:8" x14ac:dyDescent="0.3">
      <c r="B173" t="s">
        <v>3</v>
      </c>
      <c r="C173" t="s">
        <v>35</v>
      </c>
      <c r="D173" t="s">
        <v>33</v>
      </c>
      <c r="E173" s="4">
        <v>819</v>
      </c>
      <c r="F173" s="5">
        <v>306</v>
      </c>
      <c r="G173">
        <f>_xlfn.XLOOKUP(data25[[#This Row],[Product]],costperunit[Product],costperunit[Cost per unit])</f>
        <v>12.37</v>
      </c>
      <c r="H173">
        <f>data25[[#This Row],[Cost per Unit]]*data25[[#This Row],[Units]]</f>
        <v>3785.22</v>
      </c>
    </row>
    <row r="174" spans="2:8" x14ac:dyDescent="0.3">
      <c r="B174" t="s">
        <v>3</v>
      </c>
      <c r="C174" t="s">
        <v>34</v>
      </c>
      <c r="D174" t="s">
        <v>20</v>
      </c>
      <c r="E174" s="4">
        <v>2583</v>
      </c>
      <c r="F174" s="5">
        <v>18</v>
      </c>
      <c r="G174">
        <f>_xlfn.XLOOKUP(data25[[#This Row],[Product]],costperunit[Product],costperunit[Cost per unit])</f>
        <v>10.62</v>
      </c>
      <c r="H174">
        <f>data25[[#This Row],[Cost per Unit]]*data25[[#This Row],[Units]]</f>
        <v>191.16</v>
      </c>
    </row>
    <row r="175" spans="2:8" x14ac:dyDescent="0.3">
      <c r="B175" t="s">
        <v>7</v>
      </c>
      <c r="C175" t="s">
        <v>35</v>
      </c>
      <c r="D175" t="s">
        <v>19</v>
      </c>
      <c r="E175" s="4">
        <v>4585</v>
      </c>
      <c r="F175" s="5">
        <v>240</v>
      </c>
      <c r="G175">
        <f>_xlfn.XLOOKUP(data25[[#This Row],[Product]],costperunit[Product],costperunit[Cost per unit])</f>
        <v>7.64</v>
      </c>
      <c r="H175">
        <f>data25[[#This Row],[Cost per Unit]]*data25[[#This Row],[Units]]</f>
        <v>1833.6</v>
      </c>
    </row>
    <row r="176" spans="2:8" x14ac:dyDescent="0.3">
      <c r="B176" t="s">
        <v>5</v>
      </c>
      <c r="C176" t="s">
        <v>34</v>
      </c>
      <c r="D176" t="s">
        <v>33</v>
      </c>
      <c r="E176" s="4">
        <v>1652</v>
      </c>
      <c r="F176" s="5">
        <v>93</v>
      </c>
      <c r="G176">
        <f>_xlfn.XLOOKUP(data25[[#This Row],[Product]],costperunit[Product],costperunit[Cost per unit])</f>
        <v>12.37</v>
      </c>
      <c r="H176">
        <f>data25[[#This Row],[Cost per Unit]]*data25[[#This Row],[Units]]</f>
        <v>1150.4099999999999</v>
      </c>
    </row>
    <row r="177" spans="2:8" x14ac:dyDescent="0.3">
      <c r="B177" t="s">
        <v>10</v>
      </c>
      <c r="C177" t="s">
        <v>34</v>
      </c>
      <c r="D177" t="s">
        <v>26</v>
      </c>
      <c r="E177" s="4">
        <v>4991</v>
      </c>
      <c r="F177" s="5">
        <v>9</v>
      </c>
      <c r="G177">
        <f>_xlfn.XLOOKUP(data25[[#This Row],[Product]],costperunit[Product],costperunit[Cost per unit])</f>
        <v>5.6</v>
      </c>
      <c r="H177">
        <f>data25[[#This Row],[Cost per Unit]]*data25[[#This Row],[Units]]</f>
        <v>50.4</v>
      </c>
    </row>
    <row r="178" spans="2:8" x14ac:dyDescent="0.3">
      <c r="B178" t="s">
        <v>8</v>
      </c>
      <c r="C178" t="s">
        <v>34</v>
      </c>
      <c r="D178" t="s">
        <v>16</v>
      </c>
      <c r="E178" s="4">
        <v>2009</v>
      </c>
      <c r="F178" s="5">
        <v>219</v>
      </c>
      <c r="G178">
        <f>_xlfn.XLOOKUP(data25[[#This Row],[Product]],costperunit[Product],costperunit[Cost per unit])</f>
        <v>8.7899999999999991</v>
      </c>
      <c r="H178">
        <f>data25[[#This Row],[Cost per Unit]]*data25[[#This Row],[Units]]</f>
        <v>1925.0099999999998</v>
      </c>
    </row>
    <row r="179" spans="2:8" x14ac:dyDescent="0.3">
      <c r="B179" t="s">
        <v>2</v>
      </c>
      <c r="C179" t="s">
        <v>39</v>
      </c>
      <c r="D179" t="s">
        <v>22</v>
      </c>
      <c r="E179" s="4">
        <v>1568</v>
      </c>
      <c r="F179" s="5">
        <v>141</v>
      </c>
      <c r="G179">
        <f>_xlfn.XLOOKUP(data25[[#This Row],[Product]],costperunit[Product],costperunit[Cost per unit])</f>
        <v>9.77</v>
      </c>
      <c r="H179">
        <f>data25[[#This Row],[Cost per Unit]]*data25[[#This Row],[Units]]</f>
        <v>1377.57</v>
      </c>
    </row>
    <row r="180" spans="2:8" x14ac:dyDescent="0.3">
      <c r="B180" t="s">
        <v>41</v>
      </c>
      <c r="C180" t="s">
        <v>37</v>
      </c>
      <c r="D180" t="s">
        <v>20</v>
      </c>
      <c r="E180" s="4">
        <v>3388</v>
      </c>
      <c r="F180" s="5">
        <v>123</v>
      </c>
      <c r="G180">
        <f>_xlfn.XLOOKUP(data25[[#This Row],[Product]],costperunit[Product],costperunit[Cost per unit])</f>
        <v>10.62</v>
      </c>
      <c r="H180">
        <f>data25[[#This Row],[Cost per Unit]]*data25[[#This Row],[Units]]</f>
        <v>1306.26</v>
      </c>
    </row>
    <row r="181" spans="2:8" x14ac:dyDescent="0.3">
      <c r="B181" t="s">
        <v>40</v>
      </c>
      <c r="C181" t="s">
        <v>38</v>
      </c>
      <c r="D181" t="s">
        <v>24</v>
      </c>
      <c r="E181" s="4">
        <v>623</v>
      </c>
      <c r="F181" s="5">
        <v>51</v>
      </c>
      <c r="G181">
        <f>_xlfn.XLOOKUP(data25[[#This Row],[Product]],costperunit[Product],costperunit[Cost per unit])</f>
        <v>4.97</v>
      </c>
      <c r="H181">
        <f>data25[[#This Row],[Cost per Unit]]*data25[[#This Row],[Units]]</f>
        <v>253.47</v>
      </c>
    </row>
    <row r="182" spans="2:8" x14ac:dyDescent="0.3">
      <c r="B182" t="s">
        <v>6</v>
      </c>
      <c r="C182" t="s">
        <v>36</v>
      </c>
      <c r="D182" t="s">
        <v>4</v>
      </c>
      <c r="E182" s="4">
        <v>10073</v>
      </c>
      <c r="F182" s="5">
        <v>120</v>
      </c>
      <c r="G182">
        <f>_xlfn.XLOOKUP(data25[[#This Row],[Product]],costperunit[Product],costperunit[Cost per unit])</f>
        <v>11.88</v>
      </c>
      <c r="H182">
        <f>data25[[#This Row],[Cost per Unit]]*data25[[#This Row],[Units]]</f>
        <v>1425.6000000000001</v>
      </c>
    </row>
    <row r="183" spans="2:8" x14ac:dyDescent="0.3">
      <c r="B183" t="s">
        <v>8</v>
      </c>
      <c r="C183" t="s">
        <v>39</v>
      </c>
      <c r="D183" t="s">
        <v>26</v>
      </c>
      <c r="E183" s="4">
        <v>1561</v>
      </c>
      <c r="F183" s="5">
        <v>27</v>
      </c>
      <c r="G183">
        <f>_xlfn.XLOOKUP(data25[[#This Row],[Product]],costperunit[Product],costperunit[Cost per unit])</f>
        <v>5.6</v>
      </c>
      <c r="H183">
        <f>data25[[#This Row],[Cost per Unit]]*data25[[#This Row],[Units]]</f>
        <v>151.19999999999999</v>
      </c>
    </row>
    <row r="184" spans="2:8" x14ac:dyDescent="0.3">
      <c r="B184" t="s">
        <v>9</v>
      </c>
      <c r="C184" t="s">
        <v>36</v>
      </c>
      <c r="D184" t="s">
        <v>27</v>
      </c>
      <c r="E184" s="4">
        <v>11522</v>
      </c>
      <c r="F184" s="5">
        <v>204</v>
      </c>
      <c r="G184">
        <f>_xlfn.XLOOKUP(data25[[#This Row],[Product]],costperunit[Product],costperunit[Cost per unit])</f>
        <v>16.73</v>
      </c>
      <c r="H184">
        <f>data25[[#This Row],[Cost per Unit]]*data25[[#This Row],[Units]]</f>
        <v>3412.92</v>
      </c>
    </row>
    <row r="185" spans="2:8" x14ac:dyDescent="0.3">
      <c r="B185" t="s">
        <v>6</v>
      </c>
      <c r="C185" t="s">
        <v>38</v>
      </c>
      <c r="D185" t="s">
        <v>13</v>
      </c>
      <c r="E185" s="4">
        <v>2317</v>
      </c>
      <c r="F185" s="5">
        <v>123</v>
      </c>
      <c r="G185">
        <f>_xlfn.XLOOKUP(data25[[#This Row],[Product]],costperunit[Product],costperunit[Cost per unit])</f>
        <v>9.33</v>
      </c>
      <c r="H185">
        <f>data25[[#This Row],[Cost per Unit]]*data25[[#This Row],[Units]]</f>
        <v>1147.5899999999999</v>
      </c>
    </row>
    <row r="186" spans="2:8" x14ac:dyDescent="0.3">
      <c r="B186" t="s">
        <v>10</v>
      </c>
      <c r="C186" t="s">
        <v>37</v>
      </c>
      <c r="D186" t="s">
        <v>28</v>
      </c>
      <c r="E186" s="4">
        <v>3059</v>
      </c>
      <c r="F186" s="5">
        <v>27</v>
      </c>
      <c r="G186">
        <f>_xlfn.XLOOKUP(data25[[#This Row],[Product]],costperunit[Product],costperunit[Cost per unit])</f>
        <v>10.38</v>
      </c>
      <c r="H186">
        <f>data25[[#This Row],[Cost per Unit]]*data25[[#This Row],[Units]]</f>
        <v>280.26000000000005</v>
      </c>
    </row>
    <row r="187" spans="2:8" x14ac:dyDescent="0.3">
      <c r="B187" t="s">
        <v>41</v>
      </c>
      <c r="C187" t="s">
        <v>37</v>
      </c>
      <c r="D187" t="s">
        <v>26</v>
      </c>
      <c r="E187" s="4">
        <v>2324</v>
      </c>
      <c r="F187" s="5">
        <v>177</v>
      </c>
      <c r="G187">
        <f>_xlfn.XLOOKUP(data25[[#This Row],[Product]],costperunit[Product],costperunit[Cost per unit])</f>
        <v>5.6</v>
      </c>
      <c r="H187">
        <f>data25[[#This Row],[Cost per Unit]]*data25[[#This Row],[Units]]</f>
        <v>991.19999999999993</v>
      </c>
    </row>
    <row r="188" spans="2:8" x14ac:dyDescent="0.3">
      <c r="B188" t="s">
        <v>3</v>
      </c>
      <c r="C188" t="s">
        <v>39</v>
      </c>
      <c r="D188" t="s">
        <v>26</v>
      </c>
      <c r="E188" s="4">
        <v>4956</v>
      </c>
      <c r="F188" s="5">
        <v>171</v>
      </c>
      <c r="G188">
        <f>_xlfn.XLOOKUP(data25[[#This Row],[Product]],costperunit[Product],costperunit[Cost per unit])</f>
        <v>5.6</v>
      </c>
      <c r="H188">
        <f>data25[[#This Row],[Cost per Unit]]*data25[[#This Row],[Units]]</f>
        <v>957.59999999999991</v>
      </c>
    </row>
    <row r="189" spans="2:8" x14ac:dyDescent="0.3">
      <c r="B189" t="s">
        <v>10</v>
      </c>
      <c r="C189" t="s">
        <v>34</v>
      </c>
      <c r="D189" t="s">
        <v>19</v>
      </c>
      <c r="E189" s="4">
        <v>5355</v>
      </c>
      <c r="F189" s="5">
        <v>204</v>
      </c>
      <c r="G189">
        <f>_xlfn.XLOOKUP(data25[[#This Row],[Product]],costperunit[Product],costperunit[Cost per unit])</f>
        <v>7.64</v>
      </c>
      <c r="H189">
        <f>data25[[#This Row],[Cost per Unit]]*data25[[#This Row],[Units]]</f>
        <v>1558.56</v>
      </c>
    </row>
    <row r="190" spans="2:8" x14ac:dyDescent="0.3">
      <c r="B190" t="s">
        <v>3</v>
      </c>
      <c r="C190" t="s">
        <v>34</v>
      </c>
      <c r="D190" t="s">
        <v>14</v>
      </c>
      <c r="E190" s="4">
        <v>7259</v>
      </c>
      <c r="F190" s="5">
        <v>276</v>
      </c>
      <c r="G190">
        <f>_xlfn.XLOOKUP(data25[[#This Row],[Product]],costperunit[Product],costperunit[Cost per unit])</f>
        <v>11.7</v>
      </c>
      <c r="H190">
        <f>data25[[#This Row],[Cost per Unit]]*data25[[#This Row],[Units]]</f>
        <v>3229.2</v>
      </c>
    </row>
    <row r="191" spans="2:8" x14ac:dyDescent="0.3">
      <c r="B191" t="s">
        <v>8</v>
      </c>
      <c r="C191" t="s">
        <v>37</v>
      </c>
      <c r="D191" t="s">
        <v>26</v>
      </c>
      <c r="E191" s="4">
        <v>6279</v>
      </c>
      <c r="F191" s="5">
        <v>45</v>
      </c>
      <c r="G191">
        <f>_xlfn.XLOOKUP(data25[[#This Row],[Product]],costperunit[Product],costperunit[Cost per unit])</f>
        <v>5.6</v>
      </c>
      <c r="H191">
        <f>data25[[#This Row],[Cost per Unit]]*data25[[#This Row],[Units]]</f>
        <v>251.99999999999997</v>
      </c>
    </row>
    <row r="192" spans="2:8" x14ac:dyDescent="0.3">
      <c r="B192" t="s">
        <v>40</v>
      </c>
      <c r="C192" t="s">
        <v>38</v>
      </c>
      <c r="D192" t="s">
        <v>29</v>
      </c>
      <c r="E192" s="4">
        <v>2541</v>
      </c>
      <c r="F192" s="5">
        <v>45</v>
      </c>
      <c r="G192">
        <f>_xlfn.XLOOKUP(data25[[#This Row],[Product]],costperunit[Product],costperunit[Cost per unit])</f>
        <v>7.16</v>
      </c>
      <c r="H192">
        <f>data25[[#This Row],[Cost per Unit]]*data25[[#This Row],[Units]]</f>
        <v>322.2</v>
      </c>
    </row>
    <row r="193" spans="2:8" x14ac:dyDescent="0.3">
      <c r="B193" t="s">
        <v>6</v>
      </c>
      <c r="C193" t="s">
        <v>35</v>
      </c>
      <c r="D193" t="s">
        <v>27</v>
      </c>
      <c r="E193" s="4">
        <v>3864</v>
      </c>
      <c r="F193" s="5">
        <v>177</v>
      </c>
      <c r="G193">
        <f>_xlfn.XLOOKUP(data25[[#This Row],[Product]],costperunit[Product],costperunit[Cost per unit])</f>
        <v>16.73</v>
      </c>
      <c r="H193">
        <f>data25[[#This Row],[Cost per Unit]]*data25[[#This Row],[Units]]</f>
        <v>2961.21</v>
      </c>
    </row>
    <row r="194" spans="2:8" x14ac:dyDescent="0.3">
      <c r="B194" t="s">
        <v>5</v>
      </c>
      <c r="C194" t="s">
        <v>36</v>
      </c>
      <c r="D194" t="s">
        <v>13</v>
      </c>
      <c r="E194" s="4">
        <v>6146</v>
      </c>
      <c r="F194" s="5">
        <v>63</v>
      </c>
      <c r="G194">
        <f>_xlfn.XLOOKUP(data25[[#This Row],[Product]],costperunit[Product],costperunit[Cost per unit])</f>
        <v>9.33</v>
      </c>
      <c r="H194">
        <f>data25[[#This Row],[Cost per Unit]]*data25[[#This Row],[Units]]</f>
        <v>587.79</v>
      </c>
    </row>
    <row r="195" spans="2:8" x14ac:dyDescent="0.3">
      <c r="B195" t="s">
        <v>9</v>
      </c>
      <c r="C195" t="s">
        <v>39</v>
      </c>
      <c r="D195" t="s">
        <v>18</v>
      </c>
      <c r="E195" s="4">
        <v>2639</v>
      </c>
      <c r="F195" s="5">
        <v>204</v>
      </c>
      <c r="G195">
        <f>_xlfn.XLOOKUP(data25[[#This Row],[Product]],costperunit[Product],costperunit[Cost per unit])</f>
        <v>6.47</v>
      </c>
      <c r="H195">
        <f>data25[[#This Row],[Cost per Unit]]*data25[[#This Row],[Units]]</f>
        <v>1319.8799999999999</v>
      </c>
    </row>
    <row r="196" spans="2:8" x14ac:dyDescent="0.3">
      <c r="B196" t="s">
        <v>8</v>
      </c>
      <c r="C196" t="s">
        <v>37</v>
      </c>
      <c r="D196" t="s">
        <v>22</v>
      </c>
      <c r="E196" s="4">
        <v>1890</v>
      </c>
      <c r="F196" s="5">
        <v>195</v>
      </c>
      <c r="G196">
        <f>_xlfn.XLOOKUP(data25[[#This Row],[Product]],costperunit[Product],costperunit[Cost per unit])</f>
        <v>9.77</v>
      </c>
      <c r="H196">
        <f>data25[[#This Row],[Cost per Unit]]*data25[[#This Row],[Units]]</f>
        <v>1905.1499999999999</v>
      </c>
    </row>
    <row r="197" spans="2:8" x14ac:dyDescent="0.3">
      <c r="B197" t="s">
        <v>7</v>
      </c>
      <c r="C197" t="s">
        <v>34</v>
      </c>
      <c r="D197" t="s">
        <v>14</v>
      </c>
      <c r="E197" s="4">
        <v>1932</v>
      </c>
      <c r="F197" s="5">
        <v>369</v>
      </c>
      <c r="G197">
        <f>_xlfn.XLOOKUP(data25[[#This Row],[Product]],costperunit[Product],costperunit[Cost per unit])</f>
        <v>11.7</v>
      </c>
      <c r="H197">
        <f>data25[[#This Row],[Cost per Unit]]*data25[[#This Row],[Units]]</f>
        <v>4317.3</v>
      </c>
    </row>
    <row r="198" spans="2:8" x14ac:dyDescent="0.3">
      <c r="B198" t="s">
        <v>3</v>
      </c>
      <c r="C198" t="s">
        <v>34</v>
      </c>
      <c r="D198" t="s">
        <v>25</v>
      </c>
      <c r="E198" s="4">
        <v>6300</v>
      </c>
      <c r="F198" s="5">
        <v>42</v>
      </c>
      <c r="G198">
        <f>_xlfn.XLOOKUP(data25[[#This Row],[Product]],costperunit[Product],costperunit[Cost per unit])</f>
        <v>13.15</v>
      </c>
      <c r="H198">
        <f>data25[[#This Row],[Cost per Unit]]*data25[[#This Row],[Units]]</f>
        <v>552.30000000000007</v>
      </c>
    </row>
    <row r="199" spans="2:8" x14ac:dyDescent="0.3">
      <c r="B199" t="s">
        <v>6</v>
      </c>
      <c r="C199" t="s">
        <v>37</v>
      </c>
      <c r="D199" t="s">
        <v>30</v>
      </c>
      <c r="E199" s="4">
        <v>560</v>
      </c>
      <c r="F199" s="5">
        <v>81</v>
      </c>
      <c r="G199">
        <f>_xlfn.XLOOKUP(data25[[#This Row],[Product]],costperunit[Product],costperunit[Cost per unit])</f>
        <v>14.49</v>
      </c>
      <c r="H199">
        <f>data25[[#This Row],[Cost per Unit]]*data25[[#This Row],[Units]]</f>
        <v>1173.69</v>
      </c>
    </row>
    <row r="200" spans="2:8" x14ac:dyDescent="0.3">
      <c r="B200" t="s">
        <v>9</v>
      </c>
      <c r="C200" t="s">
        <v>37</v>
      </c>
      <c r="D200" t="s">
        <v>26</v>
      </c>
      <c r="E200" s="4">
        <v>2856</v>
      </c>
      <c r="F200" s="5">
        <v>246</v>
      </c>
      <c r="G200">
        <f>_xlfn.XLOOKUP(data25[[#This Row],[Product]],costperunit[Product],costperunit[Cost per unit])</f>
        <v>5.6</v>
      </c>
      <c r="H200">
        <f>data25[[#This Row],[Cost per Unit]]*data25[[#This Row],[Units]]</f>
        <v>1377.6</v>
      </c>
    </row>
    <row r="201" spans="2:8" x14ac:dyDescent="0.3">
      <c r="B201" t="s">
        <v>9</v>
      </c>
      <c r="C201" t="s">
        <v>34</v>
      </c>
      <c r="D201" t="s">
        <v>17</v>
      </c>
      <c r="E201" s="4">
        <v>707</v>
      </c>
      <c r="F201" s="5">
        <v>174</v>
      </c>
      <c r="G201">
        <f>_xlfn.XLOOKUP(data25[[#This Row],[Product]],costperunit[Product],costperunit[Cost per unit])</f>
        <v>3.11</v>
      </c>
      <c r="H201">
        <f>data25[[#This Row],[Cost per Unit]]*data25[[#This Row],[Units]]</f>
        <v>541.14</v>
      </c>
    </row>
    <row r="202" spans="2:8" x14ac:dyDescent="0.3">
      <c r="B202" t="s">
        <v>8</v>
      </c>
      <c r="C202" t="s">
        <v>35</v>
      </c>
      <c r="D202" t="s">
        <v>30</v>
      </c>
      <c r="E202" s="4">
        <v>3598</v>
      </c>
      <c r="F202" s="5">
        <v>81</v>
      </c>
      <c r="G202">
        <f>_xlfn.XLOOKUP(data25[[#This Row],[Product]],costperunit[Product],costperunit[Cost per unit])</f>
        <v>14.49</v>
      </c>
      <c r="H202">
        <f>data25[[#This Row],[Cost per Unit]]*data25[[#This Row],[Units]]</f>
        <v>1173.69</v>
      </c>
    </row>
    <row r="203" spans="2:8" x14ac:dyDescent="0.3">
      <c r="B203" t="s">
        <v>40</v>
      </c>
      <c r="C203" t="s">
        <v>35</v>
      </c>
      <c r="D203" t="s">
        <v>22</v>
      </c>
      <c r="E203" s="4">
        <v>6853</v>
      </c>
      <c r="F203" s="5">
        <v>372</v>
      </c>
      <c r="G203">
        <f>_xlfn.XLOOKUP(data25[[#This Row],[Product]],costperunit[Product],costperunit[Cost per unit])</f>
        <v>9.77</v>
      </c>
      <c r="H203">
        <f>data25[[#This Row],[Cost per Unit]]*data25[[#This Row],[Units]]</f>
        <v>3634.44</v>
      </c>
    </row>
    <row r="204" spans="2:8" x14ac:dyDescent="0.3">
      <c r="B204" t="s">
        <v>40</v>
      </c>
      <c r="C204" t="s">
        <v>35</v>
      </c>
      <c r="D204" t="s">
        <v>16</v>
      </c>
      <c r="E204" s="4">
        <v>4725</v>
      </c>
      <c r="F204" s="5">
        <v>174</v>
      </c>
      <c r="G204">
        <f>_xlfn.XLOOKUP(data25[[#This Row],[Product]],costperunit[Product],costperunit[Cost per unit])</f>
        <v>8.7899999999999991</v>
      </c>
      <c r="H204">
        <f>data25[[#This Row],[Cost per Unit]]*data25[[#This Row],[Units]]</f>
        <v>1529.4599999999998</v>
      </c>
    </row>
    <row r="205" spans="2:8" x14ac:dyDescent="0.3">
      <c r="B205" t="s">
        <v>41</v>
      </c>
      <c r="C205" t="s">
        <v>36</v>
      </c>
      <c r="D205" t="s">
        <v>32</v>
      </c>
      <c r="E205" s="4">
        <v>10304</v>
      </c>
      <c r="F205" s="5">
        <v>84</v>
      </c>
      <c r="G205">
        <f>_xlfn.XLOOKUP(data25[[#This Row],[Product]],costperunit[Product],costperunit[Cost per unit])</f>
        <v>8.65</v>
      </c>
      <c r="H205">
        <f>data25[[#This Row],[Cost per Unit]]*data25[[#This Row],[Units]]</f>
        <v>726.6</v>
      </c>
    </row>
    <row r="206" spans="2:8" x14ac:dyDescent="0.3">
      <c r="B206" t="s">
        <v>41</v>
      </c>
      <c r="C206" t="s">
        <v>34</v>
      </c>
      <c r="D206" t="s">
        <v>16</v>
      </c>
      <c r="E206" s="4">
        <v>1274</v>
      </c>
      <c r="F206" s="5">
        <v>225</v>
      </c>
      <c r="G206">
        <f>_xlfn.XLOOKUP(data25[[#This Row],[Product]],costperunit[Product],costperunit[Cost per unit])</f>
        <v>8.7899999999999991</v>
      </c>
      <c r="H206">
        <f>data25[[#This Row],[Cost per Unit]]*data25[[#This Row],[Units]]</f>
        <v>1977.7499999999998</v>
      </c>
    </row>
    <row r="207" spans="2:8" x14ac:dyDescent="0.3">
      <c r="B207" t="s">
        <v>5</v>
      </c>
      <c r="C207" t="s">
        <v>36</v>
      </c>
      <c r="D207" t="s">
        <v>30</v>
      </c>
      <c r="E207" s="4">
        <v>1526</v>
      </c>
      <c r="F207" s="5">
        <v>105</v>
      </c>
      <c r="G207">
        <f>_xlfn.XLOOKUP(data25[[#This Row],[Product]],costperunit[Product],costperunit[Cost per unit])</f>
        <v>14.49</v>
      </c>
      <c r="H207">
        <f>data25[[#This Row],[Cost per Unit]]*data25[[#This Row],[Units]]</f>
        <v>1521.45</v>
      </c>
    </row>
    <row r="208" spans="2:8" x14ac:dyDescent="0.3">
      <c r="B208" t="s">
        <v>40</v>
      </c>
      <c r="C208" t="s">
        <v>39</v>
      </c>
      <c r="D208" t="s">
        <v>28</v>
      </c>
      <c r="E208" s="4">
        <v>3101</v>
      </c>
      <c r="F208" s="5">
        <v>225</v>
      </c>
      <c r="G208">
        <f>_xlfn.XLOOKUP(data25[[#This Row],[Product]],costperunit[Product],costperunit[Cost per unit])</f>
        <v>10.38</v>
      </c>
      <c r="H208">
        <f>data25[[#This Row],[Cost per Unit]]*data25[[#This Row],[Units]]</f>
        <v>2335.5</v>
      </c>
    </row>
    <row r="209" spans="2:8" x14ac:dyDescent="0.3">
      <c r="B209" t="s">
        <v>2</v>
      </c>
      <c r="C209" t="s">
        <v>37</v>
      </c>
      <c r="D209" t="s">
        <v>14</v>
      </c>
      <c r="E209" s="4">
        <v>1057</v>
      </c>
      <c r="F209" s="5">
        <v>54</v>
      </c>
      <c r="G209">
        <f>_xlfn.XLOOKUP(data25[[#This Row],[Product]],costperunit[Product],costperunit[Cost per unit])</f>
        <v>11.7</v>
      </c>
      <c r="H209">
        <f>data25[[#This Row],[Cost per Unit]]*data25[[#This Row],[Units]]</f>
        <v>631.79999999999995</v>
      </c>
    </row>
    <row r="210" spans="2:8" x14ac:dyDescent="0.3">
      <c r="B210" t="s">
        <v>7</v>
      </c>
      <c r="C210" t="s">
        <v>37</v>
      </c>
      <c r="D210" t="s">
        <v>26</v>
      </c>
      <c r="E210" s="4">
        <v>5306</v>
      </c>
      <c r="F210" s="5">
        <v>0</v>
      </c>
      <c r="G210">
        <f>_xlfn.XLOOKUP(data25[[#This Row],[Product]],costperunit[Product],costperunit[Cost per unit])</f>
        <v>5.6</v>
      </c>
      <c r="H210">
        <f>data25[[#This Row],[Cost per Unit]]*data25[[#This Row],[Units]]</f>
        <v>0</v>
      </c>
    </row>
    <row r="211" spans="2:8" x14ac:dyDescent="0.3">
      <c r="B211" t="s">
        <v>5</v>
      </c>
      <c r="C211" t="s">
        <v>39</v>
      </c>
      <c r="D211" t="s">
        <v>24</v>
      </c>
      <c r="E211" s="4">
        <v>4018</v>
      </c>
      <c r="F211" s="5">
        <v>171</v>
      </c>
      <c r="G211">
        <f>_xlfn.XLOOKUP(data25[[#This Row],[Product]],costperunit[Product],costperunit[Cost per unit])</f>
        <v>4.97</v>
      </c>
      <c r="H211">
        <f>data25[[#This Row],[Cost per Unit]]*data25[[#This Row],[Units]]</f>
        <v>849.87</v>
      </c>
    </row>
    <row r="212" spans="2:8" x14ac:dyDescent="0.3">
      <c r="B212" t="s">
        <v>9</v>
      </c>
      <c r="C212" t="s">
        <v>34</v>
      </c>
      <c r="D212" t="s">
        <v>16</v>
      </c>
      <c r="E212" s="4">
        <v>938</v>
      </c>
      <c r="F212" s="5">
        <v>189</v>
      </c>
      <c r="G212">
        <f>_xlfn.XLOOKUP(data25[[#This Row],[Product]],costperunit[Product],costperunit[Cost per unit])</f>
        <v>8.7899999999999991</v>
      </c>
      <c r="H212">
        <f>data25[[#This Row],[Cost per Unit]]*data25[[#This Row],[Units]]</f>
        <v>1661.31</v>
      </c>
    </row>
    <row r="213" spans="2:8" x14ac:dyDescent="0.3">
      <c r="B213" t="s">
        <v>7</v>
      </c>
      <c r="C213" t="s">
        <v>38</v>
      </c>
      <c r="D213" t="s">
        <v>18</v>
      </c>
      <c r="E213" s="4">
        <v>1778</v>
      </c>
      <c r="F213" s="5">
        <v>270</v>
      </c>
      <c r="G213">
        <f>_xlfn.XLOOKUP(data25[[#This Row],[Product]],costperunit[Product],costperunit[Cost per unit])</f>
        <v>6.47</v>
      </c>
      <c r="H213">
        <f>data25[[#This Row],[Cost per Unit]]*data25[[#This Row],[Units]]</f>
        <v>1746.8999999999999</v>
      </c>
    </row>
    <row r="214" spans="2:8" x14ac:dyDescent="0.3">
      <c r="B214" t="s">
        <v>6</v>
      </c>
      <c r="C214" t="s">
        <v>39</v>
      </c>
      <c r="D214" t="s">
        <v>30</v>
      </c>
      <c r="E214" s="4">
        <v>1638</v>
      </c>
      <c r="F214" s="5">
        <v>63</v>
      </c>
      <c r="G214">
        <f>_xlfn.XLOOKUP(data25[[#This Row],[Product]],costperunit[Product],costperunit[Cost per unit])</f>
        <v>14.49</v>
      </c>
      <c r="H214">
        <f>data25[[#This Row],[Cost per Unit]]*data25[[#This Row],[Units]]</f>
        <v>912.87</v>
      </c>
    </row>
    <row r="215" spans="2:8" x14ac:dyDescent="0.3">
      <c r="B215" t="s">
        <v>41</v>
      </c>
      <c r="C215" t="s">
        <v>38</v>
      </c>
      <c r="D215" t="s">
        <v>25</v>
      </c>
      <c r="E215" s="4">
        <v>154</v>
      </c>
      <c r="F215" s="5">
        <v>21</v>
      </c>
      <c r="G215">
        <f>_xlfn.XLOOKUP(data25[[#This Row],[Product]],costperunit[Product],costperunit[Cost per unit])</f>
        <v>13.15</v>
      </c>
      <c r="H215">
        <f>data25[[#This Row],[Cost per Unit]]*data25[[#This Row],[Units]]</f>
        <v>276.15000000000003</v>
      </c>
    </row>
    <row r="216" spans="2:8" x14ac:dyDescent="0.3">
      <c r="B216" t="s">
        <v>7</v>
      </c>
      <c r="C216" t="s">
        <v>37</v>
      </c>
      <c r="D216" t="s">
        <v>22</v>
      </c>
      <c r="E216" s="4">
        <v>9835</v>
      </c>
      <c r="F216" s="5">
        <v>207</v>
      </c>
      <c r="G216">
        <f>_xlfn.XLOOKUP(data25[[#This Row],[Product]],costperunit[Product],costperunit[Cost per unit])</f>
        <v>9.77</v>
      </c>
      <c r="H216">
        <f>data25[[#This Row],[Cost per Unit]]*data25[[#This Row],[Units]]</f>
        <v>2022.3899999999999</v>
      </c>
    </row>
    <row r="217" spans="2:8" x14ac:dyDescent="0.3">
      <c r="B217" t="s">
        <v>9</v>
      </c>
      <c r="C217" t="s">
        <v>37</v>
      </c>
      <c r="D217" t="s">
        <v>20</v>
      </c>
      <c r="E217" s="4">
        <v>7273</v>
      </c>
      <c r="F217" s="5">
        <v>96</v>
      </c>
      <c r="G217">
        <f>_xlfn.XLOOKUP(data25[[#This Row],[Product]],costperunit[Product],costperunit[Cost per unit])</f>
        <v>10.62</v>
      </c>
      <c r="H217">
        <f>data25[[#This Row],[Cost per Unit]]*data25[[#This Row],[Units]]</f>
        <v>1019.52</v>
      </c>
    </row>
    <row r="218" spans="2:8" x14ac:dyDescent="0.3">
      <c r="B218" t="s">
        <v>5</v>
      </c>
      <c r="C218" t="s">
        <v>39</v>
      </c>
      <c r="D218" t="s">
        <v>22</v>
      </c>
      <c r="E218" s="4">
        <v>6909</v>
      </c>
      <c r="F218" s="5">
        <v>81</v>
      </c>
      <c r="G218">
        <f>_xlfn.XLOOKUP(data25[[#This Row],[Product]],costperunit[Product],costperunit[Cost per unit])</f>
        <v>9.77</v>
      </c>
      <c r="H218">
        <f>data25[[#This Row],[Cost per Unit]]*data25[[#This Row],[Units]]</f>
        <v>791.37</v>
      </c>
    </row>
    <row r="219" spans="2:8" x14ac:dyDescent="0.3">
      <c r="B219" t="s">
        <v>9</v>
      </c>
      <c r="C219" t="s">
        <v>39</v>
      </c>
      <c r="D219" t="s">
        <v>24</v>
      </c>
      <c r="E219" s="4">
        <v>3920</v>
      </c>
      <c r="F219" s="5">
        <v>306</v>
      </c>
      <c r="G219">
        <f>_xlfn.XLOOKUP(data25[[#This Row],[Product]],costperunit[Product],costperunit[Cost per unit])</f>
        <v>4.97</v>
      </c>
      <c r="H219">
        <f>data25[[#This Row],[Cost per Unit]]*data25[[#This Row],[Units]]</f>
        <v>1520.82</v>
      </c>
    </row>
    <row r="220" spans="2:8" x14ac:dyDescent="0.3">
      <c r="B220" t="s">
        <v>10</v>
      </c>
      <c r="C220" t="s">
        <v>39</v>
      </c>
      <c r="D220" t="s">
        <v>21</v>
      </c>
      <c r="E220" s="4">
        <v>4858</v>
      </c>
      <c r="F220" s="5">
        <v>279</v>
      </c>
      <c r="G220">
        <f>_xlfn.XLOOKUP(data25[[#This Row],[Product]],costperunit[Product],costperunit[Cost per unit])</f>
        <v>9</v>
      </c>
      <c r="H220">
        <f>data25[[#This Row],[Cost per Unit]]*data25[[#This Row],[Units]]</f>
        <v>2511</v>
      </c>
    </row>
    <row r="221" spans="2:8" x14ac:dyDescent="0.3">
      <c r="B221" t="s">
        <v>2</v>
      </c>
      <c r="C221" t="s">
        <v>38</v>
      </c>
      <c r="D221" t="s">
        <v>4</v>
      </c>
      <c r="E221" s="4">
        <v>3549</v>
      </c>
      <c r="F221" s="5">
        <v>3</v>
      </c>
      <c r="G221">
        <f>_xlfn.XLOOKUP(data25[[#This Row],[Product]],costperunit[Product],costperunit[Cost per unit])</f>
        <v>11.88</v>
      </c>
      <c r="H221">
        <f>data25[[#This Row],[Cost per Unit]]*data25[[#This Row],[Units]]</f>
        <v>35.64</v>
      </c>
    </row>
    <row r="222" spans="2:8" x14ac:dyDescent="0.3">
      <c r="B222" t="s">
        <v>7</v>
      </c>
      <c r="C222" t="s">
        <v>39</v>
      </c>
      <c r="D222" t="s">
        <v>27</v>
      </c>
      <c r="E222" s="4">
        <v>966</v>
      </c>
      <c r="F222" s="5">
        <v>198</v>
      </c>
      <c r="G222">
        <f>_xlfn.XLOOKUP(data25[[#This Row],[Product]],costperunit[Product],costperunit[Cost per unit])</f>
        <v>16.73</v>
      </c>
      <c r="H222">
        <f>data25[[#This Row],[Cost per Unit]]*data25[[#This Row],[Units]]</f>
        <v>3312.54</v>
      </c>
    </row>
    <row r="223" spans="2:8" x14ac:dyDescent="0.3">
      <c r="B223" t="s">
        <v>5</v>
      </c>
      <c r="C223" t="s">
        <v>39</v>
      </c>
      <c r="D223" t="s">
        <v>18</v>
      </c>
      <c r="E223" s="4">
        <v>385</v>
      </c>
      <c r="F223" s="5">
        <v>249</v>
      </c>
      <c r="G223">
        <f>_xlfn.XLOOKUP(data25[[#This Row],[Product]],costperunit[Product],costperunit[Cost per unit])</f>
        <v>6.47</v>
      </c>
      <c r="H223">
        <f>data25[[#This Row],[Cost per Unit]]*data25[[#This Row],[Units]]</f>
        <v>1611.03</v>
      </c>
    </row>
    <row r="224" spans="2:8" x14ac:dyDescent="0.3">
      <c r="B224" t="s">
        <v>6</v>
      </c>
      <c r="C224" t="s">
        <v>34</v>
      </c>
      <c r="D224" t="s">
        <v>16</v>
      </c>
      <c r="E224" s="4">
        <v>2219</v>
      </c>
      <c r="F224" s="5">
        <v>75</v>
      </c>
      <c r="G224">
        <f>_xlfn.XLOOKUP(data25[[#This Row],[Product]],costperunit[Product],costperunit[Cost per unit])</f>
        <v>8.7899999999999991</v>
      </c>
      <c r="H224">
        <f>data25[[#This Row],[Cost per Unit]]*data25[[#This Row],[Units]]</f>
        <v>659.24999999999989</v>
      </c>
    </row>
    <row r="225" spans="2:8" x14ac:dyDescent="0.3">
      <c r="B225" t="s">
        <v>9</v>
      </c>
      <c r="C225" t="s">
        <v>36</v>
      </c>
      <c r="D225" t="s">
        <v>32</v>
      </c>
      <c r="E225" s="4">
        <v>2954</v>
      </c>
      <c r="F225" s="5">
        <v>189</v>
      </c>
      <c r="G225">
        <f>_xlfn.XLOOKUP(data25[[#This Row],[Product]],costperunit[Product],costperunit[Cost per unit])</f>
        <v>8.65</v>
      </c>
      <c r="H225">
        <f>data25[[#This Row],[Cost per Unit]]*data25[[#This Row],[Units]]</f>
        <v>1634.8500000000001</v>
      </c>
    </row>
    <row r="226" spans="2:8" x14ac:dyDescent="0.3">
      <c r="B226" t="s">
        <v>7</v>
      </c>
      <c r="C226" t="s">
        <v>36</v>
      </c>
      <c r="D226" t="s">
        <v>32</v>
      </c>
      <c r="E226" s="4">
        <v>280</v>
      </c>
      <c r="F226" s="5">
        <v>87</v>
      </c>
      <c r="G226">
        <f>_xlfn.XLOOKUP(data25[[#This Row],[Product]],costperunit[Product],costperunit[Cost per unit])</f>
        <v>8.65</v>
      </c>
      <c r="H226">
        <f>data25[[#This Row],[Cost per Unit]]*data25[[#This Row],[Units]]</f>
        <v>752.55000000000007</v>
      </c>
    </row>
    <row r="227" spans="2:8" x14ac:dyDescent="0.3">
      <c r="B227" t="s">
        <v>41</v>
      </c>
      <c r="C227" t="s">
        <v>36</v>
      </c>
      <c r="D227" t="s">
        <v>30</v>
      </c>
      <c r="E227" s="4">
        <v>6118</v>
      </c>
      <c r="F227" s="5">
        <v>174</v>
      </c>
      <c r="G227">
        <f>_xlfn.XLOOKUP(data25[[#This Row],[Product]],costperunit[Product],costperunit[Cost per unit])</f>
        <v>14.49</v>
      </c>
      <c r="H227">
        <f>data25[[#This Row],[Cost per Unit]]*data25[[#This Row],[Units]]</f>
        <v>2521.2600000000002</v>
      </c>
    </row>
    <row r="228" spans="2:8" x14ac:dyDescent="0.3">
      <c r="B228" t="s">
        <v>2</v>
      </c>
      <c r="C228" t="s">
        <v>39</v>
      </c>
      <c r="D228" t="s">
        <v>15</v>
      </c>
      <c r="E228" s="4">
        <v>4802</v>
      </c>
      <c r="F228" s="5">
        <v>36</v>
      </c>
      <c r="G228">
        <f>_xlfn.XLOOKUP(data25[[#This Row],[Product]],costperunit[Product],costperunit[Cost per unit])</f>
        <v>11.73</v>
      </c>
      <c r="H228">
        <f>data25[[#This Row],[Cost per Unit]]*data25[[#This Row],[Units]]</f>
        <v>422.28000000000003</v>
      </c>
    </row>
    <row r="229" spans="2:8" x14ac:dyDescent="0.3">
      <c r="B229" t="s">
        <v>9</v>
      </c>
      <c r="C229" t="s">
        <v>38</v>
      </c>
      <c r="D229" t="s">
        <v>24</v>
      </c>
      <c r="E229" s="4">
        <v>4137</v>
      </c>
      <c r="F229" s="5">
        <v>60</v>
      </c>
      <c r="G229">
        <f>_xlfn.XLOOKUP(data25[[#This Row],[Product]],costperunit[Product],costperunit[Cost per unit])</f>
        <v>4.97</v>
      </c>
      <c r="H229">
        <f>data25[[#This Row],[Cost per Unit]]*data25[[#This Row],[Units]]</f>
        <v>298.2</v>
      </c>
    </row>
    <row r="230" spans="2:8" x14ac:dyDescent="0.3">
      <c r="B230" t="s">
        <v>3</v>
      </c>
      <c r="C230" t="s">
        <v>35</v>
      </c>
      <c r="D230" t="s">
        <v>23</v>
      </c>
      <c r="E230" s="4">
        <v>2023</v>
      </c>
      <c r="F230" s="5">
        <v>78</v>
      </c>
      <c r="G230">
        <f>_xlfn.XLOOKUP(data25[[#This Row],[Product]],costperunit[Product],costperunit[Cost per unit])</f>
        <v>6.49</v>
      </c>
      <c r="H230">
        <f>data25[[#This Row],[Cost per Unit]]*data25[[#This Row],[Units]]</f>
        <v>506.22</v>
      </c>
    </row>
    <row r="231" spans="2:8" x14ac:dyDescent="0.3">
      <c r="B231" t="s">
        <v>9</v>
      </c>
      <c r="C231" t="s">
        <v>36</v>
      </c>
      <c r="D231" t="s">
        <v>30</v>
      </c>
      <c r="E231" s="4">
        <v>9051</v>
      </c>
      <c r="F231" s="5">
        <v>57</v>
      </c>
      <c r="G231">
        <f>_xlfn.XLOOKUP(data25[[#This Row],[Product]],costperunit[Product],costperunit[Cost per unit])</f>
        <v>14.49</v>
      </c>
      <c r="H231">
        <f>data25[[#This Row],[Cost per Unit]]*data25[[#This Row],[Units]]</f>
        <v>825.93000000000006</v>
      </c>
    </row>
    <row r="232" spans="2:8" x14ac:dyDescent="0.3">
      <c r="B232" t="s">
        <v>9</v>
      </c>
      <c r="C232" t="s">
        <v>37</v>
      </c>
      <c r="D232" t="s">
        <v>28</v>
      </c>
      <c r="E232" s="4">
        <v>2919</v>
      </c>
      <c r="F232" s="5">
        <v>45</v>
      </c>
      <c r="G232">
        <f>_xlfn.XLOOKUP(data25[[#This Row],[Product]],costperunit[Product],costperunit[Cost per unit])</f>
        <v>10.38</v>
      </c>
      <c r="H232">
        <f>data25[[#This Row],[Cost per Unit]]*data25[[#This Row],[Units]]</f>
        <v>467.1</v>
      </c>
    </row>
    <row r="233" spans="2:8" x14ac:dyDescent="0.3">
      <c r="B233" t="s">
        <v>41</v>
      </c>
      <c r="C233" t="s">
        <v>38</v>
      </c>
      <c r="D233" t="s">
        <v>22</v>
      </c>
      <c r="E233" s="4">
        <v>5915</v>
      </c>
      <c r="F233" s="5">
        <v>3</v>
      </c>
      <c r="G233">
        <f>_xlfn.XLOOKUP(data25[[#This Row],[Product]],costperunit[Product],costperunit[Cost per unit])</f>
        <v>9.77</v>
      </c>
      <c r="H233">
        <f>data25[[#This Row],[Cost per Unit]]*data25[[#This Row],[Units]]</f>
        <v>29.31</v>
      </c>
    </row>
    <row r="234" spans="2:8" x14ac:dyDescent="0.3">
      <c r="B234" t="s">
        <v>10</v>
      </c>
      <c r="C234" t="s">
        <v>35</v>
      </c>
      <c r="D234" t="s">
        <v>15</v>
      </c>
      <c r="E234" s="4">
        <v>2562</v>
      </c>
      <c r="F234" s="5">
        <v>6</v>
      </c>
      <c r="G234">
        <f>_xlfn.XLOOKUP(data25[[#This Row],[Product]],costperunit[Product],costperunit[Cost per unit])</f>
        <v>11.73</v>
      </c>
      <c r="H234">
        <f>data25[[#This Row],[Cost per Unit]]*data25[[#This Row],[Units]]</f>
        <v>70.38</v>
      </c>
    </row>
    <row r="235" spans="2:8" x14ac:dyDescent="0.3">
      <c r="B235" t="s">
        <v>5</v>
      </c>
      <c r="C235" t="s">
        <v>37</v>
      </c>
      <c r="D235" t="s">
        <v>25</v>
      </c>
      <c r="E235" s="4">
        <v>8813</v>
      </c>
      <c r="F235" s="5">
        <v>21</v>
      </c>
      <c r="G235">
        <f>_xlfn.XLOOKUP(data25[[#This Row],[Product]],costperunit[Product],costperunit[Cost per unit])</f>
        <v>13.15</v>
      </c>
      <c r="H235">
        <f>data25[[#This Row],[Cost per Unit]]*data25[[#This Row],[Units]]</f>
        <v>276.15000000000003</v>
      </c>
    </row>
    <row r="236" spans="2:8" x14ac:dyDescent="0.3">
      <c r="B236" t="s">
        <v>5</v>
      </c>
      <c r="C236" t="s">
        <v>36</v>
      </c>
      <c r="D236" t="s">
        <v>18</v>
      </c>
      <c r="E236" s="4">
        <v>6111</v>
      </c>
      <c r="F236" s="5">
        <v>3</v>
      </c>
      <c r="G236">
        <f>_xlfn.XLOOKUP(data25[[#This Row],[Product]],costperunit[Product],costperunit[Cost per unit])</f>
        <v>6.47</v>
      </c>
      <c r="H236">
        <f>data25[[#This Row],[Cost per Unit]]*data25[[#This Row],[Units]]</f>
        <v>19.41</v>
      </c>
    </row>
    <row r="237" spans="2:8" x14ac:dyDescent="0.3">
      <c r="B237" t="s">
        <v>8</v>
      </c>
      <c r="C237" t="s">
        <v>34</v>
      </c>
      <c r="D237" t="s">
        <v>31</v>
      </c>
      <c r="E237" s="4">
        <v>3507</v>
      </c>
      <c r="F237" s="5">
        <v>288</v>
      </c>
      <c r="G237">
        <f>_xlfn.XLOOKUP(data25[[#This Row],[Product]],costperunit[Product],costperunit[Cost per unit])</f>
        <v>5.79</v>
      </c>
      <c r="H237">
        <f>data25[[#This Row],[Cost per Unit]]*data25[[#This Row],[Units]]</f>
        <v>1667.52</v>
      </c>
    </row>
    <row r="238" spans="2:8" x14ac:dyDescent="0.3">
      <c r="B238" t="s">
        <v>6</v>
      </c>
      <c r="C238" t="s">
        <v>36</v>
      </c>
      <c r="D238" t="s">
        <v>13</v>
      </c>
      <c r="E238" s="4">
        <v>4319</v>
      </c>
      <c r="F238" s="5">
        <v>30</v>
      </c>
      <c r="G238">
        <f>_xlfn.XLOOKUP(data25[[#This Row],[Product]],costperunit[Product],costperunit[Cost per unit])</f>
        <v>9.33</v>
      </c>
      <c r="H238">
        <f>data25[[#This Row],[Cost per Unit]]*data25[[#This Row],[Units]]</f>
        <v>279.89999999999998</v>
      </c>
    </row>
    <row r="239" spans="2:8" x14ac:dyDescent="0.3">
      <c r="B239" t="s">
        <v>40</v>
      </c>
      <c r="C239" t="s">
        <v>38</v>
      </c>
      <c r="D239" t="s">
        <v>26</v>
      </c>
      <c r="E239" s="4">
        <v>609</v>
      </c>
      <c r="F239" s="5">
        <v>87</v>
      </c>
      <c r="G239">
        <f>_xlfn.XLOOKUP(data25[[#This Row],[Product]],costperunit[Product],costperunit[Cost per unit])</f>
        <v>5.6</v>
      </c>
      <c r="H239">
        <f>data25[[#This Row],[Cost per Unit]]*data25[[#This Row],[Units]]</f>
        <v>487.2</v>
      </c>
    </row>
    <row r="240" spans="2:8" x14ac:dyDescent="0.3">
      <c r="B240" t="s">
        <v>40</v>
      </c>
      <c r="C240" t="s">
        <v>39</v>
      </c>
      <c r="D240" t="s">
        <v>27</v>
      </c>
      <c r="E240" s="4">
        <v>6370</v>
      </c>
      <c r="F240" s="5">
        <v>30</v>
      </c>
      <c r="G240">
        <f>_xlfn.XLOOKUP(data25[[#This Row],[Product]],costperunit[Product],costperunit[Cost per unit])</f>
        <v>16.73</v>
      </c>
      <c r="H240">
        <f>data25[[#This Row],[Cost per Unit]]*data25[[#This Row],[Units]]</f>
        <v>501.90000000000003</v>
      </c>
    </row>
    <row r="241" spans="2:8" x14ac:dyDescent="0.3">
      <c r="B241" t="s">
        <v>5</v>
      </c>
      <c r="C241" t="s">
        <v>38</v>
      </c>
      <c r="D241" t="s">
        <v>19</v>
      </c>
      <c r="E241" s="4">
        <v>5474</v>
      </c>
      <c r="F241" s="5">
        <v>168</v>
      </c>
      <c r="G241">
        <f>_xlfn.XLOOKUP(data25[[#This Row],[Product]],costperunit[Product],costperunit[Cost per unit])</f>
        <v>7.64</v>
      </c>
      <c r="H241">
        <f>data25[[#This Row],[Cost per Unit]]*data25[[#This Row],[Units]]</f>
        <v>1283.52</v>
      </c>
    </row>
    <row r="242" spans="2:8" x14ac:dyDescent="0.3">
      <c r="B242" t="s">
        <v>40</v>
      </c>
      <c r="C242" t="s">
        <v>36</v>
      </c>
      <c r="D242" t="s">
        <v>27</v>
      </c>
      <c r="E242" s="4">
        <v>3164</v>
      </c>
      <c r="F242" s="5">
        <v>306</v>
      </c>
      <c r="G242">
        <f>_xlfn.XLOOKUP(data25[[#This Row],[Product]],costperunit[Product],costperunit[Cost per unit])</f>
        <v>16.73</v>
      </c>
      <c r="H242">
        <f>data25[[#This Row],[Cost per Unit]]*data25[[#This Row],[Units]]</f>
        <v>5119.38</v>
      </c>
    </row>
    <row r="243" spans="2:8" x14ac:dyDescent="0.3">
      <c r="B243" t="s">
        <v>6</v>
      </c>
      <c r="C243" t="s">
        <v>35</v>
      </c>
      <c r="D243" t="s">
        <v>4</v>
      </c>
      <c r="E243" s="4">
        <v>1302</v>
      </c>
      <c r="F243" s="5">
        <v>402</v>
      </c>
      <c r="G243">
        <f>_xlfn.XLOOKUP(data25[[#This Row],[Product]],costperunit[Product],costperunit[Cost per unit])</f>
        <v>11.88</v>
      </c>
      <c r="H243">
        <f>data25[[#This Row],[Cost per Unit]]*data25[[#This Row],[Units]]</f>
        <v>4775.76</v>
      </c>
    </row>
    <row r="244" spans="2:8" x14ac:dyDescent="0.3">
      <c r="B244" t="s">
        <v>3</v>
      </c>
      <c r="C244" t="s">
        <v>37</v>
      </c>
      <c r="D244" t="s">
        <v>28</v>
      </c>
      <c r="E244" s="4">
        <v>7308</v>
      </c>
      <c r="F244" s="5">
        <v>327</v>
      </c>
      <c r="G244">
        <f>_xlfn.XLOOKUP(data25[[#This Row],[Product]],costperunit[Product],costperunit[Cost per unit])</f>
        <v>10.38</v>
      </c>
      <c r="H244">
        <f>data25[[#This Row],[Cost per Unit]]*data25[[#This Row],[Units]]</f>
        <v>3394.26</v>
      </c>
    </row>
    <row r="245" spans="2:8" x14ac:dyDescent="0.3">
      <c r="B245" t="s">
        <v>40</v>
      </c>
      <c r="C245" t="s">
        <v>37</v>
      </c>
      <c r="D245" t="s">
        <v>27</v>
      </c>
      <c r="E245" s="4">
        <v>6132</v>
      </c>
      <c r="F245" s="5">
        <v>93</v>
      </c>
      <c r="G245">
        <f>_xlfn.XLOOKUP(data25[[#This Row],[Product]],costperunit[Product],costperunit[Cost per unit])</f>
        <v>16.73</v>
      </c>
      <c r="H245">
        <f>data25[[#This Row],[Cost per Unit]]*data25[[#This Row],[Units]]</f>
        <v>1555.89</v>
      </c>
    </row>
    <row r="246" spans="2:8" x14ac:dyDescent="0.3">
      <c r="B246" t="s">
        <v>10</v>
      </c>
      <c r="C246" t="s">
        <v>35</v>
      </c>
      <c r="D246" t="s">
        <v>14</v>
      </c>
      <c r="E246" s="4">
        <v>3472</v>
      </c>
      <c r="F246" s="5">
        <v>96</v>
      </c>
      <c r="G246">
        <f>_xlfn.XLOOKUP(data25[[#This Row],[Product]],costperunit[Product],costperunit[Cost per unit])</f>
        <v>11.7</v>
      </c>
      <c r="H246">
        <f>data25[[#This Row],[Cost per Unit]]*data25[[#This Row],[Units]]</f>
        <v>1123.1999999999998</v>
      </c>
    </row>
    <row r="247" spans="2:8" x14ac:dyDescent="0.3">
      <c r="B247" t="s">
        <v>8</v>
      </c>
      <c r="C247" t="s">
        <v>39</v>
      </c>
      <c r="D247" t="s">
        <v>18</v>
      </c>
      <c r="E247" s="4">
        <v>9660</v>
      </c>
      <c r="F247" s="5">
        <v>27</v>
      </c>
      <c r="G247">
        <f>_xlfn.XLOOKUP(data25[[#This Row],[Product]],costperunit[Product],costperunit[Cost per unit])</f>
        <v>6.47</v>
      </c>
      <c r="H247">
        <f>data25[[#This Row],[Cost per Unit]]*data25[[#This Row],[Units]]</f>
        <v>174.69</v>
      </c>
    </row>
    <row r="248" spans="2:8" x14ac:dyDescent="0.3">
      <c r="B248" t="s">
        <v>9</v>
      </c>
      <c r="C248" t="s">
        <v>38</v>
      </c>
      <c r="D248" t="s">
        <v>26</v>
      </c>
      <c r="E248" s="4">
        <v>2436</v>
      </c>
      <c r="F248" s="5">
        <v>99</v>
      </c>
      <c r="G248">
        <f>_xlfn.XLOOKUP(data25[[#This Row],[Product]],costperunit[Product],costperunit[Cost per unit])</f>
        <v>5.6</v>
      </c>
      <c r="H248">
        <f>data25[[#This Row],[Cost per Unit]]*data25[[#This Row],[Units]]</f>
        <v>554.4</v>
      </c>
    </row>
    <row r="249" spans="2:8" x14ac:dyDescent="0.3">
      <c r="B249" t="s">
        <v>9</v>
      </c>
      <c r="C249" t="s">
        <v>38</v>
      </c>
      <c r="D249" t="s">
        <v>33</v>
      </c>
      <c r="E249" s="4">
        <v>9506</v>
      </c>
      <c r="F249" s="5">
        <v>87</v>
      </c>
      <c r="G249">
        <f>_xlfn.XLOOKUP(data25[[#This Row],[Product]],costperunit[Product],costperunit[Cost per unit])</f>
        <v>12.37</v>
      </c>
      <c r="H249">
        <f>data25[[#This Row],[Cost per Unit]]*data25[[#This Row],[Units]]</f>
        <v>1076.1899999999998</v>
      </c>
    </row>
    <row r="250" spans="2:8" x14ac:dyDescent="0.3">
      <c r="B250" t="s">
        <v>10</v>
      </c>
      <c r="C250" t="s">
        <v>37</v>
      </c>
      <c r="D250" t="s">
        <v>21</v>
      </c>
      <c r="E250" s="4">
        <v>245</v>
      </c>
      <c r="F250" s="5">
        <v>288</v>
      </c>
      <c r="G250">
        <f>_xlfn.XLOOKUP(data25[[#This Row],[Product]],costperunit[Product],costperunit[Cost per unit])</f>
        <v>9</v>
      </c>
      <c r="H250">
        <f>data25[[#This Row],[Cost per Unit]]*data25[[#This Row],[Units]]</f>
        <v>2592</v>
      </c>
    </row>
    <row r="251" spans="2:8" x14ac:dyDescent="0.3">
      <c r="B251" t="s">
        <v>8</v>
      </c>
      <c r="C251" t="s">
        <v>35</v>
      </c>
      <c r="D251" t="s">
        <v>20</v>
      </c>
      <c r="E251" s="4">
        <v>2702</v>
      </c>
      <c r="F251" s="5">
        <v>363</v>
      </c>
      <c r="G251">
        <f>_xlfn.XLOOKUP(data25[[#This Row],[Product]],costperunit[Product],costperunit[Cost per unit])</f>
        <v>10.62</v>
      </c>
      <c r="H251">
        <f>data25[[#This Row],[Cost per Unit]]*data25[[#This Row],[Units]]</f>
        <v>3855.0599999999995</v>
      </c>
    </row>
    <row r="252" spans="2:8" x14ac:dyDescent="0.3">
      <c r="B252" t="s">
        <v>10</v>
      </c>
      <c r="C252" t="s">
        <v>34</v>
      </c>
      <c r="D252" t="s">
        <v>17</v>
      </c>
      <c r="E252" s="4">
        <v>700</v>
      </c>
      <c r="F252" s="5">
        <v>87</v>
      </c>
      <c r="G252">
        <f>_xlfn.XLOOKUP(data25[[#This Row],[Product]],costperunit[Product],costperunit[Cost per unit])</f>
        <v>3.11</v>
      </c>
      <c r="H252">
        <f>data25[[#This Row],[Cost per Unit]]*data25[[#This Row],[Units]]</f>
        <v>270.57</v>
      </c>
    </row>
    <row r="253" spans="2:8" x14ac:dyDescent="0.3">
      <c r="B253" t="s">
        <v>6</v>
      </c>
      <c r="C253" t="s">
        <v>34</v>
      </c>
      <c r="D253" t="s">
        <v>17</v>
      </c>
      <c r="E253" s="4">
        <v>3759</v>
      </c>
      <c r="F253" s="5">
        <v>150</v>
      </c>
      <c r="G253">
        <f>_xlfn.XLOOKUP(data25[[#This Row],[Product]],costperunit[Product],costperunit[Cost per unit])</f>
        <v>3.11</v>
      </c>
      <c r="H253">
        <f>data25[[#This Row],[Cost per Unit]]*data25[[#This Row],[Units]]</f>
        <v>466.5</v>
      </c>
    </row>
    <row r="254" spans="2:8" x14ac:dyDescent="0.3">
      <c r="B254" t="s">
        <v>2</v>
      </c>
      <c r="C254" t="s">
        <v>35</v>
      </c>
      <c r="D254" t="s">
        <v>17</v>
      </c>
      <c r="E254" s="4">
        <v>1589</v>
      </c>
      <c r="F254" s="5">
        <v>303</v>
      </c>
      <c r="G254">
        <f>_xlfn.XLOOKUP(data25[[#This Row],[Product]],costperunit[Product],costperunit[Cost per unit])</f>
        <v>3.11</v>
      </c>
      <c r="H254">
        <f>data25[[#This Row],[Cost per Unit]]*data25[[#This Row],[Units]]</f>
        <v>942.32999999999993</v>
      </c>
    </row>
    <row r="255" spans="2:8" x14ac:dyDescent="0.3">
      <c r="B255" t="s">
        <v>7</v>
      </c>
      <c r="C255" t="s">
        <v>35</v>
      </c>
      <c r="D255" t="s">
        <v>28</v>
      </c>
      <c r="E255" s="4">
        <v>5194</v>
      </c>
      <c r="F255" s="5">
        <v>288</v>
      </c>
      <c r="G255">
        <f>_xlfn.XLOOKUP(data25[[#This Row],[Product]],costperunit[Product],costperunit[Cost per unit])</f>
        <v>10.38</v>
      </c>
      <c r="H255">
        <f>data25[[#This Row],[Cost per Unit]]*data25[[#This Row],[Units]]</f>
        <v>2989.44</v>
      </c>
    </row>
    <row r="256" spans="2:8" x14ac:dyDescent="0.3">
      <c r="B256" t="s">
        <v>10</v>
      </c>
      <c r="C256" t="s">
        <v>36</v>
      </c>
      <c r="D256" t="s">
        <v>13</v>
      </c>
      <c r="E256" s="4">
        <v>945</v>
      </c>
      <c r="F256" s="5">
        <v>75</v>
      </c>
      <c r="G256">
        <f>_xlfn.XLOOKUP(data25[[#This Row],[Product]],costperunit[Product],costperunit[Cost per unit])</f>
        <v>9.33</v>
      </c>
      <c r="H256">
        <f>data25[[#This Row],[Cost per Unit]]*data25[[#This Row],[Units]]</f>
        <v>699.75</v>
      </c>
    </row>
    <row r="257" spans="2:8" x14ac:dyDescent="0.3">
      <c r="B257" t="s">
        <v>40</v>
      </c>
      <c r="C257" t="s">
        <v>38</v>
      </c>
      <c r="D257" t="s">
        <v>31</v>
      </c>
      <c r="E257" s="4">
        <v>1988</v>
      </c>
      <c r="F257" s="5">
        <v>39</v>
      </c>
      <c r="G257">
        <f>_xlfn.XLOOKUP(data25[[#This Row],[Product]],costperunit[Product],costperunit[Cost per unit])</f>
        <v>5.79</v>
      </c>
      <c r="H257">
        <f>data25[[#This Row],[Cost per Unit]]*data25[[#This Row],[Units]]</f>
        <v>225.81</v>
      </c>
    </row>
    <row r="258" spans="2:8" x14ac:dyDescent="0.3">
      <c r="B258" t="s">
        <v>6</v>
      </c>
      <c r="C258" t="s">
        <v>34</v>
      </c>
      <c r="D258" t="s">
        <v>32</v>
      </c>
      <c r="E258" s="4">
        <v>6734</v>
      </c>
      <c r="F258" s="5">
        <v>123</v>
      </c>
      <c r="G258">
        <f>_xlfn.XLOOKUP(data25[[#This Row],[Product]],costperunit[Product],costperunit[Cost per unit])</f>
        <v>8.65</v>
      </c>
      <c r="H258">
        <f>data25[[#This Row],[Cost per Unit]]*data25[[#This Row],[Units]]</f>
        <v>1063.95</v>
      </c>
    </row>
    <row r="259" spans="2:8" x14ac:dyDescent="0.3">
      <c r="B259" t="s">
        <v>40</v>
      </c>
      <c r="C259" t="s">
        <v>36</v>
      </c>
      <c r="D259" t="s">
        <v>4</v>
      </c>
      <c r="E259" s="4">
        <v>217</v>
      </c>
      <c r="F259" s="5">
        <v>36</v>
      </c>
      <c r="G259">
        <f>_xlfn.XLOOKUP(data25[[#This Row],[Product]],costperunit[Product],costperunit[Cost per unit])</f>
        <v>11.88</v>
      </c>
      <c r="H259">
        <f>data25[[#This Row],[Cost per Unit]]*data25[[#This Row],[Units]]</f>
        <v>427.68</v>
      </c>
    </row>
    <row r="260" spans="2:8" x14ac:dyDescent="0.3">
      <c r="B260" t="s">
        <v>5</v>
      </c>
      <c r="C260" t="s">
        <v>34</v>
      </c>
      <c r="D260" t="s">
        <v>22</v>
      </c>
      <c r="E260" s="4">
        <v>6279</v>
      </c>
      <c r="F260" s="5">
        <v>237</v>
      </c>
      <c r="G260">
        <f>_xlfn.XLOOKUP(data25[[#This Row],[Product]],costperunit[Product],costperunit[Cost per unit])</f>
        <v>9.77</v>
      </c>
      <c r="H260">
        <f>data25[[#This Row],[Cost per Unit]]*data25[[#This Row],[Units]]</f>
        <v>2315.4899999999998</v>
      </c>
    </row>
    <row r="261" spans="2:8" x14ac:dyDescent="0.3">
      <c r="B261" t="s">
        <v>40</v>
      </c>
      <c r="C261" t="s">
        <v>36</v>
      </c>
      <c r="D261" t="s">
        <v>13</v>
      </c>
      <c r="E261" s="4">
        <v>4424</v>
      </c>
      <c r="F261" s="5">
        <v>201</v>
      </c>
      <c r="G261">
        <f>_xlfn.XLOOKUP(data25[[#This Row],[Product]],costperunit[Product],costperunit[Cost per unit])</f>
        <v>9.33</v>
      </c>
      <c r="H261">
        <f>data25[[#This Row],[Cost per Unit]]*data25[[#This Row],[Units]]</f>
        <v>1875.33</v>
      </c>
    </row>
    <row r="262" spans="2:8" x14ac:dyDescent="0.3">
      <c r="B262" t="s">
        <v>2</v>
      </c>
      <c r="C262" t="s">
        <v>36</v>
      </c>
      <c r="D262" t="s">
        <v>17</v>
      </c>
      <c r="E262" s="4">
        <v>189</v>
      </c>
      <c r="F262" s="5">
        <v>48</v>
      </c>
      <c r="G262">
        <f>_xlfn.XLOOKUP(data25[[#This Row],[Product]],costperunit[Product],costperunit[Cost per unit])</f>
        <v>3.11</v>
      </c>
      <c r="H262">
        <f>data25[[#This Row],[Cost per Unit]]*data25[[#This Row],[Units]]</f>
        <v>149.28</v>
      </c>
    </row>
    <row r="263" spans="2:8" x14ac:dyDescent="0.3">
      <c r="B263" t="s">
        <v>5</v>
      </c>
      <c r="C263" t="s">
        <v>35</v>
      </c>
      <c r="D263" t="s">
        <v>22</v>
      </c>
      <c r="E263" s="4">
        <v>490</v>
      </c>
      <c r="F263" s="5">
        <v>84</v>
      </c>
      <c r="G263">
        <f>_xlfn.XLOOKUP(data25[[#This Row],[Product]],costperunit[Product],costperunit[Cost per unit])</f>
        <v>9.77</v>
      </c>
      <c r="H263">
        <f>data25[[#This Row],[Cost per Unit]]*data25[[#This Row],[Units]]</f>
        <v>820.68</v>
      </c>
    </row>
    <row r="264" spans="2:8" x14ac:dyDescent="0.3">
      <c r="B264" t="s">
        <v>8</v>
      </c>
      <c r="C264" t="s">
        <v>37</v>
      </c>
      <c r="D264" t="s">
        <v>21</v>
      </c>
      <c r="E264" s="4">
        <v>434</v>
      </c>
      <c r="F264" s="5">
        <v>87</v>
      </c>
      <c r="G264">
        <f>_xlfn.XLOOKUP(data25[[#This Row],[Product]],costperunit[Product],costperunit[Cost per unit])</f>
        <v>9</v>
      </c>
      <c r="H264">
        <f>data25[[#This Row],[Cost per Unit]]*data25[[#This Row],[Units]]</f>
        <v>783</v>
      </c>
    </row>
    <row r="265" spans="2:8" x14ac:dyDescent="0.3">
      <c r="B265" t="s">
        <v>7</v>
      </c>
      <c r="C265" t="s">
        <v>38</v>
      </c>
      <c r="D265" t="s">
        <v>30</v>
      </c>
      <c r="E265" s="4">
        <v>10129</v>
      </c>
      <c r="F265" s="5">
        <v>312</v>
      </c>
      <c r="G265">
        <f>_xlfn.XLOOKUP(data25[[#This Row],[Product]],costperunit[Product],costperunit[Cost per unit])</f>
        <v>14.49</v>
      </c>
      <c r="H265">
        <f>data25[[#This Row],[Cost per Unit]]*data25[[#This Row],[Units]]</f>
        <v>4520.88</v>
      </c>
    </row>
    <row r="266" spans="2:8" x14ac:dyDescent="0.3">
      <c r="B266" t="s">
        <v>3</v>
      </c>
      <c r="C266" t="s">
        <v>39</v>
      </c>
      <c r="D266" t="s">
        <v>28</v>
      </c>
      <c r="E266" s="4">
        <v>1652</v>
      </c>
      <c r="F266" s="5">
        <v>102</v>
      </c>
      <c r="G266">
        <f>_xlfn.XLOOKUP(data25[[#This Row],[Product]],costperunit[Product],costperunit[Cost per unit])</f>
        <v>10.38</v>
      </c>
      <c r="H266">
        <f>data25[[#This Row],[Cost per Unit]]*data25[[#This Row],[Units]]</f>
        <v>1058.76</v>
      </c>
    </row>
    <row r="267" spans="2:8" x14ac:dyDescent="0.3">
      <c r="B267" t="s">
        <v>8</v>
      </c>
      <c r="C267" t="s">
        <v>38</v>
      </c>
      <c r="D267" t="s">
        <v>21</v>
      </c>
      <c r="E267" s="4">
        <v>6433</v>
      </c>
      <c r="F267" s="5">
        <v>78</v>
      </c>
      <c r="G267">
        <f>_xlfn.XLOOKUP(data25[[#This Row],[Product]],costperunit[Product],costperunit[Cost per unit])</f>
        <v>9</v>
      </c>
      <c r="H267">
        <f>data25[[#This Row],[Cost per Unit]]*data25[[#This Row],[Units]]</f>
        <v>702</v>
      </c>
    </row>
    <row r="268" spans="2:8" x14ac:dyDescent="0.3">
      <c r="B268" t="s">
        <v>3</v>
      </c>
      <c r="C268" t="s">
        <v>34</v>
      </c>
      <c r="D268" t="s">
        <v>23</v>
      </c>
      <c r="E268" s="4">
        <v>2212</v>
      </c>
      <c r="F268" s="5">
        <v>117</v>
      </c>
      <c r="G268">
        <f>_xlfn.XLOOKUP(data25[[#This Row],[Product]],costperunit[Product],costperunit[Cost per unit])</f>
        <v>6.49</v>
      </c>
      <c r="H268">
        <f>data25[[#This Row],[Cost per Unit]]*data25[[#This Row],[Units]]</f>
        <v>759.33</v>
      </c>
    </row>
    <row r="269" spans="2:8" x14ac:dyDescent="0.3">
      <c r="B269" t="s">
        <v>41</v>
      </c>
      <c r="C269" t="s">
        <v>35</v>
      </c>
      <c r="D269" t="s">
        <v>19</v>
      </c>
      <c r="E269" s="4">
        <v>609</v>
      </c>
      <c r="F269" s="5">
        <v>99</v>
      </c>
      <c r="G269">
        <f>_xlfn.XLOOKUP(data25[[#This Row],[Product]],costperunit[Product],costperunit[Cost per unit])</f>
        <v>7.64</v>
      </c>
      <c r="H269">
        <f>data25[[#This Row],[Cost per Unit]]*data25[[#This Row],[Units]]</f>
        <v>756.36</v>
      </c>
    </row>
    <row r="270" spans="2:8" x14ac:dyDescent="0.3">
      <c r="B270" t="s">
        <v>40</v>
      </c>
      <c r="C270" t="s">
        <v>35</v>
      </c>
      <c r="D270" t="s">
        <v>24</v>
      </c>
      <c r="E270" s="4">
        <v>1638</v>
      </c>
      <c r="F270" s="5">
        <v>48</v>
      </c>
      <c r="G270">
        <f>_xlfn.XLOOKUP(data25[[#This Row],[Product]],costperunit[Product],costperunit[Cost per unit])</f>
        <v>4.97</v>
      </c>
      <c r="H270">
        <f>data25[[#This Row],[Cost per Unit]]*data25[[#This Row],[Units]]</f>
        <v>238.56</v>
      </c>
    </row>
    <row r="271" spans="2:8" x14ac:dyDescent="0.3">
      <c r="B271" t="s">
        <v>7</v>
      </c>
      <c r="C271" t="s">
        <v>34</v>
      </c>
      <c r="D271" t="s">
        <v>15</v>
      </c>
      <c r="E271" s="4">
        <v>3829</v>
      </c>
      <c r="F271" s="5">
        <v>24</v>
      </c>
      <c r="G271">
        <f>_xlfn.XLOOKUP(data25[[#This Row],[Product]],costperunit[Product],costperunit[Cost per unit])</f>
        <v>11.73</v>
      </c>
      <c r="H271">
        <f>data25[[#This Row],[Cost per Unit]]*data25[[#This Row],[Units]]</f>
        <v>281.52</v>
      </c>
    </row>
    <row r="272" spans="2:8" x14ac:dyDescent="0.3">
      <c r="B272" t="s">
        <v>40</v>
      </c>
      <c r="C272" t="s">
        <v>39</v>
      </c>
      <c r="D272" t="s">
        <v>15</v>
      </c>
      <c r="E272" s="4">
        <v>5775</v>
      </c>
      <c r="F272" s="5">
        <v>42</v>
      </c>
      <c r="G272">
        <f>_xlfn.XLOOKUP(data25[[#This Row],[Product]],costperunit[Product],costperunit[Cost per unit])</f>
        <v>11.73</v>
      </c>
      <c r="H272">
        <f>data25[[#This Row],[Cost per Unit]]*data25[[#This Row],[Units]]</f>
        <v>492.66</v>
      </c>
    </row>
    <row r="273" spans="2:8" x14ac:dyDescent="0.3">
      <c r="B273" t="s">
        <v>6</v>
      </c>
      <c r="C273" t="s">
        <v>35</v>
      </c>
      <c r="D273" t="s">
        <v>20</v>
      </c>
      <c r="E273" s="4">
        <v>1071</v>
      </c>
      <c r="F273" s="5">
        <v>270</v>
      </c>
      <c r="G273">
        <f>_xlfn.XLOOKUP(data25[[#This Row],[Product]],costperunit[Product],costperunit[Cost per unit])</f>
        <v>10.62</v>
      </c>
      <c r="H273">
        <f>data25[[#This Row],[Cost per Unit]]*data25[[#This Row],[Units]]</f>
        <v>2867.3999999999996</v>
      </c>
    </row>
    <row r="274" spans="2:8" x14ac:dyDescent="0.3">
      <c r="B274" t="s">
        <v>8</v>
      </c>
      <c r="C274" t="s">
        <v>36</v>
      </c>
      <c r="D274" t="s">
        <v>23</v>
      </c>
      <c r="E274" s="4">
        <v>5019</v>
      </c>
      <c r="F274" s="5">
        <v>150</v>
      </c>
      <c r="G274">
        <f>_xlfn.XLOOKUP(data25[[#This Row],[Product]],costperunit[Product],costperunit[Cost per unit])</f>
        <v>6.49</v>
      </c>
      <c r="H274">
        <f>data25[[#This Row],[Cost per Unit]]*data25[[#This Row],[Units]]</f>
        <v>973.5</v>
      </c>
    </row>
    <row r="275" spans="2:8" x14ac:dyDescent="0.3">
      <c r="B275" t="s">
        <v>2</v>
      </c>
      <c r="C275" t="s">
        <v>37</v>
      </c>
      <c r="D275" t="s">
        <v>15</v>
      </c>
      <c r="E275" s="4">
        <v>2863</v>
      </c>
      <c r="F275" s="5">
        <v>42</v>
      </c>
      <c r="G275">
        <f>_xlfn.XLOOKUP(data25[[#This Row],[Product]],costperunit[Product],costperunit[Cost per unit])</f>
        <v>11.73</v>
      </c>
      <c r="H275">
        <f>data25[[#This Row],[Cost per Unit]]*data25[[#This Row],[Units]]</f>
        <v>492.66</v>
      </c>
    </row>
    <row r="276" spans="2:8" x14ac:dyDescent="0.3">
      <c r="B276" t="s">
        <v>40</v>
      </c>
      <c r="C276" t="s">
        <v>35</v>
      </c>
      <c r="D276" t="s">
        <v>29</v>
      </c>
      <c r="E276" s="4">
        <v>1617</v>
      </c>
      <c r="F276" s="5">
        <v>126</v>
      </c>
      <c r="G276">
        <f>_xlfn.XLOOKUP(data25[[#This Row],[Product]],costperunit[Product],costperunit[Cost per unit])</f>
        <v>7.16</v>
      </c>
      <c r="H276">
        <f>data25[[#This Row],[Cost per Unit]]*data25[[#This Row],[Units]]</f>
        <v>902.16</v>
      </c>
    </row>
    <row r="277" spans="2:8" x14ac:dyDescent="0.3">
      <c r="B277" t="s">
        <v>6</v>
      </c>
      <c r="C277" t="s">
        <v>37</v>
      </c>
      <c r="D277" t="s">
        <v>26</v>
      </c>
      <c r="E277" s="4">
        <v>6818</v>
      </c>
      <c r="F277" s="5">
        <v>6</v>
      </c>
      <c r="G277">
        <f>_xlfn.XLOOKUP(data25[[#This Row],[Product]],costperunit[Product],costperunit[Cost per unit])</f>
        <v>5.6</v>
      </c>
      <c r="H277">
        <f>data25[[#This Row],[Cost per Unit]]*data25[[#This Row],[Units]]</f>
        <v>33.599999999999994</v>
      </c>
    </row>
    <row r="278" spans="2:8" x14ac:dyDescent="0.3">
      <c r="B278" t="s">
        <v>3</v>
      </c>
      <c r="C278" t="s">
        <v>35</v>
      </c>
      <c r="D278" t="s">
        <v>15</v>
      </c>
      <c r="E278" s="4">
        <v>6657</v>
      </c>
      <c r="F278" s="5">
        <v>276</v>
      </c>
      <c r="G278">
        <f>_xlfn.XLOOKUP(data25[[#This Row],[Product]],costperunit[Product],costperunit[Cost per unit])</f>
        <v>11.73</v>
      </c>
      <c r="H278">
        <f>data25[[#This Row],[Cost per Unit]]*data25[[#This Row],[Units]]</f>
        <v>3237.48</v>
      </c>
    </row>
    <row r="279" spans="2:8" x14ac:dyDescent="0.3">
      <c r="B279" t="s">
        <v>3</v>
      </c>
      <c r="C279" t="s">
        <v>34</v>
      </c>
      <c r="D279" t="s">
        <v>17</v>
      </c>
      <c r="E279" s="4">
        <v>2919</v>
      </c>
      <c r="F279" s="5">
        <v>93</v>
      </c>
      <c r="G279">
        <f>_xlfn.XLOOKUP(data25[[#This Row],[Product]],costperunit[Product],costperunit[Cost per unit])</f>
        <v>3.11</v>
      </c>
      <c r="H279">
        <f>data25[[#This Row],[Cost per Unit]]*data25[[#This Row],[Units]]</f>
        <v>289.22999999999996</v>
      </c>
    </row>
    <row r="280" spans="2:8" x14ac:dyDescent="0.3">
      <c r="B280" t="s">
        <v>2</v>
      </c>
      <c r="C280" t="s">
        <v>36</v>
      </c>
      <c r="D280" t="s">
        <v>31</v>
      </c>
      <c r="E280" s="4">
        <v>3094</v>
      </c>
      <c r="F280" s="5">
        <v>246</v>
      </c>
      <c r="G280">
        <f>_xlfn.XLOOKUP(data25[[#This Row],[Product]],costperunit[Product],costperunit[Cost per unit])</f>
        <v>5.79</v>
      </c>
      <c r="H280">
        <f>data25[[#This Row],[Cost per Unit]]*data25[[#This Row],[Units]]</f>
        <v>1424.34</v>
      </c>
    </row>
    <row r="281" spans="2:8" x14ac:dyDescent="0.3">
      <c r="B281" t="s">
        <v>6</v>
      </c>
      <c r="C281" t="s">
        <v>39</v>
      </c>
      <c r="D281" t="s">
        <v>24</v>
      </c>
      <c r="E281" s="4">
        <v>2989</v>
      </c>
      <c r="F281" s="5">
        <v>3</v>
      </c>
      <c r="G281">
        <f>_xlfn.XLOOKUP(data25[[#This Row],[Product]],costperunit[Product],costperunit[Cost per unit])</f>
        <v>4.97</v>
      </c>
      <c r="H281">
        <f>data25[[#This Row],[Cost per Unit]]*data25[[#This Row],[Units]]</f>
        <v>14.91</v>
      </c>
    </row>
    <row r="282" spans="2:8" x14ac:dyDescent="0.3">
      <c r="B282" t="s">
        <v>8</v>
      </c>
      <c r="C282" t="s">
        <v>38</v>
      </c>
      <c r="D282" t="s">
        <v>27</v>
      </c>
      <c r="E282" s="4">
        <v>2268</v>
      </c>
      <c r="F282" s="5">
        <v>63</v>
      </c>
      <c r="G282">
        <f>_xlfn.XLOOKUP(data25[[#This Row],[Product]],costperunit[Product],costperunit[Cost per unit])</f>
        <v>16.73</v>
      </c>
      <c r="H282">
        <f>data25[[#This Row],[Cost per Unit]]*data25[[#This Row],[Units]]</f>
        <v>1053.99</v>
      </c>
    </row>
    <row r="283" spans="2:8" x14ac:dyDescent="0.3">
      <c r="B283" t="s">
        <v>5</v>
      </c>
      <c r="C283" t="s">
        <v>35</v>
      </c>
      <c r="D283" t="s">
        <v>31</v>
      </c>
      <c r="E283" s="4">
        <v>4753</v>
      </c>
      <c r="F283" s="5">
        <v>246</v>
      </c>
      <c r="G283">
        <f>_xlfn.XLOOKUP(data25[[#This Row],[Product]],costperunit[Product],costperunit[Cost per unit])</f>
        <v>5.79</v>
      </c>
      <c r="H283">
        <f>data25[[#This Row],[Cost per Unit]]*data25[[#This Row],[Units]]</f>
        <v>1424.34</v>
      </c>
    </row>
    <row r="284" spans="2:8" x14ac:dyDescent="0.3">
      <c r="B284" t="s">
        <v>2</v>
      </c>
      <c r="C284" t="s">
        <v>34</v>
      </c>
      <c r="D284" t="s">
        <v>19</v>
      </c>
      <c r="E284" s="4">
        <v>7511</v>
      </c>
      <c r="F284" s="5">
        <v>120</v>
      </c>
      <c r="G284">
        <f>_xlfn.XLOOKUP(data25[[#This Row],[Product]],costperunit[Product],costperunit[Cost per unit])</f>
        <v>7.64</v>
      </c>
      <c r="H284">
        <f>data25[[#This Row],[Cost per Unit]]*data25[[#This Row],[Units]]</f>
        <v>916.8</v>
      </c>
    </row>
    <row r="285" spans="2:8" x14ac:dyDescent="0.3">
      <c r="B285" t="s">
        <v>2</v>
      </c>
      <c r="C285" t="s">
        <v>38</v>
      </c>
      <c r="D285" t="s">
        <v>31</v>
      </c>
      <c r="E285" s="4">
        <v>4326</v>
      </c>
      <c r="F285" s="5">
        <v>348</v>
      </c>
      <c r="G285">
        <f>_xlfn.XLOOKUP(data25[[#This Row],[Product]],costperunit[Product],costperunit[Cost per unit])</f>
        <v>5.79</v>
      </c>
      <c r="H285">
        <f>data25[[#This Row],[Cost per Unit]]*data25[[#This Row],[Units]]</f>
        <v>2014.92</v>
      </c>
    </row>
    <row r="286" spans="2:8" x14ac:dyDescent="0.3">
      <c r="B286" t="s">
        <v>41</v>
      </c>
      <c r="C286" t="s">
        <v>34</v>
      </c>
      <c r="D286" t="s">
        <v>23</v>
      </c>
      <c r="E286" s="4">
        <v>4935</v>
      </c>
      <c r="F286" s="5">
        <v>126</v>
      </c>
      <c r="G286">
        <f>_xlfn.XLOOKUP(data25[[#This Row],[Product]],costperunit[Product],costperunit[Cost per unit])</f>
        <v>6.49</v>
      </c>
      <c r="H286">
        <f>data25[[#This Row],[Cost per Unit]]*data25[[#This Row],[Units]]</f>
        <v>817.74</v>
      </c>
    </row>
    <row r="287" spans="2:8" x14ac:dyDescent="0.3">
      <c r="B287" t="s">
        <v>6</v>
      </c>
      <c r="C287" t="s">
        <v>35</v>
      </c>
      <c r="D287" t="s">
        <v>30</v>
      </c>
      <c r="E287" s="4">
        <v>4781</v>
      </c>
      <c r="F287" s="5">
        <v>123</v>
      </c>
      <c r="G287">
        <f>_xlfn.XLOOKUP(data25[[#This Row],[Product]],costperunit[Product],costperunit[Cost per unit])</f>
        <v>14.49</v>
      </c>
      <c r="H287">
        <f>data25[[#This Row],[Cost per Unit]]*data25[[#This Row],[Units]]</f>
        <v>1782.27</v>
      </c>
    </row>
    <row r="288" spans="2:8" x14ac:dyDescent="0.3">
      <c r="B288" t="s">
        <v>5</v>
      </c>
      <c r="C288" t="s">
        <v>38</v>
      </c>
      <c r="D288" t="s">
        <v>25</v>
      </c>
      <c r="E288" s="4">
        <v>7483</v>
      </c>
      <c r="F288" s="5">
        <v>45</v>
      </c>
      <c r="G288">
        <f>_xlfn.XLOOKUP(data25[[#This Row],[Product]],costperunit[Product],costperunit[Cost per unit])</f>
        <v>13.15</v>
      </c>
      <c r="H288">
        <f>data25[[#This Row],[Cost per Unit]]*data25[[#This Row],[Units]]</f>
        <v>591.75</v>
      </c>
    </row>
    <row r="289" spans="2:8" x14ac:dyDescent="0.3">
      <c r="B289" t="s">
        <v>10</v>
      </c>
      <c r="C289" t="s">
        <v>38</v>
      </c>
      <c r="D289" t="s">
        <v>4</v>
      </c>
      <c r="E289" s="4">
        <v>6860</v>
      </c>
      <c r="F289" s="5">
        <v>126</v>
      </c>
      <c r="G289">
        <f>_xlfn.XLOOKUP(data25[[#This Row],[Product]],costperunit[Product],costperunit[Cost per unit])</f>
        <v>11.88</v>
      </c>
      <c r="H289">
        <f>data25[[#This Row],[Cost per Unit]]*data25[[#This Row],[Units]]</f>
        <v>1496.88</v>
      </c>
    </row>
    <row r="290" spans="2:8" x14ac:dyDescent="0.3">
      <c r="B290" t="s">
        <v>40</v>
      </c>
      <c r="C290" t="s">
        <v>37</v>
      </c>
      <c r="D290" t="s">
        <v>29</v>
      </c>
      <c r="E290" s="4">
        <v>9002</v>
      </c>
      <c r="F290" s="5">
        <v>72</v>
      </c>
      <c r="G290">
        <f>_xlfn.XLOOKUP(data25[[#This Row],[Product]],costperunit[Product],costperunit[Cost per unit])</f>
        <v>7.16</v>
      </c>
      <c r="H290">
        <f>data25[[#This Row],[Cost per Unit]]*data25[[#This Row],[Units]]</f>
        <v>515.52</v>
      </c>
    </row>
    <row r="291" spans="2:8" x14ac:dyDescent="0.3">
      <c r="B291" t="s">
        <v>6</v>
      </c>
      <c r="C291" t="s">
        <v>36</v>
      </c>
      <c r="D291" t="s">
        <v>29</v>
      </c>
      <c r="E291" s="4">
        <v>1400</v>
      </c>
      <c r="F291" s="5">
        <v>135</v>
      </c>
      <c r="G291">
        <f>_xlfn.XLOOKUP(data25[[#This Row],[Product]],costperunit[Product],costperunit[Cost per unit])</f>
        <v>7.16</v>
      </c>
      <c r="H291">
        <f>data25[[#This Row],[Cost per Unit]]*data25[[#This Row],[Units]]</f>
        <v>966.6</v>
      </c>
    </row>
    <row r="292" spans="2:8" x14ac:dyDescent="0.3">
      <c r="B292" t="s">
        <v>10</v>
      </c>
      <c r="C292" t="s">
        <v>34</v>
      </c>
      <c r="D292" t="s">
        <v>22</v>
      </c>
      <c r="E292" s="4">
        <v>4053</v>
      </c>
      <c r="F292" s="5">
        <v>24</v>
      </c>
      <c r="G292">
        <f>_xlfn.XLOOKUP(data25[[#This Row],[Product]],costperunit[Product],costperunit[Cost per unit])</f>
        <v>9.77</v>
      </c>
      <c r="H292">
        <f>data25[[#This Row],[Cost per Unit]]*data25[[#This Row],[Units]]</f>
        <v>234.48</v>
      </c>
    </row>
    <row r="293" spans="2:8" x14ac:dyDescent="0.3">
      <c r="B293" t="s">
        <v>7</v>
      </c>
      <c r="C293" t="s">
        <v>36</v>
      </c>
      <c r="D293" t="s">
        <v>31</v>
      </c>
      <c r="E293" s="4">
        <v>2149</v>
      </c>
      <c r="F293" s="5">
        <v>117</v>
      </c>
      <c r="G293">
        <f>_xlfn.XLOOKUP(data25[[#This Row],[Product]],costperunit[Product],costperunit[Cost per unit])</f>
        <v>5.79</v>
      </c>
      <c r="H293">
        <f>data25[[#This Row],[Cost per Unit]]*data25[[#This Row],[Units]]</f>
        <v>677.43</v>
      </c>
    </row>
    <row r="294" spans="2:8" x14ac:dyDescent="0.3">
      <c r="B294" t="s">
        <v>3</v>
      </c>
      <c r="C294" t="s">
        <v>39</v>
      </c>
      <c r="D294" t="s">
        <v>29</v>
      </c>
      <c r="E294" s="4">
        <v>3640</v>
      </c>
      <c r="F294" s="5">
        <v>51</v>
      </c>
      <c r="G294">
        <f>_xlfn.XLOOKUP(data25[[#This Row],[Product]],costperunit[Product],costperunit[Cost per unit])</f>
        <v>7.16</v>
      </c>
      <c r="H294">
        <f>data25[[#This Row],[Cost per Unit]]*data25[[#This Row],[Units]]</f>
        <v>365.16</v>
      </c>
    </row>
    <row r="295" spans="2:8" x14ac:dyDescent="0.3">
      <c r="B295" t="s">
        <v>2</v>
      </c>
      <c r="C295" t="s">
        <v>39</v>
      </c>
      <c r="D295" t="s">
        <v>23</v>
      </c>
      <c r="E295" s="4">
        <v>630</v>
      </c>
      <c r="F295" s="5">
        <v>36</v>
      </c>
      <c r="G295">
        <f>_xlfn.XLOOKUP(data25[[#This Row],[Product]],costperunit[Product],costperunit[Cost per unit])</f>
        <v>6.49</v>
      </c>
      <c r="H295">
        <f>data25[[#This Row],[Cost per Unit]]*data25[[#This Row],[Units]]</f>
        <v>233.64000000000001</v>
      </c>
    </row>
    <row r="296" spans="2:8" x14ac:dyDescent="0.3">
      <c r="B296" t="s">
        <v>9</v>
      </c>
      <c r="C296" t="s">
        <v>35</v>
      </c>
      <c r="D296" t="s">
        <v>27</v>
      </c>
      <c r="E296" s="4">
        <v>2429</v>
      </c>
      <c r="F296" s="5">
        <v>144</v>
      </c>
      <c r="G296">
        <f>_xlfn.XLOOKUP(data25[[#This Row],[Product]],costperunit[Product],costperunit[Cost per unit])</f>
        <v>16.73</v>
      </c>
      <c r="H296">
        <f>data25[[#This Row],[Cost per Unit]]*data25[[#This Row],[Units]]</f>
        <v>2409.12</v>
      </c>
    </row>
    <row r="297" spans="2:8" x14ac:dyDescent="0.3">
      <c r="B297" t="s">
        <v>9</v>
      </c>
      <c r="C297" t="s">
        <v>36</v>
      </c>
      <c r="D297" t="s">
        <v>25</v>
      </c>
      <c r="E297" s="4">
        <v>2142</v>
      </c>
      <c r="F297" s="5">
        <v>114</v>
      </c>
      <c r="G297">
        <f>_xlfn.XLOOKUP(data25[[#This Row],[Product]],costperunit[Product],costperunit[Cost per unit])</f>
        <v>13.15</v>
      </c>
      <c r="H297">
        <f>data25[[#This Row],[Cost per Unit]]*data25[[#This Row],[Units]]</f>
        <v>1499.1000000000001</v>
      </c>
    </row>
    <row r="298" spans="2:8" x14ac:dyDescent="0.3">
      <c r="B298" t="s">
        <v>7</v>
      </c>
      <c r="C298" t="s">
        <v>37</v>
      </c>
      <c r="D298" t="s">
        <v>30</v>
      </c>
      <c r="E298" s="4">
        <v>6454</v>
      </c>
      <c r="F298" s="5">
        <v>54</v>
      </c>
      <c r="G298">
        <f>_xlfn.XLOOKUP(data25[[#This Row],[Product]],costperunit[Product],costperunit[Cost per unit])</f>
        <v>14.49</v>
      </c>
      <c r="H298">
        <f>data25[[#This Row],[Cost per Unit]]*data25[[#This Row],[Units]]</f>
        <v>782.46</v>
      </c>
    </row>
    <row r="299" spans="2:8" x14ac:dyDescent="0.3">
      <c r="B299" t="s">
        <v>7</v>
      </c>
      <c r="C299" t="s">
        <v>37</v>
      </c>
      <c r="D299" t="s">
        <v>16</v>
      </c>
      <c r="E299" s="4">
        <v>4487</v>
      </c>
      <c r="F299" s="5">
        <v>333</v>
      </c>
      <c r="G299">
        <f>_xlfn.XLOOKUP(data25[[#This Row],[Product]],costperunit[Product],costperunit[Cost per unit])</f>
        <v>8.7899999999999991</v>
      </c>
      <c r="H299">
        <f>data25[[#This Row],[Cost per Unit]]*data25[[#This Row],[Units]]</f>
        <v>2927.0699999999997</v>
      </c>
    </row>
    <row r="300" spans="2:8" x14ac:dyDescent="0.3">
      <c r="B300" t="s">
        <v>3</v>
      </c>
      <c r="C300" t="s">
        <v>37</v>
      </c>
      <c r="D300" t="s">
        <v>4</v>
      </c>
      <c r="E300" s="4">
        <v>938</v>
      </c>
      <c r="F300" s="5">
        <v>366</v>
      </c>
      <c r="G300">
        <f>_xlfn.XLOOKUP(data25[[#This Row],[Product]],costperunit[Product],costperunit[Cost per unit])</f>
        <v>11.88</v>
      </c>
      <c r="H300">
        <f>data25[[#This Row],[Cost per Unit]]*data25[[#This Row],[Units]]</f>
        <v>4348.08</v>
      </c>
    </row>
    <row r="301" spans="2:8" x14ac:dyDescent="0.3">
      <c r="B301" t="s">
        <v>3</v>
      </c>
      <c r="C301" t="s">
        <v>38</v>
      </c>
      <c r="D301" t="s">
        <v>26</v>
      </c>
      <c r="E301" s="4">
        <v>8841</v>
      </c>
      <c r="F301" s="5">
        <v>303</v>
      </c>
      <c r="G301">
        <f>_xlfn.XLOOKUP(data25[[#This Row],[Product]],costperunit[Product],costperunit[Cost per unit])</f>
        <v>5.6</v>
      </c>
      <c r="H301">
        <f>data25[[#This Row],[Cost per Unit]]*data25[[#This Row],[Units]]</f>
        <v>1696.8</v>
      </c>
    </row>
    <row r="302" spans="2:8" x14ac:dyDescent="0.3">
      <c r="B302" t="s">
        <v>2</v>
      </c>
      <c r="C302" t="s">
        <v>39</v>
      </c>
      <c r="D302" t="s">
        <v>33</v>
      </c>
      <c r="E302" s="4">
        <v>4018</v>
      </c>
      <c r="F302" s="5">
        <v>126</v>
      </c>
      <c r="G302">
        <f>_xlfn.XLOOKUP(data25[[#This Row],[Product]],costperunit[Product],costperunit[Cost per unit])</f>
        <v>12.37</v>
      </c>
      <c r="H302">
        <f>data25[[#This Row],[Cost per Unit]]*data25[[#This Row],[Units]]</f>
        <v>1558.62</v>
      </c>
    </row>
    <row r="303" spans="2:8" x14ac:dyDescent="0.3">
      <c r="B303" t="s">
        <v>41</v>
      </c>
      <c r="C303" t="s">
        <v>37</v>
      </c>
      <c r="D303" t="s">
        <v>15</v>
      </c>
      <c r="E303" s="4">
        <v>714</v>
      </c>
      <c r="F303" s="5">
        <v>231</v>
      </c>
      <c r="G303">
        <f>_xlfn.XLOOKUP(data25[[#This Row],[Product]],costperunit[Product],costperunit[Cost per unit])</f>
        <v>11.73</v>
      </c>
      <c r="H303">
        <f>data25[[#This Row],[Cost per Unit]]*data25[[#This Row],[Units]]</f>
        <v>2709.63</v>
      </c>
    </row>
    <row r="304" spans="2:8" x14ac:dyDescent="0.3">
      <c r="B304" t="s">
        <v>9</v>
      </c>
      <c r="C304" t="s">
        <v>38</v>
      </c>
      <c r="D304" t="s">
        <v>25</v>
      </c>
      <c r="E304" s="4">
        <v>3850</v>
      </c>
      <c r="F304" s="5">
        <v>102</v>
      </c>
      <c r="G304">
        <f>_xlfn.XLOOKUP(data25[[#This Row],[Product]],costperunit[Product],costperunit[Cost per unit])</f>
        <v>13.15</v>
      </c>
      <c r="H304">
        <f>data25[[#This Row],[Cost per Unit]]*data25[[#This Row],[Units]]</f>
        <v>1341.3</v>
      </c>
    </row>
  </sheetData>
  <pageMargins left="0.7" right="0.7" top="0.75" bottom="0.75" header="0.3" footer="0.3"/>
  <drawing r:id="rId2"/>
  <tableParts count="2">
    <tablePart r:id="rId3"/>
    <tablePart r:id="rId4"/>
  </tableParts>
  <extLst>
    <ext xmlns:x14="http://schemas.microsoft.com/office/spreadsheetml/2009/9/main" uri="{A8765BA9-456A-4dab-B4F3-ACF838C121DE}">
      <x14:slicerList>
        <x14:slicer r:id="rId5"/>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ADFAE-A360-435F-8F6E-DC9064A04CA4}">
  <dimension ref="A1:N22"/>
  <sheetViews>
    <sheetView tabSelected="1" topLeftCell="A14" workbookViewId="0">
      <selection activeCell="F25" sqref="F25"/>
    </sheetView>
  </sheetViews>
  <sheetFormatPr defaultRowHeight="14.4" x14ac:dyDescent="0.3"/>
  <cols>
    <col min="4" max="5" width="10.44140625" customWidth="1"/>
    <col min="6" max="6" width="12.77734375" customWidth="1"/>
    <col min="7" max="7" width="10.44140625" customWidth="1"/>
    <col min="11" max="11" width="15.21875" customWidth="1"/>
  </cols>
  <sheetData>
    <row r="1" spans="1:14" ht="39.6" x14ac:dyDescent="0.3">
      <c r="A1" s="15"/>
      <c r="B1" s="16"/>
      <c r="C1" s="17" t="s">
        <v>97</v>
      </c>
      <c r="D1" s="17"/>
      <c r="E1" s="17"/>
      <c r="F1" s="17"/>
      <c r="G1" s="17"/>
      <c r="H1" s="14"/>
    </row>
    <row r="3" spans="1:14" x14ac:dyDescent="0.3">
      <c r="C3" s="35"/>
      <c r="D3" s="35"/>
      <c r="E3" s="35"/>
      <c r="F3" s="35"/>
      <c r="G3" s="35"/>
      <c r="H3" s="35"/>
      <c r="I3" s="35"/>
      <c r="J3" s="35"/>
      <c r="K3" s="35"/>
      <c r="L3" s="35"/>
      <c r="M3" s="35"/>
      <c r="N3" s="35"/>
    </row>
    <row r="4" spans="1:14" x14ac:dyDescent="0.3">
      <c r="C4" s="35"/>
      <c r="D4" s="35"/>
      <c r="E4" s="35"/>
      <c r="F4" s="35"/>
      <c r="G4" s="35"/>
      <c r="H4" s="35"/>
      <c r="I4" s="35"/>
      <c r="J4" s="35"/>
      <c r="K4" s="35"/>
      <c r="L4" s="35"/>
      <c r="M4" s="35"/>
      <c r="N4" s="35"/>
    </row>
    <row r="5" spans="1:14" x14ac:dyDescent="0.3">
      <c r="C5" s="35"/>
      <c r="D5" s="35" t="s">
        <v>99</v>
      </c>
      <c r="E5" s="35"/>
      <c r="F5" s="35" t="s">
        <v>37</v>
      </c>
      <c r="G5" s="35"/>
      <c r="H5" s="35"/>
      <c r="I5" s="35"/>
      <c r="J5" s="35"/>
      <c r="K5" s="35"/>
      <c r="L5" s="35"/>
      <c r="M5" s="35"/>
      <c r="N5" s="35"/>
    </row>
    <row r="6" spans="1:14" x14ac:dyDescent="0.3">
      <c r="C6" s="35"/>
      <c r="D6" s="35"/>
      <c r="E6" s="35"/>
      <c r="F6" s="35"/>
      <c r="G6" s="35"/>
      <c r="H6" s="35"/>
      <c r="I6" s="35"/>
      <c r="J6" s="35"/>
      <c r="K6" s="35"/>
      <c r="L6" s="35"/>
      <c r="M6" s="35"/>
      <c r="N6" s="35"/>
    </row>
    <row r="7" spans="1:14" x14ac:dyDescent="0.3">
      <c r="A7" s="6" t="s">
        <v>98</v>
      </c>
      <c r="C7" s="35"/>
      <c r="D7" s="35" t="s">
        <v>100</v>
      </c>
      <c r="E7" s="35"/>
      <c r="F7" s="35"/>
      <c r="G7" s="35"/>
      <c r="H7" s="35"/>
      <c r="I7" s="35" t="s">
        <v>107</v>
      </c>
      <c r="J7" s="35"/>
      <c r="K7" s="35"/>
      <c r="L7" s="35"/>
      <c r="M7" s="35"/>
      <c r="N7" s="35"/>
    </row>
    <row r="8" spans="1:14" x14ac:dyDescent="0.3">
      <c r="A8" t="s">
        <v>34</v>
      </c>
      <c r="C8" s="35"/>
      <c r="D8" s="35"/>
      <c r="E8" s="35"/>
      <c r="F8" s="35"/>
      <c r="G8" s="35"/>
      <c r="H8" s="35"/>
      <c r="I8" s="35"/>
      <c r="J8" s="35"/>
      <c r="K8" s="35"/>
      <c r="L8" s="35"/>
      <c r="M8" s="35"/>
      <c r="N8" s="35"/>
    </row>
    <row r="9" spans="1:14" x14ac:dyDescent="0.3">
      <c r="A9" t="s">
        <v>35</v>
      </c>
      <c r="C9" s="35"/>
      <c r="D9" s="35" t="s">
        <v>101</v>
      </c>
      <c r="E9" s="35"/>
      <c r="F9" s="35"/>
      <c r="G9" s="35">
        <f>COUNTIFS(data2[Geography],F5)</f>
        <v>53</v>
      </c>
      <c r="H9" s="35"/>
      <c r="I9" s="35"/>
      <c r="J9" s="35"/>
      <c r="K9" s="35" t="s">
        <v>1</v>
      </c>
      <c r="L9" s="35" t="s">
        <v>50</v>
      </c>
      <c r="M9" s="35"/>
      <c r="N9" s="35"/>
    </row>
    <row r="10" spans="1:14" x14ac:dyDescent="0.3">
      <c r="A10" t="s">
        <v>38</v>
      </c>
      <c r="C10" s="35"/>
      <c r="D10" s="35"/>
      <c r="E10" s="35"/>
      <c r="F10" s="35"/>
      <c r="G10" s="35"/>
      <c r="H10" s="35"/>
      <c r="I10" s="35" t="str" cm="1">
        <f t="array" ref="I10:I19">_xlfn.UNIQUE(_xlfn._xlws.FILTER(data2[Sales Person], data2[Geography] = F5))</f>
        <v>Ram Mahesh</v>
      </c>
      <c r="J10" s="35"/>
      <c r="K10" s="36">
        <f>SUMIFS(data2[Amount],data2[Geography],$F$5,data2[Sales Person],$I10)</f>
        <v>24451</v>
      </c>
      <c r="L10" s="35">
        <f>SUMIFS(data2[Units],data2[Sales Person],$I10,data2[Geography],$F$5)</f>
        <v>300</v>
      </c>
      <c r="M10" s="37">
        <f>IF($K10&gt;12000,1,-1)</f>
        <v>1</v>
      </c>
      <c r="N10" s="35"/>
    </row>
    <row r="11" spans="1:14" x14ac:dyDescent="0.3">
      <c r="A11" t="s">
        <v>39</v>
      </c>
      <c r="C11" s="35"/>
      <c r="D11" s="35"/>
      <c r="E11" s="35"/>
      <c r="F11" s="35"/>
      <c r="G11" s="35"/>
      <c r="H11" s="35"/>
      <c r="I11" s="35" t="str">
        <v>Gigi Bohling</v>
      </c>
      <c r="J11" s="35"/>
      <c r="K11" s="36">
        <f>SUMIFS(data2[Amount],data2[Geography],$F$5,data2[Sales Person],$I11)</f>
        <v>14504</v>
      </c>
      <c r="L11" s="35">
        <f>SUMIFS(data2[Units],data2[Sales Person],$I11,data2[Geography],$F$5)</f>
        <v>156</v>
      </c>
      <c r="M11" s="37">
        <f t="shared" ref="M11:M19" si="0">IF($K11&gt;12000,1,-1)</f>
        <v>1</v>
      </c>
      <c r="N11" s="35"/>
    </row>
    <row r="12" spans="1:14" x14ac:dyDescent="0.3">
      <c r="A12" t="s">
        <v>37</v>
      </c>
      <c r="C12" s="35"/>
      <c r="D12" s="35"/>
      <c r="E12" s="35"/>
      <c r="F12" s="38" t="s">
        <v>103</v>
      </c>
      <c r="G12" s="38" t="s">
        <v>57</v>
      </c>
      <c r="H12" s="35"/>
      <c r="I12" s="35" t="str">
        <v>Gunar Cockshoot</v>
      </c>
      <c r="J12" s="35"/>
      <c r="K12" s="36">
        <f>SUMIFS(data2[Amount],data2[Geography],$F$5,data2[Sales Person],$I12)</f>
        <v>16821</v>
      </c>
      <c r="L12" s="35">
        <f>SUMIFS(data2[Units],data2[Sales Person],$I12,data2[Geography],$F$5)</f>
        <v>1161</v>
      </c>
      <c r="M12" s="37">
        <f t="shared" si="0"/>
        <v>1</v>
      </c>
      <c r="N12" s="35"/>
    </row>
    <row r="13" spans="1:14" x14ac:dyDescent="0.3">
      <c r="C13" s="35"/>
      <c r="D13" s="35" t="s">
        <v>102</v>
      </c>
      <c r="E13" s="35"/>
      <c r="F13" s="38">
        <f>SUMIFS(data2[Amount], data2[Geography],F5)</f>
        <v>218813</v>
      </c>
      <c r="G13" s="38">
        <f>AVERAGEIFS(data2[Amount],data2[Geography],F5)</f>
        <v>4128.5471698113206</v>
      </c>
      <c r="H13" s="35"/>
      <c r="I13" s="35" t="str">
        <v>Curtice Advani</v>
      </c>
      <c r="J13" s="35"/>
      <c r="K13" s="36">
        <f>SUMIFS(data2[Amount],data2[Geography],$F$5,data2[Sales Person],$I13)</f>
        <v>26985</v>
      </c>
      <c r="L13" s="35">
        <f>SUMIFS(data2[Units],data2[Sales Person],$I13,data2[Geography],$F$5)</f>
        <v>1329</v>
      </c>
      <c r="M13" s="37">
        <f t="shared" si="0"/>
        <v>1</v>
      </c>
      <c r="N13" s="35"/>
    </row>
    <row r="14" spans="1:14" x14ac:dyDescent="0.3">
      <c r="C14" s="35"/>
      <c r="D14" s="35" t="s">
        <v>94</v>
      </c>
      <c r="E14" s="35"/>
      <c r="F14" s="38">
        <f>SUMIFS(data25[Cost],data25[Geography],F5)</f>
        <v>68922.960000000006</v>
      </c>
      <c r="G14" s="38">
        <f>AVERAGEIFS(data25[Cost],data25[Geography],F5)</f>
        <v>1300.43320754717</v>
      </c>
      <c r="H14" s="35"/>
      <c r="I14" s="35" t="str">
        <v>Brien Boise</v>
      </c>
      <c r="J14" s="35"/>
      <c r="K14" s="36">
        <f>SUMIFS(data2[Amount],data2[Geography],$F$5,data2[Sales Person],$I14)</f>
        <v>20125</v>
      </c>
      <c r="L14" s="35">
        <f>SUMIFS(data2[Units],data2[Sales Person],$I14,data2[Geography],$F$5)</f>
        <v>711</v>
      </c>
      <c r="M14" s="37">
        <f t="shared" si="0"/>
        <v>1</v>
      </c>
      <c r="N14" s="35"/>
    </row>
    <row r="15" spans="1:14" x14ac:dyDescent="0.3">
      <c r="C15" s="35"/>
      <c r="D15" s="35" t="s">
        <v>104</v>
      </c>
      <c r="E15" s="35"/>
      <c r="F15" s="38">
        <f>SUMIFS(data25[Amount],data25[Geography],F5)- SUMIFS(data25[Cost],data25[Geography],F5)</f>
        <v>149890.03999999998</v>
      </c>
      <c r="G15" s="38">
        <f>AVERAGEIFS(data25[Amount],data25[Geography],F5)- AVERAGEIFS(data25[Cost],data25[Geography],F5)</f>
        <v>2828.1139622641504</v>
      </c>
      <c r="H15" s="35"/>
      <c r="I15" s="35" t="str">
        <v>Oby Sorrel</v>
      </c>
      <c r="J15" s="35"/>
      <c r="K15" s="36">
        <f>SUMIFS(data2[Amount],data2[Geography],$F$5,data2[Sales Person],$I15)</f>
        <v>7987</v>
      </c>
      <c r="L15" s="35">
        <f>SUMIFS(data2[Units],data2[Sales Person],$I15,data2[Geography],$F$5)</f>
        <v>345</v>
      </c>
      <c r="M15" s="37">
        <f t="shared" si="0"/>
        <v>-1</v>
      </c>
      <c r="N15" s="35"/>
    </row>
    <row r="16" spans="1:14" x14ac:dyDescent="0.3">
      <c r="C16" s="35"/>
      <c r="D16" s="35" t="s">
        <v>105</v>
      </c>
      <c r="E16" s="35"/>
      <c r="F16" s="39">
        <f>SUMIFS(data25[Units],data25[Geography],F5)</f>
        <v>7431</v>
      </c>
      <c r="G16" s="39">
        <f>AVERAGEIFS(data25[Units],data25[Geography],F5)</f>
        <v>140.20754716981133</v>
      </c>
      <c r="H16" s="35"/>
      <c r="I16" s="35" t="str">
        <v>Carla Molina</v>
      </c>
      <c r="J16" s="35"/>
      <c r="K16" s="36">
        <f>SUMIFS(data2[Amount],data2[Geography],$F$5,data2[Sales Person],$I16)</f>
        <v>17283</v>
      </c>
      <c r="L16" s="35">
        <f>SUMIFS(data2[Units],data2[Sales Person],$I16,data2[Geography],$F$5)</f>
        <v>882</v>
      </c>
      <c r="M16" s="37">
        <f t="shared" si="0"/>
        <v>1</v>
      </c>
      <c r="N16" s="35"/>
    </row>
    <row r="17" spans="3:14" x14ac:dyDescent="0.3">
      <c r="C17" s="35"/>
      <c r="D17" s="35"/>
      <c r="E17" s="35"/>
      <c r="F17" s="35"/>
      <c r="G17" s="35"/>
      <c r="H17" s="35"/>
      <c r="I17" s="35" t="str">
        <v>Barr Faughny</v>
      </c>
      <c r="J17" s="35"/>
      <c r="K17" s="36">
        <f>SUMIFS(data2[Amount],data2[Geography],$F$5,data2[Sales Person],$I17)</f>
        <v>25655</v>
      </c>
      <c r="L17" s="35">
        <f>SUMIFS(data2[Units],data2[Sales Person],$I17,data2[Geography],$F$5)</f>
        <v>453</v>
      </c>
      <c r="M17" s="37">
        <f t="shared" si="0"/>
        <v>1</v>
      </c>
      <c r="N17" s="35"/>
    </row>
    <row r="18" spans="3:14" x14ac:dyDescent="0.3">
      <c r="C18" s="35"/>
      <c r="D18" s="35"/>
      <c r="E18" s="35"/>
      <c r="F18" s="35"/>
      <c r="G18" s="35"/>
      <c r="H18" s="35"/>
      <c r="I18" s="35" t="str">
        <v>Husein Augar</v>
      </c>
      <c r="J18" s="35"/>
      <c r="K18" s="36">
        <f>SUMIFS(data2[Amount],data2[Geography],$F$5,data2[Sales Person],$I18)</f>
        <v>21434</v>
      </c>
      <c r="L18" s="35">
        <f>SUMIFS(data2[Units],data2[Sales Person],$I18,data2[Geography],$F$5)</f>
        <v>1116</v>
      </c>
      <c r="M18" s="37">
        <f t="shared" si="0"/>
        <v>1</v>
      </c>
      <c r="N18" s="35"/>
    </row>
    <row r="19" spans="3:14" x14ac:dyDescent="0.3">
      <c r="C19" s="35"/>
      <c r="D19" s="35"/>
      <c r="E19" s="35"/>
      <c r="F19" s="35"/>
      <c r="G19" s="35"/>
      <c r="H19" s="35"/>
      <c r="I19" s="35" t="str">
        <v>Ches Bonnell</v>
      </c>
      <c r="J19" s="35"/>
      <c r="K19" s="36">
        <f>SUMIFS(data2[Amount],data2[Geography],$F$5,data2[Sales Person],$I19)</f>
        <v>43568</v>
      </c>
      <c r="L19" s="35">
        <f>SUMIFS(data2[Units],data2[Sales Person],$I19,data2[Geography],$F$5)</f>
        <v>978</v>
      </c>
      <c r="M19" s="37">
        <f t="shared" si="0"/>
        <v>1</v>
      </c>
      <c r="N19" s="35"/>
    </row>
    <row r="20" spans="3:14" x14ac:dyDescent="0.3">
      <c r="C20" s="35"/>
      <c r="D20" s="35"/>
      <c r="E20" s="35"/>
      <c r="F20" s="35"/>
      <c r="G20" s="35"/>
      <c r="H20" s="35"/>
      <c r="I20" s="35"/>
      <c r="J20" s="35"/>
      <c r="K20" s="35"/>
      <c r="L20" s="35"/>
      <c r="M20" s="35"/>
      <c r="N20" s="35"/>
    </row>
    <row r="21" spans="3:14" x14ac:dyDescent="0.3">
      <c r="C21" s="35"/>
      <c r="D21" s="35"/>
      <c r="E21" s="35"/>
      <c r="F21" s="35"/>
      <c r="G21" s="35"/>
      <c r="H21" s="35"/>
      <c r="I21" s="35"/>
      <c r="J21" s="35"/>
      <c r="K21" s="35"/>
      <c r="L21" s="35"/>
      <c r="M21" s="35"/>
      <c r="N21" s="35"/>
    </row>
    <row r="22" spans="3:14" x14ac:dyDescent="0.3">
      <c r="C22" s="35"/>
      <c r="D22" s="35"/>
      <c r="E22" s="35"/>
      <c r="F22" s="35"/>
      <c r="G22" s="35"/>
      <c r="H22" s="35"/>
      <c r="I22" s="35"/>
      <c r="J22" s="35"/>
      <c r="K22" s="35"/>
      <c r="L22" s="35"/>
      <c r="M22" s="35"/>
      <c r="N22" s="35"/>
    </row>
  </sheetData>
  <conditionalFormatting sqref="K9:K19">
    <cfRule type="dataBar" priority="3">
      <dataBar>
        <cfvo type="min"/>
        <cfvo type="max"/>
        <color rgb="FF638EC6"/>
      </dataBar>
      <extLst>
        <ext xmlns:x14="http://schemas.microsoft.com/office/spreadsheetml/2009/9/main" uri="{B025F937-C7B1-47D3-B67F-A62EFF666E3E}">
          <x14:id>{5864C835-15F8-43A8-8551-4BD56E2465DC}</x14:id>
        </ext>
      </extLst>
    </cfRule>
  </conditionalFormatting>
  <conditionalFormatting sqref="M10:M19">
    <cfRule type="iconSet" priority="2">
      <iconSet iconSet="3Symbols">
        <cfvo type="percent" val="0"/>
        <cfvo type="percent" val="33"/>
        <cfvo type="percent" val="67"/>
      </iconSet>
    </cfRule>
    <cfRule type="iconSet" priority="1">
      <iconSet iconSet="3Symbols" showValue="0">
        <cfvo type="percent" val="0"/>
        <cfvo type="percent" val="33"/>
        <cfvo type="percent" val="67"/>
      </iconSet>
    </cfRule>
  </conditionalFormatting>
  <dataValidations count="1">
    <dataValidation type="list" allowBlank="1" showInputMessage="1" showErrorMessage="1" sqref="F5" xr:uid="{8E2B0CE4-90F7-4421-B9E4-B4AC402FA4B4}">
      <formula1>$A$8:$A$12</formula1>
    </dataValidation>
  </dataValidations>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864C835-15F8-43A8-8551-4BD56E2465DC}">
            <x14:dataBar minLength="0" maxLength="100" gradient="0">
              <x14:cfvo type="autoMin"/>
              <x14:cfvo type="autoMax"/>
              <x14:negativeFillColor rgb="FFFF0000"/>
              <x14:axisColor rgb="FF000000"/>
            </x14:dataBar>
          </x14:cfRule>
          <xm:sqref>K9:K19</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F55E7-DDD0-490E-9B87-83F35151DCB2}">
  <dimension ref="A1:H29"/>
  <sheetViews>
    <sheetView topLeftCell="A2" zoomScaleNormal="100" workbookViewId="0">
      <selection activeCell="K24" sqref="K24"/>
    </sheetView>
  </sheetViews>
  <sheetFormatPr defaultRowHeight="14.4" x14ac:dyDescent="0.3"/>
  <cols>
    <col min="3" max="3" width="20.21875" bestFit="1" customWidth="1"/>
    <col min="4" max="4" width="16.6640625" bestFit="1" customWidth="1"/>
    <col min="5" max="5" width="14" bestFit="1" customWidth="1"/>
    <col min="6" max="6" width="12.21875" bestFit="1" customWidth="1"/>
    <col min="7" max="7" width="7.5546875" bestFit="1" customWidth="1"/>
  </cols>
  <sheetData>
    <row r="1" spans="1:8" ht="39.6" x14ac:dyDescent="0.3">
      <c r="A1" s="15"/>
      <c r="B1" s="16"/>
      <c r="C1" s="17" t="s">
        <v>108</v>
      </c>
      <c r="D1" s="17"/>
      <c r="E1" s="17"/>
      <c r="F1" s="17"/>
      <c r="G1" s="17"/>
      <c r="H1" s="14"/>
    </row>
    <row r="6" spans="1:8" x14ac:dyDescent="0.3">
      <c r="C6" s="25" t="s">
        <v>75</v>
      </c>
      <c r="D6" t="s">
        <v>77</v>
      </c>
      <c r="E6" t="s">
        <v>78</v>
      </c>
      <c r="F6" t="s">
        <v>96</v>
      </c>
      <c r="G6" t="s">
        <v>109</v>
      </c>
    </row>
    <row r="7" spans="1:8" x14ac:dyDescent="0.3">
      <c r="C7" s="26" t="s">
        <v>4</v>
      </c>
      <c r="D7" s="27">
        <v>33551</v>
      </c>
      <c r="E7" s="27">
        <v>1566</v>
      </c>
      <c r="F7" s="30">
        <v>14946.919999999998</v>
      </c>
      <c r="G7" s="40">
        <v>0.44549849482876808</v>
      </c>
    </row>
    <row r="8" spans="1:8" x14ac:dyDescent="0.3">
      <c r="C8" s="26" t="s">
        <v>24</v>
      </c>
      <c r="D8" s="27">
        <v>35378</v>
      </c>
      <c r="E8" s="27">
        <v>1044</v>
      </c>
      <c r="F8" s="30">
        <v>30189.32</v>
      </c>
      <c r="G8" s="40">
        <v>0.85333597150771667</v>
      </c>
    </row>
    <row r="9" spans="1:8" x14ac:dyDescent="0.3">
      <c r="C9" s="26" t="s">
        <v>21</v>
      </c>
      <c r="D9" s="27">
        <v>37772</v>
      </c>
      <c r="E9" s="27">
        <v>1308</v>
      </c>
      <c r="F9" s="30">
        <v>26000</v>
      </c>
      <c r="G9" s="40">
        <v>0.68834056973419466</v>
      </c>
    </row>
    <row r="10" spans="1:8" x14ac:dyDescent="0.3">
      <c r="C10" s="26" t="s">
        <v>31</v>
      </c>
      <c r="D10" s="27">
        <v>39263</v>
      </c>
      <c r="E10" s="27">
        <v>1683</v>
      </c>
      <c r="F10" s="30">
        <v>29518.43</v>
      </c>
      <c r="G10" s="40">
        <v>0.75181290273285284</v>
      </c>
    </row>
    <row r="11" spans="1:8" x14ac:dyDescent="0.3">
      <c r="C11" s="26" t="s">
        <v>14</v>
      </c>
      <c r="D11" s="27">
        <v>43183</v>
      </c>
      <c r="E11" s="27">
        <v>2022</v>
      </c>
      <c r="F11" s="30">
        <v>19525.600000000002</v>
      </c>
      <c r="G11" s="40">
        <v>0.45215941458444298</v>
      </c>
    </row>
    <row r="12" spans="1:8" x14ac:dyDescent="0.3">
      <c r="C12" s="26" t="s">
        <v>19</v>
      </c>
      <c r="D12" s="27">
        <v>44744</v>
      </c>
      <c r="E12" s="27">
        <v>1956</v>
      </c>
      <c r="F12" s="30">
        <v>29800.160000000003</v>
      </c>
      <c r="G12" s="40">
        <v>0.66601466118362251</v>
      </c>
    </row>
    <row r="13" spans="1:8" x14ac:dyDescent="0.3">
      <c r="C13" s="26" t="s">
        <v>13</v>
      </c>
      <c r="D13" s="27">
        <v>47271</v>
      </c>
      <c r="E13" s="27">
        <v>1881</v>
      </c>
      <c r="F13" s="30">
        <v>29721.27</v>
      </c>
      <c r="G13" s="40">
        <v>0.62874214634765502</v>
      </c>
    </row>
    <row r="14" spans="1:8" x14ac:dyDescent="0.3">
      <c r="C14" s="26" t="s">
        <v>18</v>
      </c>
      <c r="D14" s="27">
        <v>52150</v>
      </c>
      <c r="E14" s="27">
        <v>1752</v>
      </c>
      <c r="F14" s="30">
        <v>40814.559999999998</v>
      </c>
      <c r="G14" s="40">
        <v>0.78263777564717163</v>
      </c>
    </row>
    <row r="15" spans="1:8" x14ac:dyDescent="0.3">
      <c r="C15" s="26" t="s">
        <v>20</v>
      </c>
      <c r="D15" s="27">
        <v>54712</v>
      </c>
      <c r="E15" s="27">
        <v>2196</v>
      </c>
      <c r="F15" s="30">
        <v>31390.480000000003</v>
      </c>
      <c r="G15" s="40">
        <v>0.57374031291124439</v>
      </c>
    </row>
    <row r="16" spans="1:8" x14ac:dyDescent="0.3">
      <c r="C16" s="26" t="s">
        <v>23</v>
      </c>
      <c r="D16" s="27">
        <v>56644</v>
      </c>
      <c r="E16" s="27">
        <v>1812</v>
      </c>
      <c r="F16" s="30">
        <v>44884.12</v>
      </c>
      <c r="G16" s="40">
        <v>0.79238966174705183</v>
      </c>
    </row>
    <row r="17" spans="3:7" x14ac:dyDescent="0.3">
      <c r="C17" s="26" t="s">
        <v>25</v>
      </c>
      <c r="D17" s="27">
        <v>57372</v>
      </c>
      <c r="E17" s="27">
        <v>2106</v>
      </c>
      <c r="F17" s="30">
        <v>29678.099999999995</v>
      </c>
      <c r="G17" s="40">
        <v>0.51729240744614091</v>
      </c>
    </row>
    <row r="18" spans="3:7" x14ac:dyDescent="0.3">
      <c r="C18" s="26" t="s">
        <v>29</v>
      </c>
      <c r="D18" s="27">
        <v>58009</v>
      </c>
      <c r="E18" s="27">
        <v>2976</v>
      </c>
      <c r="F18" s="30">
        <v>36700.840000000004</v>
      </c>
      <c r="G18" s="40">
        <v>0.6326749297522799</v>
      </c>
    </row>
    <row r="19" spans="3:7" x14ac:dyDescent="0.3">
      <c r="C19" s="26" t="s">
        <v>16</v>
      </c>
      <c r="D19" s="27">
        <v>62111</v>
      </c>
      <c r="E19" s="27">
        <v>2154</v>
      </c>
      <c r="F19" s="30">
        <v>43177.340000000004</v>
      </c>
      <c r="G19" s="40">
        <v>0.6951641416174269</v>
      </c>
    </row>
    <row r="20" spans="3:7" x14ac:dyDescent="0.3">
      <c r="C20" s="26" t="s">
        <v>17</v>
      </c>
      <c r="D20" s="27">
        <v>63721</v>
      </c>
      <c r="E20" s="27">
        <v>2331</v>
      </c>
      <c r="F20" s="30">
        <v>56471.590000000004</v>
      </c>
      <c r="G20" s="40">
        <v>0.88623201142480512</v>
      </c>
    </row>
    <row r="21" spans="3:7" x14ac:dyDescent="0.3">
      <c r="C21" s="26" t="s">
        <v>22</v>
      </c>
      <c r="D21" s="27">
        <v>66283</v>
      </c>
      <c r="E21" s="27">
        <v>2052</v>
      </c>
      <c r="F21" s="30">
        <v>46234.960000000006</v>
      </c>
      <c r="G21" s="40">
        <v>0.69753873542235578</v>
      </c>
    </row>
    <row r="22" spans="3:7" x14ac:dyDescent="0.3">
      <c r="C22" s="26" t="s">
        <v>30</v>
      </c>
      <c r="D22" s="27">
        <v>66500</v>
      </c>
      <c r="E22" s="27">
        <v>2802</v>
      </c>
      <c r="F22" s="30">
        <v>25899.020000000011</v>
      </c>
      <c r="G22" s="40">
        <v>0.38945894736842124</v>
      </c>
    </row>
    <row r="23" spans="3:7" x14ac:dyDescent="0.3">
      <c r="C23" s="26" t="s">
        <v>15</v>
      </c>
      <c r="D23" s="27">
        <v>68971</v>
      </c>
      <c r="E23" s="27">
        <v>1533</v>
      </c>
      <c r="F23" s="30">
        <v>50988.91</v>
      </c>
      <c r="G23" s="40">
        <v>0.73928042220643464</v>
      </c>
    </row>
    <row r="24" spans="3:7" x14ac:dyDescent="0.3">
      <c r="C24" s="26" t="s">
        <v>33</v>
      </c>
      <c r="D24" s="27">
        <v>69160</v>
      </c>
      <c r="E24" s="27">
        <v>1854</v>
      </c>
      <c r="F24" s="30">
        <v>46226.020000000004</v>
      </c>
      <c r="G24" s="40">
        <v>0.6683924233661076</v>
      </c>
    </row>
    <row r="25" spans="3:7" x14ac:dyDescent="0.3">
      <c r="C25" s="26" t="s">
        <v>27</v>
      </c>
      <c r="D25" s="27">
        <v>69461</v>
      </c>
      <c r="E25" s="27">
        <v>2982</v>
      </c>
      <c r="F25" s="30">
        <v>19572.14</v>
      </c>
      <c r="G25" s="40">
        <v>0.28177164164063284</v>
      </c>
    </row>
    <row r="26" spans="3:7" x14ac:dyDescent="0.3">
      <c r="C26" s="26" t="s">
        <v>26</v>
      </c>
      <c r="D26" s="27">
        <v>70273</v>
      </c>
      <c r="E26" s="27">
        <v>2142</v>
      </c>
      <c r="F26" s="30">
        <v>58277.8</v>
      </c>
      <c r="G26" s="40">
        <v>0.82930570773981471</v>
      </c>
    </row>
    <row r="27" spans="3:7" x14ac:dyDescent="0.3">
      <c r="C27" s="26" t="s">
        <v>32</v>
      </c>
      <c r="D27" s="27">
        <v>71967</v>
      </c>
      <c r="E27" s="27">
        <v>2301</v>
      </c>
      <c r="F27" s="30">
        <v>52063.35</v>
      </c>
      <c r="G27" s="40">
        <v>0.72343365709283425</v>
      </c>
    </row>
    <row r="28" spans="3:7" x14ac:dyDescent="0.3">
      <c r="C28" s="26" t="s">
        <v>28</v>
      </c>
      <c r="D28" s="27">
        <v>72373</v>
      </c>
      <c r="E28" s="27">
        <v>3207</v>
      </c>
      <c r="F28" s="30">
        <v>39084.340000000004</v>
      </c>
      <c r="G28" s="40">
        <v>0.54004034653807365</v>
      </c>
    </row>
    <row r="29" spans="3:7" x14ac:dyDescent="0.3">
      <c r="C29" s="26" t="s">
        <v>76</v>
      </c>
      <c r="D29" s="27">
        <v>1240869</v>
      </c>
      <c r="E29" s="27">
        <v>45660</v>
      </c>
      <c r="F29" s="30">
        <v>801165.2699999999</v>
      </c>
      <c r="G29" s="40">
        <v>0.64564854952456696</v>
      </c>
    </row>
  </sheetData>
  <autoFilter ref="C6:F29" xr:uid="{8E9F55E7-DDD0-490E-9B87-83F35151DCB2}"/>
  <conditionalFormatting pivot="1" sqref="G7:G29">
    <cfRule type="colorScale" priority="1">
      <colorScale>
        <cfvo type="min"/>
        <cfvo type="max"/>
        <color rgb="FFF8696B"/>
        <color rgb="FFFCFCFF"/>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6C9009CA-1B2B-4E97-9D14-FC2A44A7518B}">
  <ds:schemaRefs/>
</ds:datastoreItem>
</file>

<file path=customXml/itemProps2.xml><?xml version="1.0" encoding="utf-8"?>
<ds:datastoreItem xmlns:ds="http://schemas.openxmlformats.org/officeDocument/2006/customXml" ds:itemID="{A58F1CB0-1450-44B4-89E7-838A5F017237}">
  <ds:schemaRefs/>
</ds:datastoreItem>
</file>

<file path=customXml/itemProps3.xml><?xml version="1.0" encoding="utf-8"?>
<ds:datastoreItem xmlns:ds="http://schemas.openxmlformats.org/officeDocument/2006/customXml" ds:itemID="{A5A93802-FDEE-40A2-8025-0106AA504FBD}">
  <ds:schemaRefs/>
</ds:datastoreItem>
</file>

<file path=customXml/itemProps4.xml><?xml version="1.0" encoding="utf-8"?>
<ds:datastoreItem xmlns:ds="http://schemas.openxmlformats.org/officeDocument/2006/customXml" ds:itemID="{BDDE5D4E-5F5F-4387-B1D0-1368CD4AB4CA}">
  <ds:schemaRefs/>
</ds:datastoreItem>
</file>

<file path=customXml/itemProps5.xml><?xml version="1.0" encoding="utf-8"?>
<ds:datastoreItem xmlns:ds="http://schemas.openxmlformats.org/officeDocument/2006/customXml" ds:itemID="{FE054776-C436-492C-B293-963D7B43E386}">
  <ds:schemaRefs/>
</ds:datastoreItem>
</file>

<file path=customXml/itemProps6.xml><?xml version="1.0" encoding="utf-8"?>
<ds:datastoreItem xmlns:ds="http://schemas.openxmlformats.org/officeDocument/2006/customXml" ds:itemID="{33DE35A7-AA2F-49E8-A31A-1B8F29A40F5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vt:lpstr>
      <vt:lpstr>Quick Statistics</vt:lpstr>
      <vt:lpstr>Conditonal Formatting</vt:lpstr>
      <vt:lpstr>sumifs</vt:lpstr>
      <vt:lpstr>Sheet5</vt:lpstr>
      <vt:lpstr>pivots</vt:lpstr>
      <vt:lpstr>Graphs</vt:lpstr>
      <vt:lpstr>pivot2</vt:lpstr>
      <vt:lpstr>Xloopup</vt:lpstr>
      <vt:lpstr>Practice1</vt:lpstr>
      <vt:lpstr>Practice2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Derry Hill</dc:creator>
  <cp:lastModifiedBy>Rishika Soni</cp:lastModifiedBy>
  <dcterms:created xsi:type="dcterms:W3CDTF">2021-03-14T20:21:32Z</dcterms:created>
  <dcterms:modified xsi:type="dcterms:W3CDTF">2024-07-25T20:55:28Z</dcterms:modified>
</cp:coreProperties>
</file>