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hidePivotFieldList="1"/>
  <mc:AlternateContent xmlns:mc="http://schemas.openxmlformats.org/markup-compatibility/2006">
    <mc:Choice Requires="x15">
      <x15ac:absPath xmlns:x15ac="http://schemas.microsoft.com/office/spreadsheetml/2010/11/ac" url="C:\Users\rishabh\Desktop\project\"/>
    </mc:Choice>
  </mc:AlternateContent>
  <xr:revisionPtr revIDLastSave="0" documentId="8_{7F4C0900-4EB9-47D5-9276-B546A3CCB119}" xr6:coauthVersionLast="47" xr6:coauthVersionMax="47" xr10:uidLastSave="{00000000-0000-0000-0000-000000000000}"/>
  <bookViews>
    <workbookView xWindow="-108" yWindow="-108" windowWidth="23256" windowHeight="12456" activeTab="2" xr2:uid="{7B9AE7AE-C387-4D4E-8E49-74B9935B7515}"/>
  </bookViews>
  <sheets>
    <sheet name="Data" sheetId="1" r:id="rId1"/>
    <sheet name="Working" sheetId="3" r:id="rId2"/>
    <sheet name="Dashboard" sheetId="5" r:id="rId3"/>
  </sheets>
  <definedNames>
    <definedName name="Slicer_Manager">#N/A</definedName>
    <definedName name="Slicer_Proje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 i="5" l="1"/>
  <c r="K7" i="5" l="1" a="1"/>
  <c r="K7" i="5" s="1"/>
  <c r="G16" i="3" a="1"/>
  <c r="G16" i="3" s="1"/>
  <c r="G15" i="3"/>
  <c r="G14" i="3"/>
  <c r="K6" i="3"/>
  <c r="L6" i="3" s="1"/>
  <c r="I4" i="3"/>
  <c r="I5" i="3" s="1"/>
  <c r="B6" i="3"/>
  <c r="B5" i="3"/>
  <c r="B4" i="3"/>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8" i="3" l="1"/>
  <c r="B7"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<sst xmlns="http://schemas.openxmlformats.org/spreadsheetml/2006/main" count="242" uniqueCount="47">
  <si>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</si>
  <si>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</si>
  <si>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</si>
  <si>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</si>
  <si>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</si>
  <si>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</si>
  <si>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</si>
  <si>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</si>
  <si>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</si>
  <si>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</si>
  <si>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Task 1</t>
  </si>
  <si>
    <t>Hirsch</t>
  </si>
  <si>
    <t>Task 2</t>
  </si>
  <si>
    <t>Samora</t>
  </si>
  <si>
    <t>Task 3</t>
  </si>
  <si>
    <t>McFay</t>
  </si>
  <si>
    <t>Task 4</t>
  </si>
  <si>
    <t>Wood</t>
  </si>
  <si>
    <t>Task 5</t>
  </si>
  <si>
    <t>Ladd</t>
  </si>
  <si>
    <t>Task 6</t>
  </si>
  <si>
    <t>Task 7</t>
  </si>
  <si>
    <t>Task 8</t>
  </si>
  <si>
    <t>Task 9</t>
  </si>
  <si>
    <t>Task 10</t>
  </si>
  <si>
    <t>Nova</t>
  </si>
  <si>
    <t>Zenith</t>
  </si>
  <si>
    <t>Helix</t>
  </si>
  <si>
    <t>Nexa</t>
  </si>
  <si>
    <t>Astro</t>
  </si>
  <si>
    <t>Grand Total</t>
  </si>
  <si>
    <t xml:space="preserve">Budget </t>
  </si>
  <si>
    <t xml:space="preserve">Actual </t>
  </si>
  <si>
    <t>Not Started</t>
  </si>
  <si>
    <t>In Progress</t>
  </si>
  <si>
    <t>Completed</t>
  </si>
  <si>
    <t>Remaining</t>
  </si>
  <si>
    <t>Total Tasks</t>
  </si>
  <si>
    <t>Sum of Days completed</t>
  </si>
  <si>
    <t>Sum of Duration</t>
  </si>
  <si>
    <t>Values</t>
  </si>
  <si>
    <t>Days Completed</t>
  </si>
  <si>
    <t>Days Remaining</t>
  </si>
  <si>
    <t>Bar Chart</t>
  </si>
  <si>
    <t>Doughnut Chart</t>
  </si>
  <si>
    <t>Scroll Bar</t>
  </si>
  <si>
    <t>Project Management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</si>
</sst>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0.0,,\M;\-0.0,,\M"/>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4"/>
      <color theme="1"/>
      <name val="Aptos Narrow"/>
      <family val="2"/>
      <scheme val="minor"/>
    </font>
    <font>
      <sz val="18"/>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pivotButton="1"/>
    <xf numFmtId="9" fontId="0" fillId="0" borderId="0" xfId="0" applyNumberFormat="1"/>
    <xf numFmtId="0" fontId="0" fillId="0" borderId="0" xfId="0" applyNumberFormat="1"/>
    <xf numFmtId="0" fontId="0" fillId="0" borderId="0" xfId="0" applyAlignment="1">
      <alignment horizontal="left"/>
    </xf>
    <xf numFmtId="165" fontId="0" fillId="0" borderId="0" xfId="0" applyNumberFormat="1"/>
    <xf numFmtId="16" fontId="0" fillId="0" borderId="0" xfId="0" applyNumberFormat="1"/>
    <xf numFmtId="0" fontId="0" fillId="0" borderId="0" xfId="0" pivotButton="1" applyAlignment="1">
      <alignment vertical="center"/>
    </xf>
    <xf numFmtId="0" fontId="0" fillId="0" borderId="0" xfId="0" applyAlignment="1">
      <alignment vertical="center"/>
    </xf>
    <xf numFmtId="16" fontId="0" fillId="0" borderId="0" xfId="0" applyNumberFormat="1" applyAlignment="1">
      <alignment horizontal="center" vertical="center" wrapText="1"/>
    </xf>
    <xf numFmtId="0" fontId="10" fillId="6" borderId="5" xfId="11"/>
    <xf numFmtId="0" fontId="0" fillId="0" borderId="0" xfId="0" applyAlignment="1">
      <alignment horizontal="left" vertical="top"/>
    </xf>
    <xf numFmtId="0" fontId="19" fillId="33" borderId="0" xfId="0" applyFont="1" applyFill="1" applyAlignment="1">
      <alignment vertical="center"/>
    </xf>
    <xf numFmtId="0" fontId="18" fillId="33" borderId="0" xfId="0" applyFont="1" applyFill="1" applyAlignment="1">
      <alignment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21">
    <dxf>
      <fill>
        <patternFill>
          <bgColor theme="0" tint="-0.14996795556505021"/>
        </patternFill>
      </fill>
      <border>
        <top style="thin">
          <color theme="0" tint="-0.34998626667073579"/>
        </top>
        <vertical/>
        <horizontal/>
      </border>
    </dxf>
    <dxf>
      <fill>
        <patternFill>
          <bgColor theme="5" tint="0.39994506668294322"/>
        </patternFill>
      </fill>
      <border>
        <top style="thin">
          <color theme="0"/>
        </top>
        <bottom style="thin">
          <color theme="0"/>
        </bottom>
        <vertical/>
        <horizontal/>
      </border>
    </dxf>
    <dxf>
      <border>
        <left style="thin">
          <color rgb="FFFF66CC"/>
        </left>
        <right style="thin">
          <color rgb="FFFF66CC"/>
        </right>
        <top style="thin">
          <color rgb="FFFF66CC"/>
        </top>
        <bottom style="thin">
          <color rgb="FFFF66CC"/>
        </bottom>
        <vertical/>
        <horizontal/>
      </border>
    </dxf>
    <dxf>
      <fill>
        <patternFill>
          <bgColor theme="4" tint="0.39994506668294322"/>
        </patternFill>
      </fill>
      <border>
        <top style="thin">
          <color theme="0"/>
        </top>
        <bottom style="thin">
          <color theme="0"/>
        </bottom>
        <vertical/>
        <horizontal/>
      </border>
    </dxf>
    <dxf>
      <fill>
        <patternFill patternType="lightUp"/>
      </fill>
    </dxf>
    <dxf>
      <fill>
        <patternFill>
          <bgColor theme="4" tint="0.39994506668294322"/>
        </patternFill>
      </fill>
      <border>
        <left style="thin">
          <color theme="0"/>
        </left>
        <right style="thin">
          <color theme="0"/>
        </right>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font>
        <b val="0"/>
        <i val="0"/>
        <strike val="0"/>
        <condense val="0"/>
        <extend val="0"/>
        <outline val="0"/>
        <shadow val="0"/>
        <u val="none"/>
        <vertAlign val="baseline"/>
        <sz val="11"/>
        <color theme="1"/>
        <name val="Aptos Narrow"/>
        <family val="2"/>
        <scheme val="minor"/>
      </font>
    </dxf>
    <dxf>
      <numFmt numFmtId="3" formatCode="#,##0"/>
    </dxf>
    <dxf>
      <numFmt numFmtId="19" formatCode="dd/mm/yyyy"/>
    </dxf>
    <dxf>
      <numFmt numFmtId="167" formatCode="d/mm/yyyy"/>
    </dxf>
  </dxfs>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777959004555117"/>
          <c:y val="0.45588143087522348"/>
          <c:w val="0.47533702165153929"/>
          <c:h val="0.52022968441591988"/>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EEB-4A9A-8722-B4D90E74F1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EB-4A9A-8722-B4D90E74F1D3}"/>
              </c:ext>
            </c:extLst>
          </c:dPt>
          <c:cat>
            <c:strRef>
              <c:f>Working!$H$4:$H$5</c:f>
              <c:strCache>
                <c:ptCount val="2"/>
                <c:pt idx="0">
                  <c:v>Days Completed</c:v>
                </c:pt>
                <c:pt idx="1">
                  <c:v>Days Remaining</c:v>
                </c:pt>
              </c:strCache>
            </c:strRef>
          </c:cat>
          <c:val>
            <c:numRef>
              <c:f>Working!$I$4:$I$5</c:f>
              <c:numCache>
                <c:formatCode>0%</c:formatCode>
                <c:ptCount val="2"/>
                <c:pt idx="0">
                  <c:v>0.42105263157894735</c:v>
                </c:pt>
                <c:pt idx="1">
                  <c:v>0.57894736842105265</c:v>
                </c:pt>
              </c:numCache>
            </c:numRef>
          </c:val>
          <c:extLst>
            <c:ext xmlns:c16="http://schemas.microsoft.com/office/drawing/2014/chart" uri="{C3380CC4-5D6E-409C-BE32-E72D297353CC}">
              <c16:uniqueId val="{00000004-3EEB-4A9A-8722-B4D90E74F1D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7.2757907153172818E-3"/>
          <c:y val="2.4178841790538391E-2"/>
          <c:w val="0.98177205498461495"/>
          <c:h val="0.335082677681893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0"/>
          <a:lstStyle/>
          <a:p>
            <a:pPr>
              <a:defRPr sz="1400" b="0" i="0" u="none" strike="noStrike" kern="1200" spc="0" baseline="0">
                <a:solidFill>
                  <a:schemeClr val="tx1">
                    <a:lumMod val="65000"/>
                    <a:lumOff val="35000"/>
                  </a:schemeClr>
                </a:solidFill>
                <a:latin typeface="+mn-lt"/>
                <a:ea typeface="+mn-ea"/>
                <a:cs typeface="+mn-cs"/>
              </a:defRPr>
            </a:pPr>
            <a:r>
              <a:rPr lang="en-IN" b="0">
                <a:solidFill>
                  <a:schemeClr val="bg1"/>
                </a:solidFill>
              </a:rPr>
              <a:t>Overall</a:t>
            </a:r>
            <a:r>
              <a:rPr lang="en-IN" b="0" baseline="0">
                <a:solidFill>
                  <a:schemeClr val="bg1"/>
                </a:solidFill>
              </a:rPr>
              <a:t> Task Progress</a:t>
            </a:r>
            <a:endParaRPr lang="en-IN" b="0">
              <a:solidFill>
                <a:schemeClr val="bg1"/>
              </a:solidFill>
            </a:endParaRPr>
          </a:p>
        </c:rich>
      </c:tx>
      <c:layout>
        <c:manualLayout>
          <c:xMode val="edge"/>
          <c:yMode val="edge"/>
          <c:x val="1.3057729136223493E-2"/>
          <c:y val="5.8291572938600322E-2"/>
        </c:manualLayout>
      </c:layout>
      <c:overlay val="0"/>
      <c:spPr>
        <a:noFill/>
        <a:ln>
          <a:noFill/>
        </a:ln>
        <a:effectLst>
          <a:softEdge rad="114300"/>
        </a:effectLst>
      </c:spPr>
      <c:txPr>
        <a:bodyPr rot="0" spcFirstLastPara="1" vertOverflow="ellipsis" vert="horz" wrap="square" anchor="t" anchorCtr="0"/>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713773676039941E-3"/>
          <c:y val="0.62565552809196034"/>
          <c:w val="0.91379842282583212"/>
          <c:h val="0.33980037036819988"/>
        </c:manualLayout>
      </c:layout>
      <c:barChart>
        <c:barDir val="bar"/>
        <c:grouping val="stacked"/>
        <c:varyColors val="0"/>
        <c:ser>
          <c:idx val="0"/>
          <c:order val="0"/>
          <c:tx>
            <c:strRef>
              <c:f>Working!$A$4</c:f>
              <c:strCache>
                <c:ptCount val="1"/>
                <c:pt idx="0">
                  <c:v>Not Started</c:v>
                </c:pt>
              </c:strCache>
            </c:strRef>
          </c:tx>
          <c:spPr>
            <a:noFill/>
            <a:ln w="19050">
              <a:solidFill>
                <a:srgbClr val="FF0000"/>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Working!$B$4</c:f>
              <c:numCache>
                <c:formatCode>General</c:formatCode>
                <c:ptCount val="1"/>
                <c:pt idx="0">
                  <c:v>4</c:v>
                </c:pt>
              </c:numCache>
            </c:numRef>
          </c:val>
          <c:extLst>
            <c:ext xmlns:c16="http://schemas.microsoft.com/office/drawing/2014/chart" uri="{C3380CC4-5D6E-409C-BE32-E72D297353CC}">
              <c16:uniqueId val="{00000000-81E5-4688-9E6D-8F60DF46FCA5}"/>
            </c:ext>
          </c:extLst>
        </c:ser>
        <c:ser>
          <c:idx val="1"/>
          <c:order val="1"/>
          <c:tx>
            <c:strRef>
              <c:f>Working!$A$5</c:f>
              <c:strCache>
                <c:ptCount val="1"/>
                <c:pt idx="0">
                  <c:v>In Progress</c:v>
                </c:pt>
              </c:strCache>
            </c:strRef>
          </c:tx>
          <c:spPr>
            <a:solidFill>
              <a:schemeClr val="accent2"/>
            </a:solidFill>
            <a:ln w="19050">
              <a:solidFill>
                <a:schemeClr val="accent2">
                  <a:lumMod val="60000"/>
                  <a:lumOff val="40000"/>
                </a:schemeClr>
              </a:solidFill>
            </a:ln>
            <a:effectLst/>
          </c:spPr>
          <c:invertIfNegative val="0"/>
          <c:dPt>
            <c:idx val="0"/>
            <c:invertIfNegative val="0"/>
            <c:bubble3D val="0"/>
            <c:spPr>
              <a:solidFill>
                <a:schemeClr val="accent2"/>
              </a:solidFill>
              <a:ln w="19050">
                <a:solidFill>
                  <a:schemeClr val="accent2">
                    <a:lumMod val="75000"/>
                  </a:schemeClr>
                </a:solidFill>
              </a:ln>
              <a:effectLst/>
            </c:spPr>
            <c:extLst>
              <c:ext xmlns:c16="http://schemas.microsoft.com/office/drawing/2014/chart" uri="{C3380CC4-5D6E-409C-BE32-E72D297353CC}">
                <c16:uniqueId val="{00000002-81E5-4688-9E6D-8F60DF46FCA5}"/>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Working!$B$5</c:f>
              <c:numCache>
                <c:formatCode>General</c:formatCode>
                <c:ptCount val="1"/>
                <c:pt idx="0">
                  <c:v>33</c:v>
                </c:pt>
              </c:numCache>
            </c:numRef>
          </c:val>
          <c:extLst>
            <c:ext xmlns:c16="http://schemas.microsoft.com/office/drawing/2014/chart" uri="{C3380CC4-5D6E-409C-BE32-E72D297353CC}">
              <c16:uniqueId val="{00000003-81E5-4688-9E6D-8F60DF46FCA5}"/>
            </c:ext>
          </c:extLst>
        </c:ser>
        <c:ser>
          <c:idx val="2"/>
          <c:order val="2"/>
          <c:tx>
            <c:strRef>
              <c:f>Working!$A$6</c:f>
              <c:strCache>
                <c:ptCount val="1"/>
                <c:pt idx="0">
                  <c:v>Completed</c:v>
                </c:pt>
              </c:strCache>
            </c:strRef>
          </c:tx>
          <c:spPr>
            <a:solidFill>
              <a:schemeClr val="accent6">
                <a:lumMod val="75000"/>
              </a:schemeClr>
            </a:solidFill>
            <a:ln w="19050">
              <a:solidFill>
                <a:schemeClr val="accent6">
                  <a:lumMod val="75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Working!$B$6</c:f>
              <c:numCache>
                <c:formatCode>General</c:formatCode>
                <c:ptCount val="1"/>
                <c:pt idx="0">
                  <c:v>3</c:v>
                </c:pt>
              </c:numCache>
            </c:numRef>
          </c:val>
          <c:extLst>
            <c:ext xmlns:c16="http://schemas.microsoft.com/office/drawing/2014/chart" uri="{C3380CC4-5D6E-409C-BE32-E72D297353CC}">
              <c16:uniqueId val="{00000004-81E5-4688-9E6D-8F60DF46FCA5}"/>
            </c:ext>
          </c:extLst>
        </c:ser>
        <c:dLbls>
          <c:dLblPos val="ctr"/>
          <c:showLegendKey val="0"/>
          <c:showVal val="1"/>
          <c:showCatName val="0"/>
          <c:showSerName val="0"/>
          <c:showPercent val="0"/>
          <c:showBubbleSize val="0"/>
        </c:dLbls>
        <c:gapWidth val="0"/>
        <c:overlap val="100"/>
        <c:axId val="305839552"/>
        <c:axId val="305840992"/>
      </c:barChart>
      <c:catAx>
        <c:axId val="305839552"/>
        <c:scaling>
          <c:orientation val="minMax"/>
        </c:scaling>
        <c:delete val="1"/>
        <c:axPos val="l"/>
        <c:numFmt formatCode="General" sourceLinked="1"/>
        <c:majorTickMark val="none"/>
        <c:minorTickMark val="none"/>
        <c:tickLblPos val="nextTo"/>
        <c:crossAx val="305840992"/>
        <c:crosses val="autoZero"/>
        <c:auto val="1"/>
        <c:lblAlgn val="ctr"/>
        <c:lblOffset val="100"/>
        <c:noMultiLvlLbl val="0"/>
      </c:catAx>
      <c:valAx>
        <c:axId val="305840992"/>
        <c:scaling>
          <c:orientation val="minMax"/>
        </c:scaling>
        <c:delete val="1"/>
        <c:axPos val="b"/>
        <c:numFmt formatCode="General" sourceLinked="1"/>
        <c:majorTickMark val="none"/>
        <c:minorTickMark val="none"/>
        <c:tickLblPos val="nextTo"/>
        <c:crossAx val="305839552"/>
        <c:crosses val="autoZero"/>
        <c:crossBetween val="between"/>
      </c:valAx>
      <c:spPr>
        <a:noFill/>
        <a:ln>
          <a:noFill/>
        </a:ln>
        <a:effectLst/>
      </c:spPr>
    </c:plotArea>
    <c:legend>
      <c:legendPos val="t"/>
      <c:layout>
        <c:manualLayout>
          <c:xMode val="edge"/>
          <c:yMode val="edge"/>
          <c:x val="0"/>
          <c:y val="0.44593555873117297"/>
          <c:w val="0.73459448737211952"/>
          <c:h val="0.179789792606180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BUDGET</a:t>
            </a:r>
            <a:r>
              <a:rPr lang="en-IN" baseline="0">
                <a:solidFill>
                  <a:schemeClr val="bg1"/>
                </a:solidFill>
              </a:rPr>
              <a:t> SPENT</a:t>
            </a:r>
            <a:endParaRPr lang="en-IN">
              <a:solidFill>
                <a:schemeClr val="bg1"/>
              </a:solidFill>
            </a:endParaRPr>
          </a:p>
        </c:rich>
      </c:tx>
      <c:layout>
        <c:manualLayout>
          <c:xMode val="edge"/>
          <c:yMode val="edge"/>
          <c:x val="0.31611970303489872"/>
          <c:y val="3.679837595446461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0629130570884905"/>
          <c:y val="0.46882983017332397"/>
          <c:w val="0.54235437704220346"/>
          <c:h val="0.50683211521445592"/>
        </c:manualLayout>
      </c:layout>
      <c:doughnutChart>
        <c:varyColors val="1"/>
        <c:ser>
          <c:idx val="0"/>
          <c:order val="0"/>
          <c:explosion val="4"/>
          <c:dPt>
            <c:idx val="0"/>
            <c:bubble3D val="0"/>
            <c:explosion val="1"/>
            <c:spPr>
              <a:solidFill>
                <a:schemeClr val="accent1"/>
              </a:solidFill>
              <a:ln w="19050">
                <a:solidFill>
                  <a:schemeClr val="lt1"/>
                </a:solidFill>
              </a:ln>
              <a:effectLst/>
            </c:spPr>
            <c:extLst>
              <c:ext xmlns:c16="http://schemas.microsoft.com/office/drawing/2014/chart" uri="{C3380CC4-5D6E-409C-BE32-E72D297353CC}">
                <c16:uniqueId val="{00000001-4F37-4067-8E2B-FF4B11BA45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37-4067-8E2B-FF4B11BA454C}"/>
              </c:ext>
            </c:extLst>
          </c:dPt>
          <c:val>
            <c:numRef>
              <c:f>Working!$K$6:$L$6</c:f>
              <c:numCache>
                <c:formatCode>0%</c:formatCode>
                <c:ptCount val="2"/>
                <c:pt idx="0">
                  <c:v>0.42347250571210965</c:v>
                </c:pt>
                <c:pt idx="1">
                  <c:v>0.57652749428789041</c:v>
                </c:pt>
              </c:numCache>
            </c:numRef>
          </c:val>
          <c:extLst>
            <c:ext xmlns:c16="http://schemas.microsoft.com/office/drawing/2014/chart" uri="{C3380CC4-5D6E-409C-BE32-E72D297353CC}">
              <c16:uniqueId val="{00000004-4F37-4067-8E2B-FF4B11BA454C}"/>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[Project_Management.xlsx]Working!PivotTable9</c:name>
    <c:fmtId val="1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BUDGET</a:t>
            </a:r>
            <a:r>
              <a:rPr lang="en-IN" baseline="0">
                <a:solidFill>
                  <a:schemeClr val="bg1"/>
                </a:solidFill>
              </a:rPr>
              <a:t> VS ACTUAL</a:t>
            </a:r>
            <a:endParaRPr lang="en-IN">
              <a:solidFill>
                <a:schemeClr val="bg1"/>
              </a:solidFill>
            </a:endParaRPr>
          </a:p>
        </c:rich>
      </c:tx>
      <c:layout>
        <c:manualLayout>
          <c:xMode val="edge"/>
          <c:yMode val="edge"/>
          <c:x val="1.950839287845131E-3"/>
          <c:y val="0.10808830065816305"/>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0819469273916309E-3"/>
          <c:y val="0.51817385303457597"/>
          <c:w val="0.9772398433927818"/>
          <c:h val="0.48182614696542408"/>
        </c:manualLayout>
      </c:layout>
      <c:barChart>
        <c:barDir val="bar"/>
        <c:grouping val="clustered"/>
        <c:varyColors val="0"/>
        <c:ser>
          <c:idx val="0"/>
          <c:order val="0"/>
          <c:tx>
            <c:strRef>
              <c:f>Working!$K$4</c:f>
              <c:strCache>
                <c:ptCount val="1"/>
                <c:pt idx="0">
                  <c:v>Actual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Working!$K$5</c:f>
              <c:strCache>
                <c:ptCount val="1"/>
                <c:pt idx="0">
                  <c:v>Total</c:v>
                </c:pt>
              </c:strCache>
            </c:strRef>
          </c:cat>
          <c:val>
            <c:numRef>
              <c:f>Working!$K$5</c:f>
              <c:numCache>
                <c:formatCode>0.0,,\M;\-0.0,,\M</c:formatCode>
                <c:ptCount val="1"/>
                <c:pt idx="0">
                  <c:v>8340291</c:v>
                </c:pt>
              </c:numCache>
            </c:numRef>
          </c:val>
          <c:extLst>
            <c:ext xmlns:c16="http://schemas.microsoft.com/office/drawing/2014/chart" uri="{C3380CC4-5D6E-409C-BE32-E72D297353CC}">
              <c16:uniqueId val="{00000000-DCD6-4200-A509-67C38DEB6803}"/>
            </c:ext>
          </c:extLst>
        </c:ser>
        <c:ser>
          <c:idx val="1"/>
          <c:order val="1"/>
          <c:tx>
            <c:strRef>
              <c:f>Working!$L$4</c:f>
              <c:strCache>
                <c:ptCount val="1"/>
                <c:pt idx="0">
                  <c:v>Budget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Working!$K$5</c:f>
              <c:strCache>
                <c:ptCount val="1"/>
                <c:pt idx="0">
                  <c:v>Total</c:v>
                </c:pt>
              </c:strCache>
            </c:strRef>
          </c:cat>
          <c:val>
            <c:numRef>
              <c:f>Working!$L$5</c:f>
              <c:numCache>
                <c:formatCode>0.0,,\M;\-0.0,,\M</c:formatCode>
                <c:ptCount val="1"/>
                <c:pt idx="0">
                  <c:v>19695000</c:v>
                </c:pt>
              </c:numCache>
            </c:numRef>
          </c:val>
          <c:extLst>
            <c:ext xmlns:c16="http://schemas.microsoft.com/office/drawing/2014/chart" uri="{C3380CC4-5D6E-409C-BE32-E72D297353CC}">
              <c16:uniqueId val="{00000001-DCD6-4200-A509-67C38DEB6803}"/>
            </c:ext>
          </c:extLst>
        </c:ser>
        <c:dLbls>
          <c:dLblPos val="outEnd"/>
          <c:showLegendKey val="0"/>
          <c:showVal val="1"/>
          <c:showCatName val="0"/>
          <c:showSerName val="0"/>
          <c:showPercent val="0"/>
          <c:showBubbleSize val="0"/>
        </c:dLbls>
        <c:gapWidth val="0"/>
        <c:overlap val="-30"/>
        <c:axId val="901747584"/>
        <c:axId val="901745664"/>
      </c:barChart>
      <c:catAx>
        <c:axId val="901747584"/>
        <c:scaling>
          <c:orientation val="minMax"/>
        </c:scaling>
        <c:delete val="1"/>
        <c:axPos val="l"/>
        <c:numFmt formatCode="General" sourceLinked="1"/>
        <c:majorTickMark val="none"/>
        <c:minorTickMark val="none"/>
        <c:tickLblPos val="nextTo"/>
        <c:crossAx val="901745664"/>
        <c:crosses val="autoZero"/>
        <c:auto val="1"/>
        <c:lblAlgn val="ctr"/>
        <c:lblOffset val="100"/>
        <c:noMultiLvlLbl val="0"/>
      </c:catAx>
      <c:valAx>
        <c:axId val="901745664"/>
        <c:scaling>
          <c:orientation val="minMax"/>
        </c:scaling>
        <c:delete val="1"/>
        <c:axPos val="b"/>
        <c:numFmt formatCode="0.0,,\M;\-0.0,,\M" sourceLinked="1"/>
        <c:majorTickMark val="none"/>
        <c:minorTickMark val="none"/>
        <c:tickLblPos val="nextTo"/>
        <c:crossAx val="901747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Working!$H$10" horiz="1" max="30" page="7" val="9"/>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46464</xdr:rowOff>
    </xdr:from>
    <xdr:to>
      <xdr:col>4</xdr:col>
      <xdr:colOff>481333</xdr:colOff>
      <xdr:row>4</xdr:row>
      <xdr:rowOff>178162</xdr:rowOff>
    </xdr:to>
    <mc:AlternateContent xmlns:mc="http://schemas.openxmlformats.org/markup-compatibility/2006">
      <mc:Choice xmlns:a14="http://schemas.microsoft.com/office/drawing/2010/main" Requires="a14">
        <xdr:graphicFrame macro="">
          <xdr:nvGraphicFramePr>
            <xdr:cNvPr id="11" name="Project">
              <a:extLst>
                <a:ext uri="{FF2B5EF4-FFF2-40B4-BE49-F238E27FC236}">
                  <a16:creationId xmlns:a16="http://schemas.microsoft.com/office/drawing/2014/main" id="{0EA1BA0E-82B8-AA25-0B8D-37E08B43B28F}"/>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0" y="706244"/>
              <a:ext cx="3603674" cy="6799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493807</xdr:colOff>
      <xdr:row>1</xdr:row>
      <xdr:rowOff>46464</xdr:rowOff>
    </xdr:from>
    <xdr:to>
      <xdr:col>9</xdr:col>
      <xdr:colOff>540761</xdr:colOff>
      <xdr:row>4</xdr:row>
      <xdr:rowOff>178162</xdr:rowOff>
    </xdr:to>
    <mc:AlternateContent xmlns:mc="http://schemas.openxmlformats.org/markup-compatibility/2006">
      <mc:Choice xmlns:a14="http://schemas.microsoft.com/office/drawing/2010/main" Requires="a14">
        <xdr:graphicFrame macro="">
          <xdr:nvGraphicFramePr>
            <xdr:cNvPr id="12" name="Manager">
              <a:extLst>
                <a:ext uri="{FF2B5EF4-FFF2-40B4-BE49-F238E27FC236}">
                  <a16:creationId xmlns:a16="http://schemas.microsoft.com/office/drawing/2014/main" id="{ED9A9FFD-C48B-8EBD-9BAD-278A415C5B44}"/>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616148" y="706244"/>
              <a:ext cx="3596759" cy="6799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389472</xdr:colOff>
      <xdr:row>0</xdr:row>
      <xdr:rowOff>0</xdr:rowOff>
    </xdr:from>
    <xdr:to>
      <xdr:col>11</xdr:col>
      <xdr:colOff>315950</xdr:colOff>
      <xdr:row>5</xdr:row>
      <xdr:rowOff>115186</xdr:rowOff>
    </xdr:to>
    <xdr:graphicFrame macro="">
      <xdr:nvGraphicFramePr>
        <xdr:cNvPr id="5" name="Chart 4">
          <a:extLst>
            <a:ext uri="{FF2B5EF4-FFF2-40B4-BE49-F238E27FC236}">
              <a16:creationId xmlns:a16="http://schemas.microsoft.com/office/drawing/2014/main" id="{9A845D63-C87F-43EE-9A45-2A75E91739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401152</xdr:colOff>
      <xdr:row>0</xdr:row>
      <xdr:rowOff>1</xdr:rowOff>
    </xdr:from>
    <xdr:to>
      <xdr:col>17</xdr:col>
      <xdr:colOff>484925</xdr:colOff>
      <xdr:row>5</xdr:row>
      <xdr:rowOff>102221</xdr:rowOff>
    </xdr:to>
    <xdr:graphicFrame macro="">
      <xdr:nvGraphicFramePr>
        <xdr:cNvPr id="6" name="Chart 5">
          <a:extLst>
            <a:ext uri="{FF2B5EF4-FFF2-40B4-BE49-F238E27FC236}">
              <a16:creationId xmlns:a16="http://schemas.microsoft.com/office/drawing/2014/main" id="{44800067-C7A3-42B8-A803-4BED1F9E06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221527</xdr:colOff>
      <xdr:row>0</xdr:row>
      <xdr:rowOff>12095</xdr:rowOff>
    </xdr:from>
    <xdr:to>
      <xdr:col>18</xdr:col>
      <xdr:colOff>416458</xdr:colOff>
      <xdr:row>5</xdr:row>
      <xdr:rowOff>139391</xdr:rowOff>
    </xdr:to>
    <xdr:graphicFrame macro="">
      <xdr:nvGraphicFramePr>
        <xdr:cNvPr id="8" name="Chart 7">
          <a:extLst>
            <a:ext uri="{FF2B5EF4-FFF2-40B4-BE49-F238E27FC236}">
              <a16:creationId xmlns:a16="http://schemas.microsoft.com/office/drawing/2014/main" id="{E09E098C-1B3A-4FEE-80D6-3811AD55AE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437788</xdr:colOff>
      <xdr:row>0</xdr:row>
      <xdr:rowOff>1</xdr:rowOff>
    </xdr:from>
    <xdr:to>
      <xdr:col>25</xdr:col>
      <xdr:colOff>0</xdr:colOff>
      <xdr:row>5</xdr:row>
      <xdr:rowOff>46465</xdr:rowOff>
    </xdr:to>
    <xdr:graphicFrame macro="">
      <xdr:nvGraphicFramePr>
        <xdr:cNvPr id="14" name="Chart 13">
          <a:extLst>
            <a:ext uri="{FF2B5EF4-FFF2-40B4-BE49-F238E27FC236}">
              <a16:creationId xmlns:a16="http://schemas.microsoft.com/office/drawing/2014/main" id="{ABD7A0CB-1752-4E89-BF18-CC2673B065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473928</xdr:colOff>
          <xdr:row>0</xdr:row>
          <xdr:rowOff>151471</xdr:rowOff>
        </xdr:from>
        <xdr:to>
          <xdr:col>9</xdr:col>
          <xdr:colOff>696952</xdr:colOff>
          <xdr:row>0</xdr:row>
          <xdr:rowOff>463891</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0.41356</cdr:x>
      <cdr:y>0.59584</cdr:y>
    </cdr:from>
    <cdr:to>
      <cdr:x>0.62849</cdr:x>
      <cdr:y>0.77744</cdr:y>
    </cdr:to>
    <cdr:sp macro="" textlink="">
      <cdr:nvSpPr>
        <cdr:cNvPr id="2" name="TextBox 1">
          <a:extLst xmlns:a="http://schemas.openxmlformats.org/drawingml/2006/main">
            <a:ext uri="{FF2B5EF4-FFF2-40B4-BE49-F238E27FC236}">
              <a16:creationId xmlns:a16="http://schemas.microsoft.com/office/drawing/2014/main" id="{662F0B03-50A3-D213-61C8-FF36F656D834}"/>
            </a:ext>
          </a:extLst>
        </cdr:cNvPr>
        <cdr:cNvSpPr txBox="1"/>
      </cdr:nvSpPr>
      <cdr:spPr>
        <a:xfrm xmlns:a="http://schemas.openxmlformats.org/drawingml/2006/main">
          <a:off x="483870" y="800100"/>
          <a:ext cx="251460"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0.35795</cdr:x>
      <cdr:y>0.62222</cdr:y>
    </cdr:from>
    <cdr:to>
      <cdr:x>0.64975</cdr:x>
      <cdr:y>0.81667</cdr:y>
    </cdr:to>
    <cdr:sp macro="" textlink="Working!$I$4">
      <cdr:nvSpPr>
        <cdr:cNvPr id="3" name="TextBox 2">
          <a:extLst xmlns:a="http://schemas.openxmlformats.org/drawingml/2006/main">
            <a:ext uri="{FF2B5EF4-FFF2-40B4-BE49-F238E27FC236}">
              <a16:creationId xmlns:a16="http://schemas.microsoft.com/office/drawing/2014/main" id="{AAD009FB-D2C3-D5B0-7898-91AC07D8A908}"/>
            </a:ext>
          </a:extLst>
        </cdr:cNvPr>
        <cdr:cNvSpPr txBox="1"/>
      </cdr:nvSpPr>
      <cdr:spPr>
        <a:xfrm xmlns:a="http://schemas.openxmlformats.org/drawingml/2006/main">
          <a:off x="568005" y="992372"/>
          <a:ext cx="463036" cy="310122"/>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l"/>
          <a:fld id="{02F93FCE-6FBD-49DB-AF8B-024B984B3BED}" type="TxLink">
            <a:rPr lang="en-US" sz="1100" b="0" i="0" u="none" strike="noStrike">
              <a:solidFill>
                <a:srgbClr val="000000"/>
              </a:solidFill>
              <a:latin typeface="Aptos Narrow"/>
            </a:rPr>
            <a:pPr algn="l"/>
            <a:t>42%</a:t>
          </a:fld>
          <a:endParaRPr lang="en-IN" sz="1100"/>
        </a:p>
      </cdr:txBody>
    </cdr:sp>
  </cdr:relSizeAnchor>
</c:userShapes>
</file>

<file path=xl/drawings/drawing3.xml><?xml version="1.0" encoding="utf-8"?>
<c:userShapes xmlns:c="http://schemas.openxmlformats.org/drawingml/2006/chart">
  <cdr:relSizeAnchor xmlns:cdr="http://schemas.openxmlformats.org/drawingml/2006/chartDrawing">
    <cdr:from>
      <cdr:x>0.35821</cdr:x>
      <cdr:y>0.4483</cdr:y>
    </cdr:from>
    <cdr:to>
      <cdr:x>0.68385</cdr:x>
      <cdr:y>0.72636</cdr:y>
    </cdr:to>
    <cdr:sp macro="" textlink="">
      <cdr:nvSpPr>
        <cdr:cNvPr id="2" name="TextBox 1">
          <a:extLst xmlns:a="http://schemas.openxmlformats.org/drawingml/2006/main">
            <a:ext uri="{FF2B5EF4-FFF2-40B4-BE49-F238E27FC236}">
              <a16:creationId xmlns:a16="http://schemas.microsoft.com/office/drawing/2014/main" id="{A838E515-4DD3-E710-6D6F-507A67CF095D}"/>
            </a:ext>
          </a:extLst>
        </cdr:cNvPr>
        <cdr:cNvSpPr txBox="1"/>
      </cdr:nvSpPr>
      <cdr:spPr>
        <a:xfrm xmlns:a="http://schemas.openxmlformats.org/drawingml/2006/main">
          <a:off x="419100" y="601980"/>
          <a:ext cx="381000" cy="3733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0.42595</cdr:x>
      <cdr:y>0.62125</cdr:y>
    </cdr:from>
    <cdr:to>
      <cdr:x>0.75595</cdr:x>
      <cdr:y>0.84728</cdr:y>
    </cdr:to>
    <cdr:sp macro="" textlink="Working!$K$6">
      <cdr:nvSpPr>
        <cdr:cNvPr id="3" name="TextBox 2">
          <a:extLst xmlns:a="http://schemas.openxmlformats.org/drawingml/2006/main">
            <a:ext uri="{FF2B5EF4-FFF2-40B4-BE49-F238E27FC236}">
              <a16:creationId xmlns:a16="http://schemas.microsoft.com/office/drawing/2014/main" id="{8CA760B6-AABB-4D40-E78F-3F9C1168B009}"/>
            </a:ext>
          </a:extLst>
        </cdr:cNvPr>
        <cdr:cNvSpPr txBox="1"/>
      </cdr:nvSpPr>
      <cdr:spPr>
        <a:xfrm xmlns:a="http://schemas.openxmlformats.org/drawingml/2006/main">
          <a:off x="605522" y="945051"/>
          <a:ext cx="469112" cy="3438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6DEFEC6C-AE9C-46B0-96BA-672131BB92D8}" type="TxLink">
            <a:rPr lang="en-US" sz="1100" b="0" i="0" u="none" strike="noStrike">
              <a:solidFill>
                <a:srgbClr val="000000"/>
              </a:solidFill>
              <a:latin typeface="Aptos Narrow"/>
            </a:rPr>
            <a:pPr/>
            <a:t>42%</a:t>
          </a:fld>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shabh" refreshedDate="45715.890493287035" createdVersion="8" refreshedVersion="8" minRefreshableVersion="3" recordCount="40" xr:uid="{E6AC836B-687C-430B-81C9-058D14CFB941}">
  <cacheSource type="worksheet">
    <worksheetSource name="Table1"/>
  </cacheSource>
  <cacheFields count="10">
    <cacheField name="Project" numFmtId="0">
      <sharedItems count="5">
        <s v="Nova"/>
        <s v="Zenith"/>
        <s v="Helix"/>
        <s v="Nexa"/>
        <s v="Astro"/>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1828625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481434-DE94-4F8C-98D5-48AD01646A7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K4:L5" firstHeaderRow="0" firstDataRow="1" firstDataCol="0"/>
  <pivotFields count="10">
    <pivotField showAll="0">
      <items count="6">
        <item x="4"/>
        <item x="2"/>
        <item x="3"/>
        <item x="0"/>
        <item x="1"/>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5"/>
    <dataField name="Budget " fld="8" baseField="0" baseItem="1" numFmtId="165"/>
  </dataFields>
  <chartFormats count="6">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1"/>
          </reference>
        </references>
      </pivotArea>
    </chartFormat>
    <chartFormat chart="12" format="12"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61BD52-22A1-492A-B361-185BBDC2E98C}" name="PivotTable6"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F6" firstHeaderRow="1" firstDataRow="1" firstDataCol="1"/>
  <pivotFields count="10">
    <pivotField showAll="0">
      <items count="6">
        <item x="4"/>
        <item x="2"/>
        <item x="3"/>
        <item x="0"/>
        <item x="1"/>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CAE61B-1AFD-4C19-B5B3-6A5E0C44B6B1}" name="PivotTable3" cacheId="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6:J47" firstHeaderRow="0" firstDataRow="1" firstDataCol="8"/>
  <pivotFields count="10">
    <pivotField axis="axisRow" compact="0" outline="0" showAll="0" defaultSubtotal="0">
      <items count="5">
        <item x="4"/>
        <item x="2"/>
        <item x="3"/>
        <item x="0"/>
        <item x="1"/>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4"/>
      <x v="2"/>
      <x v="3"/>
      <x v="12"/>
    </i>
    <i r="1">
      <x v="4"/>
      <x/>
      <x v="2"/>
      <x v="2"/>
      <x/>
      <x v="3"/>
      <x v="18"/>
    </i>
    <i r="1">
      <x v="5"/>
      <x v="3"/>
      <x v="4"/>
      <x v="7"/>
      <x v="4"/>
      <x v="3"/>
      <x v="9"/>
    </i>
    <i r="1">
      <x v="6"/>
      <x v="2"/>
      <x v="5"/>
      <x v="11"/>
      <x v="7"/>
      <x v="2"/>
      <x v="2"/>
    </i>
    <i r="1">
      <x v="7"/>
      <x v="4"/>
      <x v="5"/>
      <x v="11"/>
      <x v="7"/>
      <x v="3"/>
      <x v="5"/>
    </i>
    <i r="1">
      <x v="8"/>
      <x v="1"/>
      <x v="5"/>
      <x v="4"/>
      <x/>
      <x/>
      <x/>
    </i>
    <i>
      <x v="1"/>
      <x/>
      <x/>
      <x/>
      <x v="6"/>
      <x v="7"/>
      <x v="5"/>
      <x v="11"/>
    </i>
    <i r="1">
      <x v="2"/>
      <x v="3"/>
      <x v="4"/>
      <x v="5"/>
      <x v="2"/>
      <x v="4"/>
      <x v="15"/>
    </i>
    <i r="1">
      <x v="3"/>
      <x v="2"/>
      <x v="5"/>
      <x v="8"/>
      <x v="4"/>
      <x v="3"/>
      <x v="9"/>
    </i>
    <i r="1">
      <x v="4"/>
      <x v="4"/>
      <x v="7"/>
      <x v="10"/>
      <x v="4"/>
      <x v="2"/>
      <x v="4"/>
    </i>
    <i r="1">
      <x v="5"/>
      <x v="1"/>
      <x v="9"/>
      <x v="8"/>
      <x/>
      <x v="2"/>
      <x v="14"/>
    </i>
    <i>
      <x v="2"/>
      <x/>
      <x/>
      <x v="10"/>
      <x v="13"/>
      <x v="6"/>
      <x v="7"/>
      <x v="17"/>
    </i>
    <i r="1">
      <x v="2"/>
      <x v="3"/>
      <x v="10"/>
      <x v="14"/>
      <x v="7"/>
      <x v="2"/>
      <x v="2"/>
    </i>
    <i r="1">
      <x v="3"/>
      <x v="2"/>
      <x/>
      <x v="1"/>
      <x v="1"/>
      <x/>
      <x/>
    </i>
    <i r="1">
      <x v="4"/>
      <x v="4"/>
      <x v="2"/>
      <x v="6"/>
      <x v="5"/>
      <x v="5"/>
      <x v="13"/>
    </i>
    <i r="1">
      <x v="5"/>
      <x v="1"/>
      <x v="5"/>
      <x v="11"/>
      <x v="7"/>
      <x v="3"/>
      <x v="5"/>
    </i>
    <i r="1">
      <x v="6"/>
      <x/>
      <x v="6"/>
      <x v="8"/>
      <x v="3"/>
      <x v="3"/>
      <x v="11"/>
    </i>
    <i r="1">
      <x v="7"/>
      <x v="3"/>
      <x v="6"/>
      <x v="6"/>
      <x v="1"/>
      <x v="2"/>
      <x v="11"/>
    </i>
    <i>
      <x v="3"/>
      <x/>
      <x/>
      <x/>
      <x v="2"/>
      <x v="2"/>
      <x v="2"/>
      <x v="8"/>
    </i>
    <i r="1">
      <x v="1"/>
      <x v="1"/>
      <x v="5"/>
      <x v="7"/>
      <x v="3"/>
      <x v="3"/>
      <x v="11"/>
    </i>
    <i r="1">
      <x v="2"/>
      <x v="3"/>
      <x/>
      <x v="3"/>
      <x v="3"/>
      <x v="3"/>
      <x v="11"/>
    </i>
    <i r="1">
      <x v="3"/>
      <x v="2"/>
      <x v="1"/>
      <x v="7"/>
      <x v="7"/>
      <x v="4"/>
      <x v="8"/>
    </i>
    <i r="1">
      <x v="4"/>
      <x v="4"/>
      <x v="4"/>
      <x v="9"/>
      <x v="6"/>
      <x v="3"/>
      <x v="6"/>
    </i>
    <i r="1">
      <x v="5"/>
      <x v="1"/>
      <x/>
      <x v="1"/>
      <x v="1"/>
      <x v="1"/>
      <x v="3"/>
    </i>
    <i r="1">
      <x v="6"/>
      <x/>
      <x v="3"/>
      <x v="5"/>
      <x v="3"/>
      <x/>
      <x/>
    </i>
    <i r="1">
      <x v="7"/>
      <x v="3"/>
      <x v="3"/>
      <x v="6"/>
      <x v="4"/>
      <x v="3"/>
      <x v="9"/>
    </i>
    <i r="1">
      <x v="8"/>
      <x v="2"/>
      <x v="5"/>
      <x v="6"/>
      <x v="2"/>
      <x v="2"/>
      <x v="8"/>
    </i>
    <i r="1">
      <x v="9"/>
      <x v="4"/>
      <x v="5"/>
      <x v="10"/>
      <x v="6"/>
      <x v="1"/>
      <x v="1"/>
    </i>
    <i>
      <x v="4"/>
      <x/>
      <x/>
      <x v="1"/>
      <x v="4"/>
      <x v="4"/>
      <x v="6"/>
      <x v="18"/>
    </i>
    <i r="1">
      <x v="1"/>
      <x v="1"/>
      <x/>
      <x/>
      <x/>
      <x v="3"/>
      <x v="18"/>
    </i>
    <i r="1">
      <x v="2"/>
      <x v="3"/>
      <x/>
      <x v="5"/>
      <x v="6"/>
      <x v="4"/>
      <x v="10"/>
    </i>
    <i r="1">
      <x v="3"/>
      <x v="2"/>
      <x v="1"/>
      <x v="5"/>
      <x v="5"/>
      <x/>
      <x/>
    </i>
    <i r="1">
      <x v="4"/>
      <x v="4"/>
      <x v="3"/>
      <x v="6"/>
      <x v="4"/>
      <x v="3"/>
      <x v="9"/>
    </i>
    <i r="1">
      <x v="5"/>
      <x v="1"/>
      <x v="4"/>
      <x v="4"/>
      <x v="1"/>
      <x v="1"/>
      <x v="3"/>
    </i>
    <i r="1">
      <x v="6"/>
      <x/>
      <x v="4"/>
      <x v="6"/>
      <x v="3"/>
      <x v="3"/>
      <x v="11"/>
    </i>
    <i r="1">
      <x v="7"/>
      <x v="3"/>
      <x v="5"/>
      <x v="7"/>
      <x v="3"/>
      <x v="5"/>
      <x v="16"/>
    </i>
    <i r="1">
      <x v="8"/>
      <x v="2"/>
      <x v="6"/>
      <x v="6"/>
      <x v="1"/>
      <x v="1"/>
      <x v="3"/>
    </i>
    <i r="1">
      <x v="9"/>
      <x v="4"/>
      <x v="8"/>
      <x v="11"/>
      <x v="4"/>
      <x v="3"/>
      <x v="9"/>
    </i>
    <i t="grand">
      <x/>
    </i>
  </rowItems>
  <colFields count="1">
    <field x="-2"/>
  </colFields>
  <colItems count="2">
    <i>
      <x/>
    </i>
    <i i="1">
      <x v="1"/>
    </i>
  </colItems>
  <dataFields count="2">
    <dataField name="Budget " fld="8" baseField="7" baseItem="7" numFmtId="3"/>
    <dataField name="Actual " fld="9" baseField="7" baseItem="7" numFmtId="3"/>
  </dataFields>
  <formats count="9">
    <format dxfId="14">
      <pivotArea field="0" type="button" dataOnly="0" labelOnly="1" outline="0" axis="axisRow" fieldPosition="0"/>
    </format>
    <format dxfId="13">
      <pivotArea field="1" type="button" dataOnly="0" labelOnly="1" outline="0" axis="axisRow" fieldPosition="1"/>
    </format>
    <format dxfId="12">
      <pivotArea field="2" type="button" dataOnly="0" labelOnly="1" outline="0" axis="axisRow" fieldPosition="2"/>
    </format>
    <format dxfId="11">
      <pivotArea field="3" type="button" dataOnly="0" labelOnly="1" outline="0" axis="axisRow" fieldPosition="3"/>
    </format>
    <format dxfId="10">
      <pivotArea field="5" type="button" dataOnly="0" labelOnly="1" outline="0" axis="axisRow" fieldPosition="4"/>
    </format>
    <format dxfId="9">
      <pivotArea field="4" type="button" dataOnly="0" labelOnly="1" outline="0" axis="axisRow" fieldPosition="5"/>
    </format>
    <format dxfId="8">
      <pivotArea field="6" type="button" dataOnly="0" labelOnly="1" outline="0" axis="axisRow" fieldPosition="6"/>
    </format>
    <format dxfId="7">
      <pivotArea field="7" type="button" dataOnly="0" labelOnly="1" outline="0" axis="axisRow" fieldPosition="7"/>
    </format>
    <format dxfId="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F933EFD0-B545-4416-A138-CBEF048D3382}" sourceName="Project">
  <pivotTables>
    <pivotTable tabId="5" name="PivotTable3"/>
    <pivotTable tabId="3" name="PivotTable6"/>
    <pivotTable tabId="3" name="PivotTable9"/>
  </pivotTables>
  <data>
    <tabular pivotCacheId="1182862513">
      <items count="5">
        <i x="4" s="1"/>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C8754A28-03E9-416F-8648-456B74A3DF24}" sourceName="Manager">
  <pivotTables>
    <pivotTable tabId="5" name="PivotTable3"/>
    <pivotTable tabId="3" name="PivotTable6"/>
    <pivotTable tabId="3" name="PivotTable9"/>
  </pivotTables>
  <data>
    <tabular pivotCacheId="11828625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3027BA2-B11C-4CC4-BDBA-0A5120C6CC6F}" cache="Slicer_Project" caption="Project" columnCount="5" rowHeight="241200"/>
  <slicer name="Manager" xr10:uid="{D3BDD05D-06D7-453F-B725-0A4B5F522842}" cache="Slicer_Manager" caption="Manager" columnCount="5" rowHeight="241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EB160B-A625-48C7-8DE6-156BF7F03E2E}" name="Table1" displayName="Table1" ref="A1:J41" totalsRowShown="0">
  <autoFilter ref="A1:J41" xr:uid="{D7EB160B-A625-48C7-8DE6-156BF7F03E2E}"/>
  <tableColumns count="10">
    <tableColumn id="1" xr3:uid="{48AE544F-C45E-4175-A7E3-AF5E712375B0}" name="Project"/>
    <tableColumn id="2" xr3:uid="{E26F8B6D-4FF8-4C8F-8F2A-027763A9DEED}" name="Task"/>
    <tableColumn id="3" xr3:uid="{9BF736AF-5B90-4BB6-9063-F7E6563E3133}" name="Manager"/>
    <tableColumn id="4" xr3:uid="{B0310970-D882-4826-8B08-7DAA89332DF6}" name="Start Date" dataDxfId="20"/>
    <tableColumn id="5" xr3:uid="{6D21052A-DB60-492E-82F4-607AC2FD8CEC}" name="Duration"/>
    <tableColumn id="9" xr3:uid="{08241312-22D9-4BB9-B978-C5017C8D5CF4}" name="End Date" dataDxfId="19">
      <calculatedColumnFormula>WORKDAY.INTL(Data!$D2-1,Data!$E2,1)</calculatedColumnFormula>
    </tableColumn>
    <tableColumn id="10" xr3:uid="{0A62717C-5798-48E8-BDCE-09E2CB3DDA47}" name="Days completed" dataDxfId="18"/>
    <tableColumn id="6" xr3:uid="{D1F8B858-8313-443C-8CDD-838CAF19E222}" name="Progress" dataDxfId="17" dataCellStyle="Percent">
      <calculatedColumnFormula>Table1[[#This Row],[Days completed]]/Table1[[#This Row],[Duration]]</calculatedColumnFormula>
    </tableColumn>
    <tableColumn id="7" xr3:uid="{39855587-6E68-4735-B2D6-526DF389284D}" name="Budget" dataDxfId="16"/>
    <tableColumn id="8" xr3:uid="{B6C5CA90-6146-420F-A2C9-41235E5E11A1}" name="Actual" dataDxfId="1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3.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6D60-74E8-4AE8-AA71-C47861E53F00}">
  <sheetPr codeName="Sheet1"/>
  <dimension ref="A1:J41"/>
  <sheetViews>
    <sheetView workbookViewId="0"/>
  </sheetViews>
  <sheetFormatPr defaultRowHeight="14.4" x14ac:dyDescent="0.3"/>
  <cols>
    <col min="4" max="4" width="10.33203125" bestFit="1" customWidth="1"/>
    <col min="6" max="6" width="10.33203125" bestFit="1" customWidth="1"/>
  </cols>
  <sheetData>
    <row r="1" spans="1:10" x14ac:dyDescent="0.3">
      <c r="A1" t="s">
        <v>0</v>
      </c>
      <c r="B1" t="s">
        <v>1</v>
      </c>
      <c r="C1" t="s">
        <v>2</v>
      </c>
      <c r="D1" s="1" t="s">
        <v>3</v>
      </c>
      <c r="E1" t="s">
        <v>4</v>
      </c>
      <c r="F1" s="2" t="s">
        <v>5</v>
      </c>
      <c r="G1" s="3" t="s">
        <v>6</v>
      </c>
      <c r="H1" t="s">
        <v>7</v>
      </c>
      <c r="I1" t="s">
        <v>8</v>
      </c>
      <c r="J1" t="s">
        <v>9</v>
      </c>
    </row>
    <row r="2" spans="1:10" x14ac:dyDescent="0.3">
      <c r="A2" t="s">
        <v>25</v>
      </c>
      <c r="B2" t="s">
        <v>10</v>
      </c>
      <c r="C2" t="s">
        <v>11</v>
      </c>
      <c r="D2" s="2">
        <v>43878</v>
      </c>
      <c r="E2">
        <v>5</v>
      </c>
      <c r="F2" s="2">
        <f>WORKDAY.INTL(Data!$D2-1,Data!$E2,1)</f>
        <v>43882</v>
      </c>
      <c r="G2" s="3">
        <v>2</v>
      </c>
      <c r="H2" s="4">
        <f>Table1[[#This Row],[Days completed]]/Table1[[#This Row],[Duration]]</f>
        <v>0.4</v>
      </c>
      <c r="I2" s="3">
        <v>218000</v>
      </c>
      <c r="J2" s="3">
        <v>97337</v>
      </c>
    </row>
    <row r="3" spans="1:10" x14ac:dyDescent="0.3">
      <c r="A3" t="s">
        <v>25</v>
      </c>
      <c r="B3" t="s">
        <v>12</v>
      </c>
      <c r="C3" t="s">
        <v>13</v>
      </c>
      <c r="D3" s="2">
        <v>43878</v>
      </c>
      <c r="E3">
        <v>6</v>
      </c>
      <c r="F3" s="2">
        <f>WORKDAY.INTL(Data!$D3-1,Data!$E3,1)</f>
        <v>43885</v>
      </c>
      <c r="G3" s="3">
        <v>3</v>
      </c>
      <c r="H3" s="4">
        <f>Table1[[#This Row],[Days completed]]/Table1[[#This Row],[Duration]]</f>
        <v>0.5</v>
      </c>
      <c r="I3" s="3">
        <v>393000</v>
      </c>
      <c r="J3" s="3">
        <v>177440</v>
      </c>
    </row>
    <row r="4" spans="1:10" x14ac:dyDescent="0.3">
      <c r="A4" t="s">
        <v>25</v>
      </c>
      <c r="B4" t="s">
        <v>14</v>
      </c>
      <c r="C4" t="s">
        <v>15</v>
      </c>
      <c r="D4" s="2">
        <v>43879</v>
      </c>
      <c r="E4">
        <v>10</v>
      </c>
      <c r="F4" s="2">
        <f>WORKDAY.INTL(Data!$D4-1,Data!$E4,1)</f>
        <v>43892</v>
      </c>
      <c r="G4" s="3">
        <v>4</v>
      </c>
      <c r="H4" s="4">
        <f>Table1[[#This Row],[Days completed]]/Table1[[#This Row],[Duration]]</f>
        <v>0.4</v>
      </c>
      <c r="I4" s="3">
        <v>86000</v>
      </c>
      <c r="J4" s="3">
        <v>31046</v>
      </c>
    </row>
    <row r="5" spans="1:10" x14ac:dyDescent="0.3">
      <c r="A5" t="s">
        <v>25</v>
      </c>
      <c r="B5" t="s">
        <v>16</v>
      </c>
      <c r="C5" t="s">
        <v>17</v>
      </c>
      <c r="D5" s="2">
        <v>43882</v>
      </c>
      <c r="E5">
        <v>9</v>
      </c>
      <c r="F5" s="2">
        <f>WORKDAY.INTL(Data!$D5-1,Data!$E5,1)</f>
        <v>43894</v>
      </c>
      <c r="G5" s="3">
        <v>3</v>
      </c>
      <c r="H5" s="4">
        <f>Table1[[#This Row],[Days completed]]/Table1[[#This Row],[Duration]]</f>
        <v>0.33333333333333331</v>
      </c>
      <c r="I5" s="3">
        <v>732000</v>
      </c>
      <c r="J5" s="3">
        <v>261324</v>
      </c>
    </row>
    <row r="6" spans="1:10" x14ac:dyDescent="0.3">
      <c r="A6" t="s">
        <v>25</v>
      </c>
      <c r="B6" t="s">
        <v>18</v>
      </c>
      <c r="C6" t="s">
        <v>19</v>
      </c>
      <c r="D6" s="2">
        <v>43878</v>
      </c>
      <c r="E6">
        <v>4</v>
      </c>
      <c r="F6" s="2">
        <f>WORKDAY.INTL(Data!$D6-1,Data!$E6,1)</f>
        <v>43881</v>
      </c>
      <c r="G6" s="3">
        <v>1</v>
      </c>
      <c r="H6" s="4">
        <f>Table1[[#This Row],[Days completed]]/Table1[[#This Row],[Duration]]</f>
        <v>0.25</v>
      </c>
      <c r="I6" s="3">
        <v>492000</v>
      </c>
      <c r="J6" s="3">
        <v>116850</v>
      </c>
    </row>
    <row r="7" spans="1:10" x14ac:dyDescent="0.3">
      <c r="A7" t="s">
        <v>25</v>
      </c>
      <c r="B7" t="s">
        <v>20</v>
      </c>
      <c r="C7" t="s">
        <v>11</v>
      </c>
      <c r="D7" s="2">
        <v>43881</v>
      </c>
      <c r="E7">
        <v>6</v>
      </c>
      <c r="F7" s="2">
        <f>WORKDAY.INTL(Data!$D7-1,Data!$E7,1)</f>
        <v>43888</v>
      </c>
      <c r="G7" s="3">
        <v>0</v>
      </c>
      <c r="H7" s="4">
        <f>Table1[[#This Row],[Days completed]]/Table1[[#This Row],[Duration]]</f>
        <v>0</v>
      </c>
      <c r="I7" s="3">
        <v>188000</v>
      </c>
      <c r="J7" s="3">
        <v>0</v>
      </c>
    </row>
    <row r="8" spans="1:10" x14ac:dyDescent="0.3">
      <c r="A8" t="s">
        <v>25</v>
      </c>
      <c r="B8" t="s">
        <v>21</v>
      </c>
      <c r="C8" t="s">
        <v>13</v>
      </c>
      <c r="D8" s="2">
        <v>43881</v>
      </c>
      <c r="E8">
        <v>7</v>
      </c>
      <c r="F8" s="2">
        <f>WORKDAY.INTL(Data!$D8-1,Data!$E8,1)</f>
        <v>43889</v>
      </c>
      <c r="G8" s="3">
        <v>3</v>
      </c>
      <c r="H8" s="4">
        <f>Table1[[#This Row],[Days completed]]/Table1[[#This Row],[Duration]]</f>
        <v>0.42857142857142855</v>
      </c>
      <c r="I8" s="3">
        <v>180000</v>
      </c>
      <c r="J8" s="3">
        <v>79380</v>
      </c>
    </row>
    <row r="9" spans="1:10" x14ac:dyDescent="0.3">
      <c r="A9" t="s">
        <v>25</v>
      </c>
      <c r="B9" t="s">
        <v>22</v>
      </c>
      <c r="C9" t="s">
        <v>15</v>
      </c>
      <c r="D9" s="2">
        <v>43885</v>
      </c>
      <c r="E9">
        <v>5</v>
      </c>
      <c r="F9" s="2">
        <f>WORKDAY.INTL(Data!$D9-1,Data!$E9,1)</f>
        <v>43889</v>
      </c>
      <c r="G9" s="3">
        <v>2</v>
      </c>
      <c r="H9" s="4">
        <f>Table1[[#This Row],[Days completed]]/Table1[[#This Row],[Duration]]</f>
        <v>0.4</v>
      </c>
      <c r="I9" s="3">
        <v>582000</v>
      </c>
      <c r="J9" s="3">
        <v>195231</v>
      </c>
    </row>
    <row r="10" spans="1:10" x14ac:dyDescent="0.3">
      <c r="A10" t="s">
        <v>25</v>
      </c>
      <c r="B10" t="s">
        <v>23</v>
      </c>
      <c r="C10" t="s">
        <v>17</v>
      </c>
      <c r="D10" s="2">
        <v>43885</v>
      </c>
      <c r="E10">
        <v>9</v>
      </c>
      <c r="F10" s="2">
        <f>WORKDAY.INTL(Data!$D10-1,Data!$E10,1)</f>
        <v>43895</v>
      </c>
      <c r="G10" s="3">
        <v>1</v>
      </c>
      <c r="H10" s="4">
        <f>Table1[[#This Row],[Days completed]]/Table1[[#This Row],[Duration]]</f>
        <v>0.1111111111111111</v>
      </c>
      <c r="I10" s="3">
        <v>562000</v>
      </c>
      <c r="J10" s="3">
        <v>74746</v>
      </c>
    </row>
    <row r="11" spans="1:10" x14ac:dyDescent="0.3">
      <c r="A11" t="s">
        <v>25</v>
      </c>
      <c r="B11" t="s">
        <v>24</v>
      </c>
      <c r="C11" t="s">
        <v>19</v>
      </c>
      <c r="D11" s="2">
        <v>43885</v>
      </c>
      <c r="E11">
        <v>6</v>
      </c>
      <c r="F11" s="2">
        <f>WORKDAY.INTL(Data!$D11-1,Data!$E11,1)</f>
        <v>43892</v>
      </c>
      <c r="G11" s="3">
        <v>3</v>
      </c>
      <c r="H11" s="4">
        <f>Table1[[#This Row],[Days completed]]/Table1[[#This Row],[Duration]]</f>
        <v>0.5</v>
      </c>
      <c r="I11" s="3">
        <v>416000</v>
      </c>
      <c r="J11" s="3">
        <v>175015</v>
      </c>
    </row>
    <row r="12" spans="1:10" x14ac:dyDescent="0.3">
      <c r="A12" t="s">
        <v>26</v>
      </c>
      <c r="B12" t="s">
        <v>10</v>
      </c>
      <c r="C12" t="s">
        <v>11</v>
      </c>
      <c r="D12" s="2">
        <v>43879</v>
      </c>
      <c r="E12">
        <v>7</v>
      </c>
      <c r="F12" s="2">
        <f>WORKDAY.INTL(Data!$D12-1,Data!$E12,1)</f>
        <v>43887</v>
      </c>
      <c r="G12" s="3">
        <v>7</v>
      </c>
      <c r="H12" s="4">
        <f>Table1[[#This Row],[Days completed]]/Table1[[#This Row],[Duration]]</f>
        <v>1</v>
      </c>
      <c r="I12" s="3">
        <v>293000</v>
      </c>
      <c r="J12" s="3">
        <v>273001</v>
      </c>
    </row>
    <row r="13" spans="1:10" x14ac:dyDescent="0.3">
      <c r="A13" t="s">
        <v>26</v>
      </c>
      <c r="B13" t="s">
        <v>12</v>
      </c>
      <c r="C13" t="s">
        <v>13</v>
      </c>
      <c r="D13" s="2">
        <v>43878</v>
      </c>
      <c r="E13">
        <v>9</v>
      </c>
      <c r="F13" s="2">
        <f>WORKDAY.INTL(Data!$D13-1,Data!$E13,1)</f>
        <v>43888</v>
      </c>
      <c r="G13" s="3">
        <v>4</v>
      </c>
      <c r="H13" s="4">
        <f>Table1[[#This Row],[Days completed]]/Table1[[#This Row],[Duration]]</f>
        <v>0.44444444444444442</v>
      </c>
      <c r="I13" s="3">
        <v>224000</v>
      </c>
      <c r="J13" s="3">
        <v>57910</v>
      </c>
    </row>
    <row r="14" spans="1:10" x14ac:dyDescent="0.3">
      <c r="A14" t="s">
        <v>26</v>
      </c>
      <c r="B14" t="s">
        <v>14</v>
      </c>
      <c r="C14" t="s">
        <v>15</v>
      </c>
      <c r="D14" s="2">
        <v>43879</v>
      </c>
      <c r="E14">
        <v>8</v>
      </c>
      <c r="F14" s="2">
        <f>WORKDAY.INTL(Data!$D14-1,Data!$E14,1)</f>
        <v>43888</v>
      </c>
      <c r="G14" s="3">
        <v>0</v>
      </c>
      <c r="H14" s="4">
        <f>Table1[[#This Row],[Days completed]]/Table1[[#This Row],[Duration]]</f>
        <v>0</v>
      </c>
      <c r="I14" s="3">
        <v>978000</v>
      </c>
      <c r="J14" s="3">
        <v>0</v>
      </c>
    </row>
    <row r="15" spans="1:10" x14ac:dyDescent="0.3">
      <c r="A15" t="s">
        <v>26</v>
      </c>
      <c r="B15" t="s">
        <v>16</v>
      </c>
      <c r="C15" t="s">
        <v>17</v>
      </c>
      <c r="D15" s="2">
        <v>43881</v>
      </c>
      <c r="E15">
        <v>7</v>
      </c>
      <c r="F15" s="2">
        <f>WORKDAY.INTL(Data!$D15-1,Data!$E15,1)</f>
        <v>43889</v>
      </c>
      <c r="G15" s="3">
        <v>3</v>
      </c>
      <c r="H15" s="4">
        <f>Table1[[#This Row],[Days completed]]/Table1[[#This Row],[Duration]]</f>
        <v>0.42857142857142855</v>
      </c>
      <c r="I15" s="3">
        <v>932000</v>
      </c>
      <c r="J15" s="3">
        <v>379157</v>
      </c>
    </row>
    <row r="16" spans="1:10" x14ac:dyDescent="0.3">
      <c r="A16" t="s">
        <v>26</v>
      </c>
      <c r="B16" t="s">
        <v>18</v>
      </c>
      <c r="C16" t="s">
        <v>19</v>
      </c>
      <c r="D16" s="2">
        <v>43882</v>
      </c>
      <c r="E16">
        <v>4</v>
      </c>
      <c r="F16" s="2">
        <f>WORKDAY.INTL(Data!$D16-1,Data!$E16,1)</f>
        <v>43887</v>
      </c>
      <c r="G16" s="3">
        <v>1</v>
      </c>
      <c r="H16" s="4">
        <f>Table1[[#This Row],[Days completed]]/Table1[[#This Row],[Duration]]</f>
        <v>0.25</v>
      </c>
      <c r="I16" s="3">
        <v>854000</v>
      </c>
      <c r="J16" s="3">
        <v>322812</v>
      </c>
    </row>
    <row r="17" spans="1:10" x14ac:dyDescent="0.3">
      <c r="A17" t="s">
        <v>26</v>
      </c>
      <c r="B17" t="s">
        <v>20</v>
      </c>
      <c r="C17" t="s">
        <v>11</v>
      </c>
      <c r="D17" s="2">
        <v>43882</v>
      </c>
      <c r="E17">
        <v>6</v>
      </c>
      <c r="F17" s="2">
        <f>WORKDAY.INTL(Data!$D17-1,Data!$E17,1)</f>
        <v>43889</v>
      </c>
      <c r="G17" s="3">
        <v>3</v>
      </c>
      <c r="H17" s="4">
        <f>Table1[[#This Row],[Days completed]]/Table1[[#This Row],[Duration]]</f>
        <v>0.5</v>
      </c>
      <c r="I17" s="3">
        <v>81000</v>
      </c>
      <c r="J17" s="3">
        <v>38461</v>
      </c>
    </row>
    <row r="18" spans="1:10" x14ac:dyDescent="0.3">
      <c r="A18" t="s">
        <v>26</v>
      </c>
      <c r="B18" t="s">
        <v>21</v>
      </c>
      <c r="C18" t="s">
        <v>13</v>
      </c>
      <c r="D18" s="2">
        <v>43885</v>
      </c>
      <c r="E18">
        <v>6</v>
      </c>
      <c r="F18" s="2">
        <f>WORKDAY.INTL(Data!$D18-1,Data!$E18,1)</f>
        <v>43892</v>
      </c>
      <c r="G18" s="3">
        <v>5</v>
      </c>
      <c r="H18" s="4">
        <f>Table1[[#This Row],[Days completed]]/Table1[[#This Row],[Duration]]</f>
        <v>0.83333333333333337</v>
      </c>
      <c r="I18" s="3">
        <v>169000</v>
      </c>
      <c r="J18" s="3">
        <v>136468</v>
      </c>
    </row>
    <row r="19" spans="1:10" x14ac:dyDescent="0.3">
      <c r="A19" t="s">
        <v>26</v>
      </c>
      <c r="B19" t="s">
        <v>22</v>
      </c>
      <c r="C19" t="s">
        <v>15</v>
      </c>
      <c r="D19" s="2">
        <v>43886</v>
      </c>
      <c r="E19">
        <v>4</v>
      </c>
      <c r="F19" s="2">
        <f>WORKDAY.INTL(Data!$D19-1,Data!$E19,1)</f>
        <v>43889</v>
      </c>
      <c r="G19" s="3">
        <v>1</v>
      </c>
      <c r="H19" s="4">
        <f>Table1[[#This Row],[Days completed]]/Table1[[#This Row],[Duration]]</f>
        <v>0.25</v>
      </c>
      <c r="I19" s="3">
        <v>61000</v>
      </c>
      <c r="J19" s="3">
        <v>12078</v>
      </c>
    </row>
    <row r="20" spans="1:10" x14ac:dyDescent="0.3">
      <c r="A20" t="s">
        <v>26</v>
      </c>
      <c r="B20" t="s">
        <v>23</v>
      </c>
      <c r="C20" t="s">
        <v>17</v>
      </c>
      <c r="D20" s="2">
        <v>43888</v>
      </c>
      <c r="E20">
        <v>7</v>
      </c>
      <c r="F20" s="2">
        <f>WORKDAY.INTL(Data!$D20-1,Data!$E20,1)</f>
        <v>43896</v>
      </c>
      <c r="G20" s="3">
        <v>3</v>
      </c>
      <c r="H20" s="4">
        <f>Table1[[#This Row],[Days completed]]/Table1[[#This Row],[Duration]]</f>
        <v>0.42857142857142855</v>
      </c>
      <c r="I20" s="3">
        <v>645000</v>
      </c>
      <c r="J20" s="3">
        <v>273048</v>
      </c>
    </row>
    <row r="21" spans="1:10" x14ac:dyDescent="0.3">
      <c r="A21" t="s">
        <v>26</v>
      </c>
      <c r="B21" t="s">
        <v>24</v>
      </c>
      <c r="C21" t="s">
        <v>19</v>
      </c>
      <c r="D21" s="2">
        <v>43878</v>
      </c>
      <c r="E21">
        <v>3</v>
      </c>
      <c r="F21" s="2">
        <f>WORKDAY.INTL(Data!$D21-1,Data!$E21,1)</f>
        <v>43880</v>
      </c>
      <c r="G21" s="3">
        <v>3</v>
      </c>
      <c r="H21" s="4">
        <f>Table1[[#This Row],[Days completed]]/Table1[[#This Row],[Duration]]</f>
        <v>1</v>
      </c>
      <c r="I21" s="3">
        <v>68000</v>
      </c>
      <c r="J21" s="3">
        <v>64987</v>
      </c>
    </row>
    <row r="22" spans="1:10" x14ac:dyDescent="0.3">
      <c r="A22" t="s">
        <v>27</v>
      </c>
      <c r="B22" t="s">
        <v>10</v>
      </c>
      <c r="C22" t="s">
        <v>11</v>
      </c>
      <c r="D22" s="2">
        <v>43878</v>
      </c>
      <c r="E22">
        <v>10</v>
      </c>
      <c r="F22" s="2">
        <f>WORKDAY.INTL(Data!$D22-1,Data!$E22,1)</f>
        <v>43889</v>
      </c>
      <c r="G22" s="3">
        <v>5</v>
      </c>
      <c r="H22" s="4">
        <f>Table1[[#This Row],[Days completed]]/Table1[[#This Row],[Duration]]</f>
        <v>0.5</v>
      </c>
      <c r="I22" s="3">
        <v>839000</v>
      </c>
      <c r="J22" s="3">
        <v>406974</v>
      </c>
    </row>
    <row r="23" spans="1:10" x14ac:dyDescent="0.3">
      <c r="A23" t="s">
        <v>27</v>
      </c>
      <c r="B23" t="s">
        <v>12</v>
      </c>
      <c r="C23" t="s">
        <v>13</v>
      </c>
      <c r="D23" s="2">
        <v>43882</v>
      </c>
      <c r="E23">
        <v>5</v>
      </c>
      <c r="F23" s="2">
        <f>WORKDAY.INTL(Data!$D23-1,Data!$E23,1)</f>
        <v>43888</v>
      </c>
      <c r="G23" s="3">
        <v>4</v>
      </c>
      <c r="H23" s="4">
        <f>Table1[[#This Row],[Days completed]]/Table1[[#This Row],[Duration]]</f>
        <v>0.8</v>
      </c>
      <c r="I23" s="3">
        <v>729000</v>
      </c>
      <c r="J23" s="3">
        <v>487139</v>
      </c>
    </row>
    <row r="24" spans="1:10" x14ac:dyDescent="0.3">
      <c r="A24" t="s">
        <v>27</v>
      </c>
      <c r="B24" t="s">
        <v>14</v>
      </c>
      <c r="C24" t="s">
        <v>15</v>
      </c>
      <c r="D24" s="2">
        <v>43885</v>
      </c>
      <c r="E24">
        <v>7</v>
      </c>
      <c r="F24" s="2">
        <f>WORKDAY.INTL(Data!$D24-1,Data!$E24,1)</f>
        <v>43893</v>
      </c>
      <c r="G24" s="3">
        <v>3</v>
      </c>
      <c r="H24" s="4">
        <f>Table1[[#This Row],[Days completed]]/Table1[[#This Row],[Duration]]</f>
        <v>0.42857142857142855</v>
      </c>
      <c r="I24" s="3">
        <v>826000</v>
      </c>
      <c r="J24" s="3">
        <v>298186</v>
      </c>
    </row>
    <row r="25" spans="1:10" x14ac:dyDescent="0.3">
      <c r="A25" t="s">
        <v>27</v>
      </c>
      <c r="B25" t="s">
        <v>16</v>
      </c>
      <c r="C25" t="s">
        <v>17</v>
      </c>
      <c r="D25" s="2">
        <v>43887</v>
      </c>
      <c r="E25">
        <v>7</v>
      </c>
      <c r="F25" s="2">
        <f>WORKDAY.INTL(Data!$D25-1,Data!$E25,1)</f>
        <v>43895</v>
      </c>
      <c r="G25" s="3">
        <v>2</v>
      </c>
      <c r="H25" s="4">
        <f>Table1[[#This Row],[Days completed]]/Table1[[#This Row],[Duration]]</f>
        <v>0.2857142857142857</v>
      </c>
      <c r="I25" s="3">
        <v>895000</v>
      </c>
      <c r="J25" s="3">
        <v>280583</v>
      </c>
    </row>
    <row r="26" spans="1:10" x14ac:dyDescent="0.3">
      <c r="A26" t="s">
        <v>27</v>
      </c>
      <c r="B26" t="s">
        <v>18</v>
      </c>
      <c r="C26" t="s">
        <v>19</v>
      </c>
      <c r="D26" s="2">
        <v>43889</v>
      </c>
      <c r="E26">
        <v>3</v>
      </c>
      <c r="F26" s="2">
        <f>WORKDAY.INTL(Data!$D26-1,Data!$E26,1)</f>
        <v>43893</v>
      </c>
      <c r="G26" s="3">
        <v>2</v>
      </c>
      <c r="H26" s="4">
        <f>Table1[[#This Row],[Days completed]]/Table1[[#This Row],[Duration]]</f>
        <v>0.66666666666666663</v>
      </c>
      <c r="I26" s="3">
        <v>341000</v>
      </c>
      <c r="J26" s="3">
        <v>129785</v>
      </c>
    </row>
    <row r="27" spans="1:10" x14ac:dyDescent="0.3">
      <c r="A27" t="s">
        <v>28</v>
      </c>
      <c r="B27" t="s">
        <v>10</v>
      </c>
      <c r="C27" t="s">
        <v>11</v>
      </c>
      <c r="D27" s="2">
        <v>43892</v>
      </c>
      <c r="E27">
        <v>9</v>
      </c>
      <c r="F27" s="2">
        <f>WORKDAY.INTL(Data!$D27-1,Data!$E27,1)</f>
        <v>43902</v>
      </c>
      <c r="G27" s="3">
        <v>8</v>
      </c>
      <c r="H27" s="4">
        <f>Table1[[#This Row],[Days completed]]/Table1[[#This Row],[Duration]]</f>
        <v>0.88888888888888884</v>
      </c>
      <c r="I27" s="3">
        <v>787000</v>
      </c>
      <c r="J27" s="3">
        <v>727188</v>
      </c>
    </row>
    <row r="28" spans="1:10" x14ac:dyDescent="0.3">
      <c r="A28" t="s">
        <v>28</v>
      </c>
      <c r="B28" t="s">
        <v>12</v>
      </c>
      <c r="C28" t="s">
        <v>13</v>
      </c>
      <c r="D28" s="2">
        <v>43892</v>
      </c>
      <c r="E28">
        <v>10</v>
      </c>
      <c r="F28" s="2">
        <f>WORKDAY.INTL(Data!$D28-1,Data!$E28,1)</f>
        <v>43903</v>
      </c>
      <c r="G28" s="3">
        <v>2</v>
      </c>
      <c r="H28" s="4">
        <f>Table1[[#This Row],[Days completed]]/Table1[[#This Row],[Duration]]</f>
        <v>0.2</v>
      </c>
      <c r="I28" s="3">
        <v>228000</v>
      </c>
      <c r="J28" s="3">
        <v>47880</v>
      </c>
    </row>
    <row r="29" spans="1:10" x14ac:dyDescent="0.3">
      <c r="A29" t="s">
        <v>28</v>
      </c>
      <c r="B29" t="s">
        <v>14</v>
      </c>
      <c r="C29" t="s">
        <v>15</v>
      </c>
      <c r="D29" s="2">
        <v>43878</v>
      </c>
      <c r="E29">
        <v>4</v>
      </c>
      <c r="F29" s="2">
        <f>WORKDAY.INTL(Data!$D29-1,Data!$E29,1)</f>
        <v>43881</v>
      </c>
      <c r="G29" s="3">
        <v>0</v>
      </c>
      <c r="H29" s="4">
        <f>Table1[[#This Row],[Days completed]]/Table1[[#This Row],[Duration]]</f>
        <v>0</v>
      </c>
      <c r="I29" s="3">
        <v>147000</v>
      </c>
      <c r="J29" s="3">
        <v>0</v>
      </c>
    </row>
    <row r="30" spans="1:10" x14ac:dyDescent="0.3">
      <c r="A30" t="s">
        <v>28</v>
      </c>
      <c r="B30" t="s">
        <v>16</v>
      </c>
      <c r="C30" t="s">
        <v>17</v>
      </c>
      <c r="D30" s="2">
        <v>43880</v>
      </c>
      <c r="E30">
        <v>8</v>
      </c>
      <c r="F30" s="2">
        <f>WORKDAY.INTL(Data!$D30-1,Data!$E30,1)</f>
        <v>43889</v>
      </c>
      <c r="G30" s="3">
        <v>5</v>
      </c>
      <c r="H30" s="4">
        <f>Table1[[#This Row],[Days completed]]/Table1[[#This Row],[Duration]]</f>
        <v>0.625</v>
      </c>
      <c r="I30" s="3">
        <v>338000</v>
      </c>
      <c r="J30" s="3">
        <v>205123</v>
      </c>
    </row>
    <row r="31" spans="1:10" x14ac:dyDescent="0.3">
      <c r="A31" t="s">
        <v>28</v>
      </c>
      <c r="B31" t="s">
        <v>18</v>
      </c>
      <c r="C31" t="s">
        <v>19</v>
      </c>
      <c r="D31" s="2">
        <v>43885</v>
      </c>
      <c r="E31">
        <v>10</v>
      </c>
      <c r="F31" s="2">
        <f>WORKDAY.INTL(Data!$D31-1,Data!$E31,1)</f>
        <v>43896</v>
      </c>
      <c r="G31" s="3">
        <v>3</v>
      </c>
      <c r="H31" s="4">
        <f>Table1[[#This Row],[Days completed]]/Table1[[#This Row],[Duration]]</f>
        <v>0.3</v>
      </c>
      <c r="I31" s="3">
        <v>857000</v>
      </c>
      <c r="J31" s="3">
        <v>305949</v>
      </c>
    </row>
    <row r="32" spans="1:10" x14ac:dyDescent="0.3">
      <c r="A32" t="s">
        <v>28</v>
      </c>
      <c r="B32" t="s">
        <v>20</v>
      </c>
      <c r="C32" t="s">
        <v>11</v>
      </c>
      <c r="D32" s="2">
        <v>43886</v>
      </c>
      <c r="E32">
        <v>6</v>
      </c>
      <c r="F32" s="2">
        <f>WORKDAY.INTL(Data!$D32-1,Data!$E32,1)</f>
        <v>43893</v>
      </c>
      <c r="G32" s="3">
        <v>3</v>
      </c>
      <c r="H32" s="4">
        <f>Table1[[#This Row],[Days completed]]/Table1[[#This Row],[Duration]]</f>
        <v>0.5</v>
      </c>
      <c r="I32" s="3">
        <v>602000</v>
      </c>
      <c r="J32" s="3">
        <v>322371</v>
      </c>
    </row>
    <row r="33" spans="1:10" x14ac:dyDescent="0.3">
      <c r="A33" t="s">
        <v>28</v>
      </c>
      <c r="B33" t="s">
        <v>21</v>
      </c>
      <c r="C33" t="s">
        <v>13</v>
      </c>
      <c r="D33" s="2">
        <v>43886</v>
      </c>
      <c r="E33">
        <v>4</v>
      </c>
      <c r="F33" s="2">
        <f>WORKDAY.INTL(Data!$D33-1,Data!$E33,1)</f>
        <v>43889</v>
      </c>
      <c r="G33" s="3">
        <v>2</v>
      </c>
      <c r="H33" s="4">
        <f>Table1[[#This Row],[Days completed]]/Table1[[#This Row],[Duration]]</f>
        <v>0.5</v>
      </c>
      <c r="I33" s="3">
        <v>990000</v>
      </c>
      <c r="J33" s="3">
        <v>451440</v>
      </c>
    </row>
    <row r="34" spans="1:10" x14ac:dyDescent="0.3">
      <c r="A34" t="s">
        <v>29</v>
      </c>
      <c r="B34" t="s">
        <v>10</v>
      </c>
      <c r="C34" t="s">
        <v>15</v>
      </c>
      <c r="D34" s="2">
        <v>43889</v>
      </c>
      <c r="E34">
        <v>8</v>
      </c>
      <c r="F34" s="2">
        <f>WORKDAY.INTL(Data!$D34-1,Data!$E34,1)</f>
        <v>43900</v>
      </c>
      <c r="G34" s="3">
        <v>3</v>
      </c>
      <c r="H34" s="4">
        <f>Table1[[#This Row],[Days completed]]/Table1[[#This Row],[Duration]]</f>
        <v>0.375</v>
      </c>
      <c r="I34" s="3">
        <v>96000</v>
      </c>
      <c r="J34" s="3">
        <v>32256</v>
      </c>
    </row>
    <row r="35" spans="1:10" x14ac:dyDescent="0.3">
      <c r="A35" t="s">
        <v>29</v>
      </c>
      <c r="B35" t="s">
        <v>12</v>
      </c>
      <c r="C35" t="s">
        <v>17</v>
      </c>
      <c r="D35" s="2">
        <v>43892</v>
      </c>
      <c r="E35">
        <v>9</v>
      </c>
      <c r="F35" s="2">
        <f>WORKDAY.INTL(Data!$D35-1,Data!$E35,1)</f>
        <v>43902</v>
      </c>
      <c r="G35" s="3">
        <v>4</v>
      </c>
      <c r="H35" s="4">
        <f>Table1[[#This Row],[Days completed]]/Table1[[#This Row],[Duration]]</f>
        <v>0.44444444444444442</v>
      </c>
      <c r="I35" s="3">
        <v>513000</v>
      </c>
      <c r="J35" s="3">
        <v>226233</v>
      </c>
    </row>
    <row r="36" spans="1:10" x14ac:dyDescent="0.3">
      <c r="A36" t="s">
        <v>29</v>
      </c>
      <c r="B36" t="s">
        <v>14</v>
      </c>
      <c r="C36" t="s">
        <v>19</v>
      </c>
      <c r="D36" s="2">
        <v>43881</v>
      </c>
      <c r="E36">
        <v>5</v>
      </c>
      <c r="F36" s="2">
        <f>WORKDAY.INTL(Data!$D36-1,Data!$E36,1)</f>
        <v>43887</v>
      </c>
      <c r="G36" s="3">
        <v>3</v>
      </c>
      <c r="H36" s="4">
        <f>Table1[[#This Row],[Days completed]]/Table1[[#This Row],[Duration]]</f>
        <v>0.6</v>
      </c>
      <c r="I36" s="3">
        <v>616000</v>
      </c>
      <c r="J36" s="3">
        <v>401579</v>
      </c>
    </row>
    <row r="37" spans="1:10" x14ac:dyDescent="0.3">
      <c r="A37" t="s">
        <v>29</v>
      </c>
      <c r="B37" t="s">
        <v>16</v>
      </c>
      <c r="C37" t="s">
        <v>11</v>
      </c>
      <c r="D37" s="2">
        <v>43880</v>
      </c>
      <c r="E37">
        <v>3</v>
      </c>
      <c r="F37" s="2">
        <f>WORKDAY.INTL(Data!$D37-1,Data!$E37,1)</f>
        <v>43882</v>
      </c>
      <c r="G37" s="3">
        <v>3</v>
      </c>
      <c r="H37" s="4">
        <f>Table1[[#This Row],[Days completed]]/Table1[[#This Row],[Duration]]</f>
        <v>1</v>
      </c>
      <c r="I37" s="3">
        <v>817000</v>
      </c>
      <c r="J37" s="3">
        <v>807069</v>
      </c>
    </row>
    <row r="38" spans="1:10" x14ac:dyDescent="0.3">
      <c r="A38" t="s">
        <v>29</v>
      </c>
      <c r="B38" t="s">
        <v>18</v>
      </c>
      <c r="C38" t="s">
        <v>13</v>
      </c>
      <c r="D38" s="2">
        <v>43882</v>
      </c>
      <c r="E38">
        <v>7</v>
      </c>
      <c r="F38" s="2">
        <f>WORKDAY.INTL(Data!$D38-1,Data!$E38,1)</f>
        <v>43892</v>
      </c>
      <c r="G38" s="3">
        <v>3</v>
      </c>
      <c r="H38" s="4">
        <f>Table1[[#This Row],[Days completed]]/Table1[[#This Row],[Duration]]</f>
        <v>0.42857142857142855</v>
      </c>
      <c r="I38" s="3">
        <v>372000</v>
      </c>
      <c r="J38" s="3">
        <v>173166</v>
      </c>
    </row>
    <row r="39" spans="1:10" x14ac:dyDescent="0.3">
      <c r="A39" t="s">
        <v>29</v>
      </c>
      <c r="B39" t="s">
        <v>20</v>
      </c>
      <c r="C39" t="s">
        <v>15</v>
      </c>
      <c r="D39" s="2">
        <v>43885</v>
      </c>
      <c r="E39">
        <v>10</v>
      </c>
      <c r="F39" s="2">
        <f>WORKDAY.INTL(Data!$D39-1,Data!$E39,1)</f>
        <v>43896</v>
      </c>
      <c r="G39" s="3">
        <v>2</v>
      </c>
      <c r="H39" s="4">
        <f>Table1[[#This Row],[Days completed]]/Table1[[#This Row],[Duration]]</f>
        <v>0.2</v>
      </c>
      <c r="I39" s="3">
        <v>50000</v>
      </c>
      <c r="J39" s="3">
        <v>8400</v>
      </c>
    </row>
    <row r="40" spans="1:10" x14ac:dyDescent="0.3">
      <c r="A40" t="s">
        <v>29</v>
      </c>
      <c r="B40" t="s">
        <v>21</v>
      </c>
      <c r="C40" t="s">
        <v>17</v>
      </c>
      <c r="D40" s="2">
        <v>43885</v>
      </c>
      <c r="E40">
        <v>10</v>
      </c>
      <c r="F40" s="2">
        <f>WORKDAY.INTL(Data!$D40-1,Data!$E40,1)</f>
        <v>43896</v>
      </c>
      <c r="G40" s="3">
        <v>3</v>
      </c>
      <c r="H40" s="4">
        <f>Table1[[#This Row],[Days completed]]/Table1[[#This Row],[Duration]]</f>
        <v>0.3</v>
      </c>
      <c r="I40" s="3">
        <v>807000</v>
      </c>
      <c r="J40" s="3">
        <v>262679</v>
      </c>
    </row>
    <row r="41" spans="1:10" x14ac:dyDescent="0.3">
      <c r="A41" t="s">
        <v>29</v>
      </c>
      <c r="B41" t="s">
        <v>22</v>
      </c>
      <c r="C41" t="s">
        <v>19</v>
      </c>
      <c r="D41" s="2">
        <v>43885</v>
      </c>
      <c r="E41">
        <v>3</v>
      </c>
      <c r="F41" s="2">
        <f>WORKDAY.INTL(Data!$D41-1,Data!$E41,1)</f>
        <v>43887</v>
      </c>
      <c r="G41" s="3">
        <v>0</v>
      </c>
      <c r="H41" s="4">
        <f>Table1[[#This Row],[Days completed]]/Table1[[#This Row],[Duration]]</f>
        <v>0</v>
      </c>
      <c r="I41" s="3">
        <v>691000</v>
      </c>
      <c r="J41" s="3">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15277-3FEE-467F-8F38-E9BA0072EEDE}">
  <sheetPr codeName="Sheet2"/>
  <dimension ref="A4:L16"/>
  <sheetViews>
    <sheetView workbookViewId="0"/>
  </sheetViews>
  <sheetFormatPr defaultRowHeight="14.4" x14ac:dyDescent="0.3"/>
  <cols>
    <col min="5" max="5" width="19.77734375" bestFit="1" customWidth="1"/>
    <col min="6" max="6" width="4" bestFit="1" customWidth="1"/>
    <col min="11" max="11" width="6.6640625" bestFit="1" customWidth="1"/>
    <col min="12" max="12" width="7.109375" bestFit="1" customWidth="1"/>
  </cols>
  <sheetData>
    <row r="4" spans="1:12" x14ac:dyDescent="0.3">
      <c r="A4" t="s">
        <v>33</v>
      </c>
      <c r="B4">
        <f>COUNTIF(Dashboard!H7:H46,"="&amp;0)</f>
        <v>4</v>
      </c>
      <c r="E4" s="5" t="s">
        <v>40</v>
      </c>
      <c r="H4" t="s">
        <v>41</v>
      </c>
      <c r="I4" s="4">
        <f>F5/F6</f>
        <v>0.42105263157894735</v>
      </c>
      <c r="K4" t="s">
        <v>32</v>
      </c>
      <c r="L4" t="s">
        <v>31</v>
      </c>
    </row>
    <row r="5" spans="1:12" x14ac:dyDescent="0.3">
      <c r="A5" t="s">
        <v>34</v>
      </c>
      <c r="B5">
        <f>COUNTIFS(Dashboard!H7:H46,"&lt;&gt;"&amp;0,Dashboard!H7:H46,"&lt;"&amp;1)</f>
        <v>33</v>
      </c>
      <c r="E5" s="8" t="s">
        <v>38</v>
      </c>
      <c r="F5" s="7">
        <v>112</v>
      </c>
      <c r="H5" t="s">
        <v>42</v>
      </c>
      <c r="I5" s="4">
        <f>1-I4</f>
        <v>0.57894736842105265</v>
      </c>
      <c r="J5" t="s">
        <v>43</v>
      </c>
      <c r="K5" s="9">
        <v>8340291</v>
      </c>
      <c r="L5" s="9">
        <v>19695000</v>
      </c>
    </row>
    <row r="6" spans="1:12" x14ac:dyDescent="0.3">
      <c r="A6" t="s">
        <v>35</v>
      </c>
      <c r="B6">
        <f>COUNTIF(Dashboard!H7:H46,"="&amp;1)</f>
        <v>3</v>
      </c>
      <c r="E6" s="8" t="s">
        <v>39</v>
      </c>
      <c r="F6" s="7">
        <v>266</v>
      </c>
      <c r="J6" t="s">
        <v>44</v>
      </c>
      <c r="K6" s="4">
        <f>K5/L5</f>
        <v>0.42347250571210965</v>
      </c>
      <c r="L6" s="4">
        <f>1-K6</f>
        <v>0.57652749428789041</v>
      </c>
    </row>
    <row r="7" spans="1:12" x14ac:dyDescent="0.3">
      <c r="A7" t="s">
        <v>36</v>
      </c>
      <c r="B7">
        <f>B4+B5</f>
        <v>37</v>
      </c>
    </row>
    <row r="8" spans="1:12" x14ac:dyDescent="0.3">
      <c r="A8" t="s">
        <v>37</v>
      </c>
      <c r="B8">
        <f>B4+B5+B6</f>
        <v>40</v>
      </c>
    </row>
    <row r="9" spans="1:12" x14ac:dyDescent="0.3">
      <c r="H9" t="s">
        <v>45</v>
      </c>
    </row>
    <row r="10" spans="1:12" x14ac:dyDescent="0.3">
      <c r="H10">
        <v>9</v>
      </c>
    </row>
    <row r="14" spans="1:12" x14ac:dyDescent="0.3">
      <c r="G14">
        <f>MIN(D7:D46)</f>
        <v>0</v>
      </c>
    </row>
    <row r="15" spans="1:12" x14ac:dyDescent="0.3">
      <c r="G15">
        <f>MIN(D7:D46) + Working!H10</f>
        <v>9</v>
      </c>
    </row>
    <row r="16" spans="1:12" x14ac:dyDescent="0.3">
      <c r="G16" cm="1">
        <f t="array" ref="G16:K16">_xlfn.SEQUENCE(1,5,10,1)</f>
        <v>10</v>
      </c>
      <c r="H16">
        <v>11</v>
      </c>
      <c r="I16">
        <v>12</v>
      </c>
      <c r="J16">
        <v>13</v>
      </c>
      <c r="K16">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937E-2268-4340-86D3-AF5293EADF67}">
  <sheetPr codeName="Sheet3"/>
  <dimension ref="A1:AJ47"/>
  <sheetViews>
    <sheetView showGridLines="0" tabSelected="1" zoomScale="82" zoomScaleNormal="82" workbookViewId="0">
      <selection activeCell="Y29" sqref="Y29"/>
    </sheetView>
  </sheetViews>
  <sheetFormatPr defaultRowHeight="14.4" x14ac:dyDescent="0.3"/>
  <cols>
    <col min="1" max="1" width="9.6640625" customWidth="1"/>
    <col min="2" max="2" width="12.77734375" bestFit="1" customWidth="1"/>
    <col min="3" max="3" width="12.33203125" bestFit="1" customWidth="1"/>
    <col min="4" max="5" width="10.88671875" customWidth="1"/>
    <col min="8" max="8" width="10.33203125" bestFit="1" customWidth="1"/>
    <col min="9" max="9" width="12.77734375" bestFit="1" customWidth="1"/>
    <col min="10" max="10" width="12.33203125" bestFit="1" customWidth="1"/>
    <col min="11" max="11" width="12.77734375" bestFit="1" customWidth="1"/>
    <col min="12" max="12" width="12.33203125" bestFit="1" customWidth="1"/>
    <col min="13" max="13" width="12.77734375" bestFit="1" customWidth="1"/>
    <col min="14" max="14" width="12.33203125" bestFit="1" customWidth="1"/>
  </cols>
  <sheetData>
    <row r="1" spans="1:36" ht="52.2" customHeight="1" x14ac:dyDescent="0.3">
      <c r="A1" s="16" t="s">
        <v>46</v>
      </c>
      <c r="B1" s="16"/>
      <c r="C1" s="16"/>
      <c r="D1" s="16"/>
      <c r="E1" s="17" t="str">
        <f>TEXT(MIN(D7:D46),"D-MMMM-YY")&amp; " to " &amp;TEXT(MAX(E7:E46),"D-MMMM-YY")</f>
        <v>17-February-20 to 13-March-20</v>
      </c>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row>
    <row r="2" spans="1:36" ht="13.8" customHeight="1" x14ac:dyDescent="0.3">
      <c r="F2" s="14"/>
      <c r="G2" s="15"/>
    </row>
    <row r="3" spans="1:36" ht="30" hidden="1" customHeight="1" x14ac:dyDescent="0.3"/>
    <row r="4" spans="1:36" ht="29.4" customHeight="1" x14ac:dyDescent="0.3"/>
    <row r="6" spans="1:36" x14ac:dyDescent="0.3">
      <c r="A6" s="11" t="s">
        <v>0</v>
      </c>
      <c r="B6" s="11" t="s">
        <v>1</v>
      </c>
      <c r="C6" s="11" t="s">
        <v>2</v>
      </c>
      <c r="D6" s="11" t="s">
        <v>3</v>
      </c>
      <c r="E6" s="11" t="s">
        <v>5</v>
      </c>
      <c r="F6" s="11" t="s">
        <v>4</v>
      </c>
      <c r="G6" s="11" t="s">
        <v>6</v>
      </c>
      <c r="H6" s="11" t="s">
        <v>7</v>
      </c>
      <c r="I6" s="12" t="s">
        <v>31</v>
      </c>
      <c r="J6" s="12" t="s">
        <v>32</v>
      </c>
    </row>
    <row r="7" spans="1:36" x14ac:dyDescent="0.3">
      <c r="A7" t="s">
        <v>29</v>
      </c>
      <c r="B7" t="s">
        <v>10</v>
      </c>
      <c r="C7" t="s">
        <v>15</v>
      </c>
      <c r="D7" s="2">
        <v>43889</v>
      </c>
      <c r="E7" s="2">
        <v>43900</v>
      </c>
      <c r="F7">
        <v>8</v>
      </c>
      <c r="G7" s="3">
        <v>3</v>
      </c>
      <c r="H7" s="6">
        <v>0.375</v>
      </c>
      <c r="I7" s="3">
        <v>96000</v>
      </c>
      <c r="J7" s="3">
        <v>32256</v>
      </c>
      <c r="K7" s="13" cm="1">
        <f t="array" ref="K7:AJ7">_xlfn.SEQUENCE(1,26,MIN(D7:D460)+Working!H10,1)</f>
        <v>43887</v>
      </c>
      <c r="L7" s="13">
        <v>43888</v>
      </c>
      <c r="M7" s="13">
        <v>43889</v>
      </c>
      <c r="N7" s="13">
        <v>43890</v>
      </c>
      <c r="O7" s="13">
        <v>43891</v>
      </c>
      <c r="P7" s="13">
        <v>43892</v>
      </c>
      <c r="Q7" s="13">
        <v>43893</v>
      </c>
      <c r="R7" s="13">
        <v>43894</v>
      </c>
      <c r="S7" s="13">
        <v>43895</v>
      </c>
      <c r="T7" s="13">
        <v>43896</v>
      </c>
      <c r="U7" s="13">
        <v>43897</v>
      </c>
      <c r="V7" s="13">
        <v>43898</v>
      </c>
      <c r="W7" s="13">
        <v>43899</v>
      </c>
      <c r="X7" s="13">
        <v>43900</v>
      </c>
      <c r="Y7" s="13">
        <v>43901</v>
      </c>
      <c r="Z7" s="13">
        <v>43902</v>
      </c>
      <c r="AA7" s="13">
        <v>43903</v>
      </c>
      <c r="AB7" s="13">
        <v>43904</v>
      </c>
      <c r="AC7" s="13">
        <v>43905</v>
      </c>
      <c r="AD7" s="13">
        <v>43906</v>
      </c>
      <c r="AE7" s="13">
        <v>43907</v>
      </c>
      <c r="AF7" s="13">
        <v>43908</v>
      </c>
      <c r="AG7" s="13">
        <v>43909</v>
      </c>
      <c r="AH7" s="13">
        <v>43910</v>
      </c>
      <c r="AI7" s="13">
        <v>43911</v>
      </c>
      <c r="AJ7" s="13">
        <v>43912</v>
      </c>
    </row>
    <row r="8" spans="1:36" x14ac:dyDescent="0.3">
      <c r="B8" t="s">
        <v>12</v>
      </c>
      <c r="C8" t="s">
        <v>17</v>
      </c>
      <c r="D8" s="2">
        <v>43892</v>
      </c>
      <c r="E8" s="2">
        <v>43902</v>
      </c>
      <c r="F8">
        <v>9</v>
      </c>
      <c r="G8" s="3">
        <v>4</v>
      </c>
      <c r="H8" s="6">
        <v>0.44444444444444442</v>
      </c>
      <c r="I8" s="3">
        <v>513000</v>
      </c>
      <c r="J8" s="3">
        <v>226233</v>
      </c>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36" x14ac:dyDescent="0.3">
      <c r="B9" t="s">
        <v>14</v>
      </c>
      <c r="C9" t="s">
        <v>19</v>
      </c>
      <c r="D9" s="2">
        <v>43881</v>
      </c>
      <c r="E9" s="2">
        <v>43887</v>
      </c>
      <c r="F9">
        <v>5</v>
      </c>
      <c r="G9" s="3">
        <v>3</v>
      </c>
      <c r="H9" s="6">
        <v>0.6</v>
      </c>
      <c r="I9" s="3">
        <v>616000</v>
      </c>
      <c r="J9" s="3">
        <v>401579</v>
      </c>
    </row>
    <row r="10" spans="1:36" x14ac:dyDescent="0.3">
      <c r="B10" t="s">
        <v>16</v>
      </c>
      <c r="C10" t="s">
        <v>11</v>
      </c>
      <c r="D10" s="2">
        <v>43880</v>
      </c>
      <c r="E10" s="2">
        <v>43882</v>
      </c>
      <c r="F10">
        <v>3</v>
      </c>
      <c r="G10" s="3">
        <v>3</v>
      </c>
      <c r="H10" s="6">
        <v>1</v>
      </c>
      <c r="I10" s="3">
        <v>817000</v>
      </c>
      <c r="J10" s="3">
        <v>807069</v>
      </c>
    </row>
    <row r="11" spans="1:36" x14ac:dyDescent="0.3">
      <c r="B11" t="s">
        <v>18</v>
      </c>
      <c r="C11" t="s">
        <v>13</v>
      </c>
      <c r="D11" s="2">
        <v>43882</v>
      </c>
      <c r="E11" s="2">
        <v>43892</v>
      </c>
      <c r="F11">
        <v>7</v>
      </c>
      <c r="G11" s="3">
        <v>3</v>
      </c>
      <c r="H11" s="6">
        <v>0.42857142857142855</v>
      </c>
      <c r="I11" s="3">
        <v>372000</v>
      </c>
      <c r="J11" s="3">
        <v>173166</v>
      </c>
    </row>
    <row r="12" spans="1:36" x14ac:dyDescent="0.3">
      <c r="B12" t="s">
        <v>20</v>
      </c>
      <c r="C12" t="s">
        <v>15</v>
      </c>
      <c r="D12" s="2">
        <v>43885</v>
      </c>
      <c r="E12" s="2">
        <v>43896</v>
      </c>
      <c r="F12">
        <v>10</v>
      </c>
      <c r="G12" s="3">
        <v>2</v>
      </c>
      <c r="H12" s="6">
        <v>0.2</v>
      </c>
      <c r="I12" s="3">
        <v>50000</v>
      </c>
      <c r="J12" s="3">
        <v>8400</v>
      </c>
    </row>
    <row r="13" spans="1:36" x14ac:dyDescent="0.3">
      <c r="B13" t="s">
        <v>21</v>
      </c>
      <c r="C13" t="s">
        <v>17</v>
      </c>
      <c r="D13" s="2">
        <v>43885</v>
      </c>
      <c r="E13" s="2">
        <v>43896</v>
      </c>
      <c r="F13">
        <v>10</v>
      </c>
      <c r="G13" s="3">
        <v>3</v>
      </c>
      <c r="H13" s="6">
        <v>0.3</v>
      </c>
      <c r="I13" s="3">
        <v>807000</v>
      </c>
      <c r="J13" s="3">
        <v>262679</v>
      </c>
    </row>
    <row r="14" spans="1:36" x14ac:dyDescent="0.3">
      <c r="B14" t="s">
        <v>22</v>
      </c>
      <c r="C14" t="s">
        <v>19</v>
      </c>
      <c r="D14" s="2">
        <v>43885</v>
      </c>
      <c r="E14" s="2">
        <v>43887</v>
      </c>
      <c r="F14">
        <v>3</v>
      </c>
      <c r="G14" s="3">
        <v>0</v>
      </c>
      <c r="H14" s="6">
        <v>0</v>
      </c>
      <c r="I14" s="3">
        <v>691000</v>
      </c>
      <c r="J14" s="3">
        <v>0</v>
      </c>
    </row>
    <row r="15" spans="1:36" x14ac:dyDescent="0.3">
      <c r="A15" t="s">
        <v>27</v>
      </c>
      <c r="B15" t="s">
        <v>10</v>
      </c>
      <c r="C15" t="s">
        <v>11</v>
      </c>
      <c r="D15" s="2">
        <v>43878</v>
      </c>
      <c r="E15" s="2">
        <v>43889</v>
      </c>
      <c r="F15">
        <v>10</v>
      </c>
      <c r="G15" s="3">
        <v>5</v>
      </c>
      <c r="H15" s="6">
        <v>0.5</v>
      </c>
      <c r="I15" s="3">
        <v>839000</v>
      </c>
      <c r="J15" s="3">
        <v>406974</v>
      </c>
    </row>
    <row r="16" spans="1:36" x14ac:dyDescent="0.3">
      <c r="B16" t="s">
        <v>12</v>
      </c>
      <c r="C16" t="s">
        <v>13</v>
      </c>
      <c r="D16" s="2">
        <v>43882</v>
      </c>
      <c r="E16" s="2">
        <v>43888</v>
      </c>
      <c r="F16">
        <v>5</v>
      </c>
      <c r="G16" s="3">
        <v>4</v>
      </c>
      <c r="H16" s="6">
        <v>0.8</v>
      </c>
      <c r="I16" s="3">
        <v>729000</v>
      </c>
      <c r="J16" s="3">
        <v>487139</v>
      </c>
    </row>
    <row r="17" spans="1:10" x14ac:dyDescent="0.3">
      <c r="B17" t="s">
        <v>14</v>
      </c>
      <c r="C17" t="s">
        <v>15</v>
      </c>
      <c r="D17" s="2">
        <v>43885</v>
      </c>
      <c r="E17" s="2">
        <v>43893</v>
      </c>
      <c r="F17">
        <v>7</v>
      </c>
      <c r="G17" s="3">
        <v>3</v>
      </c>
      <c r="H17" s="6">
        <v>0.42857142857142855</v>
      </c>
      <c r="I17" s="3">
        <v>826000</v>
      </c>
      <c r="J17" s="3">
        <v>298186</v>
      </c>
    </row>
    <row r="18" spans="1:10" x14ac:dyDescent="0.3">
      <c r="B18" t="s">
        <v>16</v>
      </c>
      <c r="C18" t="s">
        <v>17</v>
      </c>
      <c r="D18" s="2">
        <v>43887</v>
      </c>
      <c r="E18" s="2">
        <v>43895</v>
      </c>
      <c r="F18">
        <v>7</v>
      </c>
      <c r="G18" s="3">
        <v>2</v>
      </c>
      <c r="H18" s="6">
        <v>0.2857142857142857</v>
      </c>
      <c r="I18" s="3">
        <v>895000</v>
      </c>
      <c r="J18" s="3">
        <v>280583</v>
      </c>
    </row>
    <row r="19" spans="1:10" x14ac:dyDescent="0.3">
      <c r="B19" t="s">
        <v>18</v>
      </c>
      <c r="C19" t="s">
        <v>19</v>
      </c>
      <c r="D19" s="2">
        <v>43889</v>
      </c>
      <c r="E19" s="2">
        <v>43893</v>
      </c>
      <c r="F19">
        <v>3</v>
      </c>
      <c r="G19" s="3">
        <v>2</v>
      </c>
      <c r="H19" s="6">
        <v>0.66666666666666663</v>
      </c>
      <c r="I19" s="3">
        <v>341000</v>
      </c>
      <c r="J19" s="3">
        <v>129785</v>
      </c>
    </row>
    <row r="20" spans="1:10" x14ac:dyDescent="0.3">
      <c r="A20" t="s">
        <v>28</v>
      </c>
      <c r="B20" t="s">
        <v>10</v>
      </c>
      <c r="C20" t="s">
        <v>11</v>
      </c>
      <c r="D20" s="2">
        <v>43892</v>
      </c>
      <c r="E20" s="2">
        <v>43902</v>
      </c>
      <c r="F20">
        <v>9</v>
      </c>
      <c r="G20" s="3">
        <v>8</v>
      </c>
      <c r="H20" s="6">
        <v>0.88888888888888884</v>
      </c>
      <c r="I20" s="3">
        <v>787000</v>
      </c>
      <c r="J20" s="3">
        <v>727188</v>
      </c>
    </row>
    <row r="21" spans="1:10" x14ac:dyDescent="0.3">
      <c r="B21" t="s">
        <v>12</v>
      </c>
      <c r="C21" t="s">
        <v>13</v>
      </c>
      <c r="D21" s="2">
        <v>43892</v>
      </c>
      <c r="E21" s="2">
        <v>43903</v>
      </c>
      <c r="F21">
        <v>10</v>
      </c>
      <c r="G21" s="3">
        <v>2</v>
      </c>
      <c r="H21" s="6">
        <v>0.2</v>
      </c>
      <c r="I21" s="3">
        <v>228000</v>
      </c>
      <c r="J21" s="3">
        <v>47880</v>
      </c>
    </row>
    <row r="22" spans="1:10" x14ac:dyDescent="0.3">
      <c r="B22" t="s">
        <v>14</v>
      </c>
      <c r="C22" t="s">
        <v>15</v>
      </c>
      <c r="D22" s="2">
        <v>43878</v>
      </c>
      <c r="E22" s="2">
        <v>43881</v>
      </c>
      <c r="F22">
        <v>4</v>
      </c>
      <c r="G22" s="3">
        <v>0</v>
      </c>
      <c r="H22" s="6">
        <v>0</v>
      </c>
      <c r="I22" s="3">
        <v>147000</v>
      </c>
      <c r="J22" s="3">
        <v>0</v>
      </c>
    </row>
    <row r="23" spans="1:10" x14ac:dyDescent="0.3">
      <c r="B23" t="s">
        <v>16</v>
      </c>
      <c r="C23" t="s">
        <v>17</v>
      </c>
      <c r="D23" s="2">
        <v>43880</v>
      </c>
      <c r="E23" s="2">
        <v>43889</v>
      </c>
      <c r="F23">
        <v>8</v>
      </c>
      <c r="G23" s="3">
        <v>5</v>
      </c>
      <c r="H23" s="6">
        <v>0.625</v>
      </c>
      <c r="I23" s="3">
        <v>338000</v>
      </c>
      <c r="J23" s="3">
        <v>205123</v>
      </c>
    </row>
    <row r="24" spans="1:10" x14ac:dyDescent="0.3">
      <c r="B24" t="s">
        <v>18</v>
      </c>
      <c r="C24" t="s">
        <v>19</v>
      </c>
      <c r="D24" s="2">
        <v>43885</v>
      </c>
      <c r="E24" s="2">
        <v>43896</v>
      </c>
      <c r="F24">
        <v>10</v>
      </c>
      <c r="G24" s="3">
        <v>3</v>
      </c>
      <c r="H24" s="6">
        <v>0.3</v>
      </c>
      <c r="I24" s="3">
        <v>857000</v>
      </c>
      <c r="J24" s="3">
        <v>305949</v>
      </c>
    </row>
    <row r="25" spans="1:10" x14ac:dyDescent="0.3">
      <c r="B25" t="s">
        <v>20</v>
      </c>
      <c r="C25" t="s">
        <v>11</v>
      </c>
      <c r="D25" s="2">
        <v>43886</v>
      </c>
      <c r="E25" s="2">
        <v>43893</v>
      </c>
      <c r="F25">
        <v>6</v>
      </c>
      <c r="G25" s="3">
        <v>3</v>
      </c>
      <c r="H25" s="6">
        <v>0.5</v>
      </c>
      <c r="I25" s="3">
        <v>602000</v>
      </c>
      <c r="J25" s="3">
        <v>322371</v>
      </c>
    </row>
    <row r="26" spans="1:10" x14ac:dyDescent="0.3">
      <c r="B26" t="s">
        <v>21</v>
      </c>
      <c r="C26" t="s">
        <v>13</v>
      </c>
      <c r="D26" s="2">
        <v>43886</v>
      </c>
      <c r="E26" s="2">
        <v>43889</v>
      </c>
      <c r="F26">
        <v>4</v>
      </c>
      <c r="G26" s="3">
        <v>2</v>
      </c>
      <c r="H26" s="6">
        <v>0.5</v>
      </c>
      <c r="I26" s="3">
        <v>990000</v>
      </c>
      <c r="J26" s="3">
        <v>451440</v>
      </c>
    </row>
    <row r="27" spans="1:10" x14ac:dyDescent="0.3">
      <c r="A27" t="s">
        <v>25</v>
      </c>
      <c r="B27" t="s">
        <v>10</v>
      </c>
      <c r="C27" t="s">
        <v>11</v>
      </c>
      <c r="D27" s="2">
        <v>43878</v>
      </c>
      <c r="E27" s="2">
        <v>43882</v>
      </c>
      <c r="F27">
        <v>5</v>
      </c>
      <c r="G27" s="3">
        <v>2</v>
      </c>
      <c r="H27" s="6">
        <v>0.4</v>
      </c>
      <c r="I27" s="3">
        <v>218000</v>
      </c>
      <c r="J27" s="3">
        <v>97337</v>
      </c>
    </row>
    <row r="28" spans="1:10" x14ac:dyDescent="0.3">
      <c r="B28" t="s">
        <v>24</v>
      </c>
      <c r="C28" t="s">
        <v>19</v>
      </c>
      <c r="D28" s="2">
        <v>43885</v>
      </c>
      <c r="E28" s="2">
        <v>43892</v>
      </c>
      <c r="F28">
        <v>6</v>
      </c>
      <c r="G28" s="3">
        <v>3</v>
      </c>
      <c r="H28" s="6">
        <v>0.5</v>
      </c>
      <c r="I28" s="3">
        <v>416000</v>
      </c>
      <c r="J28" s="3">
        <v>175015</v>
      </c>
    </row>
    <row r="29" spans="1:10" x14ac:dyDescent="0.3">
      <c r="B29" t="s">
        <v>12</v>
      </c>
      <c r="C29" t="s">
        <v>13</v>
      </c>
      <c r="D29" s="2">
        <v>43878</v>
      </c>
      <c r="E29" s="2">
        <v>43885</v>
      </c>
      <c r="F29">
        <v>6</v>
      </c>
      <c r="G29" s="3">
        <v>3</v>
      </c>
      <c r="H29" s="6">
        <v>0.5</v>
      </c>
      <c r="I29" s="3">
        <v>393000</v>
      </c>
      <c r="J29" s="3">
        <v>177440</v>
      </c>
    </row>
    <row r="30" spans="1:10" x14ac:dyDescent="0.3">
      <c r="B30" t="s">
        <v>14</v>
      </c>
      <c r="C30" t="s">
        <v>15</v>
      </c>
      <c r="D30" s="2">
        <v>43879</v>
      </c>
      <c r="E30" s="2">
        <v>43892</v>
      </c>
      <c r="F30">
        <v>10</v>
      </c>
      <c r="G30" s="3">
        <v>4</v>
      </c>
      <c r="H30" s="6">
        <v>0.4</v>
      </c>
      <c r="I30" s="3">
        <v>86000</v>
      </c>
      <c r="J30" s="3">
        <v>31046</v>
      </c>
    </row>
    <row r="31" spans="1:10" x14ac:dyDescent="0.3">
      <c r="B31" t="s">
        <v>16</v>
      </c>
      <c r="C31" t="s">
        <v>17</v>
      </c>
      <c r="D31" s="2">
        <v>43882</v>
      </c>
      <c r="E31" s="2">
        <v>43894</v>
      </c>
      <c r="F31">
        <v>9</v>
      </c>
      <c r="G31" s="3">
        <v>3</v>
      </c>
      <c r="H31" s="6">
        <v>0.33333333333333331</v>
      </c>
      <c r="I31" s="3">
        <v>732000</v>
      </c>
      <c r="J31" s="3">
        <v>261324</v>
      </c>
    </row>
    <row r="32" spans="1:10" x14ac:dyDescent="0.3">
      <c r="B32" t="s">
        <v>18</v>
      </c>
      <c r="C32" t="s">
        <v>19</v>
      </c>
      <c r="D32" s="2">
        <v>43878</v>
      </c>
      <c r="E32" s="2">
        <v>43881</v>
      </c>
      <c r="F32">
        <v>4</v>
      </c>
      <c r="G32" s="3">
        <v>1</v>
      </c>
      <c r="H32" s="6">
        <v>0.25</v>
      </c>
      <c r="I32" s="3">
        <v>492000</v>
      </c>
      <c r="J32" s="3">
        <v>116850</v>
      </c>
    </row>
    <row r="33" spans="1:10" x14ac:dyDescent="0.3">
      <c r="B33" t="s">
        <v>20</v>
      </c>
      <c r="C33" t="s">
        <v>11</v>
      </c>
      <c r="D33" s="2">
        <v>43881</v>
      </c>
      <c r="E33" s="2">
        <v>43888</v>
      </c>
      <c r="F33">
        <v>6</v>
      </c>
      <c r="G33" s="3">
        <v>0</v>
      </c>
      <c r="H33" s="6">
        <v>0</v>
      </c>
      <c r="I33" s="3">
        <v>188000</v>
      </c>
      <c r="J33" s="3">
        <v>0</v>
      </c>
    </row>
    <row r="34" spans="1:10" x14ac:dyDescent="0.3">
      <c r="B34" t="s">
        <v>21</v>
      </c>
      <c r="C34" t="s">
        <v>13</v>
      </c>
      <c r="D34" s="2">
        <v>43881</v>
      </c>
      <c r="E34" s="2">
        <v>43889</v>
      </c>
      <c r="F34">
        <v>7</v>
      </c>
      <c r="G34" s="3">
        <v>3</v>
      </c>
      <c r="H34" s="6">
        <v>0.42857142857142855</v>
      </c>
      <c r="I34" s="3">
        <v>180000</v>
      </c>
      <c r="J34" s="3">
        <v>79380</v>
      </c>
    </row>
    <row r="35" spans="1:10" x14ac:dyDescent="0.3">
      <c r="B35" t="s">
        <v>22</v>
      </c>
      <c r="C35" t="s">
        <v>15</v>
      </c>
      <c r="D35" s="2">
        <v>43885</v>
      </c>
      <c r="E35" s="2">
        <v>43889</v>
      </c>
      <c r="F35">
        <v>5</v>
      </c>
      <c r="G35" s="3">
        <v>2</v>
      </c>
      <c r="H35" s="6">
        <v>0.4</v>
      </c>
      <c r="I35" s="3">
        <v>582000</v>
      </c>
      <c r="J35" s="3">
        <v>195231</v>
      </c>
    </row>
    <row r="36" spans="1:10" x14ac:dyDescent="0.3">
      <c r="B36" t="s">
        <v>23</v>
      </c>
      <c r="C36" t="s">
        <v>17</v>
      </c>
      <c r="D36" s="2">
        <v>43885</v>
      </c>
      <c r="E36" s="2">
        <v>43895</v>
      </c>
      <c r="F36">
        <v>9</v>
      </c>
      <c r="G36" s="3">
        <v>1</v>
      </c>
      <c r="H36" s="6">
        <v>0.1111111111111111</v>
      </c>
      <c r="I36" s="3">
        <v>562000</v>
      </c>
      <c r="J36" s="3">
        <v>74746</v>
      </c>
    </row>
    <row r="37" spans="1:10" x14ac:dyDescent="0.3">
      <c r="A37" t="s">
        <v>26</v>
      </c>
      <c r="B37" t="s">
        <v>10</v>
      </c>
      <c r="C37" t="s">
        <v>11</v>
      </c>
      <c r="D37" s="2">
        <v>43879</v>
      </c>
      <c r="E37" s="2">
        <v>43887</v>
      </c>
      <c r="F37">
        <v>7</v>
      </c>
      <c r="G37" s="3">
        <v>7</v>
      </c>
      <c r="H37" s="6">
        <v>1</v>
      </c>
      <c r="I37" s="3">
        <v>293000</v>
      </c>
      <c r="J37" s="3">
        <v>273001</v>
      </c>
    </row>
    <row r="38" spans="1:10" x14ac:dyDescent="0.3">
      <c r="B38" t="s">
        <v>24</v>
      </c>
      <c r="C38" t="s">
        <v>19</v>
      </c>
      <c r="D38" s="2">
        <v>43878</v>
      </c>
      <c r="E38" s="2">
        <v>43880</v>
      </c>
      <c r="F38">
        <v>3</v>
      </c>
      <c r="G38" s="3">
        <v>3</v>
      </c>
      <c r="H38" s="6">
        <v>1</v>
      </c>
      <c r="I38" s="3">
        <v>68000</v>
      </c>
      <c r="J38" s="3">
        <v>64987</v>
      </c>
    </row>
    <row r="39" spans="1:10" x14ac:dyDescent="0.3">
      <c r="B39" t="s">
        <v>12</v>
      </c>
      <c r="C39" t="s">
        <v>13</v>
      </c>
      <c r="D39" s="2">
        <v>43878</v>
      </c>
      <c r="E39" s="2">
        <v>43888</v>
      </c>
      <c r="F39">
        <v>9</v>
      </c>
      <c r="G39" s="3">
        <v>4</v>
      </c>
      <c r="H39" s="6">
        <v>0.44444444444444442</v>
      </c>
      <c r="I39" s="3">
        <v>224000</v>
      </c>
      <c r="J39" s="3">
        <v>57910</v>
      </c>
    </row>
    <row r="40" spans="1:10" x14ac:dyDescent="0.3">
      <c r="B40" t="s">
        <v>14</v>
      </c>
      <c r="C40" t="s">
        <v>15</v>
      </c>
      <c r="D40" s="2">
        <v>43879</v>
      </c>
      <c r="E40" s="2">
        <v>43888</v>
      </c>
      <c r="F40">
        <v>8</v>
      </c>
      <c r="G40" s="3">
        <v>0</v>
      </c>
      <c r="H40" s="6">
        <v>0</v>
      </c>
      <c r="I40" s="3">
        <v>978000</v>
      </c>
      <c r="J40" s="3">
        <v>0</v>
      </c>
    </row>
    <row r="41" spans="1:10" x14ac:dyDescent="0.3">
      <c r="B41" t="s">
        <v>16</v>
      </c>
      <c r="C41" t="s">
        <v>17</v>
      </c>
      <c r="D41" s="2">
        <v>43881</v>
      </c>
      <c r="E41" s="2">
        <v>43889</v>
      </c>
      <c r="F41">
        <v>7</v>
      </c>
      <c r="G41" s="3">
        <v>3</v>
      </c>
      <c r="H41" s="6">
        <v>0.42857142857142855</v>
      </c>
      <c r="I41" s="3">
        <v>932000</v>
      </c>
      <c r="J41" s="3">
        <v>379157</v>
      </c>
    </row>
    <row r="42" spans="1:10" x14ac:dyDescent="0.3">
      <c r="B42" t="s">
        <v>18</v>
      </c>
      <c r="C42" t="s">
        <v>19</v>
      </c>
      <c r="D42" s="2">
        <v>43882</v>
      </c>
      <c r="E42" s="2">
        <v>43887</v>
      </c>
      <c r="F42">
        <v>4</v>
      </c>
      <c r="G42" s="3">
        <v>1</v>
      </c>
      <c r="H42" s="6">
        <v>0.25</v>
      </c>
      <c r="I42" s="3">
        <v>854000</v>
      </c>
      <c r="J42" s="3">
        <v>322812</v>
      </c>
    </row>
    <row r="43" spans="1:10" x14ac:dyDescent="0.3">
      <c r="B43" t="s">
        <v>20</v>
      </c>
      <c r="C43" t="s">
        <v>11</v>
      </c>
      <c r="D43" s="2">
        <v>43882</v>
      </c>
      <c r="E43" s="2">
        <v>43889</v>
      </c>
      <c r="F43">
        <v>6</v>
      </c>
      <c r="G43" s="3">
        <v>3</v>
      </c>
      <c r="H43" s="6">
        <v>0.5</v>
      </c>
      <c r="I43" s="3">
        <v>81000</v>
      </c>
      <c r="J43" s="3">
        <v>38461</v>
      </c>
    </row>
    <row r="44" spans="1:10" x14ac:dyDescent="0.3">
      <c r="B44" t="s">
        <v>21</v>
      </c>
      <c r="C44" t="s">
        <v>13</v>
      </c>
      <c r="D44" s="2">
        <v>43885</v>
      </c>
      <c r="E44" s="2">
        <v>43892</v>
      </c>
      <c r="F44">
        <v>6</v>
      </c>
      <c r="G44" s="3">
        <v>5</v>
      </c>
      <c r="H44" s="6">
        <v>0.83333333333333337</v>
      </c>
      <c r="I44" s="3">
        <v>169000</v>
      </c>
      <c r="J44" s="3">
        <v>136468</v>
      </c>
    </row>
    <row r="45" spans="1:10" x14ac:dyDescent="0.3">
      <c r="B45" t="s">
        <v>22</v>
      </c>
      <c r="C45" t="s">
        <v>15</v>
      </c>
      <c r="D45" s="2">
        <v>43886</v>
      </c>
      <c r="E45" s="2">
        <v>43889</v>
      </c>
      <c r="F45">
        <v>4</v>
      </c>
      <c r="G45" s="3">
        <v>1</v>
      </c>
      <c r="H45" s="6">
        <v>0.25</v>
      </c>
      <c r="I45" s="3">
        <v>61000</v>
      </c>
      <c r="J45" s="3">
        <v>12078</v>
      </c>
    </row>
    <row r="46" spans="1:10" x14ac:dyDescent="0.3">
      <c r="B46" t="s">
        <v>23</v>
      </c>
      <c r="C46" t="s">
        <v>17</v>
      </c>
      <c r="D46" s="2">
        <v>43888</v>
      </c>
      <c r="E46" s="2">
        <v>43896</v>
      </c>
      <c r="F46">
        <v>7</v>
      </c>
      <c r="G46" s="3">
        <v>3</v>
      </c>
      <c r="H46" s="6">
        <v>0.42857142857142855</v>
      </c>
      <c r="I46" s="3">
        <v>645000</v>
      </c>
      <c r="J46" s="3">
        <v>273048</v>
      </c>
    </row>
    <row r="47" spans="1:10" x14ac:dyDescent="0.3">
      <c r="A47" t="s">
        <v>30</v>
      </c>
      <c r="I47" s="3">
        <v>19695000</v>
      </c>
      <c r="J47" s="3">
        <v>8340291</v>
      </c>
    </row>
  </sheetData>
  <dataConsolidate/>
  <conditionalFormatting sqref="H7:H46">
    <cfRule type="dataBar" priority="7">
      <dataBar>
        <cfvo type="min"/>
        <cfvo type="max"/>
        <color theme="4"/>
      </dataBar>
      <extLst>
        <ext xmlns:x14="http://schemas.microsoft.com/office/spreadsheetml/2009/9/main" uri="{B025F937-C7B1-47D3-B67F-A62EFF666E3E}">
          <x14:id>{02F45DCD-A6EF-4CE6-918C-3736D2C29894}</x14:id>
        </ext>
      </extLst>
    </cfRule>
  </conditionalFormatting>
  <conditionalFormatting sqref="K7:AJ7">
    <cfRule type="expression" dxfId="5" priority="6">
      <formula>$K$7&lt;&gt;""</formula>
    </cfRule>
  </conditionalFormatting>
  <conditionalFormatting sqref="K8:AJ47">
    <cfRule type="expression" dxfId="4" priority="2" stopIfTrue="1">
      <formula>AND(WEEKDAY(K$7,2)&gt;5,$B7&lt;&gt;"")</formula>
    </cfRule>
    <cfRule type="expression" dxfId="3" priority="5">
      <formula>AND(K$7&gt;=$D7,WORKDAY.INTL($D7,$G7,1)-1&gt;=K$7)</formula>
    </cfRule>
  </conditionalFormatting>
  <conditionalFormatting sqref="K8:AI47 L8:AJ8">
    <cfRule type="expression" dxfId="2" priority="3" stopIfTrue="1">
      <formula>AND(K$7&gt;=WORKDAY.INTL($D7,$G7,1),$H7=0,K$7&lt;=$E7)</formula>
    </cfRule>
    <cfRule type="expression" dxfId="1" priority="4">
      <formula>AND(K$7&gt;=WORKDAY.INTL($D7,$G7,1),$H7&lt;&gt;1,K$7&lt;=$E7)</formula>
    </cfRule>
  </conditionalFormatting>
  <conditionalFormatting sqref="K8:AI51">
    <cfRule type="expression" dxfId="0" priority="1">
      <formula>$A7="Grand Total"</formula>
    </cfRule>
  </conditionalFormatting>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defaultSize="0" autoPict="0" altText="">
                <anchor moveWithCells="1">
                  <from>
                    <xdr:col>7</xdr:col>
                    <xdr:colOff>472440</xdr:colOff>
                    <xdr:row>0</xdr:row>
                    <xdr:rowOff>152400</xdr:rowOff>
                  </from>
                  <to>
                    <xdr:col>9</xdr:col>
                    <xdr:colOff>693420</xdr:colOff>
                    <xdr:row>0</xdr:row>
                    <xdr:rowOff>464820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2F45DCD-A6EF-4CE6-918C-3736D2C29894}">
            <x14:dataBar minLength="0" maxLength="100" gradient="0">
              <x14:cfvo type="autoMin"/>
              <x14:cfvo type="autoMax"/>
              <x14:negativeFillColor rgb="FFFF0000"/>
              <x14:axisColor rgb="FF000000"/>
            </x14:dataBar>
          </x14:cfRule>
          <xm:sqref>H7:H46</xm:sqref>
        </x14:conditionalFormatting>
      </x14:conditionalFormattings>
    </ex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Working</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dc:creator>
  <cp:lastModifiedBy>Rishabh Kumar</cp:lastModifiedBy>
  <cp:lastPrinted>2025-03-01T08:49:53Z</cp:lastPrinted>
  <dcterms:created xsi:type="dcterms:W3CDTF">2025-02-27T15:41:20Z</dcterms:created>
  <dcterms:modified xsi:type="dcterms:W3CDTF">2025-03-01T10:11:57Z</dcterms:modified>
</cp:coreProperties>
</file>