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abbanthiya/Desktop/sports-portfolio-construction/"/>
    </mc:Choice>
  </mc:AlternateContent>
  <xr:revisionPtr revIDLastSave="0" documentId="13_ncr:1_{58D832A1-3CA2-0E48-9F93-D118AA816C9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ook4csv" sheetId="1" r:id="rId1"/>
  </sheets>
  <definedNames>
    <definedName name="solver_adj" localSheetId="0" hidden="1">book4csv!$H$2:$H$31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book4csv!$H$34</definedName>
    <definedName name="solver_lhs2" localSheetId="0" hidden="1">book4csv!$P$2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book4csv!$Q$2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hs1" localSheetId="0" hidden="1">book4csv!$H$35</definedName>
    <definedName name="solver_rhs2" localSheetId="0" hidden="1">0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0" i="1" l="1"/>
  <c r="J50" i="1"/>
  <c r="K41" i="1"/>
  <c r="K42" i="1"/>
  <c r="K43" i="1"/>
  <c r="K44" i="1"/>
  <c r="K45" i="1"/>
  <c r="K46" i="1"/>
  <c r="K47" i="1"/>
  <c r="K48" i="1"/>
  <c r="K49" i="1"/>
  <c r="J41" i="1"/>
  <c r="J42" i="1"/>
  <c r="J43" i="1"/>
  <c r="J44" i="1"/>
  <c r="J45" i="1"/>
  <c r="J46" i="1"/>
  <c r="J47" i="1"/>
  <c r="J48" i="1"/>
  <c r="J49" i="1"/>
  <c r="K40" i="1"/>
  <c r="J40" i="1"/>
  <c r="C3" i="1"/>
  <c r="C4" i="1"/>
  <c r="C5" i="1"/>
  <c r="C6" i="1"/>
  <c r="C7" i="1"/>
  <c r="C8" i="1"/>
  <c r="C9" i="1"/>
  <c r="E9" i="1" s="1"/>
  <c r="C10" i="1"/>
  <c r="D10" i="1" s="1"/>
  <c r="C11" i="1"/>
  <c r="C12" i="1"/>
  <c r="C13" i="1"/>
  <c r="C14" i="1"/>
  <c r="C15" i="1"/>
  <c r="C16" i="1"/>
  <c r="C17" i="1"/>
  <c r="D17" i="1" s="1"/>
  <c r="C18" i="1"/>
  <c r="C19" i="1"/>
  <c r="C20" i="1"/>
  <c r="C21" i="1"/>
  <c r="D21" i="1" s="1"/>
  <c r="C22" i="1"/>
  <c r="C23" i="1"/>
  <c r="C24" i="1"/>
  <c r="C25" i="1"/>
  <c r="C26" i="1"/>
  <c r="C27" i="1"/>
  <c r="C28" i="1"/>
  <c r="C29" i="1"/>
  <c r="C30" i="1"/>
  <c r="C31" i="1"/>
  <c r="C2" i="1"/>
  <c r="H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2" i="1"/>
  <c r="J2" i="1" s="1"/>
  <c r="E6" i="1"/>
  <c r="E14" i="1"/>
  <c r="E22" i="1"/>
  <c r="E30" i="1"/>
  <c r="D5" i="1"/>
  <c r="D13" i="1"/>
  <c r="D22" i="1"/>
  <c r="D30" i="1"/>
  <c r="D3" i="1"/>
  <c r="D4" i="1"/>
  <c r="E5" i="1"/>
  <c r="D6" i="1"/>
  <c r="D7" i="1"/>
  <c r="E8" i="1"/>
  <c r="E11" i="1"/>
  <c r="D12" i="1"/>
  <c r="E13" i="1"/>
  <c r="D14" i="1"/>
  <c r="D15" i="1"/>
  <c r="E16" i="1"/>
  <c r="E17" i="1"/>
  <c r="D18" i="1"/>
  <c r="D19" i="1"/>
  <c r="D20" i="1"/>
  <c r="E21" i="1"/>
  <c r="D23" i="1"/>
  <c r="E24" i="1"/>
  <c r="E25" i="1"/>
  <c r="D26" i="1"/>
  <c r="E27" i="1"/>
  <c r="D28" i="1"/>
  <c r="E29" i="1"/>
  <c r="D31" i="1"/>
  <c r="E2" i="1"/>
  <c r="F47" i="1" l="1"/>
  <c r="H47" i="1" s="1"/>
  <c r="F49" i="1"/>
  <c r="F41" i="1"/>
  <c r="F48" i="1"/>
  <c r="F43" i="1"/>
  <c r="F46" i="1"/>
  <c r="F45" i="1"/>
  <c r="F44" i="1"/>
  <c r="F40" i="1"/>
  <c r="F42" i="1"/>
  <c r="C34" i="1"/>
  <c r="F5" i="1"/>
  <c r="F22" i="1"/>
  <c r="F21" i="1"/>
  <c r="F13" i="1"/>
  <c r="F30" i="1"/>
  <c r="E31" i="1"/>
  <c r="F31" i="1" s="1"/>
  <c r="D29" i="1"/>
  <c r="E28" i="1"/>
  <c r="F28" i="1" s="1"/>
  <c r="D25" i="1"/>
  <c r="E23" i="1"/>
  <c r="F23" i="1" s="1"/>
  <c r="E20" i="1"/>
  <c r="F20" i="1" s="1"/>
  <c r="F17" i="1"/>
  <c r="E15" i="1"/>
  <c r="F15" i="1" s="1"/>
  <c r="F14" i="1"/>
  <c r="E12" i="1"/>
  <c r="F12" i="1" s="1"/>
  <c r="D9" i="1"/>
  <c r="F9" i="1" s="1"/>
  <c r="E7" i="1"/>
  <c r="F7" i="1" s="1"/>
  <c r="F6" i="1"/>
  <c r="E4" i="1"/>
  <c r="F4" i="1" s="1"/>
  <c r="D2" i="1"/>
  <c r="D24" i="1"/>
  <c r="D16" i="1"/>
  <c r="D8" i="1"/>
  <c r="E19" i="1"/>
  <c r="F19" i="1" s="1"/>
  <c r="E26" i="1"/>
  <c r="F26" i="1" s="1"/>
  <c r="E18" i="1"/>
  <c r="F18" i="1" s="1"/>
  <c r="E10" i="1"/>
  <c r="F10" i="1" s="1"/>
  <c r="E3" i="1"/>
  <c r="F3" i="1" s="1"/>
  <c r="D27" i="1"/>
  <c r="F27" i="1" s="1"/>
  <c r="C45" i="1" s="1"/>
  <c r="D11" i="1"/>
  <c r="G47" i="1" l="1"/>
  <c r="I47" i="1"/>
  <c r="G48" i="1"/>
  <c r="H48" i="1"/>
  <c r="I48" i="1"/>
  <c r="I44" i="1"/>
  <c r="H44" i="1"/>
  <c r="G44" i="1"/>
  <c r="G4" i="1"/>
  <c r="B42" i="1"/>
  <c r="G21" i="1"/>
  <c r="K21" i="1" s="1"/>
  <c r="M21" i="1" s="1"/>
  <c r="D49" i="1"/>
  <c r="G18" i="1"/>
  <c r="K18" i="1" s="1"/>
  <c r="M18" i="1" s="1"/>
  <c r="D46" i="1"/>
  <c r="G6" i="1"/>
  <c r="K6" i="1" s="1"/>
  <c r="M6" i="1" s="1"/>
  <c r="B44" i="1"/>
  <c r="G22" i="1"/>
  <c r="K22" i="1" s="1"/>
  <c r="M22" i="1" s="1"/>
  <c r="C40" i="1"/>
  <c r="G26" i="1"/>
  <c r="K26" i="1" s="1"/>
  <c r="M26" i="1" s="1"/>
  <c r="C44" i="1"/>
  <c r="G19" i="1"/>
  <c r="K19" i="1" s="1"/>
  <c r="M19" i="1" s="1"/>
  <c r="D47" i="1"/>
  <c r="G28" i="1"/>
  <c r="K28" i="1" s="1"/>
  <c r="M28" i="1" s="1"/>
  <c r="C46" i="1"/>
  <c r="G12" i="1"/>
  <c r="K12" i="1" s="1"/>
  <c r="M12" i="1" s="1"/>
  <c r="D40" i="1"/>
  <c r="G14" i="1"/>
  <c r="K14" i="1" s="1"/>
  <c r="M14" i="1" s="1"/>
  <c r="D42" i="1"/>
  <c r="I41" i="1"/>
  <c r="H41" i="1"/>
  <c r="G41" i="1"/>
  <c r="G3" i="1"/>
  <c r="K3" i="1" s="1"/>
  <c r="M3" i="1" s="1"/>
  <c r="B41" i="1"/>
  <c r="G17" i="1"/>
  <c r="K17" i="1" s="1"/>
  <c r="M17" i="1" s="1"/>
  <c r="D45" i="1"/>
  <c r="G13" i="1"/>
  <c r="K13" i="1" s="1"/>
  <c r="M13" i="1" s="1"/>
  <c r="D41" i="1"/>
  <c r="G10" i="1"/>
  <c r="B48" i="1"/>
  <c r="G20" i="1"/>
  <c r="D48" i="1"/>
  <c r="G45" i="1"/>
  <c r="I45" i="1"/>
  <c r="H45" i="1"/>
  <c r="G23" i="1"/>
  <c r="N23" i="1" s="1"/>
  <c r="C41" i="1"/>
  <c r="G46" i="1"/>
  <c r="I46" i="1"/>
  <c r="H46" i="1"/>
  <c r="G7" i="1"/>
  <c r="K7" i="1" s="1"/>
  <c r="M7" i="1" s="1"/>
  <c r="B45" i="1"/>
  <c r="G5" i="1"/>
  <c r="K5" i="1" s="1"/>
  <c r="M5" i="1" s="1"/>
  <c r="B43" i="1"/>
  <c r="I43" i="1"/>
  <c r="H43" i="1"/>
  <c r="G43" i="1"/>
  <c r="G9" i="1"/>
  <c r="K9" i="1" s="1"/>
  <c r="M9" i="1" s="1"/>
  <c r="B47" i="1"/>
  <c r="I42" i="1"/>
  <c r="H42" i="1"/>
  <c r="G42" i="1"/>
  <c r="G31" i="1"/>
  <c r="K31" i="1" s="1"/>
  <c r="M31" i="1" s="1"/>
  <c r="C49" i="1"/>
  <c r="I40" i="1"/>
  <c r="H40" i="1"/>
  <c r="G40" i="1"/>
  <c r="F50" i="1"/>
  <c r="G15" i="1"/>
  <c r="K15" i="1" s="1"/>
  <c r="M15" i="1" s="1"/>
  <c r="D43" i="1"/>
  <c r="G30" i="1"/>
  <c r="K30" i="1" s="1"/>
  <c r="M30" i="1" s="1"/>
  <c r="C48" i="1"/>
  <c r="I49" i="1"/>
  <c r="H49" i="1"/>
  <c r="G49" i="1"/>
  <c r="F29" i="1"/>
  <c r="F25" i="1"/>
  <c r="F8" i="1"/>
  <c r="F2" i="1"/>
  <c r="F16" i="1"/>
  <c r="G27" i="1"/>
  <c r="F11" i="1"/>
  <c r="F24" i="1"/>
  <c r="E45" i="1" l="1"/>
  <c r="K23" i="1"/>
  <c r="M23" i="1" s="1"/>
  <c r="N30" i="1"/>
  <c r="N31" i="1"/>
  <c r="N4" i="1"/>
  <c r="N10" i="1"/>
  <c r="N5" i="1"/>
  <c r="E41" i="1"/>
  <c r="N20" i="1"/>
  <c r="K10" i="1"/>
  <c r="M10" i="1" s="1"/>
  <c r="N22" i="1"/>
  <c r="N16" i="1"/>
  <c r="K20" i="1"/>
  <c r="M20" i="1" s="1"/>
  <c r="N7" i="1"/>
  <c r="G16" i="1"/>
  <c r="N26" i="1" s="1"/>
  <c r="D44" i="1"/>
  <c r="E44" i="1" s="1"/>
  <c r="G24" i="1"/>
  <c r="N14" i="1" s="1"/>
  <c r="C42" i="1"/>
  <c r="E42" i="1" s="1"/>
  <c r="G2" i="1"/>
  <c r="N12" i="1" s="1"/>
  <c r="B40" i="1"/>
  <c r="E40" i="1" s="1"/>
  <c r="N3" i="1"/>
  <c r="G11" i="1"/>
  <c r="N11" i="1" s="1"/>
  <c r="B49" i="1"/>
  <c r="E49" i="1" s="1"/>
  <c r="N9" i="1"/>
  <c r="K4" i="1"/>
  <c r="M4" i="1" s="1"/>
  <c r="G25" i="1"/>
  <c r="K25" i="1" s="1"/>
  <c r="M25" i="1" s="1"/>
  <c r="C43" i="1"/>
  <c r="E43" i="1" s="1"/>
  <c r="G8" i="1"/>
  <c r="K8" i="1" s="1"/>
  <c r="M8" i="1" s="1"/>
  <c r="B46" i="1"/>
  <c r="E46" i="1" s="1"/>
  <c r="N17" i="1"/>
  <c r="N13" i="1"/>
  <c r="E48" i="1"/>
  <c r="N28" i="1"/>
  <c r="G29" i="1"/>
  <c r="N19" i="1" s="1"/>
  <c r="C47" i="1"/>
  <c r="E47" i="1" s="1"/>
  <c r="K27" i="1"/>
  <c r="M27" i="1" s="1"/>
  <c r="N27" i="1"/>
  <c r="P2" i="1"/>
  <c r="K2" i="1" l="1"/>
  <c r="M2" i="1" s="1"/>
  <c r="K29" i="1"/>
  <c r="M29" i="1" s="1"/>
  <c r="N29" i="1"/>
  <c r="N25" i="1"/>
  <c r="N15" i="1"/>
  <c r="K16" i="1"/>
  <c r="M16" i="1" s="1"/>
  <c r="N24" i="1"/>
  <c r="K24" i="1"/>
  <c r="M24" i="1" s="1"/>
  <c r="N21" i="1"/>
  <c r="N2" i="1"/>
  <c r="N8" i="1"/>
  <c r="K11" i="1"/>
  <c r="M11" i="1" s="1"/>
  <c r="N6" i="1"/>
  <c r="N18" i="1"/>
  <c r="Q2" i="1" l="1" a="1"/>
  <c r="Q2" i="1" s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<sst xmlns="http://schemas.openxmlformats.org/spreadsheetml/2006/main" count="70" uniqueCount="40">
  <si>
    <t>BET</t>
  </si>
  <si>
    <t>LINE</t>
  </si>
  <si>
    <t>PROB</t>
  </si>
  <si>
    <t>EL</t>
  </si>
  <si>
    <t>EP</t>
  </si>
  <si>
    <t>Mean</t>
  </si>
  <si>
    <t>SD</t>
  </si>
  <si>
    <t>WEIGHT</t>
  </si>
  <si>
    <t>CAP ALLOCATED</t>
  </si>
  <si>
    <t>SD * SD</t>
  </si>
  <si>
    <t>WEIGHT * WEIGHT</t>
  </si>
  <si>
    <t>SD^2 * WEIGHT^2</t>
  </si>
  <si>
    <t>COV</t>
  </si>
  <si>
    <t>RESULT</t>
  </si>
  <si>
    <t>Portfolio EP</t>
  </si>
  <si>
    <t>Portfolio SD</t>
  </si>
  <si>
    <t>Sharpe Ratio</t>
  </si>
  <si>
    <t>Villa vs Brighton</t>
  </si>
  <si>
    <t>Bournemouth vs Arsenal</t>
  </si>
  <si>
    <t>Man Utd vs Crystal Palace</t>
  </si>
  <si>
    <t>Wolves vs Man City</t>
  </si>
  <si>
    <t>Everton vs Luton Town</t>
  </si>
  <si>
    <t>NewCastle vs Burnley</t>
  </si>
  <si>
    <t xml:space="preserve">West Ham vs Sheffield </t>
  </si>
  <si>
    <t>Tottenham vs Liverpool</t>
  </si>
  <si>
    <t>Nottingham vs Brentford</t>
  </si>
  <si>
    <t>Fullham vs Chelsea</t>
  </si>
  <si>
    <t>Calculated Weight</t>
  </si>
  <si>
    <t>Target Weight</t>
  </si>
  <si>
    <t>PAYOUT</t>
  </si>
  <si>
    <t>Draw</t>
  </si>
  <si>
    <t>Expected Return</t>
  </si>
  <si>
    <t>Invested</t>
  </si>
  <si>
    <t>Return (Draw)</t>
  </si>
  <si>
    <t>Home</t>
  </si>
  <si>
    <t>Away</t>
  </si>
  <si>
    <t>Return (Home)</t>
  </si>
  <si>
    <t>Return (Away)</t>
  </si>
  <si>
    <t>Least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</si>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</sst>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workbookViewId="0">
      <selection activeCell="C18" sqref="C18"/>
    </sheetView>
  </sheetViews>
  <sheetFormatPr baseColWidth="10" defaultRowHeight="16" x14ac:dyDescent="0.2"/>
  <cols>
    <col min="1" max="1" width="23" customWidth="1"/>
    <col min="5" max="5" width="17.5" customWidth="1"/>
    <col min="7" max="7" width="18.5" customWidth="1"/>
    <col min="8" max="8" width="16.6640625" customWidth="1"/>
    <col min="9" max="9" width="19.33203125" customWidth="1"/>
    <col min="13" max="13" width="20.33203125" customWidth="1"/>
    <col min="17" max="17" width="13.6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">
      <c r="A2" s="2" t="s">
        <v>17</v>
      </c>
      <c r="B2">
        <v>150</v>
      </c>
      <c r="C2">
        <f>IF(B2 &lt; 0, (0-B2/(100-B2)* 100),  (100/(100+B2)* 100)) / 1.053</f>
        <v>37.986704653371319</v>
      </c>
      <c r="D2">
        <f>IF(B2&lt;0,(100/(0-B2)*(100-C2)/100)*-H2,(B2/100*(100-C2)/100)*-H2)</f>
        <v>-3.943047791809464E-2</v>
      </c>
      <c r="E2">
        <f>IF(B2&lt;0,(100/(0-B2)*(C2)/100)*H2,(B2/100*(C2)/100)*H2)</f>
        <v>2.4153432109093195E-2</v>
      </c>
      <c r="F2">
        <f>E2+D2</f>
        <v>-1.5277045809001445E-2</v>
      </c>
      <c r="G2">
        <f xml:space="preserve"> SQRT((D2-F2)* (D2-F2) + (E2-F2)* (E2-F2))</f>
        <v>4.6240143506459004E-2</v>
      </c>
      <c r="H2">
        <v>4.2389273351458555E-2</v>
      </c>
      <c r="I2">
        <f>H2*100</f>
        <v>4.2389273351458554</v>
      </c>
      <c r="J2">
        <f>IF(B2&lt;0,I2/(0-B2/100),I2*(B2/100)) + I2</f>
        <v>10.597318337864639</v>
      </c>
      <c r="K2">
        <f>G2*G2</f>
        <v>2.138150871497923E-3</v>
      </c>
      <c r="L2">
        <f>H2*H2</f>
        <v>1.7968504952646743E-3</v>
      </c>
      <c r="M2" s="1">
        <f>L2*K2</f>
        <v>3.841937452401638E-6</v>
      </c>
      <c r="N2" s="1">
        <f>H2*G2*H12*G12*-0.3</f>
        <v>-1.0874478347775731E-6</v>
      </c>
      <c r="P2">
        <f>SUM(F2:F31)</f>
        <v>-1.3364862827547341E-9</v>
      </c>
      <c r="Q2" s="1" cm="1">
        <f t="array" ref="Q2">SQRT(SUM(M2:M31+N2:N31))</f>
        <v>1.2101490621526935E-2</v>
      </c>
      <c r="R2" s="1">
        <f>P2/Q2</f>
        <v>-1.1043980651253851E-7</v>
      </c>
    </row>
    <row r="3" spans="1:18" x14ac:dyDescent="0.2">
      <c r="A3" s="2" t="s">
        <v>18</v>
      </c>
      <c r="B3">
        <v>450</v>
      </c>
      <c r="C3">
        <f t="shared" ref="C3:C31" si="0">IF(B3 &lt; 0, (0-B3/(100-B3)* 100),  (100/(100+B3)* 100)) / 1.053</f>
        <v>17.266683933350603</v>
      </c>
      <c r="D3">
        <f t="shared" ref="D3:D31" si="1">IF(B3&lt;0,(100/(0-B3)*(100-C3)/100)*-H3,(B3/100*(100-C3)/100)*-H3)</f>
        <v>0</v>
      </c>
      <c r="E3">
        <f t="shared" ref="E3:E31" si="2">IF(B3&lt;0,(100/(0-B3)*(C3)/100)*H3,(B3/100*(C3)/100)*H3)</f>
        <v>0</v>
      </c>
      <c r="F3">
        <f t="shared" ref="F3:F31" si="3">E3+D3</f>
        <v>0</v>
      </c>
      <c r="G3">
        <f t="shared" ref="G3:G31" si="4" xml:space="preserve"> SQRT((D3-F3)* (D3-F3) + (E3-F3)* (E3-F3))</f>
        <v>0</v>
      </c>
      <c r="H3">
        <v>0</v>
      </c>
      <c r="I3">
        <f t="shared" ref="I3:I31" si="5">H3*100</f>
        <v>0</v>
      </c>
      <c r="J3">
        <f t="shared" ref="J3:J31" si="6">IF(B3&lt;0,I3/(0-B3/100),I3*(B3/100)) + I3</f>
        <v>0</v>
      </c>
      <c r="K3">
        <f t="shared" ref="K3:K31" si="7">G3*G3</f>
        <v>0</v>
      </c>
      <c r="L3">
        <f t="shared" ref="L3:L31" si="8">H3*H3</f>
        <v>0</v>
      </c>
      <c r="M3" s="1">
        <f t="shared" ref="M3:M31" si="9">L3*K3</f>
        <v>0</v>
      </c>
      <c r="N3" s="1">
        <f t="shared" ref="N3:N11" si="10">H3*G3*H13*G13*-0.3</f>
        <v>0</v>
      </c>
    </row>
    <row r="4" spans="1:18" x14ac:dyDescent="0.2">
      <c r="A4" s="2" t="s">
        <v>19</v>
      </c>
      <c r="B4">
        <v>-180</v>
      </c>
      <c r="C4">
        <f t="shared" si="0"/>
        <v>61.050061050061061</v>
      </c>
      <c r="D4">
        <f t="shared" si="1"/>
        <v>-2.1987809744178122E-2</v>
      </c>
      <c r="E4">
        <f t="shared" si="2"/>
        <v>3.4463651636642841E-2</v>
      </c>
      <c r="F4">
        <f t="shared" si="3"/>
        <v>1.2475841892464718E-2</v>
      </c>
      <c r="G4">
        <f t="shared" si="4"/>
        <v>4.0880399477965589E-2</v>
      </c>
      <c r="H4">
        <v>0.10161263048547772</v>
      </c>
      <c r="I4">
        <f t="shared" si="5"/>
        <v>10.161263048547772</v>
      </c>
      <c r="J4">
        <f t="shared" si="6"/>
        <v>15.806409186629867</v>
      </c>
      <c r="K4">
        <f t="shared" si="7"/>
        <v>1.6712070614780491E-3</v>
      </c>
      <c r="L4">
        <f t="shared" si="8"/>
        <v>1.0325126674178236E-2</v>
      </c>
      <c r="M4" s="1">
        <f t="shared" si="9"/>
        <v>1.7255424608542032E-5</v>
      </c>
      <c r="N4" s="1">
        <f t="shared" si="10"/>
        <v>0</v>
      </c>
    </row>
    <row r="5" spans="1:18" x14ac:dyDescent="0.2">
      <c r="A5" s="2" t="s">
        <v>20</v>
      </c>
      <c r="B5">
        <v>700</v>
      </c>
      <c r="C5">
        <f t="shared" si="0"/>
        <v>11.870845204178538</v>
      </c>
      <c r="D5">
        <f t="shared" si="1"/>
        <v>0</v>
      </c>
      <c r="E5">
        <f t="shared" si="2"/>
        <v>0</v>
      </c>
      <c r="F5">
        <f t="shared" si="3"/>
        <v>0</v>
      </c>
      <c r="G5">
        <f t="shared" si="4"/>
        <v>0</v>
      </c>
      <c r="H5">
        <v>0</v>
      </c>
      <c r="I5">
        <f t="shared" si="5"/>
        <v>0</v>
      </c>
      <c r="J5">
        <f t="shared" si="6"/>
        <v>0</v>
      </c>
      <c r="K5">
        <f t="shared" si="7"/>
        <v>0</v>
      </c>
      <c r="L5">
        <f t="shared" si="8"/>
        <v>0</v>
      </c>
      <c r="M5" s="1">
        <f t="shared" si="9"/>
        <v>0</v>
      </c>
      <c r="N5" s="1">
        <f t="shared" si="10"/>
        <v>0</v>
      </c>
    </row>
    <row r="6" spans="1:18" x14ac:dyDescent="0.2">
      <c r="A6" s="2" t="s">
        <v>21</v>
      </c>
      <c r="B6">
        <v>-165</v>
      </c>
      <c r="C6">
        <f t="shared" si="0"/>
        <v>59.130247809493092</v>
      </c>
      <c r="D6">
        <f t="shared" si="1"/>
        <v>-2.3759940206080483E-2</v>
      </c>
      <c r="E6">
        <f t="shared" si="2"/>
        <v>3.4375817738640707E-2</v>
      </c>
      <c r="F6">
        <f t="shared" si="3"/>
        <v>1.0615877532560224E-2</v>
      </c>
      <c r="G6">
        <f t="shared" si="4"/>
        <v>4.1787936103578567E-2</v>
      </c>
      <c r="H6">
        <v>9.5924000608789972E-2</v>
      </c>
      <c r="I6">
        <f t="shared" si="5"/>
        <v>9.5924000608789974</v>
      </c>
      <c r="J6">
        <f t="shared" si="6"/>
        <v>15.405975855351118</v>
      </c>
      <c r="K6">
        <f t="shared" si="7"/>
        <v>1.746231603796765E-3</v>
      </c>
      <c r="L6">
        <f t="shared" si="8"/>
        <v>9.2014138927951385E-3</v>
      </c>
      <c r="M6" s="1">
        <f t="shared" si="9"/>
        <v>1.6067799739213489E-5</v>
      </c>
      <c r="N6" s="1">
        <f t="shared" si="10"/>
        <v>0</v>
      </c>
    </row>
    <row r="7" spans="1:18" x14ac:dyDescent="0.2">
      <c r="A7" s="2" t="s">
        <v>22</v>
      </c>
      <c r="B7">
        <v>-340</v>
      </c>
      <c r="C7">
        <f t="shared" si="0"/>
        <v>73.383406716740055</v>
      </c>
      <c r="D7">
        <f t="shared" si="1"/>
        <v>-1.1625843596784098E-2</v>
      </c>
      <c r="E7">
        <f t="shared" si="2"/>
        <v>3.2053088087143966E-2</v>
      </c>
      <c r="F7">
        <f t="shared" si="3"/>
        <v>2.0427244490359868E-2</v>
      </c>
      <c r="G7">
        <f t="shared" si="4"/>
        <v>3.4096344309311175E-2</v>
      </c>
      <c r="H7">
        <v>0.14850836772535542</v>
      </c>
      <c r="I7">
        <f t="shared" si="5"/>
        <v>14.850836772535542</v>
      </c>
      <c r="J7">
        <f t="shared" si="6"/>
        <v>19.218729940928348</v>
      </c>
      <c r="K7">
        <f t="shared" si="7"/>
        <v>1.1625606952590966E-3</v>
      </c>
      <c r="L7">
        <f t="shared" si="8"/>
        <v>2.2054735284449387E-2</v>
      </c>
      <c r="M7" s="1">
        <f t="shared" si="9"/>
        <v>2.5639968386044808E-5</v>
      </c>
      <c r="N7" s="1">
        <f t="shared" si="10"/>
        <v>0</v>
      </c>
    </row>
    <row r="8" spans="1:18" x14ac:dyDescent="0.2">
      <c r="A8" s="2" t="s">
        <v>23</v>
      </c>
      <c r="B8">
        <v>-215</v>
      </c>
      <c r="C8">
        <f t="shared" si="0"/>
        <v>64.818583337101856</v>
      </c>
      <c r="D8">
        <f t="shared" si="1"/>
        <v>-1.8596062537303188E-2</v>
      </c>
      <c r="E8">
        <f t="shared" si="2"/>
        <v>3.4261566009856338E-2</v>
      </c>
      <c r="F8">
        <f t="shared" si="3"/>
        <v>1.566550347255315E-2</v>
      </c>
      <c r="G8">
        <f t="shared" si="4"/>
        <v>3.8982925074178748E-2</v>
      </c>
      <c r="H8">
        <v>0.11364390137639299</v>
      </c>
      <c r="I8">
        <f t="shared" si="5"/>
        <v>11.364390137639299</v>
      </c>
      <c r="J8">
        <f t="shared" si="6"/>
        <v>16.650152992355252</v>
      </c>
      <c r="K8">
        <f t="shared" si="7"/>
        <v>1.5196684473390341E-3</v>
      </c>
      <c r="L8">
        <f t="shared" si="8"/>
        <v>1.2914936320047338E-2</v>
      </c>
      <c r="M8" s="1">
        <f t="shared" si="9"/>
        <v>1.9626421224968837E-5</v>
      </c>
      <c r="N8" s="1">
        <f>H8*G8*H18*G18*-0.3</f>
        <v>0</v>
      </c>
    </row>
    <row r="9" spans="1:18" x14ac:dyDescent="0.2">
      <c r="A9" s="2" t="s">
        <v>24</v>
      </c>
      <c r="B9">
        <v>185</v>
      </c>
      <c r="C9">
        <f t="shared" si="0"/>
        <v>33.321670748571329</v>
      </c>
      <c r="D9">
        <f t="shared" si="1"/>
        <v>-3.5247111150861141E-2</v>
      </c>
      <c r="E9">
        <f t="shared" si="2"/>
        <v>1.761430806369713E-2</v>
      </c>
      <c r="F9">
        <f t="shared" si="3"/>
        <v>-1.7632803087164011E-2</v>
      </c>
      <c r="G9">
        <f t="shared" si="4"/>
        <v>3.9403333527050548E-2</v>
      </c>
      <c r="H9">
        <v>2.8573740115977443E-2</v>
      </c>
      <c r="I9">
        <f t="shared" si="5"/>
        <v>2.8573740115977442</v>
      </c>
      <c r="J9">
        <f t="shared" si="6"/>
        <v>8.1435159330535711</v>
      </c>
      <c r="K9">
        <f t="shared" si="7"/>
        <v>1.5526226930439857E-3</v>
      </c>
      <c r="L9">
        <f t="shared" si="8"/>
        <v>8.1645862421541866E-4</v>
      </c>
      <c r="M9" s="1">
        <f t="shared" si="9"/>
        <v>1.2676521878883309E-6</v>
      </c>
      <c r="N9" s="1">
        <f t="shared" si="10"/>
        <v>-8.8065318486739445E-7</v>
      </c>
    </row>
    <row r="10" spans="1:18" x14ac:dyDescent="0.2">
      <c r="A10" s="2" t="s">
        <v>25</v>
      </c>
      <c r="B10">
        <v>190</v>
      </c>
      <c r="C10">
        <f t="shared" si="0"/>
        <v>32.747159183940795</v>
      </c>
      <c r="D10">
        <f t="shared" si="1"/>
        <v>-3.1927779867152499E-2</v>
      </c>
      <c r="E10">
        <f t="shared" si="2"/>
        <v>1.5546467286922386E-2</v>
      </c>
      <c r="F10">
        <f t="shared" si="3"/>
        <v>-1.6381312580230113E-2</v>
      </c>
      <c r="G10">
        <f t="shared" si="4"/>
        <v>3.5511628691862279E-2</v>
      </c>
      <c r="H10">
        <v>2.498644587056573E-2</v>
      </c>
      <c r="I10">
        <f t="shared" si="5"/>
        <v>2.4986445870565732</v>
      </c>
      <c r="J10">
        <f t="shared" si="6"/>
        <v>7.246069302464063</v>
      </c>
      <c r="K10">
        <f t="shared" si="7"/>
        <v>1.2610757723486962E-3</v>
      </c>
      <c r="L10">
        <f t="shared" si="8"/>
        <v>6.2432247724271124E-4</v>
      </c>
      <c r="M10" s="1">
        <f t="shared" si="9"/>
        <v>7.873179501835034E-7</v>
      </c>
      <c r="N10" s="1">
        <f>H10*G10*H20*G20*-0.3</f>
        <v>-4.952609419758454E-7</v>
      </c>
    </row>
    <row r="11" spans="1:18" x14ac:dyDescent="0.2">
      <c r="A11" s="2" t="s">
        <v>26</v>
      </c>
      <c r="B11">
        <v>270</v>
      </c>
      <c r="C11">
        <f t="shared" si="0"/>
        <v>25.666692333359002</v>
      </c>
      <c r="D11">
        <f t="shared" si="1"/>
        <v>0</v>
      </c>
      <c r="E11">
        <f t="shared" si="2"/>
        <v>0</v>
      </c>
      <c r="F11">
        <f t="shared" si="3"/>
        <v>0</v>
      </c>
      <c r="G11">
        <f t="shared" si="4"/>
        <v>0</v>
      </c>
      <c r="H11">
        <v>0</v>
      </c>
      <c r="I11">
        <f t="shared" si="5"/>
        <v>0</v>
      </c>
      <c r="J11">
        <f t="shared" si="6"/>
        <v>0</v>
      </c>
      <c r="K11">
        <f t="shared" si="7"/>
        <v>0</v>
      </c>
      <c r="L11">
        <f t="shared" si="8"/>
        <v>0</v>
      </c>
      <c r="M11" s="1">
        <f t="shared" si="9"/>
        <v>0</v>
      </c>
      <c r="N11" s="1">
        <f>H11*G11*H21*G21*-0.3</f>
        <v>0</v>
      </c>
    </row>
    <row r="12" spans="1:18" x14ac:dyDescent="0.2">
      <c r="A12" s="2" t="s">
        <v>17</v>
      </c>
      <c r="B12">
        <v>155</v>
      </c>
      <c r="C12">
        <f t="shared" si="0"/>
        <v>37.241867307226791</v>
      </c>
      <c r="D12">
        <f t="shared" si="1"/>
        <v>-3.9332447170761356E-2</v>
      </c>
      <c r="E12">
        <f t="shared" si="2"/>
        <v>2.3340620817589749E-2</v>
      </c>
      <c r="F12">
        <f t="shared" si="3"/>
        <v>-1.5991826353171607E-2</v>
      </c>
      <c r="G12">
        <f t="shared" si="4"/>
        <v>4.5736484130191261E-2</v>
      </c>
      <c r="H12">
        <v>4.0434237411839422E-2</v>
      </c>
      <c r="I12">
        <f t="shared" si="5"/>
        <v>4.0434237411839424</v>
      </c>
      <c r="J12">
        <f t="shared" si="6"/>
        <v>10.310730540019053</v>
      </c>
      <c r="K12">
        <f t="shared" si="7"/>
        <v>2.091825980591237E-3</v>
      </c>
      <c r="L12">
        <f t="shared" si="8"/>
        <v>1.6349275550769948E-3</v>
      </c>
      <c r="M12" s="1">
        <f t="shared" si="9"/>
        <v>3.4199839360945683E-6</v>
      </c>
      <c r="N12" s="1">
        <f>H2*G2*H22*G22*-0.3</f>
        <v>0</v>
      </c>
    </row>
    <row r="13" spans="1:18" x14ac:dyDescent="0.2">
      <c r="A13" s="2" t="s">
        <v>18</v>
      </c>
      <c r="B13">
        <v>-195</v>
      </c>
      <c r="C13">
        <f t="shared" si="0"/>
        <v>62.774639045825495</v>
      </c>
      <c r="D13">
        <f t="shared" si="1"/>
        <v>-2.041797147488705E-2</v>
      </c>
      <c r="E13">
        <f t="shared" si="2"/>
        <v>3.4431655100989986E-2</v>
      </c>
      <c r="F13">
        <f t="shared" si="3"/>
        <v>1.4013683626102936E-2</v>
      </c>
      <c r="G13">
        <f t="shared" si="4"/>
        <v>4.0030393854455532E-2</v>
      </c>
      <c r="H13">
        <v>0.10695677182296022</v>
      </c>
      <c r="I13">
        <f t="shared" si="5"/>
        <v>10.695677182296022</v>
      </c>
      <c r="J13">
        <f t="shared" si="6"/>
        <v>16.180639839883725</v>
      </c>
      <c r="K13">
        <f t="shared" si="7"/>
        <v>1.6024324321428313E-3</v>
      </c>
      <c r="L13">
        <f t="shared" si="8"/>
        <v>1.1439751038788777E-2</v>
      </c>
      <c r="M13" s="1">
        <f t="shared" si="9"/>
        <v>1.8331428080194781E-5</v>
      </c>
      <c r="N13" s="1">
        <f t="shared" ref="N13:N21" si="11">H3*G3*H23*G23*-0.3</f>
        <v>0</v>
      </c>
    </row>
    <row r="14" spans="1:18" x14ac:dyDescent="0.2">
      <c r="A14" s="2" t="s">
        <v>19</v>
      </c>
      <c r="B14">
        <v>475</v>
      </c>
      <c r="C14">
        <f t="shared" si="0"/>
        <v>16.515958544944052</v>
      </c>
      <c r="D14">
        <f t="shared" si="1"/>
        <v>0</v>
      </c>
      <c r="E14">
        <f t="shared" si="2"/>
        <v>0</v>
      </c>
      <c r="F14">
        <f t="shared" si="3"/>
        <v>0</v>
      </c>
      <c r="G14">
        <f t="shared" si="4"/>
        <v>0</v>
      </c>
      <c r="H14">
        <v>0</v>
      </c>
      <c r="I14">
        <f t="shared" si="5"/>
        <v>0</v>
      </c>
      <c r="J14">
        <f t="shared" si="6"/>
        <v>0</v>
      </c>
      <c r="K14">
        <f t="shared" si="7"/>
        <v>0</v>
      </c>
      <c r="L14">
        <f t="shared" si="8"/>
        <v>0</v>
      </c>
      <c r="M14" s="1">
        <f t="shared" si="9"/>
        <v>0</v>
      </c>
      <c r="N14" s="1">
        <f t="shared" si="11"/>
        <v>0</v>
      </c>
    </row>
    <row r="15" spans="1:18" x14ac:dyDescent="0.2">
      <c r="A15" s="2" t="s">
        <v>20</v>
      </c>
      <c r="B15">
        <v>-290</v>
      </c>
      <c r="C15">
        <f t="shared" si="0"/>
        <v>70.616309932549257</v>
      </c>
      <c r="D15">
        <f t="shared" si="1"/>
        <v>-1.3741632014186139E-2</v>
      </c>
      <c r="E15">
        <f t="shared" si="2"/>
        <v>3.3024556924786452E-2</v>
      </c>
      <c r="F15">
        <f t="shared" si="3"/>
        <v>1.9282924910600314E-2</v>
      </c>
      <c r="G15">
        <f t="shared" si="4"/>
        <v>3.5769453595096562E-2</v>
      </c>
      <c r="H15">
        <v>0.13562194792302051</v>
      </c>
      <c r="I15">
        <f t="shared" si="5"/>
        <v>13.562194792302051</v>
      </c>
      <c r="J15">
        <f t="shared" si="6"/>
        <v>18.238813686199311</v>
      </c>
      <c r="K15">
        <f t="shared" si="7"/>
        <v>1.2794538104917664E-3</v>
      </c>
      <c r="L15">
        <f t="shared" si="8"/>
        <v>1.8393312758434487E-2</v>
      </c>
      <c r="M15" s="1">
        <f t="shared" si="9"/>
        <v>2.3533394096345828E-5</v>
      </c>
      <c r="N15" s="1">
        <f t="shared" si="11"/>
        <v>0</v>
      </c>
    </row>
    <row r="16" spans="1:18" x14ac:dyDescent="0.2">
      <c r="A16" s="2" t="s">
        <v>21</v>
      </c>
      <c r="B16">
        <v>475</v>
      </c>
      <c r="C16">
        <f t="shared" si="0"/>
        <v>16.515958544944052</v>
      </c>
      <c r="D16">
        <f t="shared" si="1"/>
        <v>0</v>
      </c>
      <c r="E16">
        <f t="shared" si="2"/>
        <v>0</v>
      </c>
      <c r="F16">
        <f t="shared" si="3"/>
        <v>0</v>
      </c>
      <c r="G16">
        <f t="shared" si="4"/>
        <v>0</v>
      </c>
      <c r="H16">
        <v>0</v>
      </c>
      <c r="I16">
        <f t="shared" si="5"/>
        <v>0</v>
      </c>
      <c r="J16">
        <f t="shared" si="6"/>
        <v>0</v>
      </c>
      <c r="K16">
        <f t="shared" si="7"/>
        <v>0</v>
      </c>
      <c r="L16">
        <f t="shared" si="8"/>
        <v>0</v>
      </c>
      <c r="M16" s="1">
        <f t="shared" si="9"/>
        <v>0</v>
      </c>
      <c r="N16" s="1">
        <f t="shared" si="11"/>
        <v>0</v>
      </c>
    </row>
    <row r="17" spans="1:14" x14ac:dyDescent="0.2">
      <c r="A17" s="2" t="s">
        <v>22</v>
      </c>
      <c r="B17">
        <v>850</v>
      </c>
      <c r="C17">
        <f t="shared" si="0"/>
        <v>9.9965012245714</v>
      </c>
      <c r="D17">
        <f t="shared" si="1"/>
        <v>0</v>
      </c>
      <c r="E17">
        <f t="shared" si="2"/>
        <v>0</v>
      </c>
      <c r="F17">
        <f t="shared" si="3"/>
        <v>0</v>
      </c>
      <c r="G17">
        <f t="shared" si="4"/>
        <v>0</v>
      </c>
      <c r="H17">
        <v>0</v>
      </c>
      <c r="I17">
        <f t="shared" si="5"/>
        <v>0</v>
      </c>
      <c r="J17">
        <f t="shared" si="6"/>
        <v>0</v>
      </c>
      <c r="K17">
        <f t="shared" si="7"/>
        <v>0</v>
      </c>
      <c r="L17">
        <f t="shared" si="8"/>
        <v>0</v>
      </c>
      <c r="M17" s="1">
        <f t="shared" si="9"/>
        <v>0</v>
      </c>
      <c r="N17" s="1">
        <f t="shared" si="11"/>
        <v>0</v>
      </c>
    </row>
    <row r="18" spans="1:14" x14ac:dyDescent="0.2">
      <c r="A18" s="2" t="s">
        <v>23</v>
      </c>
      <c r="B18">
        <v>550</v>
      </c>
      <c r="C18">
        <f t="shared" si="0"/>
        <v>14.610271020527431</v>
      </c>
      <c r="D18">
        <f t="shared" si="1"/>
        <v>0</v>
      </c>
      <c r="E18">
        <f t="shared" si="2"/>
        <v>0</v>
      </c>
      <c r="F18">
        <f t="shared" si="3"/>
        <v>0</v>
      </c>
      <c r="G18">
        <f t="shared" si="4"/>
        <v>0</v>
      </c>
      <c r="H18">
        <v>0</v>
      </c>
      <c r="I18">
        <f t="shared" si="5"/>
        <v>0</v>
      </c>
      <c r="J18">
        <f t="shared" si="6"/>
        <v>0</v>
      </c>
      <c r="K18">
        <f t="shared" si="7"/>
        <v>0</v>
      </c>
      <c r="L18">
        <f t="shared" si="8"/>
        <v>0</v>
      </c>
      <c r="M18" s="1">
        <f t="shared" si="9"/>
        <v>0</v>
      </c>
      <c r="N18" s="1">
        <f t="shared" si="11"/>
        <v>0</v>
      </c>
    </row>
    <row r="19" spans="1:14" x14ac:dyDescent="0.2">
      <c r="A19" s="2" t="s">
        <v>24</v>
      </c>
      <c r="B19">
        <v>120</v>
      </c>
      <c r="C19">
        <f t="shared" si="0"/>
        <v>43.166709833376501</v>
      </c>
      <c r="D19">
        <f t="shared" si="1"/>
        <v>-3.762994104146198E-2</v>
      </c>
      <c r="E19">
        <f t="shared" si="2"/>
        <v>2.8581149203601688E-2</v>
      </c>
      <c r="F19">
        <f t="shared" si="3"/>
        <v>-9.048791837860292E-3</v>
      </c>
      <c r="G19">
        <f t="shared" si="4"/>
        <v>4.7253513653298267E-2</v>
      </c>
      <c r="H19">
        <v>5.5175908537553067E-2</v>
      </c>
      <c r="I19">
        <f t="shared" si="5"/>
        <v>5.5175908537553067</v>
      </c>
      <c r="J19">
        <f t="shared" si="6"/>
        <v>12.138699878261676</v>
      </c>
      <c r="K19">
        <f t="shared" si="7"/>
        <v>2.2328945525824455E-3</v>
      </c>
      <c r="L19">
        <f t="shared" si="8"/>
        <v>3.0443808829444213E-3</v>
      </c>
      <c r="M19" s="1">
        <f t="shared" si="9"/>
        <v>6.7977814895127341E-6</v>
      </c>
      <c r="N19" s="1">
        <f t="shared" si="11"/>
        <v>0</v>
      </c>
    </row>
    <row r="20" spans="1:14" x14ac:dyDescent="0.2">
      <c r="A20" s="2" t="s">
        <v>25</v>
      </c>
      <c r="B20">
        <v>150</v>
      </c>
      <c r="C20">
        <f t="shared" si="0"/>
        <v>37.986704653371319</v>
      </c>
      <c r="D20">
        <f t="shared" si="1"/>
        <v>-3.8416106126278819E-2</v>
      </c>
      <c r="E20">
        <f t="shared" si="2"/>
        <v>2.3532071134014589E-2</v>
      </c>
      <c r="F20">
        <f t="shared" si="3"/>
        <v>-1.488403499226423E-2</v>
      </c>
      <c r="G20">
        <f t="shared" si="4"/>
        <v>4.5050589138898506E-2</v>
      </c>
      <c r="H20">
        <v>4.1298784840195606E-2</v>
      </c>
      <c r="I20">
        <f t="shared" si="5"/>
        <v>4.1298784840195601</v>
      </c>
      <c r="J20">
        <f t="shared" si="6"/>
        <v>10.3246962100489</v>
      </c>
      <c r="K20">
        <f t="shared" si="7"/>
        <v>2.0295555817618398E-3</v>
      </c>
      <c r="L20">
        <f t="shared" si="8"/>
        <v>1.7055896292767704E-3</v>
      </c>
      <c r="M20" s="1">
        <f t="shared" si="9"/>
        <v>3.4615889522937766E-6</v>
      </c>
      <c r="N20" s="1">
        <f t="shared" si="11"/>
        <v>0</v>
      </c>
    </row>
    <row r="21" spans="1:14" x14ac:dyDescent="0.2">
      <c r="A21" s="2" t="s">
        <v>26</v>
      </c>
      <c r="B21">
        <v>100</v>
      </c>
      <c r="C21">
        <f t="shared" si="0"/>
        <v>47.483380816714153</v>
      </c>
      <c r="D21">
        <f t="shared" si="1"/>
        <v>-3.4069626765924399E-2</v>
      </c>
      <c r="E21">
        <f t="shared" si="2"/>
        <v>3.0804364164488608E-2</v>
      </c>
      <c r="F21">
        <f t="shared" si="3"/>
        <v>-3.2652626014357915E-3</v>
      </c>
      <c r="G21">
        <f t="shared" si="4"/>
        <v>4.5930908107153973E-2</v>
      </c>
      <c r="H21">
        <v>6.4873990930413003E-2</v>
      </c>
      <c r="I21">
        <f t="shared" si="5"/>
        <v>6.4873990930412999</v>
      </c>
      <c r="J21">
        <f t="shared" si="6"/>
        <v>12.9747981860826</v>
      </c>
      <c r="K21">
        <f t="shared" si="7"/>
        <v>2.1096483195478227E-3</v>
      </c>
      <c r="L21">
        <f t="shared" si="8"/>
        <v>4.208634699239309E-3</v>
      </c>
      <c r="M21" s="1">
        <f t="shared" si="9"/>
        <v>8.8787391208408647E-6</v>
      </c>
      <c r="N21" s="1">
        <f>H11*G11*H31*G31*-0.3</f>
        <v>0</v>
      </c>
    </row>
    <row r="22" spans="1:14" x14ac:dyDescent="0.2">
      <c r="A22" s="2" t="s">
        <v>17</v>
      </c>
      <c r="B22">
        <v>280</v>
      </c>
      <c r="C22">
        <f t="shared" si="0"/>
        <v>24.991253061428498</v>
      </c>
      <c r="D22">
        <f t="shared" si="1"/>
        <v>0</v>
      </c>
      <c r="E22">
        <f t="shared" si="2"/>
        <v>0</v>
      </c>
      <c r="F22">
        <f t="shared" si="3"/>
        <v>0</v>
      </c>
      <c r="G22">
        <f t="shared" si="4"/>
        <v>0</v>
      </c>
      <c r="H22">
        <v>0</v>
      </c>
      <c r="I22">
        <f t="shared" si="5"/>
        <v>0</v>
      </c>
      <c r="J22">
        <f t="shared" si="6"/>
        <v>0</v>
      </c>
      <c r="K22">
        <f t="shared" si="7"/>
        <v>0</v>
      </c>
      <c r="L22">
        <f t="shared" si="8"/>
        <v>0</v>
      </c>
      <c r="M22" s="1">
        <f t="shared" si="9"/>
        <v>0</v>
      </c>
      <c r="N22" s="1">
        <f>H12*G12*H22*G22*-0.3</f>
        <v>0</v>
      </c>
    </row>
    <row r="23" spans="1:14" x14ac:dyDescent="0.2">
      <c r="A23" s="2" t="s">
        <v>18</v>
      </c>
      <c r="B23">
        <v>370</v>
      </c>
      <c r="C23">
        <f t="shared" si="0"/>
        <v>20.205693964559213</v>
      </c>
      <c r="D23">
        <f t="shared" si="1"/>
        <v>0</v>
      </c>
      <c r="E23">
        <f t="shared" si="2"/>
        <v>0</v>
      </c>
      <c r="F23">
        <f t="shared" si="3"/>
        <v>0</v>
      </c>
      <c r="G23">
        <f t="shared" si="4"/>
        <v>0</v>
      </c>
      <c r="H23">
        <v>0</v>
      </c>
      <c r="I23">
        <f t="shared" si="5"/>
        <v>0</v>
      </c>
      <c r="J23">
        <f t="shared" si="6"/>
        <v>0</v>
      </c>
      <c r="K23">
        <f t="shared" si="7"/>
        <v>0</v>
      </c>
      <c r="L23">
        <f t="shared" si="8"/>
        <v>0</v>
      </c>
      <c r="M23" s="1">
        <f t="shared" si="9"/>
        <v>0</v>
      </c>
      <c r="N23" s="1">
        <f t="shared" ref="N23:N31" si="12">H13*G13*H23*G23*-0.3</f>
        <v>0</v>
      </c>
    </row>
    <row r="24" spans="1:14" x14ac:dyDescent="0.2">
      <c r="A24" s="2" t="s">
        <v>19</v>
      </c>
      <c r="B24">
        <v>320</v>
      </c>
      <c r="C24">
        <f t="shared" si="0"/>
        <v>22.611133722244833</v>
      </c>
      <c r="D24">
        <f t="shared" si="1"/>
        <v>0</v>
      </c>
      <c r="E24">
        <f t="shared" si="2"/>
        <v>0</v>
      </c>
      <c r="F24">
        <f t="shared" si="3"/>
        <v>0</v>
      </c>
      <c r="G24">
        <f t="shared" si="4"/>
        <v>0</v>
      </c>
      <c r="H24">
        <v>0</v>
      </c>
      <c r="I24">
        <f t="shared" si="5"/>
        <v>0</v>
      </c>
      <c r="J24">
        <f t="shared" si="6"/>
        <v>0</v>
      </c>
      <c r="K24">
        <f t="shared" si="7"/>
        <v>0</v>
      </c>
      <c r="L24">
        <f t="shared" si="8"/>
        <v>0</v>
      </c>
      <c r="M24" s="1">
        <f t="shared" si="9"/>
        <v>0</v>
      </c>
      <c r="N24" s="1">
        <f t="shared" si="12"/>
        <v>0</v>
      </c>
    </row>
    <row r="25" spans="1:14" x14ac:dyDescent="0.2">
      <c r="A25" s="2" t="s">
        <v>20</v>
      </c>
      <c r="B25">
        <v>450</v>
      </c>
      <c r="C25">
        <f t="shared" si="0"/>
        <v>17.266683933350603</v>
      </c>
      <c r="D25">
        <f t="shared" si="1"/>
        <v>0</v>
      </c>
      <c r="E25">
        <f t="shared" si="2"/>
        <v>0</v>
      </c>
      <c r="F25">
        <f t="shared" si="3"/>
        <v>0</v>
      </c>
      <c r="G25">
        <f t="shared" si="4"/>
        <v>0</v>
      </c>
      <c r="H25">
        <v>0</v>
      </c>
      <c r="I25">
        <f t="shared" si="5"/>
        <v>0</v>
      </c>
      <c r="J25">
        <f t="shared" si="6"/>
        <v>0</v>
      </c>
      <c r="K25">
        <f t="shared" si="7"/>
        <v>0</v>
      </c>
      <c r="L25">
        <f t="shared" si="8"/>
        <v>0</v>
      </c>
      <c r="M25" s="1">
        <f t="shared" si="9"/>
        <v>0</v>
      </c>
      <c r="N25" s="1">
        <f t="shared" si="12"/>
        <v>0</v>
      </c>
    </row>
    <row r="26" spans="1:14" x14ac:dyDescent="0.2">
      <c r="A26" s="2" t="s">
        <v>21</v>
      </c>
      <c r="B26">
        <v>295</v>
      </c>
      <c r="C26">
        <f t="shared" si="0"/>
        <v>24.04221813504514</v>
      </c>
      <c r="D26">
        <f t="shared" si="1"/>
        <v>0</v>
      </c>
      <c r="E26">
        <f t="shared" si="2"/>
        <v>0</v>
      </c>
      <c r="F26">
        <f t="shared" si="3"/>
        <v>0</v>
      </c>
      <c r="G26">
        <f t="shared" si="4"/>
        <v>0</v>
      </c>
      <c r="H26">
        <v>0</v>
      </c>
      <c r="I26">
        <f t="shared" si="5"/>
        <v>0</v>
      </c>
      <c r="J26">
        <f t="shared" si="6"/>
        <v>0</v>
      </c>
      <c r="K26">
        <f t="shared" si="7"/>
        <v>0</v>
      </c>
      <c r="L26">
        <f t="shared" si="8"/>
        <v>0</v>
      </c>
      <c r="M26" s="1">
        <f t="shared" si="9"/>
        <v>0</v>
      </c>
      <c r="N26" s="1">
        <f t="shared" si="12"/>
        <v>0</v>
      </c>
    </row>
    <row r="27" spans="1:14" x14ac:dyDescent="0.2">
      <c r="A27" s="2" t="s">
        <v>22</v>
      </c>
      <c r="B27">
        <v>475</v>
      </c>
      <c r="C27">
        <f t="shared" si="0"/>
        <v>16.515958544944052</v>
      </c>
      <c r="D27">
        <f t="shared" si="1"/>
        <v>0</v>
      </c>
      <c r="E27">
        <f t="shared" si="2"/>
        <v>0</v>
      </c>
      <c r="F27">
        <f t="shared" si="3"/>
        <v>0</v>
      </c>
      <c r="G27">
        <f t="shared" si="4"/>
        <v>0</v>
      </c>
      <c r="H27">
        <v>0</v>
      </c>
      <c r="I27">
        <f t="shared" si="5"/>
        <v>0</v>
      </c>
      <c r="J27">
        <f t="shared" si="6"/>
        <v>0</v>
      </c>
      <c r="K27">
        <f t="shared" si="7"/>
        <v>0</v>
      </c>
      <c r="L27">
        <f t="shared" si="8"/>
        <v>0</v>
      </c>
      <c r="M27" s="1">
        <f t="shared" si="9"/>
        <v>0</v>
      </c>
      <c r="N27" s="1">
        <f t="shared" si="12"/>
        <v>0</v>
      </c>
    </row>
    <row r="28" spans="1:14" x14ac:dyDescent="0.2">
      <c r="A28" s="2" t="s">
        <v>23</v>
      </c>
      <c r="B28">
        <v>360</v>
      </c>
      <c r="C28">
        <f t="shared" si="0"/>
        <v>20.644948181180066</v>
      </c>
      <c r="D28">
        <f t="shared" si="1"/>
        <v>0</v>
      </c>
      <c r="E28">
        <f t="shared" si="2"/>
        <v>0</v>
      </c>
      <c r="F28">
        <f t="shared" si="3"/>
        <v>0</v>
      </c>
      <c r="G28">
        <f t="shared" si="4"/>
        <v>0</v>
      </c>
      <c r="H28">
        <v>0</v>
      </c>
      <c r="I28">
        <f t="shared" si="5"/>
        <v>0</v>
      </c>
      <c r="J28">
        <f t="shared" si="6"/>
        <v>0</v>
      </c>
      <c r="K28">
        <f t="shared" si="7"/>
        <v>0</v>
      </c>
      <c r="L28">
        <f t="shared" si="8"/>
        <v>0</v>
      </c>
      <c r="M28" s="1">
        <f t="shared" si="9"/>
        <v>0</v>
      </c>
      <c r="N28" s="1">
        <f t="shared" si="12"/>
        <v>0</v>
      </c>
    </row>
    <row r="29" spans="1:14" x14ac:dyDescent="0.2">
      <c r="A29" s="2" t="s">
        <v>24</v>
      </c>
      <c r="B29">
        <v>300</v>
      </c>
      <c r="C29">
        <f t="shared" si="0"/>
        <v>23.741690408357076</v>
      </c>
      <c r="D29">
        <f t="shared" si="1"/>
        <v>0</v>
      </c>
      <c r="E29">
        <f t="shared" si="2"/>
        <v>0</v>
      </c>
      <c r="F29">
        <f t="shared" si="3"/>
        <v>0</v>
      </c>
      <c r="G29">
        <f t="shared" si="4"/>
        <v>0</v>
      </c>
      <c r="H29">
        <v>0</v>
      </c>
      <c r="I29">
        <f t="shared" si="5"/>
        <v>0</v>
      </c>
      <c r="J29">
        <f t="shared" si="6"/>
        <v>0</v>
      </c>
      <c r="K29">
        <f t="shared" si="7"/>
        <v>0</v>
      </c>
      <c r="L29">
        <f t="shared" si="8"/>
        <v>0</v>
      </c>
      <c r="M29" s="1">
        <f t="shared" si="9"/>
        <v>0</v>
      </c>
      <c r="N29" s="1">
        <f t="shared" si="12"/>
        <v>0</v>
      </c>
    </row>
    <row r="30" spans="1:14" x14ac:dyDescent="0.2">
      <c r="A30" s="2" t="s">
        <v>25</v>
      </c>
      <c r="B30">
        <v>225</v>
      </c>
      <c r="C30">
        <f t="shared" si="0"/>
        <v>29.220542041054863</v>
      </c>
      <c r="D30">
        <f t="shared" si="1"/>
        <v>0</v>
      </c>
      <c r="E30">
        <f t="shared" si="2"/>
        <v>0</v>
      </c>
      <c r="F30">
        <f t="shared" si="3"/>
        <v>0</v>
      </c>
      <c r="G30">
        <f t="shared" si="4"/>
        <v>0</v>
      </c>
      <c r="H30">
        <v>0</v>
      </c>
      <c r="I30">
        <f t="shared" si="5"/>
        <v>0</v>
      </c>
      <c r="J30">
        <f t="shared" si="6"/>
        <v>0</v>
      </c>
      <c r="K30">
        <f t="shared" si="7"/>
        <v>0</v>
      </c>
      <c r="L30">
        <f t="shared" si="8"/>
        <v>0</v>
      </c>
      <c r="M30" s="1">
        <f t="shared" si="9"/>
        <v>0</v>
      </c>
      <c r="N30" s="1">
        <f t="shared" si="12"/>
        <v>0</v>
      </c>
    </row>
    <row r="31" spans="1:14" x14ac:dyDescent="0.2">
      <c r="A31" s="2" t="s">
        <v>26</v>
      </c>
      <c r="B31">
        <v>250</v>
      </c>
      <c r="C31">
        <f t="shared" si="0"/>
        <v>27.133360466693798</v>
      </c>
      <c r="D31">
        <f t="shared" si="1"/>
        <v>0</v>
      </c>
      <c r="E31">
        <f t="shared" si="2"/>
        <v>0</v>
      </c>
      <c r="F31">
        <f t="shared" si="3"/>
        <v>0</v>
      </c>
      <c r="G31">
        <f t="shared" si="4"/>
        <v>0</v>
      </c>
      <c r="H31">
        <v>0</v>
      </c>
      <c r="I31">
        <f t="shared" si="5"/>
        <v>0</v>
      </c>
      <c r="J31">
        <f t="shared" si="6"/>
        <v>0</v>
      </c>
      <c r="K31">
        <f t="shared" si="7"/>
        <v>0</v>
      </c>
      <c r="L31">
        <f t="shared" si="8"/>
        <v>0</v>
      </c>
      <c r="M31" s="1">
        <f t="shared" si="9"/>
        <v>0</v>
      </c>
      <c r="N31" s="1">
        <f t="shared" si="12"/>
        <v>0</v>
      </c>
    </row>
    <row r="34" spans="1:15" x14ac:dyDescent="0.2">
      <c r="C34">
        <f>SUM(C2:C31)</f>
        <v>1000.5238383530765</v>
      </c>
      <c r="G34" t="s">
        <v>27</v>
      </c>
      <c r="H34">
        <f>SUM(H2:H31)</f>
        <v>1.0000000009999996</v>
      </c>
    </row>
    <row r="35" spans="1:15" x14ac:dyDescent="0.2">
      <c r="G35" t="s">
        <v>28</v>
      </c>
      <c r="H35">
        <v>1</v>
      </c>
      <c r="N35" s="1"/>
      <c r="O35" s="1"/>
    </row>
    <row r="39" spans="1:15" x14ac:dyDescent="0.2">
      <c r="B39" s="2" t="s">
        <v>34</v>
      </c>
      <c r="C39" s="2" t="s">
        <v>30</v>
      </c>
      <c r="D39" s="2" t="s">
        <v>35</v>
      </c>
      <c r="E39" s="2" t="s">
        <v>31</v>
      </c>
      <c r="F39" s="2" t="s">
        <v>32</v>
      </c>
      <c r="G39" s="2" t="s">
        <v>36</v>
      </c>
      <c r="H39" s="2" t="s">
        <v>33</v>
      </c>
      <c r="I39" s="2" t="s">
        <v>37</v>
      </c>
      <c r="J39" s="2" t="s">
        <v>38</v>
      </c>
      <c r="K39" s="2" t="s">
        <v>39</v>
      </c>
    </row>
    <row r="40" spans="1:15" x14ac:dyDescent="0.2">
      <c r="A40" s="2" t="s">
        <v>17</v>
      </c>
      <c r="B40">
        <f>F2</f>
        <v>-1.5277045809001445E-2</v>
      </c>
      <c r="C40">
        <f>F22</f>
        <v>0</v>
      </c>
      <c r="D40">
        <f>F12</f>
        <v>-1.5991826353171607E-2</v>
      </c>
      <c r="E40">
        <f>SUM(B40:D40)</f>
        <v>-3.1268872162173056E-2</v>
      </c>
      <c r="F40">
        <f>I2+I12+I22</f>
        <v>8.2823510763297978</v>
      </c>
      <c r="G40">
        <f>-F40+J2</f>
        <v>2.3149672615348411</v>
      </c>
      <c r="H40">
        <f>-F40+J22</f>
        <v>-8.2823510763297978</v>
      </c>
      <c r="I40">
        <f>-F40+J12</f>
        <v>2.0283794636892551</v>
      </c>
      <c r="J40">
        <f>MIN(G40:I40)</f>
        <v>-8.2823510763297978</v>
      </c>
      <c r="K40">
        <f>MAX(G40:I40)</f>
        <v>2.3149672615348411</v>
      </c>
    </row>
    <row r="41" spans="1:15" x14ac:dyDescent="0.2">
      <c r="A41" s="2" t="s">
        <v>18</v>
      </c>
      <c r="B41">
        <f t="shared" ref="B41:B50" si="13">F3</f>
        <v>0</v>
      </c>
      <c r="C41">
        <f t="shared" ref="C41:C49" si="14">F23</f>
        <v>0</v>
      </c>
      <c r="D41">
        <f t="shared" ref="D41:D49" si="15">F13</f>
        <v>1.4013683626102936E-2</v>
      </c>
      <c r="E41">
        <f t="shared" ref="E41:E49" si="16">SUM(B41:D41)</f>
        <v>1.4013683626102936E-2</v>
      </c>
      <c r="F41">
        <f t="shared" ref="F41:F49" si="17">I3+I13+I23</f>
        <v>10.695677182296022</v>
      </c>
      <c r="G41">
        <f t="shared" ref="G41:G49" si="18">-F41+J3</f>
        <v>-10.695677182296022</v>
      </c>
      <c r="H41">
        <f t="shared" ref="H41:H49" si="19">-F41+J23</f>
        <v>-10.695677182296022</v>
      </c>
      <c r="I41">
        <f t="shared" ref="I41:I49" si="20">-F41+J13</f>
        <v>5.4849626575877029</v>
      </c>
      <c r="J41">
        <f t="shared" ref="J41:J49" si="21">MIN(G41:I41)</f>
        <v>-10.695677182296022</v>
      </c>
      <c r="K41">
        <f t="shared" ref="K41:K49" si="22">MAX(G41:I41)</f>
        <v>5.4849626575877029</v>
      </c>
    </row>
    <row r="42" spans="1:15" x14ac:dyDescent="0.2">
      <c r="A42" s="2" t="s">
        <v>19</v>
      </c>
      <c r="B42">
        <f t="shared" si="13"/>
        <v>1.2475841892464718E-2</v>
      </c>
      <c r="C42">
        <f t="shared" si="14"/>
        <v>0</v>
      </c>
      <c r="D42">
        <f t="shared" si="15"/>
        <v>0</v>
      </c>
      <c r="E42">
        <f t="shared" si="16"/>
        <v>1.2475841892464718E-2</v>
      </c>
      <c r="F42">
        <f t="shared" si="17"/>
        <v>10.161263048547772</v>
      </c>
      <c r="G42">
        <f t="shared" si="18"/>
        <v>5.6451461380820955</v>
      </c>
      <c r="H42">
        <f t="shared" si="19"/>
        <v>-10.161263048547772</v>
      </c>
      <c r="I42">
        <f t="shared" si="20"/>
        <v>-10.161263048547772</v>
      </c>
      <c r="J42">
        <f t="shared" si="21"/>
        <v>-10.161263048547772</v>
      </c>
      <c r="K42">
        <f t="shared" si="22"/>
        <v>5.6451461380820955</v>
      </c>
    </row>
    <row r="43" spans="1:15" x14ac:dyDescent="0.2">
      <c r="A43" s="2" t="s">
        <v>20</v>
      </c>
      <c r="B43">
        <f t="shared" si="13"/>
        <v>0</v>
      </c>
      <c r="C43">
        <f t="shared" si="14"/>
        <v>0</v>
      </c>
      <c r="D43">
        <f t="shared" si="15"/>
        <v>1.9282924910600314E-2</v>
      </c>
      <c r="E43">
        <f t="shared" si="16"/>
        <v>1.9282924910600314E-2</v>
      </c>
      <c r="F43">
        <f t="shared" si="17"/>
        <v>13.562194792302051</v>
      </c>
      <c r="G43">
        <f t="shared" si="18"/>
        <v>-13.562194792302051</v>
      </c>
      <c r="H43">
        <f t="shared" si="19"/>
        <v>-13.562194792302051</v>
      </c>
      <c r="I43">
        <f t="shared" si="20"/>
        <v>4.6766188938972597</v>
      </c>
      <c r="J43">
        <f t="shared" si="21"/>
        <v>-13.562194792302051</v>
      </c>
      <c r="K43">
        <f t="shared" si="22"/>
        <v>4.6766188938972597</v>
      </c>
    </row>
    <row r="44" spans="1:15" x14ac:dyDescent="0.2">
      <c r="A44" s="2" t="s">
        <v>21</v>
      </c>
      <c r="B44">
        <f t="shared" si="13"/>
        <v>1.0615877532560224E-2</v>
      </c>
      <c r="C44">
        <f t="shared" si="14"/>
        <v>0</v>
      </c>
      <c r="D44">
        <f t="shared" si="15"/>
        <v>0</v>
      </c>
      <c r="E44">
        <f t="shared" si="16"/>
        <v>1.0615877532560224E-2</v>
      </c>
      <c r="F44">
        <f t="shared" si="17"/>
        <v>9.5924000608789974</v>
      </c>
      <c r="G44">
        <f t="shared" si="18"/>
        <v>5.8135757944721203</v>
      </c>
      <c r="H44">
        <f t="shared" si="19"/>
        <v>-9.5924000608789974</v>
      </c>
      <c r="I44">
        <f t="shared" si="20"/>
        <v>-9.5924000608789974</v>
      </c>
      <c r="J44">
        <f t="shared" si="21"/>
        <v>-9.5924000608789974</v>
      </c>
      <c r="K44">
        <f t="shared" si="22"/>
        <v>5.8135757944721203</v>
      </c>
    </row>
    <row r="45" spans="1:15" x14ac:dyDescent="0.2">
      <c r="A45" s="2" t="s">
        <v>22</v>
      </c>
      <c r="B45">
        <f t="shared" si="13"/>
        <v>2.0427244490359868E-2</v>
      </c>
      <c r="C45">
        <f t="shared" si="14"/>
        <v>0</v>
      </c>
      <c r="D45">
        <f t="shared" si="15"/>
        <v>0</v>
      </c>
      <c r="E45">
        <f t="shared" si="16"/>
        <v>2.0427244490359868E-2</v>
      </c>
      <c r="F45">
        <f t="shared" si="17"/>
        <v>14.850836772535542</v>
      </c>
      <c r="G45">
        <f t="shared" si="18"/>
        <v>4.3678931683928059</v>
      </c>
      <c r="H45">
        <f t="shared" si="19"/>
        <v>-14.850836772535542</v>
      </c>
      <c r="I45">
        <f t="shared" si="20"/>
        <v>-14.850836772535542</v>
      </c>
      <c r="J45">
        <f t="shared" si="21"/>
        <v>-14.850836772535542</v>
      </c>
      <c r="K45">
        <f t="shared" si="22"/>
        <v>4.3678931683928059</v>
      </c>
    </row>
    <row r="46" spans="1:15" x14ac:dyDescent="0.2">
      <c r="A46" s="2" t="s">
        <v>23</v>
      </c>
      <c r="B46">
        <f t="shared" si="13"/>
        <v>1.566550347255315E-2</v>
      </c>
      <c r="C46">
        <f t="shared" si="14"/>
        <v>0</v>
      </c>
      <c r="D46">
        <f t="shared" si="15"/>
        <v>0</v>
      </c>
      <c r="E46">
        <f t="shared" si="16"/>
        <v>1.566550347255315E-2</v>
      </c>
      <c r="F46">
        <f t="shared" si="17"/>
        <v>11.364390137639299</v>
      </c>
      <c r="G46">
        <f t="shared" si="18"/>
        <v>5.2857628547159532</v>
      </c>
      <c r="H46">
        <f t="shared" si="19"/>
        <v>-11.364390137639299</v>
      </c>
      <c r="I46">
        <f t="shared" si="20"/>
        <v>-11.364390137639299</v>
      </c>
      <c r="J46">
        <f t="shared" si="21"/>
        <v>-11.364390137639299</v>
      </c>
      <c r="K46">
        <f t="shared" si="22"/>
        <v>5.2857628547159532</v>
      </c>
    </row>
    <row r="47" spans="1:15" x14ac:dyDescent="0.2">
      <c r="A47" s="2" t="s">
        <v>24</v>
      </c>
      <c r="B47">
        <f t="shared" si="13"/>
        <v>-1.7632803087164011E-2</v>
      </c>
      <c r="C47">
        <f t="shared" si="14"/>
        <v>0</v>
      </c>
      <c r="D47">
        <f t="shared" si="15"/>
        <v>-9.048791837860292E-3</v>
      </c>
      <c r="E47">
        <f t="shared" si="16"/>
        <v>-2.6681594925024303E-2</v>
      </c>
      <c r="F47">
        <f t="shared" si="17"/>
        <v>8.37496486535305</v>
      </c>
      <c r="G47">
        <f t="shared" si="18"/>
        <v>-0.23144893229947883</v>
      </c>
      <c r="H47">
        <f t="shared" si="19"/>
        <v>-8.37496486535305</v>
      </c>
      <c r="I47">
        <f t="shared" si="20"/>
        <v>3.7637350129086258</v>
      </c>
      <c r="J47">
        <f t="shared" si="21"/>
        <v>-8.37496486535305</v>
      </c>
      <c r="K47">
        <f t="shared" si="22"/>
        <v>3.7637350129086258</v>
      </c>
    </row>
    <row r="48" spans="1:15" x14ac:dyDescent="0.2">
      <c r="A48" s="2" t="s">
        <v>25</v>
      </c>
      <c r="B48">
        <f t="shared" si="13"/>
        <v>-1.6381312580230113E-2</v>
      </c>
      <c r="C48">
        <f t="shared" si="14"/>
        <v>0</v>
      </c>
      <c r="D48">
        <f t="shared" si="15"/>
        <v>-1.488403499226423E-2</v>
      </c>
      <c r="E48">
        <f t="shared" si="16"/>
        <v>-3.1265347572494342E-2</v>
      </c>
      <c r="F48">
        <f t="shared" si="17"/>
        <v>6.6285230710761329</v>
      </c>
      <c r="G48">
        <f t="shared" si="18"/>
        <v>0.61754623138793008</v>
      </c>
      <c r="H48">
        <f t="shared" si="19"/>
        <v>-6.6285230710761329</v>
      </c>
      <c r="I48">
        <f t="shared" si="20"/>
        <v>3.6961731389727674</v>
      </c>
      <c r="J48">
        <f t="shared" si="21"/>
        <v>-6.6285230710761329</v>
      </c>
      <c r="K48">
        <f t="shared" si="22"/>
        <v>3.6961731389727674</v>
      </c>
    </row>
    <row r="49" spans="1:11" x14ac:dyDescent="0.2">
      <c r="A49" s="2" t="s">
        <v>26</v>
      </c>
      <c r="B49">
        <f t="shared" si="13"/>
        <v>0</v>
      </c>
      <c r="C49">
        <f t="shared" si="14"/>
        <v>0</v>
      </c>
      <c r="D49">
        <f t="shared" si="15"/>
        <v>-3.2652626014357915E-3</v>
      </c>
      <c r="E49">
        <f t="shared" si="16"/>
        <v>-3.2652626014357915E-3</v>
      </c>
      <c r="F49">
        <f t="shared" si="17"/>
        <v>6.4873990930412999</v>
      </c>
      <c r="G49">
        <f t="shared" si="18"/>
        <v>-6.4873990930412999</v>
      </c>
      <c r="H49">
        <f t="shared" si="19"/>
        <v>-6.4873990930412999</v>
      </c>
      <c r="I49">
        <f t="shared" si="20"/>
        <v>6.4873990930412999</v>
      </c>
      <c r="J49">
        <f t="shared" si="21"/>
        <v>-6.4873990930412999</v>
      </c>
      <c r="K49">
        <f t="shared" si="22"/>
        <v>6.4873990930412999</v>
      </c>
    </row>
    <row r="50" spans="1:11" x14ac:dyDescent="0.2">
      <c r="A50" s="2"/>
      <c r="F50">
        <f>SUM(F40:F49)</f>
        <v>100.00000009999998</v>
      </c>
      <c r="J50" s="2">
        <f>SUM(J40:J49)</f>
        <v>-100.00000009999998</v>
      </c>
      <c r="K50" s="2">
        <f>SUM(K40:K49)</f>
        <v>47.536234013605473</v>
      </c>
    </row>
  </sheetData>
  <conditionalFormatting sqref="B2:B31">
    <cfRule type="cellIs" dxfId="3" priority="4" operator="greaterThan">
      <formula>0</formula>
    </cfRule>
    <cfRule type="cellIs" dxfId="2" priority="3" operator="lessThan">
      <formula>0</formula>
    </cfRule>
  </conditionalFormatting>
  <conditionalFormatting sqref="G40:I49">
    <cfRule type="cellIs" dxfId="1" priority="2" operator="greaterThan">
      <formula>0</formula>
    </cfRule>
  </conditionalFormatting>
  <conditionalFormatting sqref="E40:E49">
    <cfRule type="cellIs" dxfId="0" priority="1" operator="greaterThan">
      <formula>0</formula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book4csv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Banthiya, Rishab</cp:lastModifiedBy>
  <dcterms:created xsi:type="dcterms:W3CDTF">2023-09-26T18:13:59Z</dcterms:created>
  <dcterms:modified xsi:type="dcterms:W3CDTF">2023-09-26T20:00:04Z</dcterms:modified>
</cp:coreProperties>
</file>