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0" documentId="13_ncr:1_{6C2A7418-506A-4B84-B3DD-0275FC3335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SD-PSD Quality Performance" sheetId="2" r:id="rId1"/>
    <sheet name="Measurement Def" sheetId="5" r:id="rId2"/>
    <sheet name="Measurement Def 21" sheetId="3" r:id="rId3"/>
    <sheet name="SSD-PSD Quality Performance-New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B19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18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6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4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2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0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8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62" i="2"/>
  <c r="B56" i="2"/>
  <c r="B59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03" i="2"/>
  <c r="A181" i="2"/>
  <c r="A161" i="2"/>
  <c r="A141" i="2"/>
  <c r="A121" i="2"/>
  <c r="A101" i="2"/>
  <c r="A81" i="2"/>
  <c r="A61" i="2"/>
  <c r="A41" i="2"/>
  <c r="A21" i="2"/>
  <c r="R242" i="6" l="1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43" i="6"/>
  <c r="B58" i="6"/>
  <c r="B38" i="6"/>
  <c r="B18" i="6"/>
  <c r="N259" i="6"/>
  <c r="M259" i="6"/>
  <c r="L259" i="6"/>
  <c r="K259" i="6"/>
  <c r="J259" i="6"/>
  <c r="I259" i="6"/>
  <c r="H259" i="6"/>
  <c r="G259" i="6"/>
  <c r="F259" i="6"/>
  <c r="N257" i="6"/>
  <c r="M257" i="6"/>
  <c r="L257" i="6"/>
  <c r="K257" i="6"/>
  <c r="J257" i="6"/>
  <c r="I257" i="6"/>
  <c r="H257" i="6"/>
  <c r="G257" i="6"/>
  <c r="F257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N254" i="6"/>
  <c r="M254" i="6"/>
  <c r="L254" i="6"/>
  <c r="K254" i="6"/>
  <c r="J254" i="6"/>
  <c r="I254" i="6"/>
  <c r="H254" i="6"/>
  <c r="G254" i="6"/>
  <c r="F254" i="6"/>
  <c r="N253" i="6"/>
  <c r="M253" i="6"/>
  <c r="L253" i="6"/>
  <c r="K253" i="6"/>
  <c r="J253" i="6"/>
  <c r="I253" i="6"/>
  <c r="H253" i="6"/>
  <c r="G253" i="6"/>
  <c r="F253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N251" i="6"/>
  <c r="M251" i="6"/>
  <c r="L251" i="6"/>
  <c r="K251" i="6"/>
  <c r="J251" i="6"/>
  <c r="I251" i="6"/>
  <c r="H251" i="6"/>
  <c r="G251" i="6"/>
  <c r="F251" i="6"/>
  <c r="N258" i="6"/>
  <c r="M258" i="6"/>
  <c r="L258" i="6"/>
  <c r="K258" i="6"/>
  <c r="J258" i="6"/>
  <c r="I258" i="6"/>
  <c r="H258" i="6"/>
  <c r="G258" i="6"/>
  <c r="F258" i="6"/>
  <c r="N250" i="6"/>
  <c r="M250" i="6"/>
  <c r="L250" i="6"/>
  <c r="K250" i="6"/>
  <c r="J250" i="6"/>
  <c r="I250" i="6"/>
  <c r="H250" i="6"/>
  <c r="G250" i="6"/>
  <c r="F250" i="6"/>
  <c r="N249" i="6"/>
  <c r="M249" i="6"/>
  <c r="L249" i="6"/>
  <c r="K249" i="6"/>
  <c r="J249" i="6"/>
  <c r="I249" i="6"/>
  <c r="H249" i="6"/>
  <c r="G249" i="6"/>
  <c r="F249" i="6"/>
  <c r="N248" i="6"/>
  <c r="M248" i="6"/>
  <c r="L248" i="6"/>
  <c r="K248" i="6"/>
  <c r="J248" i="6"/>
  <c r="I248" i="6"/>
  <c r="H248" i="6"/>
  <c r="G248" i="6"/>
  <c r="F248" i="6"/>
  <c r="D248" i="6"/>
  <c r="C248" i="6"/>
  <c r="N247" i="6"/>
  <c r="M247" i="6"/>
  <c r="L247" i="6"/>
  <c r="K247" i="6"/>
  <c r="J247" i="6"/>
  <c r="I247" i="6"/>
  <c r="H247" i="6"/>
  <c r="G247" i="6"/>
  <c r="F247" i="6"/>
  <c r="N246" i="6"/>
  <c r="M246" i="6"/>
  <c r="L246" i="6"/>
  <c r="K246" i="6"/>
  <c r="J246" i="6"/>
  <c r="I246" i="6"/>
  <c r="H246" i="6"/>
  <c r="G246" i="6"/>
  <c r="F246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N244" i="6"/>
  <c r="M244" i="6"/>
  <c r="L244" i="6"/>
  <c r="K244" i="6"/>
  <c r="J244" i="6"/>
  <c r="I244" i="6"/>
  <c r="H244" i="6"/>
  <c r="G244" i="6"/>
  <c r="F244" i="6"/>
  <c r="N243" i="6"/>
  <c r="M243" i="6"/>
  <c r="L243" i="6"/>
  <c r="K243" i="6"/>
  <c r="J243" i="6"/>
  <c r="I243" i="6"/>
  <c r="H243" i="6"/>
  <c r="G243" i="6"/>
  <c r="F243" i="6"/>
  <c r="AA242" i="6"/>
  <c r="Z242" i="6"/>
  <c r="Y242" i="6"/>
  <c r="X242" i="6"/>
  <c r="W242" i="6"/>
  <c r="V242" i="6"/>
  <c r="U242" i="6"/>
  <c r="T242" i="6"/>
  <c r="S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B219" i="6"/>
  <c r="B217" i="6"/>
  <c r="B216" i="6"/>
  <c r="B214" i="6"/>
  <c r="B213" i="6"/>
  <c r="B212" i="6"/>
  <c r="B211" i="6"/>
  <c r="B218" i="6"/>
  <c r="B210" i="6"/>
  <c r="B209" i="6"/>
  <c r="B208" i="6"/>
  <c r="B207" i="6"/>
  <c r="B206" i="6"/>
  <c r="B205" i="6"/>
  <c r="B204" i="6"/>
  <c r="B203" i="6"/>
  <c r="B202" i="6"/>
  <c r="B199" i="6"/>
  <c r="B197" i="6"/>
  <c r="B196" i="6"/>
  <c r="B194" i="6"/>
  <c r="B193" i="6"/>
  <c r="B192" i="6"/>
  <c r="B191" i="6"/>
  <c r="B198" i="6"/>
  <c r="B190" i="6"/>
  <c r="B189" i="6"/>
  <c r="B188" i="6"/>
  <c r="B187" i="6"/>
  <c r="B186" i="6"/>
  <c r="B185" i="6"/>
  <c r="B184" i="6"/>
  <c r="B183" i="6"/>
  <c r="B182" i="6"/>
  <c r="E179" i="6"/>
  <c r="E259" i="6" s="1"/>
  <c r="D179" i="6"/>
  <c r="D259" i="6" s="1"/>
  <c r="C179" i="6"/>
  <c r="C259" i="6" s="1"/>
  <c r="B179" i="6"/>
  <c r="E177" i="6"/>
  <c r="E257" i="6" s="1"/>
  <c r="D177" i="6"/>
  <c r="D257" i="6" s="1"/>
  <c r="C177" i="6"/>
  <c r="C257" i="6" s="1"/>
  <c r="B177" i="6"/>
  <c r="B176" i="6"/>
  <c r="E174" i="6"/>
  <c r="E254" i="6" s="1"/>
  <c r="D174" i="6"/>
  <c r="D254" i="6" s="1"/>
  <c r="C174" i="6"/>
  <c r="C254" i="6" s="1"/>
  <c r="B174" i="6"/>
  <c r="E173" i="6"/>
  <c r="E253" i="6" s="1"/>
  <c r="D173" i="6"/>
  <c r="D253" i="6" s="1"/>
  <c r="C173" i="6"/>
  <c r="C253" i="6" s="1"/>
  <c r="B173" i="6"/>
  <c r="B172" i="6"/>
  <c r="E171" i="6"/>
  <c r="E251" i="6" s="1"/>
  <c r="D171" i="6"/>
  <c r="D251" i="6" s="1"/>
  <c r="C171" i="6"/>
  <c r="C251" i="6" s="1"/>
  <c r="B171" i="6"/>
  <c r="E178" i="6"/>
  <c r="E258" i="6" s="1"/>
  <c r="D178" i="6"/>
  <c r="D258" i="6" s="1"/>
  <c r="C178" i="6"/>
  <c r="C258" i="6" s="1"/>
  <c r="B178" i="6"/>
  <c r="E170" i="6"/>
  <c r="E250" i="6" s="1"/>
  <c r="D170" i="6"/>
  <c r="D250" i="6" s="1"/>
  <c r="C170" i="6"/>
  <c r="C250" i="6" s="1"/>
  <c r="B170" i="6"/>
  <c r="E169" i="6"/>
  <c r="E249" i="6" s="1"/>
  <c r="D169" i="6"/>
  <c r="D249" i="6" s="1"/>
  <c r="C169" i="6"/>
  <c r="C249" i="6" s="1"/>
  <c r="B169" i="6"/>
  <c r="E168" i="6"/>
  <c r="E248" i="6" s="1"/>
  <c r="B168" i="6"/>
  <c r="E167" i="6"/>
  <c r="E247" i="6" s="1"/>
  <c r="D167" i="6"/>
  <c r="D247" i="6" s="1"/>
  <c r="C167" i="6"/>
  <c r="C247" i="6" s="1"/>
  <c r="B167" i="6"/>
  <c r="E166" i="6"/>
  <c r="E246" i="6" s="1"/>
  <c r="D166" i="6"/>
  <c r="D246" i="6" s="1"/>
  <c r="C166" i="6"/>
  <c r="C246" i="6" s="1"/>
  <c r="B166" i="6"/>
  <c r="B165" i="6"/>
  <c r="E164" i="6"/>
  <c r="E244" i="6" s="1"/>
  <c r="D164" i="6"/>
  <c r="D244" i="6" s="1"/>
  <c r="C164" i="6"/>
  <c r="C244" i="6" s="1"/>
  <c r="B164" i="6"/>
  <c r="E163" i="6"/>
  <c r="E243" i="6" s="1"/>
  <c r="D163" i="6"/>
  <c r="D243" i="6" s="1"/>
  <c r="C163" i="6"/>
  <c r="C243" i="6" s="1"/>
  <c r="B163" i="6"/>
  <c r="E162" i="6"/>
  <c r="E242" i="6" s="1"/>
  <c r="D162" i="6"/>
  <c r="D242" i="6" s="1"/>
  <c r="C162" i="6"/>
  <c r="C242" i="6" s="1"/>
  <c r="B162" i="6"/>
  <c r="B159" i="6"/>
  <c r="B157" i="6"/>
  <c r="B156" i="6"/>
  <c r="B154" i="6"/>
  <c r="B153" i="6"/>
  <c r="B152" i="6"/>
  <c r="B151" i="6"/>
  <c r="B158" i="6"/>
  <c r="B150" i="6"/>
  <c r="B149" i="6"/>
  <c r="B148" i="6"/>
  <c r="B147" i="6"/>
  <c r="B146" i="6"/>
  <c r="B145" i="6"/>
  <c r="B144" i="6"/>
  <c r="B143" i="6"/>
  <c r="B142" i="6"/>
  <c r="B139" i="6"/>
  <c r="B137" i="6"/>
  <c r="B136" i="6"/>
  <c r="B134" i="6"/>
  <c r="B133" i="6"/>
  <c r="B132" i="6"/>
  <c r="B131" i="6"/>
  <c r="B138" i="6"/>
  <c r="B130" i="6"/>
  <c r="B129" i="6"/>
  <c r="B128" i="6"/>
  <c r="B127" i="6"/>
  <c r="B126" i="6"/>
  <c r="B125" i="6"/>
  <c r="B124" i="6"/>
  <c r="B123" i="6"/>
  <c r="B122" i="6"/>
  <c r="B119" i="6"/>
  <c r="B117" i="6"/>
  <c r="B116" i="6"/>
  <c r="B114" i="6"/>
  <c r="B113" i="6"/>
  <c r="B112" i="6"/>
  <c r="B111" i="6"/>
  <c r="B118" i="6"/>
  <c r="B110" i="6"/>
  <c r="B109" i="6"/>
  <c r="B108" i="6"/>
  <c r="B107" i="6"/>
  <c r="B106" i="6"/>
  <c r="B105" i="6"/>
  <c r="B104" i="6"/>
  <c r="B103" i="6"/>
  <c r="B102" i="6"/>
  <c r="B99" i="6"/>
  <c r="B97" i="6"/>
  <c r="B96" i="6"/>
  <c r="B94" i="6"/>
  <c r="B93" i="6"/>
  <c r="B92" i="6"/>
  <c r="B91" i="6"/>
  <c r="B98" i="6"/>
  <c r="B90" i="6"/>
  <c r="B89" i="6"/>
  <c r="B88" i="6"/>
  <c r="B87" i="6"/>
  <c r="B86" i="6"/>
  <c r="B85" i="6"/>
  <c r="B84" i="6"/>
  <c r="B83" i="6"/>
  <c r="B82" i="6"/>
  <c r="B59" i="6"/>
  <c r="B57" i="6"/>
  <c r="B56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39" i="6"/>
  <c r="B37" i="6"/>
  <c r="B36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19" i="6"/>
  <c r="B17" i="6"/>
  <c r="B16" i="6"/>
  <c r="B14" i="6"/>
  <c r="B13" i="6"/>
  <c r="B12" i="6"/>
  <c r="B11" i="6"/>
  <c r="B10" i="6"/>
  <c r="AD9" i="6"/>
  <c r="B256" i="6" s="1"/>
  <c r="B9" i="6"/>
  <c r="B8" i="6"/>
  <c r="B7" i="6"/>
  <c r="B6" i="6"/>
  <c r="B5" i="6"/>
  <c r="B4" i="6"/>
  <c r="B3" i="6"/>
  <c r="B2" i="6"/>
  <c r="C8" i="5"/>
  <c r="B242" i="6" l="1"/>
  <c r="V261" i="6"/>
  <c r="N261" i="6"/>
  <c r="F261" i="6"/>
  <c r="B249" i="6"/>
  <c r="L261" i="6"/>
  <c r="T261" i="6"/>
  <c r="G261" i="6"/>
  <c r="E261" i="6"/>
  <c r="M261" i="6"/>
  <c r="U261" i="6"/>
  <c r="X261" i="6"/>
  <c r="I261" i="6"/>
  <c r="Q261" i="6"/>
  <c r="Y261" i="6"/>
  <c r="B257" i="6"/>
  <c r="W261" i="6"/>
  <c r="P261" i="6"/>
  <c r="J261" i="6"/>
  <c r="R261" i="6"/>
  <c r="Z261" i="6"/>
  <c r="B245" i="6"/>
  <c r="B252" i="6"/>
  <c r="O261" i="6"/>
  <c r="H261" i="6"/>
  <c r="K261" i="6"/>
  <c r="S261" i="6"/>
  <c r="AA261" i="6"/>
  <c r="C261" i="6"/>
  <c r="D261" i="6"/>
  <c r="B246" i="6"/>
  <c r="B250" i="6"/>
  <c r="B253" i="6"/>
  <c r="B259" i="6"/>
  <c r="B243" i="6"/>
  <c r="B247" i="6"/>
  <c r="B258" i="6"/>
  <c r="B254" i="6"/>
  <c r="B244" i="6"/>
  <c r="B248" i="6"/>
  <c r="B251" i="6"/>
  <c r="C222" i="2" l="1"/>
  <c r="C9" i="3" l="1"/>
  <c r="B38" i="2" l="1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57" i="2" l="1"/>
  <c r="B17" i="2"/>
  <c r="B58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18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8" i="2"/>
  <c r="B215" i="2" s="1"/>
  <c r="B208" i="2" l="1"/>
  <c r="B206" i="2"/>
  <c r="B210" i="2"/>
  <c r="B219" i="2"/>
  <c r="B204" i="2"/>
  <c r="B212" i="2"/>
  <c r="B216" i="2"/>
  <c r="B205" i="2"/>
  <c r="B209" i="2"/>
  <c r="B213" i="2"/>
  <c r="B217" i="2"/>
  <c r="B218" i="2"/>
  <c r="B214" i="2"/>
  <c r="B203" i="2"/>
  <c r="B207" i="2"/>
  <c r="B211" i="2"/>
</calcChain>
</file>

<file path=xl/sharedStrings.xml><?xml version="1.0" encoding="utf-8"?>
<sst xmlns="http://schemas.openxmlformats.org/spreadsheetml/2006/main" count="619" uniqueCount="80">
  <si>
    <t>% Incident Logging Time Compliance - Contact Type Email</t>
  </si>
  <si>
    <t>Weightage</t>
  </si>
  <si>
    <t>PSD-APPLICATION</t>
  </si>
  <si>
    <t>PSD/SSD</t>
  </si>
  <si>
    <t>Weigtage</t>
  </si>
  <si>
    <t>TABLE_NAME</t>
  </si>
  <si>
    <t>TYPE</t>
  </si>
  <si>
    <t>ORDER</t>
  </si>
  <si>
    <t>PSD-BOM</t>
  </si>
  <si>
    <t>PER</t>
  </si>
  <si>
    <t>PSD-DEL</t>
  </si>
  <si>
    <t>% Incident Logging Compliance - Contact Type Email</t>
  </si>
  <si>
    <t>Total #  Incident Logging Compliance - Contact Type Email</t>
  </si>
  <si>
    <t>NUM</t>
  </si>
  <si>
    <t>PSD-INFRASTRUCTURE</t>
  </si>
  <si>
    <t>%Categorization Compliance
 (Non Failure/Event Mgmt in Category)</t>
  </si>
  <si>
    <t>PSD-SJO</t>
  </si>
  <si>
    <t>%Resolution with Quality Issue Combination</t>
  </si>
  <si>
    <t>Total # Incident Logging - Contact Type Email</t>
  </si>
  <si>
    <t>SSD-AMM-GSL</t>
  </si>
  <si>
    <t>%Quality Repriortization</t>
  </si>
  <si>
    <t>% Categorization Compliance
(Non Failure/Event Mgmt in Category)</t>
  </si>
  <si>
    <t>SSD-AMM-SV</t>
  </si>
  <si>
    <t>%Qops Quality Process Performance - Incident</t>
  </si>
  <si>
    <t># of number Incident Owned by SSD/PSD 
(Non Failure/Event Mgmt in Category)</t>
  </si>
  <si>
    <t>SSD-APPLICATION</t>
  </si>
  <si>
    <t>QA Compliance of the month</t>
  </si>
  <si>
    <t>% Resolution with Quality Issue Combination</t>
  </si>
  <si>
    <t>SSD-CLOUD</t>
  </si>
  <si>
    <t># Resolution with Quality Issue Combination</t>
  </si>
  <si>
    <t>SSD-NETWORK</t>
  </si>
  <si>
    <t>% Quality Repriortization</t>
  </si>
  <si>
    <t>SSD-DSC</t>
  </si>
  <si>
    <t># of Incident instance Repriortization</t>
  </si>
  <si>
    <t>SSD-FIELD SERVICES</t>
  </si>
  <si>
    <t>SSD-FRA</t>
  </si>
  <si>
    <t>Qops Quality Process Performance - # Incident Evaluated</t>
  </si>
  <si>
    <t>SSD-GACA</t>
  </si>
  <si>
    <t>SSD-MOBILITY</t>
  </si>
  <si>
    <t>SSD-MOW</t>
  </si>
  <si>
    <t>SSD-SJO</t>
  </si>
  <si>
    <t xml:space="preserve">SSD-MESSAGING </t>
  </si>
  <si>
    <t>SSD/PSD Quality Compliance Index of the Month</t>
  </si>
  <si>
    <t>PSD/SSD Area of Evaluation</t>
  </si>
  <si>
    <t>Target</t>
  </si>
  <si>
    <t>Measurement</t>
  </si>
  <si>
    <t>PowerBI Report Link</t>
  </si>
  <si>
    <r>
      <t xml:space="preserve">Incident with Contact Type: Email
             Initial Contact Time &lt; Opened Date Time
             Logging time &lt;= 60 mins
             Excluding those incidents auto generated via email integration                 
             Based on Closed record in the reporting month
             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 
             Issue -&gt; </t>
    </r>
    <r>
      <rPr>
        <sz val="11"/>
        <color rgb="FFFF0000"/>
        <rFont val="Calibri"/>
        <family val="2"/>
        <scheme val="minor"/>
      </rPr>
      <t>Testing</t>
    </r>
  </si>
  <si>
    <t>Link</t>
  </si>
  <si>
    <r>
      <t xml:space="preserve">Incident with Contact Type: Email
            Initial Contact Time &lt; Opened Date Time
            Excluding those incidents auto generated via email integration
            Based on Closed record in the reporting month
            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
            Issue -&gt; </t>
    </r>
    <r>
      <rPr>
        <sz val="11"/>
        <color rgb="FFFF0000"/>
        <rFont val="Calibri"/>
        <family val="2"/>
        <scheme val="minor"/>
      </rPr>
      <t>Testing</t>
    </r>
  </si>
  <si>
    <r>
      <t xml:space="preserve">%Categorization Compliance
 (Non Failure/Event Mgmt in Category)
</t>
    </r>
    <r>
      <rPr>
        <strike/>
        <sz val="11"/>
        <color rgb="FFFF0000"/>
        <rFont val="Calibri"/>
        <family val="2"/>
        <scheme val="minor"/>
      </rPr>
      <t xml:space="preserve"> P3-P5 Only (2021)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9"/>
        <rFont val="Calibri"/>
        <family val="2"/>
        <scheme val="minor"/>
      </rPr>
      <t xml:space="preserve"> P1-P5 (2022)</t>
    </r>
  </si>
  <si>
    <r>
      <t xml:space="preserve">Failure / Event Mgmt. Generic Category shouldn't be used as incident 
Based on Closed record in the reporting month
</t>
    </r>
    <r>
      <rPr>
        <u/>
        <sz val="11"/>
        <color theme="1"/>
        <rFont val="Calibri"/>
        <family val="2"/>
        <scheme val="minor"/>
      </rPr>
      <t xml:space="preserve">Exclude: </t>
    </r>
    <r>
      <rPr>
        <sz val="11"/>
        <color theme="1"/>
        <rFont val="Calibri"/>
        <family val="2"/>
        <scheme val="minor"/>
      </rPr>
      <t xml:space="preserve">
Issue -&gt; </t>
    </r>
    <r>
      <rPr>
        <sz val="11"/>
        <color rgb="FFFF0000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 xml:space="preserve"> 
Resolved by -&gt; </t>
    </r>
    <r>
      <rPr>
        <sz val="11"/>
        <color rgb="FFFF0000"/>
        <rFont val="Calibri"/>
        <family val="2"/>
        <scheme val="minor"/>
      </rPr>
      <t>RPA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 xml:space="preserve">
Assignment Group -&gt; </t>
    </r>
    <r>
      <rPr>
        <sz val="11"/>
        <color rgb="FFFF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RSD</t>
    </r>
  </si>
  <si>
    <r>
      <t xml:space="preserve">% Resolution with Quality Issue Combination
(Jul onward)
</t>
    </r>
    <r>
      <rPr>
        <b/>
        <strike/>
        <sz val="11"/>
        <color rgb="FFFF0000"/>
        <rFont val="Calibri"/>
        <family val="2"/>
        <scheme val="minor"/>
      </rPr>
      <t>P3-P5 Only(2021)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9"/>
        <rFont val="Calibri"/>
        <family val="2"/>
        <scheme val="minor"/>
      </rPr>
      <t>P1-P5 (2022)</t>
    </r>
  </si>
  <si>
    <r>
      <t xml:space="preserve">"% Resolution with Quality Issue Combination = Total number of closed records in which Owner is SSD/PSD and Issue Combination comply with the Applicable list / Total number of closed records in which owner is SSD/PSD
Based on Closed record in the reporting month
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
Resolved by -&gt; </t>
    </r>
    <r>
      <rPr>
        <sz val="11"/>
        <color rgb="FFFF0000"/>
        <rFont val="Calibri"/>
        <family val="2"/>
        <scheme val="minor"/>
      </rPr>
      <t>RPA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 xml:space="preserve">
Assignment Group -&gt; </t>
    </r>
    <r>
      <rPr>
        <sz val="11"/>
        <color rgb="FFFF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RSD</t>
    </r>
    <r>
      <rPr>
        <sz val="11"/>
        <color theme="1"/>
        <rFont val="Calibri"/>
        <family val="2"/>
        <scheme val="minor"/>
      </rPr>
      <t xml:space="preserve">
Issue - Combination List
https://sita365.sharepoint.com/:x:/r/sites/sgs/gops/pq/_layouts/15/Doc.aspx?sourcedoc=%7BDBDD4C68-07FC-4F51-8ECA-0504A54705D5%7D&amp;file=Resolution%20Code%20Cheat%20Sheet%20final.xlsx&amp;action=default&amp;mobileredirect=true"
</t>
    </r>
  </si>
  <si>
    <t xml:space="preserve">%Quality Repriortization
</t>
  </si>
  <si>
    <r>
      <t xml:space="preserve">"Good Justification: Include reason that related to impact or urgency of the incident and as per product/service definition.
Based on Activity on the month in which record reprioritized
</t>
    </r>
    <r>
      <rPr>
        <u/>
        <sz val="11"/>
        <color theme="1"/>
        <rFont val="Calibri"/>
        <family val="2"/>
        <scheme val="minor"/>
      </rPr>
      <t xml:space="preserve">Exclude: </t>
    </r>
    <r>
      <rPr>
        <sz val="11"/>
        <color theme="1"/>
        <rFont val="Calibri"/>
        <family val="2"/>
        <scheme val="minor"/>
      </rPr>
      <t xml:space="preserve">
Issue -&gt; </t>
    </r>
    <r>
      <rPr>
        <sz val="11"/>
        <color rgb="FFFF0000"/>
        <rFont val="Calibri"/>
        <family val="2"/>
        <scheme val="minor"/>
      </rPr>
      <t>Testing</t>
    </r>
  </si>
  <si>
    <r>
      <t xml:space="preserve">"As per GLOPS Incident Management Process Compliance Assessment
Based on Audit record in the  reporting month
Exclude:
Issue -&gt; </t>
    </r>
    <r>
      <rPr>
        <sz val="11"/>
        <color rgb="FFFF0000"/>
        <rFont val="Calibri"/>
        <family val="2"/>
        <scheme val="minor"/>
      </rPr>
      <t>Testing</t>
    </r>
  </si>
  <si>
    <t>QA Performance of the month</t>
  </si>
  <si>
    <r>
      <rPr>
        <strike/>
        <sz val="11"/>
        <color rgb="FFFF0000"/>
        <rFont val="Calibri"/>
        <family val="2"/>
        <scheme val="minor"/>
      </rPr>
      <t>85% (2021)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9"/>
        <rFont val="Calibri"/>
        <family val="2"/>
        <scheme val="minor"/>
      </rPr>
      <t>86% (2022)</t>
    </r>
  </si>
  <si>
    <t>For those months in which no records evaluated, it will be counted as 100% achievement.</t>
  </si>
  <si>
    <t>Incident with Contact Type: Email
             Initial Contact Time &lt; Opened Date Time
             Logging time &lt;= 60 mins
             Excluding those incidents auto generated via email integration                 
             Based on Closed record in the reporting month
             Exclude: Issue -&gt; Testing</t>
  </si>
  <si>
    <t>Incident with Contact Type: Email
            Initial Contact Time &lt; Opened Date Time
            Excluding those incidents auto generated via email integration
            Based on Closed record in the reporting month
            Exclude: Issue -&gt; Testing</t>
  </si>
  <si>
    <t>%Categorization Compliance
 (Non Failure/Event Mgmt in Category)
 P3-P5 Only</t>
  </si>
  <si>
    <r>
      <t>Failure / Event Mgmt. Generic Category shouldn't be used as incident resolution
P1-P2: 98%
P3-P5: 95%
Since P1-P2 already as part of H2 KPI, To use P3-P5 in the Quality Dashboard
Based on Closed record in the reporting month
Exclude: Issue -&gt; Testing and</t>
    </r>
    <r>
      <rPr>
        <sz val="11"/>
        <color rgb="FFFF0000"/>
        <rFont val="Calibri"/>
        <family val="2"/>
        <scheme val="minor"/>
      </rPr>
      <t xml:space="preserve"> Resolved by RPA &amp; OBS</t>
    </r>
  </si>
  <si>
    <t>%FCRable achievement</t>
  </si>
  <si>
    <t>% FCR Achievement = FCR/FCRable (excluding records IOG&lt;&gt;AG)
Based on Closed record in the reporting month
Exclude: Issue -&gt; Testing</t>
  </si>
  <si>
    <r>
      <t xml:space="preserve">% Resolution with Quality Issue Combination
(Jul onward)
</t>
    </r>
    <r>
      <rPr>
        <sz val="11"/>
        <color rgb="FFFF0000"/>
        <rFont val="Calibri"/>
        <family val="2"/>
        <scheme val="minor"/>
      </rPr>
      <t>P3-P5 Only</t>
    </r>
  </si>
  <si>
    <r>
      <t xml:space="preserve">% Resolution with Quality Issue Combination = Total number of closed records in which Owner is SSD/PSD and Issue Combination comply with the Applicable list / Total number of closed records in which owner is SSD/PSD
Based on Closed record in the reporting month
</t>
    </r>
    <r>
      <rPr>
        <sz val="11"/>
        <color rgb="FFFF0000"/>
        <rFont val="Calibri"/>
        <family val="2"/>
        <scheme val="minor"/>
      </rPr>
      <t>Exclude: Resovled by RPA &amp; OBS</t>
    </r>
    <r>
      <rPr>
        <sz val="11"/>
        <color theme="1"/>
        <rFont val="Calibri"/>
        <family val="2"/>
        <scheme val="minor"/>
      </rPr>
      <t xml:space="preserve">
P1/P2: 80%
</t>
    </r>
    <r>
      <rPr>
        <sz val="11"/>
        <color rgb="FFFF0000"/>
        <rFont val="Calibri"/>
        <family val="2"/>
        <scheme val="minor"/>
      </rPr>
      <t>P3-P5: 70%</t>
    </r>
    <r>
      <rPr>
        <sz val="11"/>
        <color theme="1"/>
        <rFont val="Calibri"/>
        <family val="2"/>
        <scheme val="minor"/>
      </rPr>
      <t xml:space="preserve">
Issue - Combination List
https://sita365.sharepoint.com/:x:/r/sites/sgs/gops/pq/_layouts/15/Doc.aspx?sourcedoc=%7BDBDD4C68-07FC-4F51-8ECA-0504A54705D5%7D&amp;file=Resolution%20Code%20Cheat%20Sheet%20final.xlsx&amp;action=default&amp;mobileredirect=true</t>
    </r>
  </si>
  <si>
    <r>
      <t xml:space="preserve">%Quality Repriortization
</t>
    </r>
    <r>
      <rPr>
        <sz val="11"/>
        <color rgb="FFFF0000"/>
        <rFont val="Calibri"/>
        <family val="2"/>
        <scheme val="minor"/>
      </rPr>
      <t>(Jun Onward)</t>
    </r>
  </si>
  <si>
    <t>Good Justification: Include reason that related to impact or urgency of the incident and as per product/service definition.
Based on Activity on the month in which record reprioritized
Exclude: Issue -&gt; Testing</t>
  </si>
  <si>
    <t>As per GLOPS Incident Management Process Compliance Assessment
Based on Closed record in the reporting month
Exclude: Issue -&gt; Testing</t>
  </si>
  <si>
    <t>WIP</t>
  </si>
  <si>
    <t>% Resolution with Quality Category-Issue-Res Code Combination</t>
  </si>
  <si>
    <t>% Quality of Res. Notes</t>
  </si>
  <si>
    <t>%Categorization Compliance</t>
  </si>
  <si>
    <t>Total # of Resolution with Quality Category-Issue-Res Code Combination</t>
  </si>
  <si>
    <t>Total # of Quality of Res. Notes</t>
  </si>
  <si>
    <t>Total # of Categorization Compliance</t>
  </si>
  <si>
    <t>Total # of Quality Repriortization</t>
  </si>
  <si>
    <t>Total # of Qops Quality Process Performance -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</si>
</sst>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/>
  </cellStyleXfs>
  <cellXfs count="9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left" vertical="top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0" fontId="0" fillId="6" borderId="1" xfId="1" applyNumberFormat="1" applyFon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left" vertical="top"/>
    </xf>
    <xf numFmtId="10" fontId="4" fillId="6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8" fillId="5" borderId="1" xfId="2" applyFill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5" borderId="0" xfId="0" applyFill="1" applyAlignment="1">
      <alignment horizontal="center" vertical="top"/>
    </xf>
    <xf numFmtId="10" fontId="3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0" fontId="0" fillId="6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left" vertical="top"/>
    </xf>
    <xf numFmtId="9" fontId="4" fillId="5" borderId="1" xfId="0" applyNumberFormat="1" applyFont="1" applyFill="1" applyBorder="1" applyAlignment="1">
      <alignment horizontal="center" vertical="center"/>
    </xf>
    <xf numFmtId="0" fontId="8" fillId="5" borderId="8" xfId="2" applyFill="1" applyBorder="1" applyAlignment="1">
      <alignment horizontal="center" vertical="center" wrapText="1"/>
    </xf>
    <xf numFmtId="0" fontId="0" fillId="7" borderId="0" xfId="0" applyFill="1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8" fillId="7" borderId="1" xfId="2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9" fontId="3" fillId="7" borderId="1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left" vertical="top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top"/>
    </xf>
    <xf numFmtId="9" fontId="0" fillId="5" borderId="8" xfId="0" applyNumberFormat="1" applyFill="1" applyBorder="1" applyAlignment="1">
      <alignment horizontal="center" vertical="center"/>
    </xf>
    <xf numFmtId="10" fontId="0" fillId="5" borderId="0" xfId="0" applyNumberFormat="1" applyFill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26A2D55E-8944-4262-94DB-44F4E73F6DDC}"/>
    <cellStyle name="Percent" xfId="1" builtinId="5"/>
  </cellStyles>
  <dxfs count="22"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general" vertical="center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general" vertical="center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15CF3-BAAB-4549-8014-BAB4306146BC}" name="Weigtage" displayName="Weigtage" ref="E2:F9" totalsRowShown="0" headerRowDxfId="21" headerRowBorderDxfId="20" tableBorderDxfId="19" totalsRowBorderDxfId="18">
  <autoFilter ref="E2:F9" xr:uid="{F40AC436-017A-426A-B1AD-1370B1A3F653}"/>
  <tableColumns count="2">
    <tableColumn id="1" xr3:uid="{30B8B883-9369-4C72-A3D9-F6619B445B7F}" name="PSD/SSD" dataDxfId="17"/>
    <tableColumn id="2" xr3:uid="{AD7A7C7F-0035-4C75-89DD-0BC674F62E3E}" name="Weigtage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42DF-7B06-434F-A616-11C91CABBE3E}" name="EQUI" displayName="EQUI" ref="J2:M14" totalsRowShown="0" headerRowDxfId="15">
  <autoFilter ref="J2:M14" xr:uid="{9F3EBA10-BE2A-473D-B423-05907AD1C8A0}"/>
  <tableColumns count="4">
    <tableColumn id="1" xr3:uid="{3E6C1338-35A0-41F0-84CC-B1720CA73520}" name="TABLE_NAME" dataDxfId="14"/>
    <tableColumn id="2" xr3:uid="{F1B3081D-A819-4467-988B-976F056F326D}" name="PSD/SSD" dataDxfId="13"/>
    <tableColumn id="3" xr3:uid="{7C9E733D-F442-411E-8A3D-5E9BC105757D}" name="TYPE" dataDxfId="12"/>
    <tableColumn id="4" xr3:uid="{6D759F83-878D-4F0C-9F01-C466368E0C3C}" name="ORDER" dataDxfId="1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2BEA3-1B7B-4921-9214-718ACCC7382C}" name="Weigtage4" displayName="Weigtage4" ref="AC2:AD9" totalsRowShown="0" headerRowDxfId="10" headerRowBorderDxfId="9" tableBorderDxfId="8" totalsRowBorderDxfId="7">
  <autoFilter ref="AC2:AD9" xr:uid="{F40AC436-017A-426A-B1AD-1370B1A3F653}"/>
  <tableColumns count="2">
    <tableColumn id="1" xr3:uid="{E07EA654-FEE1-4897-A67A-3D0E7EDF5B2C}" name="PSD/SSD" dataDxfId="6"/>
    <tableColumn id="2" xr3:uid="{4AC49B69-D18B-4378-8063-CECC6EF309A0}" name="Weigtage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9C9EC5-3F69-4C38-86A8-E23CC1AC0345}" name="EQUI5" displayName="EQUI5" ref="AH2:AK14" totalsRowShown="0" headerRowDxfId="4">
  <autoFilter ref="AH2:AK14" xr:uid="{9F3EBA10-BE2A-473D-B423-05907AD1C8A0}"/>
  <tableColumns count="4">
    <tableColumn id="1" xr3:uid="{6F4A8213-D371-4CD8-85B1-FA3531D6B362}" name="TABLE_NAME" dataDxfId="3"/>
    <tableColumn id="2" xr3:uid="{4C9484C2-D023-4083-BCD3-1541AD5C7072}" name="PSD/SSD" dataDxfId="2"/>
    <tableColumn id="3" xr3:uid="{F7444117-4660-41C9-9E5F-76003B9EFEA0}" name="TYPE" dataDxfId="1"/>
    <tableColumn id="4" xr3:uid="{213BBB30-40F9-43A6-95EF-09255C6A7A29}" name="ORDE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groups/b73d6600-df4c-480e-a9af-474f22926b48/reports/29b4a223-c614-4715-a154-797641ef5c3b/ReportSection22295106d8448d3eb63d" TargetMode="External"/><Relationship Id="rId2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1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6" Type="http://schemas.openxmlformats.org/officeDocument/2006/relationships/hyperlink" Target="https://app.powerbi.com/groups/b73d6600-df4c-480e-a9af-474f22926b48/reports/3c03a3f4-df68-4a98-b268-69c5b464ffcb/ReportSectionafcc73899d59ca6e88a0" TargetMode="External"/><Relationship Id="rId5" Type="http://schemas.openxmlformats.org/officeDocument/2006/relationships/hyperlink" Target="https://app.powerbi.com/groups/b73d6600-df4c-480e-a9af-474f22926b48/reports/9c4ca42d-8db8-40e9-a346-f43443382218/ReportSection3dc39e8c606984c77b6a" TargetMode="External"/><Relationship Id="rId4" Type="http://schemas.openxmlformats.org/officeDocument/2006/relationships/hyperlink" Target="https://app.powerbi.com/groups/b73d6600-df4c-480e-a9af-474f22926b48/reports/01e98e86-e0a0-428f-865d-57222244b25f/ReportSectionede49e81dc4eb3da251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groups/b73d6600-df4c-480e-a9af-474f22926b48/reports/29b4a223-c614-4715-a154-797641ef5c3b/ReportSection22295106d8448d3eb63d" TargetMode="External"/><Relationship Id="rId2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1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6" Type="http://schemas.openxmlformats.org/officeDocument/2006/relationships/hyperlink" Target="https://app.powerbi.com/groups/b73d6600-df4c-480e-a9af-474f22926b48/reports/9c4ca42d-8db8-40e9-a346-f43443382218/ReportSection3dc39e8c606984c77b6a" TargetMode="External"/><Relationship Id="rId5" Type="http://schemas.openxmlformats.org/officeDocument/2006/relationships/hyperlink" Target="https://app.powerbi.com/groups/b73d6600-df4c-480e-a9af-474f22926b48/reports/01e98e86-e0a0-428f-865d-57222244b25f/ReportSectionede49e81dc4eb3da251b" TargetMode="External"/><Relationship Id="rId4" Type="http://schemas.openxmlformats.org/officeDocument/2006/relationships/hyperlink" Target="https://app.powerbi.com/groups/b73d6600-df4c-480e-a9af-474f22926b48/reports/2dd406f9-fdec-410e-9755-657afb218f22/ReportSec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5"/>
  <sheetViews>
    <sheetView tabSelected="1" zoomScale="70" zoomScaleNormal="70" workbookViewId="0">
      <selection activeCell="E206" sqref="E206"/>
    </sheetView>
  </sheetViews>
  <sheetFormatPr defaultColWidth="8.6640625" defaultRowHeight="14.4" x14ac:dyDescent="0.3"/>
  <cols>
    <col min="1" max="1" width="35" style="2" customWidth="1"/>
    <col min="2" max="2" width="8.33203125" style="2" customWidth="1"/>
    <col min="3" max="3" width="8.5546875" style="1" bestFit="1" customWidth="1"/>
    <col min="4" max="4" width="8.6640625" style="1"/>
    <col min="5" max="5" width="58.6640625" style="1" bestFit="1" customWidth="1"/>
    <col min="6" max="6" width="15.6640625" style="1" bestFit="1" customWidth="1"/>
    <col min="7" max="9" width="8.6640625" style="1"/>
    <col min="10" max="10" width="52.33203125" style="1" bestFit="1" customWidth="1"/>
    <col min="11" max="11" width="58.6640625" style="1" bestFit="1" customWidth="1"/>
    <col min="12" max="12" width="8.33203125" style="1" bestFit="1" customWidth="1"/>
    <col min="13" max="13" width="10.109375" style="1" bestFit="1" customWidth="1"/>
    <col min="14" max="14" width="9.44140625" style="1" customWidth="1"/>
    <col min="15" max="16384" width="8.6640625" style="1"/>
  </cols>
  <sheetData>
    <row r="1" spans="1:13" ht="49.95" customHeight="1" x14ac:dyDescent="0.3">
      <c r="A1" s="4" t="s">
        <v>72</v>
      </c>
      <c r="B1" s="4" t="s">
        <v>1</v>
      </c>
      <c r="C1" s="5">
        <v>44927</v>
      </c>
      <c r="E1" s="22"/>
      <c r="F1" s="22"/>
      <c r="G1" s="22"/>
    </row>
    <row r="2" spans="1:13" ht="38.700000000000003" customHeight="1" x14ac:dyDescent="0.3">
      <c r="A2" s="3" t="s">
        <v>2</v>
      </c>
      <c r="B2" s="6">
        <f t="shared" ref="B2:B19" si="0">$F$3</f>
        <v>0.25</v>
      </c>
      <c r="C2" s="10">
        <v>1</v>
      </c>
      <c r="E2" s="32" t="s">
        <v>3</v>
      </c>
      <c r="F2" s="33" t="s">
        <v>4</v>
      </c>
      <c r="G2" s="22"/>
      <c r="J2" s="36" t="s">
        <v>5</v>
      </c>
      <c r="K2" s="37" t="s">
        <v>3</v>
      </c>
      <c r="L2" s="37" t="s">
        <v>6</v>
      </c>
      <c r="M2" s="37" t="s">
        <v>7</v>
      </c>
    </row>
    <row r="3" spans="1:13" ht="14.7" customHeight="1" x14ac:dyDescent="0.3">
      <c r="A3" s="3" t="s">
        <v>8</v>
      </c>
      <c r="B3" s="6">
        <f t="shared" si="0"/>
        <v>0.25</v>
      </c>
      <c r="C3" s="10">
        <v>1</v>
      </c>
      <c r="E3" s="26" t="s">
        <v>72</v>
      </c>
      <c r="F3" s="29">
        <v>0.25</v>
      </c>
      <c r="G3" s="22"/>
      <c r="J3" s="34" t="s">
        <v>72</v>
      </c>
      <c r="K3" s="34" t="s">
        <v>72</v>
      </c>
      <c r="L3" s="35" t="s">
        <v>9</v>
      </c>
      <c r="M3" s="7">
        <v>1</v>
      </c>
    </row>
    <row r="4" spans="1:13" ht="14.7" customHeight="1" x14ac:dyDescent="0.3">
      <c r="A4" s="3" t="s">
        <v>10</v>
      </c>
      <c r="B4" s="6">
        <f t="shared" si="0"/>
        <v>0.25</v>
      </c>
      <c r="C4" s="10">
        <v>0.98809999999999998</v>
      </c>
      <c r="E4" s="26" t="s">
        <v>73</v>
      </c>
      <c r="F4" s="29">
        <v>0.2</v>
      </c>
      <c r="G4" s="22"/>
      <c r="J4" s="34" t="s">
        <v>75</v>
      </c>
      <c r="K4" s="34" t="s">
        <v>72</v>
      </c>
      <c r="L4" s="35" t="s">
        <v>13</v>
      </c>
      <c r="M4" s="7">
        <v>2</v>
      </c>
    </row>
    <row r="5" spans="1:13" ht="14.7" customHeight="1" x14ac:dyDescent="0.3">
      <c r="A5" s="3" t="s">
        <v>14</v>
      </c>
      <c r="B5" s="6">
        <f t="shared" si="0"/>
        <v>0.25</v>
      </c>
      <c r="C5" s="10">
        <v>1</v>
      </c>
      <c r="E5" s="26" t="s">
        <v>74</v>
      </c>
      <c r="F5" s="29">
        <v>0.05</v>
      </c>
      <c r="G5" s="22"/>
      <c r="J5" s="34" t="s">
        <v>73</v>
      </c>
      <c r="K5" s="34" t="s">
        <v>73</v>
      </c>
      <c r="L5" s="35" t="s">
        <v>9</v>
      </c>
      <c r="M5" s="7">
        <v>3</v>
      </c>
    </row>
    <row r="6" spans="1:13" ht="14.7" customHeight="1" x14ac:dyDescent="0.3">
      <c r="A6" s="3" t="s">
        <v>16</v>
      </c>
      <c r="B6" s="6">
        <f t="shared" si="0"/>
        <v>0.25</v>
      </c>
      <c r="C6" s="10">
        <v>0.6</v>
      </c>
      <c r="E6" s="26" t="s">
        <v>20</v>
      </c>
      <c r="F6" s="29">
        <v>0.2</v>
      </c>
      <c r="G6" s="22"/>
      <c r="J6" s="34" t="s">
        <v>76</v>
      </c>
      <c r="K6" s="34" t="s">
        <v>73</v>
      </c>
      <c r="L6" s="35" t="s">
        <v>13</v>
      </c>
      <c r="M6" s="7">
        <v>4</v>
      </c>
    </row>
    <row r="7" spans="1:13" ht="14.7" customHeight="1" x14ac:dyDescent="0.3">
      <c r="A7" s="3" t="s">
        <v>19</v>
      </c>
      <c r="B7" s="6">
        <f t="shared" si="0"/>
        <v>0.25</v>
      </c>
      <c r="C7" s="10">
        <v>0.82479999999999998</v>
      </c>
      <c r="E7" s="26" t="s">
        <v>23</v>
      </c>
      <c r="F7" s="29">
        <v>0.3</v>
      </c>
      <c r="G7" s="22"/>
      <c r="J7" s="34" t="s">
        <v>74</v>
      </c>
      <c r="K7" s="34" t="s">
        <v>74</v>
      </c>
      <c r="L7" s="35" t="s">
        <v>9</v>
      </c>
      <c r="M7" s="7">
        <v>5</v>
      </c>
    </row>
    <row r="8" spans="1:13" ht="14.7" customHeight="1" x14ac:dyDescent="0.3">
      <c r="A8" s="3" t="s">
        <v>22</v>
      </c>
      <c r="B8" s="6">
        <f t="shared" si="0"/>
        <v>0.25</v>
      </c>
      <c r="C8" s="10">
        <v>1</v>
      </c>
      <c r="E8" s="26" t="s">
        <v>26</v>
      </c>
      <c r="F8" s="29">
        <f>SUM(F3:F7)</f>
        <v>1</v>
      </c>
      <c r="G8" s="22"/>
      <c r="J8" s="34" t="s">
        <v>77</v>
      </c>
      <c r="K8" s="34" t="s">
        <v>74</v>
      </c>
      <c r="L8" s="35" t="s">
        <v>13</v>
      </c>
      <c r="M8" s="7">
        <v>6</v>
      </c>
    </row>
    <row r="9" spans="1:13" x14ac:dyDescent="0.3">
      <c r="A9" s="3" t="s">
        <v>25</v>
      </c>
      <c r="B9" s="6">
        <f t="shared" si="0"/>
        <v>0.25</v>
      </c>
      <c r="C9" s="10">
        <v>0.99119999999999997</v>
      </c>
      <c r="E9" s="30"/>
      <c r="F9" s="31"/>
      <c r="G9" s="22"/>
      <c r="J9" s="34" t="s">
        <v>20</v>
      </c>
      <c r="K9" s="34" t="s">
        <v>20</v>
      </c>
      <c r="L9" s="35" t="s">
        <v>9</v>
      </c>
      <c r="M9" s="7">
        <v>7</v>
      </c>
    </row>
    <row r="10" spans="1:13" x14ac:dyDescent="0.3">
      <c r="A10" s="3" t="s">
        <v>28</v>
      </c>
      <c r="B10" s="6">
        <f t="shared" si="0"/>
        <v>0.25</v>
      </c>
      <c r="C10" s="10">
        <v>1</v>
      </c>
      <c r="E10" s="22"/>
      <c r="F10" s="22"/>
      <c r="G10" s="22"/>
      <c r="J10" s="34" t="s">
        <v>78</v>
      </c>
      <c r="K10" s="34" t="s">
        <v>20</v>
      </c>
      <c r="L10" s="35" t="s">
        <v>13</v>
      </c>
      <c r="M10" s="7">
        <v>8</v>
      </c>
    </row>
    <row r="11" spans="1:13" x14ac:dyDescent="0.3">
      <c r="A11" s="3" t="s">
        <v>30</v>
      </c>
      <c r="B11" s="6">
        <f t="shared" si="0"/>
        <v>0.25</v>
      </c>
      <c r="C11" s="10">
        <v>1</v>
      </c>
      <c r="E11" s="22"/>
      <c r="F11" s="22"/>
      <c r="G11" s="22"/>
      <c r="J11" s="34" t="s">
        <v>23</v>
      </c>
      <c r="K11" s="34" t="s">
        <v>23</v>
      </c>
      <c r="L11" s="35" t="s">
        <v>9</v>
      </c>
      <c r="M11" s="7">
        <v>9</v>
      </c>
    </row>
    <row r="12" spans="1:13" x14ac:dyDescent="0.3">
      <c r="A12" s="3" t="s">
        <v>32</v>
      </c>
      <c r="B12" s="6">
        <f t="shared" si="0"/>
        <v>0.25</v>
      </c>
      <c r="C12" s="10">
        <v>0.75680000000000003</v>
      </c>
      <c r="E12" s="22"/>
      <c r="F12" s="22"/>
      <c r="G12" s="22"/>
      <c r="J12" s="34" t="s">
        <v>79</v>
      </c>
      <c r="K12" s="34" t="s">
        <v>23</v>
      </c>
      <c r="L12" s="35" t="s">
        <v>13</v>
      </c>
      <c r="M12" s="7">
        <v>10</v>
      </c>
    </row>
    <row r="13" spans="1:13" ht="14.7" customHeight="1" x14ac:dyDescent="0.3">
      <c r="A13" s="3" t="s">
        <v>34</v>
      </c>
      <c r="B13" s="6">
        <f t="shared" si="0"/>
        <v>0.25</v>
      </c>
      <c r="C13" s="10">
        <v>0.94740000000000002</v>
      </c>
      <c r="E13" s="22"/>
      <c r="F13" s="22"/>
      <c r="G13" s="22"/>
      <c r="J13" s="34"/>
      <c r="K13" s="34"/>
      <c r="L13" s="35"/>
      <c r="M13" s="7"/>
    </row>
    <row r="14" spans="1:13" ht="14.7" customHeight="1" x14ac:dyDescent="0.3">
      <c r="A14" s="3" t="s">
        <v>35</v>
      </c>
      <c r="B14" s="6">
        <f t="shared" si="0"/>
        <v>0.25</v>
      </c>
      <c r="C14" s="10">
        <v>0.75</v>
      </c>
      <c r="E14" s="22"/>
      <c r="F14" s="22"/>
      <c r="G14" s="22"/>
      <c r="J14" s="34"/>
      <c r="K14" s="34"/>
      <c r="L14" s="35"/>
      <c r="M14" s="7"/>
    </row>
    <row r="15" spans="1:13" x14ac:dyDescent="0.3">
      <c r="A15" s="3" t="s">
        <v>37</v>
      </c>
      <c r="B15" s="6">
        <f t="shared" si="0"/>
        <v>0.25</v>
      </c>
      <c r="C15" s="10">
        <v>0.97560000000000002</v>
      </c>
      <c r="E15" s="22"/>
      <c r="F15" s="22"/>
      <c r="G15" s="22"/>
    </row>
    <row r="16" spans="1:13" x14ac:dyDescent="0.3">
      <c r="A16" s="3" t="s">
        <v>38</v>
      </c>
      <c r="B16" s="6">
        <f t="shared" si="0"/>
        <v>0.25</v>
      </c>
      <c r="C16" s="10">
        <v>0.8</v>
      </c>
    </row>
    <row r="17" spans="1:3" x14ac:dyDescent="0.3">
      <c r="A17" s="3" t="s">
        <v>39</v>
      </c>
      <c r="B17" s="6">
        <f t="shared" si="0"/>
        <v>0.25</v>
      </c>
      <c r="C17" s="10">
        <v>0.23530000000000001</v>
      </c>
    </row>
    <row r="18" spans="1:3" x14ac:dyDescent="0.3">
      <c r="A18" s="3" t="s">
        <v>40</v>
      </c>
      <c r="B18" s="6">
        <f t="shared" si="0"/>
        <v>0.25</v>
      </c>
      <c r="C18" s="10">
        <v>0.79420000000000002</v>
      </c>
    </row>
    <row r="19" spans="1:3" x14ac:dyDescent="0.3">
      <c r="A19" s="3" t="s">
        <v>41</v>
      </c>
      <c r="B19" s="6">
        <f t="shared" si="0"/>
        <v>0.25</v>
      </c>
      <c r="C19" s="40">
        <v>1</v>
      </c>
    </row>
    <row r="20" spans="1:3" x14ac:dyDescent="0.3">
      <c r="A20" s="23"/>
      <c r="B20" s="25"/>
      <c r="C20" s="22"/>
    </row>
    <row r="21" spans="1:3" ht="49.95" customHeight="1" x14ac:dyDescent="0.3">
      <c r="A21" s="4" t="str">
        <f>(J4)</f>
        <v>Total # of Resolution with Quality Category-Issue-Res Code Combination</v>
      </c>
      <c r="B21" s="4" t="s">
        <v>1</v>
      </c>
      <c r="C21" s="5">
        <v>44927</v>
      </c>
    </row>
    <row r="22" spans="1:3" x14ac:dyDescent="0.3">
      <c r="A22" s="3" t="s">
        <v>2</v>
      </c>
      <c r="B22" s="6">
        <f t="shared" ref="B22:B39" si="1">$F$3</f>
        <v>0.25</v>
      </c>
      <c r="C22" s="15">
        <v>9</v>
      </c>
    </row>
    <row r="23" spans="1:3" x14ac:dyDescent="0.3">
      <c r="A23" s="3" t="s">
        <v>8</v>
      </c>
      <c r="B23" s="6">
        <f t="shared" si="1"/>
        <v>0.25</v>
      </c>
      <c r="C23" s="15">
        <v>119</v>
      </c>
    </row>
    <row r="24" spans="1:3" x14ac:dyDescent="0.3">
      <c r="A24" s="3" t="s">
        <v>10</v>
      </c>
      <c r="B24" s="6">
        <f t="shared" si="1"/>
        <v>0.25</v>
      </c>
      <c r="C24" s="15">
        <v>168</v>
      </c>
    </row>
    <row r="25" spans="1:3" x14ac:dyDescent="0.3">
      <c r="A25" s="3" t="s">
        <v>14</v>
      </c>
      <c r="B25" s="6">
        <f t="shared" si="1"/>
        <v>0.25</v>
      </c>
      <c r="C25" s="15">
        <v>1</v>
      </c>
    </row>
    <row r="26" spans="1:3" x14ac:dyDescent="0.3">
      <c r="A26" s="3" t="s">
        <v>16</v>
      </c>
      <c r="B26" s="6">
        <f t="shared" si="1"/>
        <v>0.25</v>
      </c>
      <c r="C26" s="15">
        <v>25</v>
      </c>
    </row>
    <row r="27" spans="1:3" x14ac:dyDescent="0.3">
      <c r="A27" s="3" t="s">
        <v>19</v>
      </c>
      <c r="B27" s="6">
        <f t="shared" si="1"/>
        <v>0.25</v>
      </c>
      <c r="C27" s="15">
        <v>548</v>
      </c>
    </row>
    <row r="28" spans="1:3" x14ac:dyDescent="0.3">
      <c r="A28" s="3" t="s">
        <v>22</v>
      </c>
      <c r="B28" s="6">
        <f t="shared" si="1"/>
        <v>0.25</v>
      </c>
      <c r="C28" s="15">
        <v>115</v>
      </c>
    </row>
    <row r="29" spans="1:3" x14ac:dyDescent="0.3">
      <c r="A29" s="3" t="s">
        <v>25</v>
      </c>
      <c r="B29" s="6">
        <f t="shared" si="1"/>
        <v>0.25</v>
      </c>
      <c r="C29" s="15">
        <v>1697</v>
      </c>
    </row>
    <row r="30" spans="1:3" x14ac:dyDescent="0.3">
      <c r="A30" s="3" t="s">
        <v>28</v>
      </c>
      <c r="B30" s="6">
        <f t="shared" si="1"/>
        <v>0.25</v>
      </c>
      <c r="C30" s="15">
        <v>43</v>
      </c>
    </row>
    <row r="31" spans="1:3" x14ac:dyDescent="0.3">
      <c r="A31" s="3" t="s">
        <v>30</v>
      </c>
      <c r="B31" s="6">
        <f t="shared" si="1"/>
        <v>0.25</v>
      </c>
      <c r="C31" s="15">
        <v>54</v>
      </c>
    </row>
    <row r="32" spans="1:3" x14ac:dyDescent="0.3">
      <c r="A32" s="3" t="s">
        <v>32</v>
      </c>
      <c r="B32" s="6">
        <f t="shared" si="1"/>
        <v>0.25</v>
      </c>
      <c r="C32" s="15">
        <v>37</v>
      </c>
    </row>
    <row r="33" spans="1:3" x14ac:dyDescent="0.3">
      <c r="A33" s="3" t="s">
        <v>34</v>
      </c>
      <c r="B33" s="6">
        <f t="shared" si="1"/>
        <v>0.25</v>
      </c>
      <c r="C33" s="15">
        <v>38</v>
      </c>
    </row>
    <row r="34" spans="1:3" x14ac:dyDescent="0.3">
      <c r="A34" s="3" t="s">
        <v>35</v>
      </c>
      <c r="B34" s="6">
        <f t="shared" si="1"/>
        <v>0.25</v>
      </c>
      <c r="C34" s="15">
        <v>12</v>
      </c>
    </row>
    <row r="35" spans="1:3" x14ac:dyDescent="0.3">
      <c r="A35" s="3" t="s">
        <v>37</v>
      </c>
      <c r="B35" s="6">
        <f t="shared" si="1"/>
        <v>0.25</v>
      </c>
      <c r="C35" s="15">
        <v>82</v>
      </c>
    </row>
    <row r="36" spans="1:3" x14ac:dyDescent="0.3">
      <c r="A36" s="3" t="s">
        <v>38</v>
      </c>
      <c r="B36" s="6">
        <f t="shared" si="1"/>
        <v>0.25</v>
      </c>
      <c r="C36" s="15">
        <v>5</v>
      </c>
    </row>
    <row r="37" spans="1:3" x14ac:dyDescent="0.3">
      <c r="A37" s="3" t="s">
        <v>39</v>
      </c>
      <c r="B37" s="6">
        <f t="shared" si="1"/>
        <v>0.25</v>
      </c>
      <c r="C37" s="15">
        <v>17</v>
      </c>
    </row>
    <row r="38" spans="1:3" x14ac:dyDescent="0.3">
      <c r="A38" s="3" t="s">
        <v>40</v>
      </c>
      <c r="B38" s="6">
        <f t="shared" si="1"/>
        <v>0.25</v>
      </c>
      <c r="C38" s="15">
        <v>481</v>
      </c>
    </row>
    <row r="39" spans="1:3" x14ac:dyDescent="0.3">
      <c r="A39" s="3" t="s">
        <v>41</v>
      </c>
      <c r="B39" s="6">
        <f t="shared" si="1"/>
        <v>0.25</v>
      </c>
      <c r="C39" s="39"/>
    </row>
    <row r="40" spans="1:3" x14ac:dyDescent="0.3">
      <c r="A40" s="23"/>
      <c r="B40" s="25"/>
      <c r="C40" s="22"/>
    </row>
    <row r="41" spans="1:3" ht="49.95" customHeight="1" x14ac:dyDescent="0.3">
      <c r="A41" s="4" t="str">
        <f>(J5)</f>
        <v>% Quality of Res. Notes</v>
      </c>
      <c r="B41" s="4" t="s">
        <v>1</v>
      </c>
      <c r="C41" s="5">
        <v>44927</v>
      </c>
    </row>
    <row r="42" spans="1:3" x14ac:dyDescent="0.3">
      <c r="A42" s="3" t="s">
        <v>2</v>
      </c>
      <c r="B42" s="6">
        <f t="shared" ref="B42:B59" si="2">$F$4</f>
        <v>0.2</v>
      </c>
      <c r="C42" s="20">
        <v>0.1047</v>
      </c>
    </row>
    <row r="43" spans="1:3" x14ac:dyDescent="0.3">
      <c r="A43" s="3" t="s">
        <v>8</v>
      </c>
      <c r="B43" s="6">
        <f t="shared" si="2"/>
        <v>0.2</v>
      </c>
      <c r="C43" s="20">
        <v>1</v>
      </c>
    </row>
    <row r="44" spans="1:3" x14ac:dyDescent="0.3">
      <c r="A44" s="3" t="s">
        <v>10</v>
      </c>
      <c r="B44" s="6">
        <f t="shared" si="2"/>
        <v>0.2</v>
      </c>
      <c r="C44" s="20">
        <v>0.94379999999999997</v>
      </c>
    </row>
    <row r="45" spans="1:3" x14ac:dyDescent="0.3">
      <c r="A45" s="3" t="s">
        <v>14</v>
      </c>
      <c r="B45" s="6">
        <f t="shared" si="2"/>
        <v>0.2</v>
      </c>
      <c r="C45" s="20">
        <v>0.25</v>
      </c>
    </row>
    <row r="46" spans="1:3" x14ac:dyDescent="0.3">
      <c r="A46" s="3" t="s">
        <v>16</v>
      </c>
      <c r="B46" s="6">
        <f t="shared" si="2"/>
        <v>0.2</v>
      </c>
      <c r="C46" s="20">
        <v>0.51019999999999999</v>
      </c>
    </row>
    <row r="47" spans="1:3" x14ac:dyDescent="0.3">
      <c r="A47" s="3" t="s">
        <v>19</v>
      </c>
      <c r="B47" s="6">
        <f t="shared" si="2"/>
        <v>0.2</v>
      </c>
      <c r="C47" s="20">
        <v>0.93679999999999997</v>
      </c>
    </row>
    <row r="48" spans="1:3" x14ac:dyDescent="0.3">
      <c r="A48" s="3" t="s">
        <v>22</v>
      </c>
      <c r="B48" s="6">
        <f t="shared" si="2"/>
        <v>0.2</v>
      </c>
      <c r="C48" s="20">
        <v>0.88460000000000005</v>
      </c>
    </row>
    <row r="49" spans="1:3" x14ac:dyDescent="0.3">
      <c r="A49" s="3" t="s">
        <v>25</v>
      </c>
      <c r="B49" s="6">
        <f t="shared" si="2"/>
        <v>0.2</v>
      </c>
      <c r="C49" s="20">
        <v>0.94910000000000005</v>
      </c>
    </row>
    <row r="50" spans="1:3" x14ac:dyDescent="0.3">
      <c r="A50" s="3" t="s">
        <v>28</v>
      </c>
      <c r="B50" s="6">
        <f t="shared" si="2"/>
        <v>0.2</v>
      </c>
      <c r="C50" s="20">
        <v>0.97729999999999995</v>
      </c>
    </row>
    <row r="51" spans="1:3" x14ac:dyDescent="0.3">
      <c r="A51" s="3" t="s">
        <v>30</v>
      </c>
      <c r="B51" s="6">
        <f t="shared" si="2"/>
        <v>0.2</v>
      </c>
      <c r="C51" s="20">
        <v>1</v>
      </c>
    </row>
    <row r="52" spans="1:3" x14ac:dyDescent="0.3">
      <c r="A52" s="3" t="s">
        <v>32</v>
      </c>
      <c r="B52" s="6">
        <f t="shared" si="2"/>
        <v>0.2</v>
      </c>
      <c r="C52" s="20">
        <v>0.44579999999999997</v>
      </c>
    </row>
    <row r="53" spans="1:3" x14ac:dyDescent="0.3">
      <c r="A53" s="3" t="s">
        <v>34</v>
      </c>
      <c r="B53" s="6">
        <f t="shared" si="2"/>
        <v>0.2</v>
      </c>
      <c r="C53" s="20">
        <v>0.95</v>
      </c>
    </row>
    <row r="54" spans="1:3" x14ac:dyDescent="0.3">
      <c r="A54" s="3" t="s">
        <v>35</v>
      </c>
      <c r="B54" s="6">
        <f t="shared" si="2"/>
        <v>0.2</v>
      </c>
      <c r="C54" s="20">
        <v>0.70589999999999997</v>
      </c>
    </row>
    <row r="55" spans="1:3" x14ac:dyDescent="0.3">
      <c r="A55" s="3" t="s">
        <v>37</v>
      </c>
      <c r="B55" s="6">
        <f t="shared" si="2"/>
        <v>0.2</v>
      </c>
      <c r="C55" s="20">
        <v>0.89129999999999998</v>
      </c>
    </row>
    <row r="56" spans="1:3" x14ac:dyDescent="0.3">
      <c r="A56" s="3" t="s">
        <v>38</v>
      </c>
      <c r="B56" s="6">
        <f>$F$4</f>
        <v>0.2</v>
      </c>
      <c r="C56" s="20">
        <v>0.625</v>
      </c>
    </row>
    <row r="57" spans="1:3" x14ac:dyDescent="0.3">
      <c r="A57" s="3" t="s">
        <v>39</v>
      </c>
      <c r="B57" s="6">
        <f t="shared" si="2"/>
        <v>0.2</v>
      </c>
      <c r="C57" s="20">
        <v>0.1288</v>
      </c>
    </row>
    <row r="58" spans="1:3" x14ac:dyDescent="0.3">
      <c r="A58" s="3" t="s">
        <v>40</v>
      </c>
      <c r="B58" s="6">
        <f t="shared" si="2"/>
        <v>0.2</v>
      </c>
      <c r="C58" s="20">
        <v>0.85589999999999999</v>
      </c>
    </row>
    <row r="59" spans="1:3" x14ac:dyDescent="0.3">
      <c r="A59" s="3" t="s">
        <v>41</v>
      </c>
      <c r="B59" s="6">
        <f t="shared" si="2"/>
        <v>0.2</v>
      </c>
      <c r="C59" s="40">
        <v>1</v>
      </c>
    </row>
    <row r="60" spans="1:3" x14ac:dyDescent="0.3">
      <c r="B60" s="11"/>
      <c r="C60" s="22"/>
    </row>
    <row r="61" spans="1:3" ht="49.95" customHeight="1" x14ac:dyDescent="0.3">
      <c r="A61" s="4" t="str">
        <f>(J6)</f>
        <v>Total # of Quality of Res. Notes</v>
      </c>
      <c r="B61" s="4" t="s">
        <v>1</v>
      </c>
      <c r="C61" s="5">
        <v>44927</v>
      </c>
    </row>
    <row r="62" spans="1:3" x14ac:dyDescent="0.3">
      <c r="A62" s="3" t="s">
        <v>2</v>
      </c>
      <c r="B62" s="11">
        <f>$F$4</f>
        <v>0.2</v>
      </c>
      <c r="C62" s="21">
        <v>86</v>
      </c>
    </row>
    <row r="63" spans="1:3" x14ac:dyDescent="0.3">
      <c r="A63" s="3" t="s">
        <v>8</v>
      </c>
      <c r="B63" s="11">
        <f t="shared" ref="B63:B79" si="3">$F$4</f>
        <v>0.2</v>
      </c>
      <c r="C63" s="21">
        <v>119</v>
      </c>
    </row>
    <row r="64" spans="1:3" x14ac:dyDescent="0.3">
      <c r="A64" s="3" t="s">
        <v>10</v>
      </c>
      <c r="B64" s="11">
        <f t="shared" si="3"/>
        <v>0.2</v>
      </c>
      <c r="C64" s="21">
        <v>178</v>
      </c>
    </row>
    <row r="65" spans="1:3" x14ac:dyDescent="0.3">
      <c r="A65" s="3" t="s">
        <v>14</v>
      </c>
      <c r="B65" s="11">
        <f t="shared" si="3"/>
        <v>0.2</v>
      </c>
      <c r="C65" s="21">
        <v>4</v>
      </c>
    </row>
    <row r="66" spans="1:3" x14ac:dyDescent="0.3">
      <c r="A66" s="3" t="s">
        <v>16</v>
      </c>
      <c r="B66" s="11">
        <f t="shared" si="3"/>
        <v>0.2</v>
      </c>
      <c r="C66" s="21">
        <v>49</v>
      </c>
    </row>
    <row r="67" spans="1:3" x14ac:dyDescent="0.3">
      <c r="A67" s="3" t="s">
        <v>19</v>
      </c>
      <c r="B67" s="11">
        <f t="shared" si="3"/>
        <v>0.2</v>
      </c>
      <c r="C67" s="21">
        <v>585</v>
      </c>
    </row>
    <row r="68" spans="1:3" x14ac:dyDescent="0.3">
      <c r="A68" s="3" t="s">
        <v>22</v>
      </c>
      <c r="B68" s="11">
        <f t="shared" si="3"/>
        <v>0.2</v>
      </c>
      <c r="C68" s="21">
        <v>130</v>
      </c>
    </row>
    <row r="69" spans="1:3" x14ac:dyDescent="0.3">
      <c r="A69" s="3" t="s">
        <v>25</v>
      </c>
      <c r="B69" s="11">
        <f t="shared" si="3"/>
        <v>0.2</v>
      </c>
      <c r="C69" s="21">
        <v>1788</v>
      </c>
    </row>
    <row r="70" spans="1:3" x14ac:dyDescent="0.3">
      <c r="A70" s="3" t="s">
        <v>28</v>
      </c>
      <c r="B70" s="11">
        <f t="shared" si="3"/>
        <v>0.2</v>
      </c>
      <c r="C70" s="21">
        <v>44</v>
      </c>
    </row>
    <row r="71" spans="1:3" x14ac:dyDescent="0.3">
      <c r="A71" s="3" t="s">
        <v>30</v>
      </c>
      <c r="B71" s="11">
        <f t="shared" si="3"/>
        <v>0.2</v>
      </c>
      <c r="C71" s="21">
        <v>54</v>
      </c>
    </row>
    <row r="72" spans="1:3" x14ac:dyDescent="0.3">
      <c r="A72" s="3" t="s">
        <v>32</v>
      </c>
      <c r="B72" s="11">
        <f t="shared" si="3"/>
        <v>0.2</v>
      </c>
      <c r="C72" s="21">
        <v>83</v>
      </c>
    </row>
    <row r="73" spans="1:3" x14ac:dyDescent="0.3">
      <c r="A73" s="3" t="s">
        <v>34</v>
      </c>
      <c r="B73" s="11">
        <f t="shared" si="3"/>
        <v>0.2</v>
      </c>
      <c r="C73" s="21">
        <v>40</v>
      </c>
    </row>
    <row r="74" spans="1:3" x14ac:dyDescent="0.3">
      <c r="A74" s="3" t="s">
        <v>35</v>
      </c>
      <c r="B74" s="11">
        <f t="shared" si="3"/>
        <v>0.2</v>
      </c>
      <c r="C74" s="21">
        <v>17</v>
      </c>
    </row>
    <row r="75" spans="1:3" x14ac:dyDescent="0.3">
      <c r="A75" s="3" t="s">
        <v>37</v>
      </c>
      <c r="B75" s="11">
        <f t="shared" si="3"/>
        <v>0.2</v>
      </c>
      <c r="C75" s="21">
        <v>92</v>
      </c>
    </row>
    <row r="76" spans="1:3" x14ac:dyDescent="0.3">
      <c r="A76" s="3" t="s">
        <v>38</v>
      </c>
      <c r="B76" s="11">
        <f t="shared" si="3"/>
        <v>0.2</v>
      </c>
      <c r="C76" s="21">
        <v>8</v>
      </c>
    </row>
    <row r="77" spans="1:3" ht="15" customHeight="1" x14ac:dyDescent="0.3">
      <c r="A77" s="3" t="s">
        <v>39</v>
      </c>
      <c r="B77" s="11">
        <f t="shared" si="3"/>
        <v>0.2</v>
      </c>
      <c r="C77" s="21">
        <v>132</v>
      </c>
    </row>
    <row r="78" spans="1:3" x14ac:dyDescent="0.3">
      <c r="A78" s="3" t="s">
        <v>40</v>
      </c>
      <c r="B78" s="11">
        <f t="shared" si="3"/>
        <v>0.2</v>
      </c>
      <c r="C78" s="21">
        <v>562</v>
      </c>
    </row>
    <row r="79" spans="1:3" x14ac:dyDescent="0.3">
      <c r="A79" s="3" t="s">
        <v>41</v>
      </c>
      <c r="B79" s="11">
        <f t="shared" si="3"/>
        <v>0.2</v>
      </c>
      <c r="C79" s="63"/>
    </row>
    <row r="80" spans="1:3" x14ac:dyDescent="0.3">
      <c r="C80" s="22"/>
    </row>
    <row r="81" spans="1:3" ht="49.95" customHeight="1" x14ac:dyDescent="0.3">
      <c r="A81" s="4" t="str">
        <f>(J7)</f>
        <v>%Categorization Compliance</v>
      </c>
      <c r="B81" s="4" t="s">
        <v>1</v>
      </c>
      <c r="C81" s="5">
        <v>44927</v>
      </c>
    </row>
    <row r="82" spans="1:3" x14ac:dyDescent="0.3">
      <c r="A82" s="3" t="s">
        <v>2</v>
      </c>
      <c r="B82" s="6">
        <f>$F$5</f>
        <v>0.05</v>
      </c>
      <c r="C82" s="10">
        <v>1</v>
      </c>
    </row>
    <row r="83" spans="1:3" x14ac:dyDescent="0.3">
      <c r="A83" s="3" t="s">
        <v>8</v>
      </c>
      <c r="B83" s="6">
        <f t="shared" ref="B83:B99" si="4">$F$5</f>
        <v>0.05</v>
      </c>
      <c r="C83" s="10">
        <v>1</v>
      </c>
    </row>
    <row r="84" spans="1:3" x14ac:dyDescent="0.3">
      <c r="A84" s="3" t="s">
        <v>10</v>
      </c>
      <c r="B84" s="6">
        <f t="shared" si="4"/>
        <v>0.05</v>
      </c>
      <c r="C84" s="10">
        <v>1</v>
      </c>
    </row>
    <row r="85" spans="1:3" x14ac:dyDescent="0.3">
      <c r="A85" s="3" t="s">
        <v>14</v>
      </c>
      <c r="B85" s="6">
        <f t="shared" si="4"/>
        <v>0.05</v>
      </c>
      <c r="C85" s="10">
        <v>1</v>
      </c>
    </row>
    <row r="86" spans="1:3" x14ac:dyDescent="0.3">
      <c r="A86" s="3" t="s">
        <v>16</v>
      </c>
      <c r="B86" s="6">
        <f t="shared" si="4"/>
        <v>0.05</v>
      </c>
      <c r="C86" s="10">
        <v>1</v>
      </c>
    </row>
    <row r="87" spans="1:3" x14ac:dyDescent="0.3">
      <c r="A87" s="3" t="s">
        <v>19</v>
      </c>
      <c r="B87" s="6">
        <f t="shared" si="4"/>
        <v>0.05</v>
      </c>
      <c r="C87" s="10">
        <v>1</v>
      </c>
    </row>
    <row r="88" spans="1:3" x14ac:dyDescent="0.3">
      <c r="A88" s="3" t="s">
        <v>22</v>
      </c>
      <c r="B88" s="6">
        <f t="shared" si="4"/>
        <v>0.05</v>
      </c>
      <c r="C88" s="10">
        <v>0.91290000000000004</v>
      </c>
    </row>
    <row r="89" spans="1:3" x14ac:dyDescent="0.3">
      <c r="A89" s="3" t="s">
        <v>25</v>
      </c>
      <c r="B89" s="6">
        <f t="shared" si="4"/>
        <v>0.05</v>
      </c>
      <c r="C89" s="10">
        <v>0.99729999999999996</v>
      </c>
    </row>
    <row r="90" spans="1:3" x14ac:dyDescent="0.3">
      <c r="A90" s="3" t="s">
        <v>28</v>
      </c>
      <c r="B90" s="6">
        <f t="shared" si="4"/>
        <v>0.05</v>
      </c>
      <c r="C90" s="10">
        <v>1</v>
      </c>
    </row>
    <row r="91" spans="1:3" x14ac:dyDescent="0.3">
      <c r="A91" s="3" t="s">
        <v>30</v>
      </c>
      <c r="B91" s="6">
        <f t="shared" si="4"/>
        <v>0.05</v>
      </c>
      <c r="C91" s="10">
        <v>1</v>
      </c>
    </row>
    <row r="92" spans="1:3" x14ac:dyDescent="0.3">
      <c r="A92" s="3" t="s">
        <v>32</v>
      </c>
      <c r="B92" s="6">
        <f t="shared" si="4"/>
        <v>0.05</v>
      </c>
      <c r="C92" s="10">
        <v>1</v>
      </c>
    </row>
    <row r="93" spans="1:3" x14ac:dyDescent="0.3">
      <c r="A93" s="3" t="s">
        <v>34</v>
      </c>
      <c r="B93" s="6">
        <f t="shared" si="4"/>
        <v>0.05</v>
      </c>
      <c r="C93" s="10">
        <v>1</v>
      </c>
    </row>
    <row r="94" spans="1:3" x14ac:dyDescent="0.3">
      <c r="A94" s="3" t="s">
        <v>35</v>
      </c>
      <c r="B94" s="6">
        <f t="shared" si="4"/>
        <v>0.05</v>
      </c>
      <c r="C94" s="10">
        <v>1</v>
      </c>
    </row>
    <row r="95" spans="1:3" x14ac:dyDescent="0.3">
      <c r="A95" s="3" t="s">
        <v>37</v>
      </c>
      <c r="B95" s="6">
        <f t="shared" si="4"/>
        <v>0.05</v>
      </c>
      <c r="C95" s="10">
        <v>1</v>
      </c>
    </row>
    <row r="96" spans="1:3" x14ac:dyDescent="0.3">
      <c r="A96" s="3" t="s">
        <v>38</v>
      </c>
      <c r="B96" s="6">
        <f t="shared" si="4"/>
        <v>0.05</v>
      </c>
      <c r="C96" s="10">
        <v>1</v>
      </c>
    </row>
    <row r="97" spans="1:3" x14ac:dyDescent="0.3">
      <c r="A97" s="3" t="s">
        <v>39</v>
      </c>
      <c r="B97" s="6">
        <f t="shared" si="4"/>
        <v>0.05</v>
      </c>
      <c r="C97" s="10">
        <v>0.9929</v>
      </c>
    </row>
    <row r="98" spans="1:3" x14ac:dyDescent="0.3">
      <c r="A98" s="3" t="s">
        <v>40</v>
      </c>
      <c r="B98" s="6">
        <f t="shared" si="4"/>
        <v>0.05</v>
      </c>
      <c r="C98" s="10">
        <v>1</v>
      </c>
    </row>
    <row r="99" spans="1:3" x14ac:dyDescent="0.3">
      <c r="A99" s="3" t="s">
        <v>41</v>
      </c>
      <c r="B99" s="6">
        <f t="shared" si="4"/>
        <v>0.05</v>
      </c>
      <c r="C99" s="40">
        <v>1</v>
      </c>
    </row>
    <row r="100" spans="1:3" x14ac:dyDescent="0.3">
      <c r="B100" s="11"/>
      <c r="C100" s="22"/>
    </row>
    <row r="101" spans="1:3" ht="49.95" customHeight="1" x14ac:dyDescent="0.3">
      <c r="A101" s="4" t="str">
        <f>(J8)</f>
        <v>Total # of Categorization Compliance</v>
      </c>
      <c r="B101" s="4" t="s">
        <v>1</v>
      </c>
      <c r="C101" s="5">
        <v>44927</v>
      </c>
    </row>
    <row r="102" spans="1:3" x14ac:dyDescent="0.3">
      <c r="A102" s="3" t="s">
        <v>2</v>
      </c>
      <c r="B102" s="6">
        <f>$F$5</f>
        <v>0.05</v>
      </c>
      <c r="C102" s="15">
        <v>178</v>
      </c>
    </row>
    <row r="103" spans="1:3" x14ac:dyDescent="0.3">
      <c r="A103" s="3" t="s">
        <v>8</v>
      </c>
      <c r="B103" s="6">
        <f t="shared" ref="B103:B119" si="5">$F$5</f>
        <v>0.05</v>
      </c>
      <c r="C103" s="15">
        <v>189</v>
      </c>
    </row>
    <row r="104" spans="1:3" x14ac:dyDescent="0.3">
      <c r="A104" s="3" t="s">
        <v>10</v>
      </c>
      <c r="B104" s="6">
        <f t="shared" si="5"/>
        <v>0.05</v>
      </c>
      <c r="C104" s="15">
        <v>461</v>
      </c>
    </row>
    <row r="105" spans="1:3" x14ac:dyDescent="0.3">
      <c r="A105" s="3" t="s">
        <v>14</v>
      </c>
      <c r="B105" s="6">
        <f t="shared" si="5"/>
        <v>0.05</v>
      </c>
      <c r="C105" s="15">
        <v>676</v>
      </c>
    </row>
    <row r="106" spans="1:3" x14ac:dyDescent="0.3">
      <c r="A106" s="3" t="s">
        <v>16</v>
      </c>
      <c r="B106" s="6">
        <f t="shared" si="5"/>
        <v>0.05</v>
      </c>
      <c r="C106" s="15">
        <v>95</v>
      </c>
    </row>
    <row r="107" spans="1:3" x14ac:dyDescent="0.3">
      <c r="A107" s="3" t="s">
        <v>19</v>
      </c>
      <c r="B107" s="6">
        <f t="shared" si="5"/>
        <v>0.05</v>
      </c>
      <c r="C107" s="15">
        <v>1027</v>
      </c>
    </row>
    <row r="108" spans="1:3" x14ac:dyDescent="0.3">
      <c r="A108" s="3" t="s">
        <v>22</v>
      </c>
      <c r="B108" s="6">
        <f t="shared" si="5"/>
        <v>0.05</v>
      </c>
      <c r="C108" s="15">
        <v>264</v>
      </c>
    </row>
    <row r="109" spans="1:3" x14ac:dyDescent="0.3">
      <c r="A109" s="3" t="s">
        <v>25</v>
      </c>
      <c r="B109" s="6">
        <f t="shared" si="5"/>
        <v>0.05</v>
      </c>
      <c r="C109" s="15">
        <v>3286</v>
      </c>
    </row>
    <row r="110" spans="1:3" x14ac:dyDescent="0.3">
      <c r="A110" s="3" t="s">
        <v>28</v>
      </c>
      <c r="B110" s="6">
        <f t="shared" si="5"/>
        <v>0.05</v>
      </c>
      <c r="C110" s="15">
        <v>39</v>
      </c>
    </row>
    <row r="111" spans="1:3" x14ac:dyDescent="0.3">
      <c r="A111" s="3" t="s">
        <v>30</v>
      </c>
      <c r="B111" s="6">
        <f t="shared" si="5"/>
        <v>0.05</v>
      </c>
      <c r="C111" s="15">
        <v>151</v>
      </c>
    </row>
    <row r="112" spans="1:3" x14ac:dyDescent="0.3">
      <c r="A112" s="3" t="s">
        <v>32</v>
      </c>
      <c r="B112" s="6">
        <f t="shared" si="5"/>
        <v>0.05</v>
      </c>
      <c r="C112" s="15">
        <v>84</v>
      </c>
    </row>
    <row r="113" spans="1:5" x14ac:dyDescent="0.3">
      <c r="A113" s="3" t="s">
        <v>34</v>
      </c>
      <c r="B113" s="6">
        <f t="shared" si="5"/>
        <v>0.05</v>
      </c>
      <c r="C113" s="15">
        <v>106</v>
      </c>
    </row>
    <row r="114" spans="1:5" x14ac:dyDescent="0.3">
      <c r="A114" s="3" t="s">
        <v>35</v>
      </c>
      <c r="B114" s="6">
        <f t="shared" si="5"/>
        <v>0.05</v>
      </c>
      <c r="C114" s="15">
        <v>566</v>
      </c>
    </row>
    <row r="115" spans="1:5" x14ac:dyDescent="0.3">
      <c r="A115" s="3" t="s">
        <v>37</v>
      </c>
      <c r="B115" s="6">
        <f t="shared" si="5"/>
        <v>0.05</v>
      </c>
      <c r="C115" s="15">
        <v>675</v>
      </c>
    </row>
    <row r="116" spans="1:5" x14ac:dyDescent="0.3">
      <c r="A116" s="3" t="s">
        <v>38</v>
      </c>
      <c r="B116" s="6">
        <f t="shared" si="5"/>
        <v>0.05</v>
      </c>
      <c r="C116" s="15">
        <v>10</v>
      </c>
    </row>
    <row r="117" spans="1:5" x14ac:dyDescent="0.3">
      <c r="A117" s="3" t="s">
        <v>39</v>
      </c>
      <c r="B117" s="6">
        <f t="shared" si="5"/>
        <v>0.05</v>
      </c>
      <c r="C117" s="15">
        <v>140</v>
      </c>
    </row>
    <row r="118" spans="1:5" x14ac:dyDescent="0.3">
      <c r="A118" s="3" t="s">
        <v>40</v>
      </c>
      <c r="B118" s="6">
        <f t="shared" si="5"/>
        <v>0.05</v>
      </c>
      <c r="C118" s="15">
        <v>800</v>
      </c>
    </row>
    <row r="119" spans="1:5" x14ac:dyDescent="0.3">
      <c r="A119" s="3" t="s">
        <v>41</v>
      </c>
      <c r="B119" s="6">
        <f t="shared" si="5"/>
        <v>0.05</v>
      </c>
      <c r="C119" s="40"/>
    </row>
    <row r="120" spans="1:5" x14ac:dyDescent="0.3">
      <c r="C120" s="22"/>
    </row>
    <row r="121" spans="1:5" ht="49.95" customHeight="1" x14ac:dyDescent="0.3">
      <c r="A121" s="4" t="str">
        <f>(J9)</f>
        <v>%Quality Repriortization</v>
      </c>
      <c r="B121" s="4" t="s">
        <v>1</v>
      </c>
      <c r="C121" s="5">
        <v>44927</v>
      </c>
    </row>
    <row r="122" spans="1:5" x14ac:dyDescent="0.3">
      <c r="A122" s="3" t="s">
        <v>2</v>
      </c>
      <c r="B122" s="6">
        <f>$F$6</f>
        <v>0.2</v>
      </c>
      <c r="C122" s="10">
        <v>0.5605</v>
      </c>
      <c r="E122" s="12"/>
    </row>
    <row r="123" spans="1:5" x14ac:dyDescent="0.3">
      <c r="A123" s="3" t="s">
        <v>8</v>
      </c>
      <c r="B123" s="6">
        <f t="shared" ref="B123:B139" si="6">$F$6</f>
        <v>0.2</v>
      </c>
      <c r="C123" s="10">
        <v>0.99490000000000001</v>
      </c>
      <c r="E123" s="12"/>
    </row>
    <row r="124" spans="1:5" x14ac:dyDescent="0.3">
      <c r="A124" s="3" t="s">
        <v>10</v>
      </c>
      <c r="B124" s="6">
        <f t="shared" si="6"/>
        <v>0.2</v>
      </c>
      <c r="C124" s="10">
        <v>0.96689999999999998</v>
      </c>
      <c r="E124" s="12"/>
    </row>
    <row r="125" spans="1:5" x14ac:dyDescent="0.3">
      <c r="A125" s="3" t="s">
        <v>14</v>
      </c>
      <c r="B125" s="6">
        <f t="shared" si="6"/>
        <v>0.2</v>
      </c>
      <c r="C125" s="10">
        <v>0.84599999999999997</v>
      </c>
      <c r="E125" s="12"/>
    </row>
    <row r="126" spans="1:5" x14ac:dyDescent="0.3">
      <c r="A126" s="3" t="s">
        <v>16</v>
      </c>
      <c r="B126" s="6">
        <f t="shared" si="6"/>
        <v>0.2</v>
      </c>
      <c r="C126" s="10">
        <v>0.93910000000000005</v>
      </c>
      <c r="E126" s="12"/>
    </row>
    <row r="127" spans="1:5" x14ac:dyDescent="0.3">
      <c r="A127" s="3" t="s">
        <v>19</v>
      </c>
      <c r="B127" s="6">
        <f t="shared" si="6"/>
        <v>0.2</v>
      </c>
      <c r="C127" s="10">
        <v>0.96389999999999998</v>
      </c>
      <c r="E127" s="12"/>
    </row>
    <row r="128" spans="1:5" x14ac:dyDescent="0.3">
      <c r="A128" s="3" t="s">
        <v>22</v>
      </c>
      <c r="B128" s="6">
        <f t="shared" si="6"/>
        <v>0.2</v>
      </c>
      <c r="C128" s="10">
        <v>0.73540000000000005</v>
      </c>
      <c r="E128" s="12"/>
    </row>
    <row r="129" spans="1:5" x14ac:dyDescent="0.3">
      <c r="A129" s="3" t="s">
        <v>25</v>
      </c>
      <c r="B129" s="6">
        <f t="shared" si="6"/>
        <v>0.2</v>
      </c>
      <c r="C129" s="10">
        <v>0.97819999999999996</v>
      </c>
      <c r="E129" s="12"/>
    </row>
    <row r="130" spans="1:5" x14ac:dyDescent="0.3">
      <c r="A130" s="3" t="s">
        <v>28</v>
      </c>
      <c r="B130" s="6">
        <f t="shared" si="6"/>
        <v>0.2</v>
      </c>
      <c r="C130" s="10">
        <v>0.97870000000000001</v>
      </c>
      <c r="E130" s="12"/>
    </row>
    <row r="131" spans="1:5" x14ac:dyDescent="0.3">
      <c r="A131" s="3" t="s">
        <v>30</v>
      </c>
      <c r="B131" s="6">
        <f t="shared" si="6"/>
        <v>0.2</v>
      </c>
      <c r="C131" s="10">
        <v>0.98670000000000002</v>
      </c>
      <c r="E131" s="12"/>
    </row>
    <row r="132" spans="1:5" x14ac:dyDescent="0.3">
      <c r="A132" s="3" t="s">
        <v>32</v>
      </c>
      <c r="B132" s="6">
        <f t="shared" si="6"/>
        <v>0.2</v>
      </c>
      <c r="C132" s="10">
        <v>0.74709999999999999</v>
      </c>
      <c r="E132" s="12"/>
    </row>
    <row r="133" spans="1:5" x14ac:dyDescent="0.3">
      <c r="A133" s="3" t="s">
        <v>34</v>
      </c>
      <c r="B133" s="6">
        <f t="shared" si="6"/>
        <v>0.2</v>
      </c>
      <c r="C133" s="10">
        <v>0.96879999999999999</v>
      </c>
      <c r="E133" s="12"/>
    </row>
    <row r="134" spans="1:5" x14ac:dyDescent="0.3">
      <c r="A134" s="3" t="s">
        <v>35</v>
      </c>
      <c r="B134" s="6">
        <f t="shared" si="6"/>
        <v>0.2</v>
      </c>
      <c r="C134" s="10">
        <v>0.97170000000000001</v>
      </c>
      <c r="E134" s="12"/>
    </row>
    <row r="135" spans="1:5" x14ac:dyDescent="0.3">
      <c r="A135" s="3" t="s">
        <v>37</v>
      </c>
      <c r="B135" s="6">
        <f t="shared" si="6"/>
        <v>0.2</v>
      </c>
      <c r="C135" s="10">
        <v>0.9647</v>
      </c>
      <c r="E135" s="12"/>
    </row>
    <row r="136" spans="1:5" x14ac:dyDescent="0.3">
      <c r="A136" s="3" t="s">
        <v>38</v>
      </c>
      <c r="B136" s="6">
        <f t="shared" si="6"/>
        <v>0.2</v>
      </c>
      <c r="C136" s="10">
        <v>0.86670000000000003</v>
      </c>
      <c r="E136" s="12"/>
    </row>
    <row r="137" spans="1:5" x14ac:dyDescent="0.3">
      <c r="A137" s="3" t="s">
        <v>39</v>
      </c>
      <c r="B137" s="6">
        <f t="shared" si="6"/>
        <v>0.2</v>
      </c>
      <c r="C137" s="10">
        <v>0.68049999999999999</v>
      </c>
      <c r="E137" s="12"/>
    </row>
    <row r="138" spans="1:5" x14ac:dyDescent="0.3">
      <c r="A138" s="3" t="s">
        <v>40</v>
      </c>
      <c r="B138" s="6">
        <f t="shared" si="6"/>
        <v>0.2</v>
      </c>
      <c r="C138" s="10">
        <v>0.78129999999999999</v>
      </c>
      <c r="E138" s="12"/>
    </row>
    <row r="139" spans="1:5" x14ac:dyDescent="0.3">
      <c r="A139" s="3" t="s">
        <v>41</v>
      </c>
      <c r="B139" s="6">
        <f t="shared" si="6"/>
        <v>0.2</v>
      </c>
      <c r="C139" s="40">
        <v>1</v>
      </c>
      <c r="E139" s="12"/>
    </row>
    <row r="140" spans="1:5" x14ac:dyDescent="0.3">
      <c r="B140" s="11"/>
    </row>
    <row r="141" spans="1:5" ht="49.95" customHeight="1" x14ac:dyDescent="0.3">
      <c r="A141" s="4" t="str">
        <f>J10</f>
        <v>Total # of Quality Repriortization</v>
      </c>
      <c r="B141" s="4" t="s">
        <v>1</v>
      </c>
      <c r="C141" s="5">
        <v>44927</v>
      </c>
    </row>
    <row r="142" spans="1:5" x14ac:dyDescent="0.3">
      <c r="A142" s="3" t="s">
        <v>2</v>
      </c>
      <c r="B142" s="6">
        <f>$F$6</f>
        <v>0.2</v>
      </c>
      <c r="C142" s="14">
        <v>223</v>
      </c>
    </row>
    <row r="143" spans="1:5" x14ac:dyDescent="0.3">
      <c r="A143" s="3" t="s">
        <v>8</v>
      </c>
      <c r="B143" s="6">
        <f t="shared" ref="B143:B159" si="7">$F$6</f>
        <v>0.2</v>
      </c>
      <c r="C143" s="14">
        <v>583</v>
      </c>
    </row>
    <row r="144" spans="1:5" x14ac:dyDescent="0.3">
      <c r="A144" s="3" t="s">
        <v>10</v>
      </c>
      <c r="B144" s="6">
        <f t="shared" si="7"/>
        <v>0.2</v>
      </c>
      <c r="C144" s="14">
        <v>1298</v>
      </c>
    </row>
    <row r="145" spans="1:3" x14ac:dyDescent="0.3">
      <c r="A145" s="3" t="s">
        <v>14</v>
      </c>
      <c r="B145" s="6">
        <f t="shared" si="7"/>
        <v>0.2</v>
      </c>
      <c r="C145" s="14">
        <v>857</v>
      </c>
    </row>
    <row r="146" spans="1:3" x14ac:dyDescent="0.3">
      <c r="A146" s="3" t="s">
        <v>16</v>
      </c>
      <c r="B146" s="6">
        <f t="shared" si="7"/>
        <v>0.2</v>
      </c>
      <c r="C146" s="14">
        <v>460</v>
      </c>
    </row>
    <row r="147" spans="1:3" x14ac:dyDescent="0.3">
      <c r="A147" s="3" t="s">
        <v>19</v>
      </c>
      <c r="B147" s="6">
        <f t="shared" si="7"/>
        <v>0.2</v>
      </c>
      <c r="C147" s="14">
        <v>1494</v>
      </c>
    </row>
    <row r="148" spans="1:3" x14ac:dyDescent="0.3">
      <c r="A148" s="3" t="s">
        <v>22</v>
      </c>
      <c r="B148" s="6">
        <f t="shared" si="7"/>
        <v>0.2</v>
      </c>
      <c r="C148" s="14">
        <v>291</v>
      </c>
    </row>
    <row r="149" spans="1:3" x14ac:dyDescent="0.3">
      <c r="A149" s="3" t="s">
        <v>25</v>
      </c>
      <c r="B149" s="6">
        <f t="shared" si="7"/>
        <v>0.2</v>
      </c>
      <c r="C149" s="14">
        <v>3896</v>
      </c>
    </row>
    <row r="150" spans="1:3" x14ac:dyDescent="0.3">
      <c r="A150" s="3" t="s">
        <v>28</v>
      </c>
      <c r="B150" s="6">
        <f t="shared" si="7"/>
        <v>0.2</v>
      </c>
      <c r="C150" s="14">
        <v>47</v>
      </c>
    </row>
    <row r="151" spans="1:3" x14ac:dyDescent="0.3">
      <c r="A151" s="3" t="s">
        <v>30</v>
      </c>
      <c r="B151" s="6">
        <f t="shared" si="7"/>
        <v>0.2</v>
      </c>
      <c r="C151" s="14">
        <v>226</v>
      </c>
    </row>
    <row r="152" spans="1:3" x14ac:dyDescent="0.3">
      <c r="A152" s="3" t="s">
        <v>32</v>
      </c>
      <c r="B152" s="6">
        <f t="shared" si="7"/>
        <v>0.2</v>
      </c>
      <c r="C152" s="14">
        <v>87</v>
      </c>
    </row>
    <row r="153" spans="1:3" x14ac:dyDescent="0.3">
      <c r="A153" s="3" t="s">
        <v>34</v>
      </c>
      <c r="B153" s="6">
        <f t="shared" si="7"/>
        <v>0.2</v>
      </c>
      <c r="C153" s="14">
        <v>128</v>
      </c>
    </row>
    <row r="154" spans="1:3" x14ac:dyDescent="0.3">
      <c r="A154" s="3" t="s">
        <v>35</v>
      </c>
      <c r="B154" s="6">
        <f t="shared" si="7"/>
        <v>0.2</v>
      </c>
      <c r="C154" s="14">
        <v>707</v>
      </c>
    </row>
    <row r="155" spans="1:3" x14ac:dyDescent="0.3">
      <c r="A155" s="3" t="s">
        <v>37</v>
      </c>
      <c r="B155" s="6">
        <f t="shared" si="7"/>
        <v>0.2</v>
      </c>
      <c r="C155" s="14">
        <v>793</v>
      </c>
    </row>
    <row r="156" spans="1:3" x14ac:dyDescent="0.3">
      <c r="A156" s="3" t="s">
        <v>38</v>
      </c>
      <c r="B156" s="6">
        <f t="shared" si="7"/>
        <v>0.2</v>
      </c>
      <c r="C156" s="14">
        <v>15</v>
      </c>
    </row>
    <row r="157" spans="1:3" x14ac:dyDescent="0.3">
      <c r="A157" s="3" t="s">
        <v>39</v>
      </c>
      <c r="B157" s="6">
        <f t="shared" si="7"/>
        <v>0.2</v>
      </c>
      <c r="C157" s="14">
        <v>169</v>
      </c>
    </row>
    <row r="158" spans="1:3" x14ac:dyDescent="0.3">
      <c r="A158" s="3" t="s">
        <v>40</v>
      </c>
      <c r="B158" s="6">
        <f t="shared" si="7"/>
        <v>0.2</v>
      </c>
      <c r="C158" s="14">
        <v>5345</v>
      </c>
    </row>
    <row r="159" spans="1:3" x14ac:dyDescent="0.3">
      <c r="A159" s="3" t="s">
        <v>41</v>
      </c>
      <c r="B159" s="6">
        <f t="shared" si="7"/>
        <v>0.2</v>
      </c>
      <c r="C159" s="40"/>
    </row>
    <row r="161" spans="1:4" ht="49.95" customHeight="1" x14ac:dyDescent="0.3">
      <c r="A161" s="4" t="str">
        <f>(J11)</f>
        <v>%Qops Quality Process Performance - Incident</v>
      </c>
      <c r="B161" s="4" t="s">
        <v>1</v>
      </c>
      <c r="C161" s="5">
        <v>44927</v>
      </c>
    </row>
    <row r="162" spans="1:4" x14ac:dyDescent="0.3">
      <c r="A162" s="3" t="s">
        <v>2</v>
      </c>
      <c r="B162" s="6">
        <f>$F$7</f>
        <v>0.3</v>
      </c>
      <c r="C162" s="18">
        <v>1</v>
      </c>
      <c r="D162" s="19"/>
    </row>
    <row r="163" spans="1:4" x14ac:dyDescent="0.3">
      <c r="A163" s="3" t="s">
        <v>8</v>
      </c>
      <c r="B163" s="6">
        <f t="shared" ref="B163:B179" si="8">$F$7</f>
        <v>0.3</v>
      </c>
      <c r="C163" s="18">
        <v>0.75</v>
      </c>
      <c r="D163" s="19"/>
    </row>
    <row r="164" spans="1:4" x14ac:dyDescent="0.3">
      <c r="A164" s="3" t="s">
        <v>10</v>
      </c>
      <c r="B164" s="6">
        <f t="shared" si="8"/>
        <v>0.3</v>
      </c>
      <c r="C164" s="18">
        <v>0.49509999999999998</v>
      </c>
      <c r="D164" s="19"/>
    </row>
    <row r="165" spans="1:4" x14ac:dyDescent="0.3">
      <c r="A165" s="3" t="s">
        <v>14</v>
      </c>
      <c r="B165" s="6">
        <f t="shared" si="8"/>
        <v>0.3</v>
      </c>
      <c r="C165" s="18">
        <v>0.53510000000000002</v>
      </c>
      <c r="D165" s="19"/>
    </row>
    <row r="166" spans="1:4" x14ac:dyDescent="0.3">
      <c r="A166" s="3" t="s">
        <v>16</v>
      </c>
      <c r="B166" s="6">
        <f t="shared" si="8"/>
        <v>0.3</v>
      </c>
      <c r="C166" s="18">
        <v>0.74470000000000003</v>
      </c>
      <c r="D166" s="19"/>
    </row>
    <row r="167" spans="1:4" x14ac:dyDescent="0.3">
      <c r="A167" s="3" t="s">
        <v>19</v>
      </c>
      <c r="B167" s="6">
        <f t="shared" si="8"/>
        <v>0.3</v>
      </c>
      <c r="C167" s="18">
        <v>0.85709999999999997</v>
      </c>
      <c r="D167" s="19"/>
    </row>
    <row r="168" spans="1:4" x14ac:dyDescent="0.3">
      <c r="A168" s="3" t="s">
        <v>22</v>
      </c>
      <c r="B168" s="6">
        <f t="shared" si="8"/>
        <v>0.3</v>
      </c>
      <c r="C168" s="18">
        <v>0.23400000000000001</v>
      </c>
      <c r="D168" s="19"/>
    </row>
    <row r="169" spans="1:4" x14ac:dyDescent="0.3">
      <c r="A169" s="3" t="s">
        <v>25</v>
      </c>
      <c r="B169" s="6">
        <f t="shared" si="8"/>
        <v>0.3</v>
      </c>
      <c r="C169" s="18">
        <v>0.58330000000000004</v>
      </c>
      <c r="D169" s="19"/>
    </row>
    <row r="170" spans="1:4" x14ac:dyDescent="0.3">
      <c r="A170" s="3" t="s">
        <v>28</v>
      </c>
      <c r="B170" s="6">
        <f t="shared" si="8"/>
        <v>0.3</v>
      </c>
      <c r="C170" s="40">
        <v>1</v>
      </c>
      <c r="D170" s="19"/>
    </row>
    <row r="171" spans="1:4" x14ac:dyDescent="0.3">
      <c r="A171" s="3" t="s">
        <v>30</v>
      </c>
      <c r="B171" s="6">
        <f t="shared" si="8"/>
        <v>0.3</v>
      </c>
      <c r="C171" s="18">
        <v>0.26090000000000002</v>
      </c>
      <c r="D171" s="19"/>
    </row>
    <row r="172" spans="1:4" x14ac:dyDescent="0.3">
      <c r="A172" s="3" t="s">
        <v>32</v>
      </c>
      <c r="B172" s="6">
        <f t="shared" si="8"/>
        <v>0.3</v>
      </c>
      <c r="C172" s="40">
        <v>1</v>
      </c>
      <c r="D172" s="19"/>
    </row>
    <row r="173" spans="1:4" x14ac:dyDescent="0.3">
      <c r="A173" s="3" t="s">
        <v>34</v>
      </c>
      <c r="B173" s="6">
        <f t="shared" si="8"/>
        <v>0.3</v>
      </c>
      <c r="C173" s="18">
        <v>0.9103</v>
      </c>
      <c r="D173" s="19"/>
    </row>
    <row r="174" spans="1:4" x14ac:dyDescent="0.3">
      <c r="A174" s="3" t="s">
        <v>35</v>
      </c>
      <c r="B174" s="6">
        <f t="shared" si="8"/>
        <v>0.3</v>
      </c>
      <c r="C174" s="18">
        <v>0.66669999999999996</v>
      </c>
      <c r="D174" s="19"/>
    </row>
    <row r="175" spans="1:4" x14ac:dyDescent="0.3">
      <c r="A175" s="3" t="s">
        <v>37</v>
      </c>
      <c r="B175" s="6">
        <f t="shared" si="8"/>
        <v>0.3</v>
      </c>
      <c r="C175" s="18">
        <v>0.6</v>
      </c>
      <c r="D175" s="19"/>
    </row>
    <row r="176" spans="1:4" x14ac:dyDescent="0.3">
      <c r="A176" s="3" t="s">
        <v>38</v>
      </c>
      <c r="B176" s="6">
        <f t="shared" si="8"/>
        <v>0.3</v>
      </c>
      <c r="C176" s="40">
        <v>1</v>
      </c>
      <c r="D176" s="19"/>
    </row>
    <row r="177" spans="1:4" x14ac:dyDescent="0.3">
      <c r="A177" s="3" t="s">
        <v>39</v>
      </c>
      <c r="B177" s="6">
        <f t="shared" si="8"/>
        <v>0.3</v>
      </c>
      <c r="C177" s="18">
        <v>0.72729999999999995</v>
      </c>
      <c r="D177" s="19"/>
    </row>
    <row r="178" spans="1:4" x14ac:dyDescent="0.3">
      <c r="A178" s="3" t="s">
        <v>40</v>
      </c>
      <c r="B178" s="6">
        <f t="shared" si="8"/>
        <v>0.3</v>
      </c>
      <c r="C178" s="18">
        <v>0.79100000000000004</v>
      </c>
      <c r="D178" s="19"/>
    </row>
    <row r="179" spans="1:4" x14ac:dyDescent="0.3">
      <c r="A179" s="3" t="s">
        <v>41</v>
      </c>
      <c r="B179" s="6">
        <f t="shared" si="8"/>
        <v>0.3</v>
      </c>
      <c r="C179" s="40">
        <v>1</v>
      </c>
      <c r="D179" s="19"/>
    </row>
    <row r="180" spans="1:4" x14ac:dyDescent="0.3">
      <c r="B180" s="11"/>
    </row>
    <row r="181" spans="1:4" ht="49.95" customHeight="1" x14ac:dyDescent="0.3">
      <c r="A181" s="4" t="str">
        <f>(J12)</f>
        <v>Total # of Qops Quality Process Performance - Incident</v>
      </c>
      <c r="B181" s="4" t="s">
        <v>1</v>
      </c>
      <c r="C181" s="5">
        <v>44927</v>
      </c>
    </row>
    <row r="182" spans="1:4" x14ac:dyDescent="0.3">
      <c r="A182" s="3" t="s">
        <v>2</v>
      </c>
      <c r="B182" s="6">
        <f>$F$7</f>
        <v>0.3</v>
      </c>
      <c r="C182" s="17">
        <v>3</v>
      </c>
    </row>
    <row r="183" spans="1:4" x14ac:dyDescent="0.3">
      <c r="A183" s="3" t="s">
        <v>8</v>
      </c>
      <c r="B183" s="6">
        <f t="shared" ref="B183:B199" si="9">$F$7</f>
        <v>0.3</v>
      </c>
      <c r="C183" s="17">
        <v>8</v>
      </c>
    </row>
    <row r="184" spans="1:4" x14ac:dyDescent="0.3">
      <c r="A184" s="3" t="s">
        <v>10</v>
      </c>
      <c r="B184" s="6">
        <f t="shared" si="9"/>
        <v>0.3</v>
      </c>
      <c r="C184" s="17">
        <v>103</v>
      </c>
    </row>
    <row r="185" spans="1:4" x14ac:dyDescent="0.3">
      <c r="A185" s="3" t="s">
        <v>14</v>
      </c>
      <c r="B185" s="6">
        <f t="shared" si="9"/>
        <v>0.3</v>
      </c>
      <c r="C185" s="17">
        <v>228</v>
      </c>
    </row>
    <row r="186" spans="1:4" x14ac:dyDescent="0.3">
      <c r="A186" s="3" t="s">
        <v>16</v>
      </c>
      <c r="B186" s="6">
        <f t="shared" si="9"/>
        <v>0.3</v>
      </c>
      <c r="C186" s="17">
        <v>47</v>
      </c>
    </row>
    <row r="187" spans="1:4" x14ac:dyDescent="0.3">
      <c r="A187" s="3" t="s">
        <v>19</v>
      </c>
      <c r="B187" s="6">
        <f t="shared" si="9"/>
        <v>0.3</v>
      </c>
      <c r="C187" s="17">
        <v>7</v>
      </c>
    </row>
    <row r="188" spans="1:4" x14ac:dyDescent="0.3">
      <c r="A188" s="3" t="s">
        <v>22</v>
      </c>
      <c r="B188" s="6">
        <f t="shared" si="9"/>
        <v>0.3</v>
      </c>
      <c r="C188" s="17">
        <v>47</v>
      </c>
    </row>
    <row r="189" spans="1:4" x14ac:dyDescent="0.3">
      <c r="A189" s="3" t="s">
        <v>25</v>
      </c>
      <c r="B189" s="6">
        <f t="shared" si="9"/>
        <v>0.3</v>
      </c>
      <c r="C189" s="17">
        <v>12</v>
      </c>
    </row>
    <row r="190" spans="1:4" x14ac:dyDescent="0.3">
      <c r="A190" s="3" t="s">
        <v>28</v>
      </c>
      <c r="B190" s="6">
        <f t="shared" si="9"/>
        <v>0.3</v>
      </c>
      <c r="C190" s="39"/>
    </row>
    <row r="191" spans="1:4" x14ac:dyDescent="0.3">
      <c r="A191" s="3" t="s">
        <v>30</v>
      </c>
      <c r="B191" s="6">
        <f t="shared" si="9"/>
        <v>0.3</v>
      </c>
      <c r="C191" s="17">
        <v>23</v>
      </c>
    </row>
    <row r="192" spans="1:4" x14ac:dyDescent="0.3">
      <c r="A192" s="3" t="s">
        <v>32</v>
      </c>
      <c r="B192" s="6">
        <f t="shared" si="9"/>
        <v>0.3</v>
      </c>
      <c r="C192" s="39"/>
    </row>
    <row r="193" spans="1:5" x14ac:dyDescent="0.3">
      <c r="A193" s="3" t="s">
        <v>34</v>
      </c>
      <c r="B193" s="6">
        <f t="shared" si="9"/>
        <v>0.3</v>
      </c>
      <c r="C193" s="17">
        <v>78</v>
      </c>
    </row>
    <row r="194" spans="1:5" x14ac:dyDescent="0.3">
      <c r="A194" s="3" t="s">
        <v>35</v>
      </c>
      <c r="B194" s="6">
        <f t="shared" si="9"/>
        <v>0.3</v>
      </c>
      <c r="C194" s="17">
        <v>6</v>
      </c>
    </row>
    <row r="195" spans="1:5" x14ac:dyDescent="0.3">
      <c r="A195" s="3" t="s">
        <v>37</v>
      </c>
      <c r="B195" s="6">
        <f t="shared" si="9"/>
        <v>0.3</v>
      </c>
      <c r="C195" s="17">
        <v>5</v>
      </c>
    </row>
    <row r="196" spans="1:5" x14ac:dyDescent="0.3">
      <c r="A196" s="3" t="s">
        <v>38</v>
      </c>
      <c r="B196" s="6">
        <f t="shared" si="9"/>
        <v>0.3</v>
      </c>
      <c r="C196" s="39"/>
    </row>
    <row r="197" spans="1:5" x14ac:dyDescent="0.3">
      <c r="A197" s="3" t="s">
        <v>39</v>
      </c>
      <c r="B197" s="6">
        <f t="shared" si="9"/>
        <v>0.3</v>
      </c>
      <c r="C197" s="17">
        <v>11</v>
      </c>
    </row>
    <row r="198" spans="1:5" x14ac:dyDescent="0.3">
      <c r="A198" s="3" t="s">
        <v>40</v>
      </c>
      <c r="B198" s="6">
        <f t="shared" si="9"/>
        <v>0.3</v>
      </c>
      <c r="C198" s="17">
        <v>67</v>
      </c>
    </row>
    <row r="199" spans="1:5" x14ac:dyDescent="0.3">
      <c r="A199" s="3" t="s">
        <v>41</v>
      </c>
      <c r="B199" s="6">
        <f t="shared" si="9"/>
        <v>0.3</v>
      </c>
      <c r="C199" s="39"/>
    </row>
    <row r="200" spans="1:5" x14ac:dyDescent="0.3">
      <c r="A200" s="23"/>
      <c r="B200" s="23"/>
      <c r="C200" s="22"/>
    </row>
    <row r="201" spans="1:5" x14ac:dyDescent="0.3">
      <c r="A201" s="23"/>
      <c r="B201" s="23"/>
      <c r="C201" s="22"/>
    </row>
    <row r="202" spans="1:5" ht="49.95" customHeight="1" x14ac:dyDescent="0.3">
      <c r="A202" s="8" t="s">
        <v>26</v>
      </c>
      <c r="B202" s="8" t="s">
        <v>1</v>
      </c>
      <c r="C202" s="9">
        <v>44927</v>
      </c>
    </row>
    <row r="203" spans="1:5" x14ac:dyDescent="0.3">
      <c r="A203" s="3" t="s">
        <v>2</v>
      </c>
      <c r="B203" s="6">
        <f t="shared" ref="B203:B219" si="10">$F$8</f>
        <v>1</v>
      </c>
      <c r="C203" s="61">
        <f>IF(ISBLANK(C22)=TRUE, 100%*$F$3, C2*$F$3)+IF(ISBLANK(C62)=TRUE, 100%*$F$4,C42*$F$4)+IF(ISBLANK(C102)=TRUE, 100%*$F$5,C82*$F$5)+IF(ISBLANK(C142)=TRUE,100%*$F$6,C122*$F$6)+IF(ISBLANK(C182)=TRUE, 100%*$F$7,C162*$F$7)</f>
        <v>0.73303999999999991</v>
      </c>
      <c r="E203" s="19"/>
    </row>
    <row r="204" spans="1:5" x14ac:dyDescent="0.3">
      <c r="A204" s="3" t="s">
        <v>8</v>
      </c>
      <c r="B204" s="6">
        <f t="shared" si="10"/>
        <v>1</v>
      </c>
      <c r="C204" s="61">
        <f t="shared" ref="C204:C220" si="11">IF(ISBLANK(C23)=TRUE, 100%*$F$3, C3*$F$3)+IF(ISBLANK(C63)=TRUE, 100%*$F$4,C43*$F$4)+IF(ISBLANK(C103)=TRUE, 100%*$F$5,C83*$F$5)+IF(ISBLANK(C143)=TRUE,100%*$F$6,C123*$F$6)+IF(ISBLANK(C183)=TRUE, 100%*$F$7,C163*$F$7)</f>
        <v>0.92398000000000002</v>
      </c>
    </row>
    <row r="205" spans="1:5" x14ac:dyDescent="0.3">
      <c r="A205" s="3" t="s">
        <v>10</v>
      </c>
      <c r="B205" s="6">
        <f t="shared" si="10"/>
        <v>1</v>
      </c>
      <c r="C205" s="61">
        <f t="shared" si="11"/>
        <v>0.82769500000000007</v>
      </c>
    </row>
    <row r="206" spans="1:5" x14ac:dyDescent="0.3">
      <c r="A206" s="3" t="s">
        <v>14</v>
      </c>
      <c r="B206" s="6">
        <f t="shared" si="10"/>
        <v>1</v>
      </c>
      <c r="C206" s="61">
        <f t="shared" si="11"/>
        <v>0.67972999999999995</v>
      </c>
    </row>
    <row r="207" spans="1:5" x14ac:dyDescent="0.3">
      <c r="A207" s="3" t="s">
        <v>16</v>
      </c>
      <c r="B207" s="6">
        <f t="shared" si="10"/>
        <v>1</v>
      </c>
      <c r="C207" s="61">
        <f t="shared" si="11"/>
        <v>0.71326999999999996</v>
      </c>
    </row>
    <row r="208" spans="1:5" x14ac:dyDescent="0.3">
      <c r="A208" s="3" t="s">
        <v>19</v>
      </c>
      <c r="B208" s="6">
        <f t="shared" si="10"/>
        <v>1</v>
      </c>
      <c r="C208" s="61">
        <f t="shared" si="11"/>
        <v>0.89346999999999999</v>
      </c>
    </row>
    <row r="209" spans="1:3" x14ac:dyDescent="0.3">
      <c r="A209" s="3" t="s">
        <v>22</v>
      </c>
      <c r="B209" s="6">
        <f t="shared" si="10"/>
        <v>1</v>
      </c>
      <c r="C209" s="61">
        <f t="shared" si="11"/>
        <v>0.68984500000000004</v>
      </c>
    </row>
    <row r="210" spans="1:3" x14ac:dyDescent="0.3">
      <c r="A210" s="3" t="s">
        <v>25</v>
      </c>
      <c r="B210" s="6">
        <f t="shared" si="10"/>
        <v>1</v>
      </c>
      <c r="C210" s="61">
        <f t="shared" si="11"/>
        <v>0.85811499999999996</v>
      </c>
    </row>
    <row r="211" spans="1:3" x14ac:dyDescent="0.3">
      <c r="A211" s="3" t="s">
        <v>28</v>
      </c>
      <c r="B211" s="6">
        <f t="shared" si="10"/>
        <v>1</v>
      </c>
      <c r="C211" s="61">
        <f t="shared" si="11"/>
        <v>0.99120000000000008</v>
      </c>
    </row>
    <row r="212" spans="1:3" x14ac:dyDescent="0.3">
      <c r="A212" s="3" t="s">
        <v>30</v>
      </c>
      <c r="B212" s="6">
        <f t="shared" si="10"/>
        <v>1</v>
      </c>
      <c r="C212" s="61">
        <f t="shared" si="11"/>
        <v>0.77561000000000013</v>
      </c>
    </row>
    <row r="213" spans="1:3" x14ac:dyDescent="0.3">
      <c r="A213" s="3" t="s">
        <v>32</v>
      </c>
      <c r="B213" s="6">
        <f t="shared" si="10"/>
        <v>1</v>
      </c>
      <c r="C213" s="61">
        <f t="shared" si="11"/>
        <v>0.77777999999999992</v>
      </c>
    </row>
    <row r="214" spans="1:3" x14ac:dyDescent="0.3">
      <c r="A214" s="3" t="s">
        <v>34</v>
      </c>
      <c r="B214" s="6">
        <f t="shared" si="10"/>
        <v>1</v>
      </c>
      <c r="C214" s="61">
        <f t="shared" si="11"/>
        <v>0.94369999999999998</v>
      </c>
    </row>
    <row r="215" spans="1:3" x14ac:dyDescent="0.3">
      <c r="A215" s="3" t="s">
        <v>35</v>
      </c>
      <c r="B215" s="6">
        <f t="shared" si="10"/>
        <v>1</v>
      </c>
      <c r="C215" s="61">
        <f t="shared" si="11"/>
        <v>0.77302999999999999</v>
      </c>
    </row>
    <row r="216" spans="1:3" x14ac:dyDescent="0.3">
      <c r="A216" s="3" t="s">
        <v>37</v>
      </c>
      <c r="B216" s="6">
        <f t="shared" si="10"/>
        <v>1</v>
      </c>
      <c r="C216" s="61">
        <f t="shared" si="11"/>
        <v>0.84509999999999996</v>
      </c>
    </row>
    <row r="217" spans="1:3" x14ac:dyDescent="0.3">
      <c r="A217" s="3" t="s">
        <v>38</v>
      </c>
      <c r="B217" s="6">
        <f t="shared" si="10"/>
        <v>1</v>
      </c>
      <c r="C217" s="61">
        <f t="shared" si="11"/>
        <v>0.84834000000000009</v>
      </c>
    </row>
    <row r="218" spans="1:3" x14ac:dyDescent="0.3">
      <c r="A218" s="3" t="s">
        <v>39</v>
      </c>
      <c r="B218" s="6">
        <f t="shared" si="10"/>
        <v>1</v>
      </c>
      <c r="C218" s="61">
        <f t="shared" si="11"/>
        <v>0.48851999999999995</v>
      </c>
    </row>
    <row r="219" spans="1:3" x14ac:dyDescent="0.3">
      <c r="A219" s="3" t="s">
        <v>40</v>
      </c>
      <c r="B219" s="6">
        <f t="shared" si="10"/>
        <v>1</v>
      </c>
      <c r="C219" s="61">
        <f t="shared" si="11"/>
        <v>0.81329000000000007</v>
      </c>
    </row>
    <row r="220" spans="1:3" x14ac:dyDescent="0.3">
      <c r="A220" s="3" t="s">
        <v>41</v>
      </c>
      <c r="B220" s="6"/>
      <c r="C220" s="61">
        <f t="shared" si="11"/>
        <v>1</v>
      </c>
    </row>
    <row r="221" spans="1:3" x14ac:dyDescent="0.3">
      <c r="A221" s="23"/>
      <c r="B221" s="23"/>
      <c r="C221" s="22"/>
    </row>
    <row r="222" spans="1:3" ht="28.8" x14ac:dyDescent="0.3">
      <c r="A222" s="8" t="s">
        <v>42</v>
      </c>
      <c r="C222" s="10">
        <f t="shared" ref="C222" si="12">AVERAGE(C203:C220)</f>
        <v>0.80976194444444449</v>
      </c>
    </row>
    <row r="223" spans="1:3" x14ac:dyDescent="0.3">
      <c r="A223" s="23"/>
      <c r="B223" s="23"/>
      <c r="C223" s="22"/>
    </row>
    <row r="224" spans="1:3" x14ac:dyDescent="0.3">
      <c r="A224" s="23"/>
      <c r="B224" s="23"/>
      <c r="C224" s="22"/>
    </row>
    <row r="225" spans="1:3" x14ac:dyDescent="0.3">
      <c r="A225" s="23"/>
      <c r="B225" s="23"/>
      <c r="C225" s="2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CA9B-7DBF-4E70-8F12-72AD5536085B}">
  <sheetPr codeName="Sheet2"/>
  <dimension ref="A1:I14"/>
  <sheetViews>
    <sheetView zoomScale="70" zoomScaleNormal="70" workbookViewId="0">
      <selection activeCell="E2" sqref="E2"/>
    </sheetView>
  </sheetViews>
  <sheetFormatPr defaultRowHeight="14.4" x14ac:dyDescent="0.3"/>
  <cols>
    <col min="2" max="2" width="81.5546875" bestFit="1" customWidth="1"/>
    <col min="3" max="3" width="16.44140625" customWidth="1"/>
    <col min="4" max="4" width="20.88671875" bestFit="1" customWidth="1"/>
    <col min="5" max="5" width="61.6640625" customWidth="1"/>
    <col min="6" max="6" width="30.44140625" customWidth="1"/>
    <col min="7" max="7" width="13.88671875" customWidth="1"/>
    <col min="8" max="8" width="36.109375" customWidth="1"/>
  </cols>
  <sheetData>
    <row r="1" spans="1:9" x14ac:dyDescent="0.3">
      <c r="A1" s="22"/>
      <c r="B1" s="46" t="s">
        <v>43</v>
      </c>
      <c r="C1" s="47" t="s">
        <v>1</v>
      </c>
      <c r="D1" s="47" t="s">
        <v>44</v>
      </c>
      <c r="E1" s="47" t="s">
        <v>45</v>
      </c>
      <c r="F1" s="47" t="s">
        <v>46</v>
      </c>
      <c r="G1" s="22"/>
      <c r="H1" s="22"/>
      <c r="I1" s="22"/>
    </row>
    <row r="2" spans="1:9" ht="121.5" customHeight="1" x14ac:dyDescent="0.3">
      <c r="A2" s="22"/>
      <c r="B2" s="48" t="s">
        <v>0</v>
      </c>
      <c r="C2" s="15">
        <v>0.05</v>
      </c>
      <c r="D2" s="49">
        <v>0.8</v>
      </c>
      <c r="E2" s="50" t="s">
        <v>47</v>
      </c>
      <c r="F2" s="51" t="s">
        <v>48</v>
      </c>
      <c r="G2" s="22"/>
      <c r="H2" s="22"/>
      <c r="I2" s="22"/>
    </row>
    <row r="3" spans="1:9" ht="86.4" x14ac:dyDescent="0.3">
      <c r="A3" s="22"/>
      <c r="B3" s="48" t="s">
        <v>11</v>
      </c>
      <c r="C3" s="15">
        <v>0.05</v>
      </c>
      <c r="D3" s="49">
        <v>0.8</v>
      </c>
      <c r="E3" s="50" t="s">
        <v>49</v>
      </c>
      <c r="F3" s="51" t="s">
        <v>48</v>
      </c>
      <c r="G3" s="22"/>
      <c r="H3" s="22"/>
      <c r="I3" s="22"/>
    </row>
    <row r="4" spans="1:9" ht="105.45" customHeight="1" x14ac:dyDescent="0.3">
      <c r="A4" s="22"/>
      <c r="B4" s="3" t="s">
        <v>50</v>
      </c>
      <c r="C4" s="15">
        <v>0.15</v>
      </c>
      <c r="D4" s="49">
        <v>0.98</v>
      </c>
      <c r="E4" s="50" t="s">
        <v>51</v>
      </c>
      <c r="F4" s="51" t="s">
        <v>48</v>
      </c>
      <c r="G4" s="22"/>
      <c r="H4" s="22"/>
      <c r="I4" s="22"/>
    </row>
    <row r="5" spans="1:9" ht="244.8" x14ac:dyDescent="0.3">
      <c r="A5" s="22"/>
      <c r="B5" s="3" t="s">
        <v>52</v>
      </c>
      <c r="C5" s="15">
        <v>0.2</v>
      </c>
      <c r="D5" s="66">
        <v>0.9</v>
      </c>
      <c r="E5" s="23" t="s">
        <v>53</v>
      </c>
      <c r="F5" s="51" t="s">
        <v>48</v>
      </c>
      <c r="G5" s="22"/>
      <c r="H5" s="23"/>
      <c r="I5" s="22"/>
    </row>
    <row r="6" spans="1:9" ht="86.4" x14ac:dyDescent="0.3">
      <c r="A6" s="22"/>
      <c r="B6" s="3" t="s">
        <v>54</v>
      </c>
      <c r="C6" s="15">
        <v>0.15</v>
      </c>
      <c r="D6" s="49">
        <v>0.8</v>
      </c>
      <c r="E6" s="50" t="s">
        <v>55</v>
      </c>
      <c r="F6" s="51" t="s">
        <v>48</v>
      </c>
      <c r="G6" s="22"/>
      <c r="H6" s="22"/>
      <c r="I6" s="22"/>
    </row>
    <row r="7" spans="1:9" ht="90" customHeight="1" thickBot="1" x14ac:dyDescent="0.35">
      <c r="A7" s="22"/>
      <c r="B7" s="52" t="s">
        <v>23</v>
      </c>
      <c r="C7" s="53">
        <v>0.4</v>
      </c>
      <c r="D7" s="89">
        <v>0.8</v>
      </c>
      <c r="E7" s="55" t="s">
        <v>56</v>
      </c>
      <c r="F7" s="67" t="s">
        <v>48</v>
      </c>
      <c r="G7" s="22"/>
      <c r="H7" s="90"/>
      <c r="I7" s="22"/>
    </row>
    <row r="8" spans="1:9" ht="15.6" thickTop="1" thickBot="1" x14ac:dyDescent="0.35">
      <c r="A8" s="22"/>
      <c r="B8" s="56" t="s">
        <v>57</v>
      </c>
      <c r="C8" s="57">
        <f>SUM(C2:C7)</f>
        <v>1</v>
      </c>
      <c r="D8" s="54" t="s">
        <v>58</v>
      </c>
      <c r="E8" s="22"/>
      <c r="F8" s="58"/>
      <c r="G8" s="22"/>
      <c r="H8" s="22"/>
      <c r="I8" s="22"/>
    </row>
    <row r="9" spans="1:9" ht="15" thickTop="1" x14ac:dyDescent="0.3">
      <c r="A9" s="22"/>
      <c r="B9" s="22"/>
      <c r="C9" s="22"/>
      <c r="D9" s="22"/>
      <c r="E9" s="22"/>
      <c r="F9" s="22"/>
      <c r="G9" s="22"/>
      <c r="H9" s="22"/>
      <c r="I9" s="22"/>
    </row>
    <row r="10" spans="1:9" x14ac:dyDescent="0.3">
      <c r="A10" s="22"/>
      <c r="B10" s="22" t="s">
        <v>59</v>
      </c>
      <c r="C10" s="22"/>
      <c r="D10" s="22"/>
      <c r="E10" s="22"/>
      <c r="F10" s="22"/>
      <c r="G10" s="22"/>
      <c r="H10" s="22"/>
      <c r="I10" s="22"/>
    </row>
    <row r="11" spans="1:9" x14ac:dyDescent="0.3">
      <c r="A11" s="22"/>
      <c r="B11" s="22"/>
      <c r="C11" s="22"/>
      <c r="D11" s="22"/>
      <c r="E11" s="22"/>
      <c r="F11" s="22"/>
      <c r="G11" s="22"/>
      <c r="H11" s="22"/>
      <c r="I11" s="22"/>
    </row>
    <row r="12" spans="1:9" x14ac:dyDescent="0.3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3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3">
      <c r="A14" s="22"/>
      <c r="B14" s="22"/>
      <c r="C14" s="22"/>
      <c r="D14" s="22"/>
      <c r="E14" s="22"/>
      <c r="F14" s="22"/>
      <c r="G14" s="22"/>
      <c r="H14" s="22"/>
      <c r="I14" s="22"/>
    </row>
  </sheetData>
  <hyperlinks>
    <hyperlink ref="F2" r:id="rId1" xr:uid="{A224E754-2A2B-4932-92AD-37BC1F85D3A0}"/>
    <hyperlink ref="F3" r:id="rId2" xr:uid="{8F417A83-3D1E-46A6-8826-F6898EB6D72A}"/>
    <hyperlink ref="F4" r:id="rId3" xr:uid="{CE4011A2-1660-4C6B-B612-7876D1FBA1E5}"/>
    <hyperlink ref="F6" r:id="rId4" xr:uid="{780348AD-C460-4ACC-BD2D-0DD839C26A38}"/>
    <hyperlink ref="F5" r:id="rId5" xr:uid="{C1746297-8E3C-4E2D-A9C9-20BD786EA757}"/>
    <hyperlink ref="F7" r:id="rId6" xr:uid="{89D47668-DCC8-49AD-8DFC-679BEBB35C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FFE8-2BEA-4A8B-B4C3-2B12A12FABBA}">
  <sheetPr codeName="Sheet3"/>
  <dimension ref="A1:I15"/>
  <sheetViews>
    <sheetView zoomScale="70" zoomScaleNormal="70" workbookViewId="0">
      <selection activeCell="E6" sqref="E6"/>
    </sheetView>
  </sheetViews>
  <sheetFormatPr defaultColWidth="8.6640625" defaultRowHeight="14.4" x14ac:dyDescent="0.3"/>
  <cols>
    <col min="1" max="1" width="8.6640625" style="71"/>
    <col min="2" max="2" width="40.6640625" style="71" customWidth="1"/>
    <col min="3" max="3" width="16.44140625" style="71" customWidth="1"/>
    <col min="4" max="4" width="14.33203125" style="71" customWidth="1"/>
    <col min="5" max="5" width="61.6640625" style="71" customWidth="1"/>
    <col min="6" max="6" width="30.44140625" style="71" customWidth="1"/>
    <col min="7" max="7" width="13.88671875" style="71" customWidth="1"/>
    <col min="8" max="8" width="36.109375" style="71" customWidth="1"/>
    <col min="9" max="16384" width="8.6640625" style="71"/>
  </cols>
  <sheetData>
    <row r="1" spans="1:9" x14ac:dyDescent="0.3">
      <c r="A1" s="68"/>
      <c r="B1" s="69" t="s">
        <v>43</v>
      </c>
      <c r="C1" s="70" t="s">
        <v>1</v>
      </c>
      <c r="D1" s="70" t="s">
        <v>44</v>
      </c>
      <c r="E1" s="70" t="s">
        <v>45</v>
      </c>
      <c r="F1" s="70" t="s">
        <v>46</v>
      </c>
      <c r="G1" s="68"/>
      <c r="H1" s="68"/>
      <c r="I1" s="68"/>
    </row>
    <row r="2" spans="1:9" ht="100.8" x14ac:dyDescent="0.3">
      <c r="A2" s="68"/>
      <c r="B2" s="72" t="s">
        <v>0</v>
      </c>
      <c r="C2" s="73">
        <v>0.05</v>
      </c>
      <c r="D2" s="74">
        <v>0.8</v>
      </c>
      <c r="E2" s="75" t="s">
        <v>60</v>
      </c>
      <c r="F2" s="76" t="s">
        <v>48</v>
      </c>
      <c r="G2" s="68"/>
      <c r="H2" s="68"/>
      <c r="I2" s="68"/>
    </row>
    <row r="3" spans="1:9" ht="72" x14ac:dyDescent="0.3">
      <c r="A3" s="68"/>
      <c r="B3" s="72" t="s">
        <v>11</v>
      </c>
      <c r="C3" s="73">
        <v>0.05</v>
      </c>
      <c r="D3" s="74">
        <v>0.8</v>
      </c>
      <c r="E3" s="75" t="s">
        <v>61</v>
      </c>
      <c r="F3" s="76" t="s">
        <v>48</v>
      </c>
      <c r="G3" s="68"/>
      <c r="H3" s="68"/>
      <c r="I3" s="68"/>
    </row>
    <row r="4" spans="1:9" ht="115.2" x14ac:dyDescent="0.3">
      <c r="A4" s="68"/>
      <c r="B4" s="75" t="s">
        <v>62</v>
      </c>
      <c r="C4" s="73">
        <v>0.15</v>
      </c>
      <c r="D4" s="74">
        <v>0.95</v>
      </c>
      <c r="E4" s="75" t="s">
        <v>63</v>
      </c>
      <c r="F4" s="76" t="s">
        <v>48</v>
      </c>
      <c r="G4" s="68"/>
      <c r="H4" s="68"/>
      <c r="I4" s="68"/>
    </row>
    <row r="5" spans="1:9" ht="43.2" x14ac:dyDescent="0.3">
      <c r="A5" s="68"/>
      <c r="B5" s="77" t="s">
        <v>64</v>
      </c>
      <c r="C5" s="78"/>
      <c r="D5" s="78"/>
      <c r="E5" s="79" t="s">
        <v>65</v>
      </c>
      <c r="F5" s="76" t="s">
        <v>48</v>
      </c>
      <c r="G5" s="80"/>
      <c r="I5" s="68"/>
    </row>
    <row r="6" spans="1:9" ht="230.4" x14ac:dyDescent="0.3">
      <c r="A6" s="68"/>
      <c r="B6" s="75" t="s">
        <v>66</v>
      </c>
      <c r="C6" s="73">
        <v>0.2</v>
      </c>
      <c r="D6" s="81">
        <v>0.7</v>
      </c>
      <c r="E6" s="80" t="s">
        <v>67</v>
      </c>
      <c r="F6" s="76" t="s">
        <v>48</v>
      </c>
      <c r="G6" s="80"/>
      <c r="H6" s="80"/>
      <c r="I6" s="68"/>
    </row>
    <row r="7" spans="1:9" ht="72" x14ac:dyDescent="0.3">
      <c r="A7" s="68"/>
      <c r="B7" s="75" t="s">
        <v>68</v>
      </c>
      <c r="C7" s="73">
        <v>0.15</v>
      </c>
      <c r="D7" s="74">
        <v>0.8</v>
      </c>
      <c r="E7" s="75" t="s">
        <v>69</v>
      </c>
      <c r="F7" s="76" t="s">
        <v>48</v>
      </c>
      <c r="G7" s="68"/>
      <c r="H7" s="68"/>
      <c r="I7" s="68"/>
    </row>
    <row r="8" spans="1:9" ht="58.2" thickBot="1" x14ac:dyDescent="0.35">
      <c r="A8" s="68"/>
      <c r="B8" s="82" t="s">
        <v>23</v>
      </c>
      <c r="C8" s="83">
        <v>0.4</v>
      </c>
      <c r="D8" s="83"/>
      <c r="E8" s="84" t="s">
        <v>70</v>
      </c>
      <c r="F8" s="85" t="s">
        <v>71</v>
      </c>
      <c r="G8" s="68"/>
      <c r="H8" s="68"/>
      <c r="I8" s="68"/>
    </row>
    <row r="9" spans="1:9" ht="15.6" thickTop="1" thickBot="1" x14ac:dyDescent="0.35">
      <c r="A9" s="68"/>
      <c r="B9" s="86" t="s">
        <v>57</v>
      </c>
      <c r="C9" s="87">
        <f>SUM(C2:C8)</f>
        <v>1</v>
      </c>
      <c r="D9" s="68"/>
      <c r="E9" s="68"/>
      <c r="F9" s="88" t="s">
        <v>71</v>
      </c>
      <c r="G9" s="68"/>
      <c r="H9" s="68"/>
      <c r="I9" s="68"/>
    </row>
    <row r="10" spans="1:9" ht="15" thickTop="1" x14ac:dyDescent="0.3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3">
      <c r="A11" s="68"/>
      <c r="B11" s="68" t="s">
        <v>59</v>
      </c>
      <c r="C11" s="68"/>
      <c r="D11" s="68"/>
      <c r="E11" s="68"/>
      <c r="F11" s="68"/>
      <c r="G11" s="68"/>
      <c r="H11" s="68"/>
      <c r="I11" s="68"/>
    </row>
    <row r="12" spans="1:9" x14ac:dyDescent="0.3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3">
      <c r="A13" s="68"/>
      <c r="B13" s="68"/>
      <c r="C13" s="68"/>
      <c r="D13" s="68"/>
      <c r="E13" s="68"/>
      <c r="F13" s="68"/>
      <c r="G13" s="68"/>
      <c r="H13" s="68"/>
      <c r="I13" s="68"/>
    </row>
    <row r="14" spans="1:9" x14ac:dyDescent="0.3">
      <c r="A14" s="68"/>
      <c r="B14" s="68"/>
      <c r="C14" s="68"/>
      <c r="D14" s="68"/>
      <c r="E14" s="68"/>
      <c r="F14" s="68"/>
      <c r="G14" s="68"/>
      <c r="H14" s="68"/>
      <c r="I14" s="68"/>
    </row>
    <row r="15" spans="1:9" x14ac:dyDescent="0.3">
      <c r="A15" s="68"/>
      <c r="B15" s="68"/>
      <c r="C15" s="68"/>
      <c r="D15" s="68"/>
      <c r="E15" s="68"/>
      <c r="F15" s="68"/>
      <c r="G15" s="68"/>
      <c r="H15" s="68"/>
      <c r="I15" s="68"/>
    </row>
  </sheetData>
  <hyperlinks>
    <hyperlink ref="F2" r:id="rId1" xr:uid="{839CD9DC-512C-43D0-BC8B-09922843931A}"/>
    <hyperlink ref="F3" r:id="rId2" xr:uid="{D16F6735-8AB8-43BC-A928-380709ACD455}"/>
    <hyperlink ref="F4" r:id="rId3" xr:uid="{B7C7C810-C142-4706-8EF4-2339801239DB}"/>
    <hyperlink ref="F5" r:id="rId4" xr:uid="{82DC310E-BC63-4A31-875D-244DB661CC20}"/>
    <hyperlink ref="F7" r:id="rId5" xr:uid="{92E4B8B5-39AD-4BB5-9510-59FC51250303}"/>
    <hyperlink ref="F6" r:id="rId6" xr:uid="{3A9EA222-D1B4-4DDA-8E27-3F77FA1E7F3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694-2049-443D-B6F8-EC910D76C1F2}">
  <sheetPr codeName="Sheet4"/>
  <dimension ref="A1:AK264"/>
  <sheetViews>
    <sheetView topLeftCell="A230" zoomScale="70" zoomScaleNormal="70" workbookViewId="0">
      <selection activeCell="AA242" sqref="AA242"/>
    </sheetView>
  </sheetViews>
  <sheetFormatPr defaultColWidth="8.6640625" defaultRowHeight="14.4" x14ac:dyDescent="0.3"/>
  <cols>
    <col min="1" max="1" width="27.5546875" style="2" customWidth="1"/>
    <col min="2" max="2" width="0.44140625" style="2" hidden="1" customWidth="1"/>
    <col min="3" max="5" width="8.6640625" style="1" hidden="1" customWidth="1"/>
    <col min="6" max="6" width="9" style="1" hidden="1" customWidth="1"/>
    <col min="7" max="7" width="8.5546875" style="1" hidden="1" customWidth="1"/>
    <col min="8" max="8" width="8.6640625" style="1" hidden="1" customWidth="1"/>
    <col min="9" max="9" width="0" style="1" hidden="1" customWidth="1"/>
    <col min="10" max="10" width="10.33203125" style="1" hidden="1" customWidth="1"/>
    <col min="11" max="14" width="0" style="1" hidden="1" customWidth="1"/>
    <col min="15" max="15" width="9.6640625" style="1" bestFit="1" customWidth="1"/>
    <col min="16" max="27" width="9.6640625" style="1" customWidth="1"/>
    <col min="28" max="28" width="8.6640625" style="1"/>
    <col min="29" max="29" width="56.6640625" style="1" customWidth="1"/>
    <col min="30" max="30" width="11.6640625" style="1" customWidth="1"/>
    <col min="31" max="33" width="8.6640625" style="1"/>
    <col min="34" max="34" width="37.6640625" style="1" customWidth="1"/>
    <col min="35" max="35" width="33.6640625" style="1" customWidth="1"/>
    <col min="36" max="36" width="8.6640625" style="1"/>
    <col min="37" max="37" width="9.33203125" style="1" customWidth="1"/>
    <col min="38" max="38" width="9.44140625" style="1" customWidth="1"/>
    <col min="39" max="16384" width="8.6640625" style="1"/>
  </cols>
  <sheetData>
    <row r="1" spans="1:37" ht="49.95" customHeight="1" x14ac:dyDescent="0.3">
      <c r="A1" s="4" t="s">
        <v>0</v>
      </c>
      <c r="B1" s="4" t="s">
        <v>1</v>
      </c>
      <c r="C1" s="5">
        <v>43831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  <c r="O1" s="5">
        <v>44197</v>
      </c>
      <c r="P1" s="5">
        <v>44228</v>
      </c>
      <c r="Q1" s="5">
        <v>44256</v>
      </c>
      <c r="R1" s="5">
        <v>44287</v>
      </c>
      <c r="S1" s="5">
        <v>44317</v>
      </c>
      <c r="T1" s="5">
        <v>44348</v>
      </c>
      <c r="U1" s="5">
        <v>44378</v>
      </c>
      <c r="V1" s="5">
        <v>44409</v>
      </c>
      <c r="W1" s="5">
        <v>44440</v>
      </c>
      <c r="X1" s="5">
        <v>44470</v>
      </c>
      <c r="Y1" s="5">
        <v>44501</v>
      </c>
      <c r="Z1" s="5">
        <v>44531</v>
      </c>
      <c r="AA1" s="5">
        <v>44562</v>
      </c>
      <c r="AB1" s="22"/>
      <c r="AC1" s="22"/>
      <c r="AD1" s="22"/>
      <c r="AE1" s="22"/>
    </row>
    <row r="2" spans="1:37" ht="38.700000000000003" customHeight="1" x14ac:dyDescent="0.3">
      <c r="A2" s="3" t="s">
        <v>2</v>
      </c>
      <c r="B2" s="6">
        <f t="shared" ref="B2:B19" si="0">$AD$3</f>
        <v>0.05</v>
      </c>
      <c r="C2" s="10">
        <v>0.83330000000000004</v>
      </c>
      <c r="D2" s="10">
        <v>1</v>
      </c>
      <c r="E2" s="10">
        <v>0.83330000000000004</v>
      </c>
      <c r="F2" s="10">
        <v>1</v>
      </c>
      <c r="G2" s="10">
        <v>0.33329999999999999</v>
      </c>
      <c r="H2" s="41"/>
      <c r="I2" s="10">
        <v>1</v>
      </c>
      <c r="J2" s="10">
        <v>1</v>
      </c>
      <c r="K2" s="10">
        <v>1</v>
      </c>
      <c r="L2" s="10">
        <v>0.71430000000000005</v>
      </c>
      <c r="M2" s="10">
        <v>0.75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0">
        <v>0.8</v>
      </c>
      <c r="T2" s="10">
        <v>0.93879999999999997</v>
      </c>
      <c r="U2" s="10">
        <v>1</v>
      </c>
      <c r="V2" s="10">
        <v>1</v>
      </c>
      <c r="W2" s="10">
        <v>0.94440000000000002</v>
      </c>
      <c r="X2" s="10">
        <v>0.94120000000000004</v>
      </c>
      <c r="Y2" s="10">
        <v>0.85709999999999997</v>
      </c>
      <c r="Z2" s="10">
        <v>0.88890000000000002</v>
      </c>
      <c r="AA2" s="10">
        <v>1</v>
      </c>
      <c r="AB2" s="22"/>
      <c r="AC2" s="32" t="s">
        <v>3</v>
      </c>
      <c r="AD2" s="33" t="s">
        <v>4</v>
      </c>
      <c r="AE2" s="22"/>
      <c r="AH2" s="36" t="s">
        <v>5</v>
      </c>
      <c r="AI2" s="37" t="s">
        <v>3</v>
      </c>
      <c r="AJ2" s="37" t="s">
        <v>6</v>
      </c>
      <c r="AK2" s="37" t="s">
        <v>7</v>
      </c>
    </row>
    <row r="3" spans="1:37" ht="14.7" customHeight="1" x14ac:dyDescent="0.3">
      <c r="A3" s="3" t="s">
        <v>8</v>
      </c>
      <c r="B3" s="6">
        <f t="shared" si="0"/>
        <v>0.05</v>
      </c>
      <c r="C3" s="10">
        <v>0.99019999999999997</v>
      </c>
      <c r="D3" s="10">
        <v>0.98780000000000001</v>
      </c>
      <c r="E3" s="10">
        <v>1</v>
      </c>
      <c r="F3" s="10">
        <v>0.96879999999999999</v>
      </c>
      <c r="G3" s="10">
        <v>0.98460000000000003</v>
      </c>
      <c r="H3" s="10">
        <v>1</v>
      </c>
      <c r="I3" s="10">
        <v>0.97219999999999995</v>
      </c>
      <c r="J3" s="10">
        <v>1</v>
      </c>
      <c r="K3" s="10">
        <v>0.98170000000000002</v>
      </c>
      <c r="L3" s="10">
        <v>0.99050000000000005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0.99060000000000004</v>
      </c>
      <c r="U3" s="10">
        <v>1</v>
      </c>
      <c r="V3" s="10">
        <v>1</v>
      </c>
      <c r="W3" s="10">
        <v>0.99060000000000004</v>
      </c>
      <c r="X3" s="10">
        <v>1</v>
      </c>
      <c r="Y3" s="10">
        <v>1</v>
      </c>
      <c r="Z3" s="10">
        <v>1</v>
      </c>
      <c r="AA3" s="10">
        <v>0.94440000000000002</v>
      </c>
      <c r="AB3" s="22"/>
      <c r="AC3" s="26" t="s">
        <v>0</v>
      </c>
      <c r="AD3" s="29">
        <v>0.05</v>
      </c>
      <c r="AE3" s="22"/>
      <c r="AH3" s="34" t="s">
        <v>0</v>
      </c>
      <c r="AI3" s="34" t="s">
        <v>0</v>
      </c>
      <c r="AJ3" s="35" t="s">
        <v>9</v>
      </c>
      <c r="AK3" s="7">
        <v>1</v>
      </c>
    </row>
    <row r="4" spans="1:37" ht="14.7" customHeight="1" x14ac:dyDescent="0.3">
      <c r="A4" s="3" t="s">
        <v>10</v>
      </c>
      <c r="B4" s="6">
        <f t="shared" si="0"/>
        <v>0.05</v>
      </c>
      <c r="C4" s="10">
        <v>0.90910000000000002</v>
      </c>
      <c r="D4" s="10">
        <v>0.95830000000000004</v>
      </c>
      <c r="E4" s="10">
        <v>0.97599999999999998</v>
      </c>
      <c r="F4" s="10">
        <v>1</v>
      </c>
      <c r="G4" s="10">
        <v>0.97740000000000005</v>
      </c>
      <c r="H4" s="10">
        <v>0.92859999999999998</v>
      </c>
      <c r="I4" s="10">
        <v>0.94669999999999999</v>
      </c>
      <c r="J4" s="10">
        <v>0.9667</v>
      </c>
      <c r="K4" s="10">
        <v>0.96689999999999998</v>
      </c>
      <c r="L4" s="10">
        <v>0.96970000000000001</v>
      </c>
      <c r="M4" s="10">
        <v>0.96309999999999996</v>
      </c>
      <c r="N4" s="10">
        <v>0.94359999999999999</v>
      </c>
      <c r="O4" s="10">
        <v>0.98809999999999998</v>
      </c>
      <c r="P4" s="10">
        <v>0.96650000000000003</v>
      </c>
      <c r="Q4" s="10">
        <v>0.97757847533632303</v>
      </c>
      <c r="R4" s="10">
        <v>0.98629999999999995</v>
      </c>
      <c r="S4" s="10">
        <v>0.98329999999999995</v>
      </c>
      <c r="T4" s="10">
        <v>0.96519999999999995</v>
      </c>
      <c r="U4" s="10">
        <v>0.99519999999999997</v>
      </c>
      <c r="V4" s="10">
        <v>0.99539999999999995</v>
      </c>
      <c r="W4" s="10">
        <v>0.97570000000000001</v>
      </c>
      <c r="X4" s="10">
        <v>0.97689999999999999</v>
      </c>
      <c r="Y4" s="10">
        <v>0.97950000000000004</v>
      </c>
      <c r="Z4" s="10">
        <v>0.99399999999999999</v>
      </c>
      <c r="AA4" s="10">
        <v>0.98599999999999999</v>
      </c>
      <c r="AB4" s="22"/>
      <c r="AC4" s="26" t="s">
        <v>11</v>
      </c>
      <c r="AD4" s="29">
        <v>0.05</v>
      </c>
      <c r="AE4" s="22"/>
      <c r="AH4" s="34" t="s">
        <v>12</v>
      </c>
      <c r="AI4" s="34" t="s">
        <v>0</v>
      </c>
      <c r="AJ4" s="35" t="s">
        <v>13</v>
      </c>
      <c r="AK4" s="7">
        <v>2</v>
      </c>
    </row>
    <row r="5" spans="1:37" ht="14.7" customHeight="1" x14ac:dyDescent="0.3">
      <c r="A5" s="3" t="s">
        <v>14</v>
      </c>
      <c r="B5" s="6">
        <f t="shared" si="0"/>
        <v>0.05</v>
      </c>
      <c r="C5" s="41"/>
      <c r="D5" s="41"/>
      <c r="E5" s="41"/>
      <c r="F5" s="41"/>
      <c r="G5" s="10">
        <v>1</v>
      </c>
      <c r="H5" s="41"/>
      <c r="I5" s="41"/>
      <c r="J5" s="10">
        <v>1</v>
      </c>
      <c r="K5" s="41"/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40">
        <v>1</v>
      </c>
      <c r="W5" s="18">
        <v>1</v>
      </c>
      <c r="X5" s="18">
        <v>1</v>
      </c>
      <c r="Y5" s="40">
        <v>1</v>
      </c>
      <c r="Z5" s="18">
        <v>1</v>
      </c>
      <c r="AA5" s="18">
        <v>0.66669999999999996</v>
      </c>
      <c r="AB5" s="22"/>
      <c r="AC5" s="27" t="s">
        <v>15</v>
      </c>
      <c r="AD5" s="29">
        <v>0.15</v>
      </c>
      <c r="AE5" s="22"/>
      <c r="AH5" s="34" t="s">
        <v>11</v>
      </c>
      <c r="AI5" s="34" t="s">
        <v>11</v>
      </c>
      <c r="AJ5" s="35" t="s">
        <v>9</v>
      </c>
      <c r="AK5" s="7">
        <v>3</v>
      </c>
    </row>
    <row r="6" spans="1:37" ht="14.7" customHeight="1" x14ac:dyDescent="0.3">
      <c r="A6" s="3" t="s">
        <v>16</v>
      </c>
      <c r="B6" s="6">
        <f t="shared" si="0"/>
        <v>0.05</v>
      </c>
      <c r="C6" s="10">
        <v>1</v>
      </c>
      <c r="D6" s="10">
        <v>0.5</v>
      </c>
      <c r="E6" s="10">
        <v>0.66669999999999996</v>
      </c>
      <c r="F6" s="10">
        <v>0.8</v>
      </c>
      <c r="G6" s="10">
        <v>0.88460000000000005</v>
      </c>
      <c r="H6" s="10">
        <v>1</v>
      </c>
      <c r="I6" s="10">
        <v>0.66669999999999996</v>
      </c>
      <c r="J6" s="10">
        <v>0.83330000000000004</v>
      </c>
      <c r="K6" s="10">
        <v>0.66669999999999996</v>
      </c>
      <c r="L6" s="10">
        <v>0.86839999999999995</v>
      </c>
      <c r="M6" s="10">
        <v>0.68969999999999998</v>
      </c>
      <c r="N6" s="10">
        <v>0.93100000000000005</v>
      </c>
      <c r="O6" s="10">
        <v>0.6</v>
      </c>
      <c r="P6" s="10">
        <v>0.76919999999999999</v>
      </c>
      <c r="Q6" s="10">
        <v>0.8125</v>
      </c>
      <c r="R6" s="10">
        <v>0.85</v>
      </c>
      <c r="S6" s="10">
        <v>0.70830000000000004</v>
      </c>
      <c r="T6" s="10">
        <v>0.81479999999999997</v>
      </c>
      <c r="U6" s="10">
        <v>0.8095</v>
      </c>
      <c r="V6" s="10">
        <v>0.84619999999999995</v>
      </c>
      <c r="W6" s="10">
        <v>0.875</v>
      </c>
      <c r="X6" s="10">
        <v>1</v>
      </c>
      <c r="Y6" s="10">
        <v>1</v>
      </c>
      <c r="Z6" s="10">
        <v>0.85709999999999997</v>
      </c>
      <c r="AA6" s="10">
        <v>0.79310000000000003</v>
      </c>
      <c r="AB6" s="22"/>
      <c r="AC6" s="26" t="s">
        <v>17</v>
      </c>
      <c r="AD6" s="29">
        <v>0.2</v>
      </c>
      <c r="AE6" s="22"/>
      <c r="AH6" s="34" t="s">
        <v>18</v>
      </c>
      <c r="AI6" s="34" t="s">
        <v>11</v>
      </c>
      <c r="AJ6" s="35" t="s">
        <v>13</v>
      </c>
      <c r="AK6" s="7">
        <v>4</v>
      </c>
    </row>
    <row r="7" spans="1:37" ht="14.7" customHeight="1" x14ac:dyDescent="0.3">
      <c r="A7" s="3" t="s">
        <v>19</v>
      </c>
      <c r="B7" s="6">
        <f t="shared" si="0"/>
        <v>0.05</v>
      </c>
      <c r="C7" s="10">
        <v>1</v>
      </c>
      <c r="D7" s="10">
        <v>1</v>
      </c>
      <c r="E7" s="10">
        <v>1</v>
      </c>
      <c r="F7" s="41"/>
      <c r="G7" s="10">
        <v>1</v>
      </c>
      <c r="H7" s="10">
        <v>0.92</v>
      </c>
      <c r="I7" s="10">
        <v>0.92749999999999999</v>
      </c>
      <c r="J7" s="10">
        <v>0.95699999999999996</v>
      </c>
      <c r="K7" s="10">
        <v>0.90280000000000005</v>
      </c>
      <c r="L7" s="10">
        <v>0.87729999999999997</v>
      </c>
      <c r="M7" s="10">
        <v>0.89600000000000002</v>
      </c>
      <c r="N7" s="10">
        <v>0.8367</v>
      </c>
      <c r="O7" s="10">
        <v>0.82479999999999998</v>
      </c>
      <c r="P7" s="10">
        <v>0.85580000000000001</v>
      </c>
      <c r="Q7" s="10">
        <v>0.89266547406082297</v>
      </c>
      <c r="R7" s="10">
        <v>0.8911</v>
      </c>
      <c r="S7" s="10">
        <v>0.92059999999999997</v>
      </c>
      <c r="T7" s="10">
        <v>0.89339999999999997</v>
      </c>
      <c r="U7" s="10">
        <v>0.93020000000000003</v>
      </c>
      <c r="V7" s="10">
        <v>0.94610000000000005</v>
      </c>
      <c r="W7" s="10">
        <v>0.97850000000000004</v>
      </c>
      <c r="X7" s="10">
        <v>0.97899999999999998</v>
      </c>
      <c r="Y7" s="10">
        <v>0.96050000000000002</v>
      </c>
      <c r="Z7" s="10">
        <v>0.97050000000000003</v>
      </c>
      <c r="AA7" s="10">
        <v>0.98370000000000002</v>
      </c>
      <c r="AB7" s="22"/>
      <c r="AC7" s="26" t="s">
        <v>20</v>
      </c>
      <c r="AD7" s="29">
        <v>0.15</v>
      </c>
      <c r="AE7" s="22"/>
      <c r="AH7" s="34" t="s">
        <v>21</v>
      </c>
      <c r="AI7" s="34" t="s">
        <v>15</v>
      </c>
      <c r="AJ7" s="35" t="s">
        <v>9</v>
      </c>
      <c r="AK7" s="7">
        <v>5</v>
      </c>
    </row>
    <row r="8" spans="1:37" ht="14.7" customHeight="1" x14ac:dyDescent="0.3">
      <c r="A8" s="3" t="s">
        <v>22</v>
      </c>
      <c r="B8" s="6">
        <f t="shared" si="0"/>
        <v>0.05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0.98960000000000004</v>
      </c>
      <c r="T8" s="10">
        <v>0.98309999999999997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22"/>
      <c r="AC8" s="28" t="s">
        <v>23</v>
      </c>
      <c r="AD8" s="29">
        <v>0.4</v>
      </c>
      <c r="AE8" s="22"/>
      <c r="AH8" s="34" t="s">
        <v>24</v>
      </c>
      <c r="AI8" s="34" t="s">
        <v>15</v>
      </c>
      <c r="AJ8" s="35" t="s">
        <v>13</v>
      </c>
      <c r="AK8" s="7">
        <v>6</v>
      </c>
    </row>
    <row r="9" spans="1:37" ht="28.8" x14ac:dyDescent="0.3">
      <c r="A9" s="3" t="s">
        <v>25</v>
      </c>
      <c r="B9" s="6">
        <f t="shared" si="0"/>
        <v>0.05</v>
      </c>
      <c r="C9" s="10">
        <v>0.98750000000000004</v>
      </c>
      <c r="D9" s="10">
        <v>0.98829999999999996</v>
      </c>
      <c r="E9" s="10">
        <v>0.96319999999999995</v>
      </c>
      <c r="F9" s="10">
        <v>1</v>
      </c>
      <c r="G9" s="10">
        <v>1</v>
      </c>
      <c r="H9" s="10">
        <v>0.875</v>
      </c>
      <c r="I9" s="10">
        <v>0.88780000000000003</v>
      </c>
      <c r="J9" s="10">
        <v>0.96919999999999995</v>
      </c>
      <c r="K9" s="10">
        <v>0.97040000000000004</v>
      </c>
      <c r="L9" s="10">
        <v>0.95689999999999997</v>
      </c>
      <c r="M9" s="10">
        <v>0.95209999999999995</v>
      </c>
      <c r="N9" s="10">
        <v>0.98650000000000004</v>
      </c>
      <c r="O9" s="10">
        <v>0.99119999999999997</v>
      </c>
      <c r="P9" s="10">
        <v>0.98760000000000003</v>
      </c>
      <c r="Q9" s="10">
        <v>0.98825331971399399</v>
      </c>
      <c r="R9" s="10">
        <v>0.9829</v>
      </c>
      <c r="S9" s="10">
        <v>0.99260000000000004</v>
      </c>
      <c r="T9" s="10">
        <v>0.98150000000000004</v>
      </c>
      <c r="U9" s="10">
        <v>0.99609999999999999</v>
      </c>
      <c r="V9" s="10">
        <v>0.99539999999999995</v>
      </c>
      <c r="W9" s="10">
        <v>0.99839999999999995</v>
      </c>
      <c r="X9" s="10">
        <v>0.99709999999999999</v>
      </c>
      <c r="Y9" s="10">
        <v>0.99160000000000004</v>
      </c>
      <c r="Z9" s="10">
        <v>0.99670000000000003</v>
      </c>
      <c r="AA9" s="10">
        <v>0.99680000000000002</v>
      </c>
      <c r="AB9" s="22"/>
      <c r="AC9" s="30" t="s">
        <v>26</v>
      </c>
      <c r="AD9" s="31">
        <f>SUM(AD3:AD8)</f>
        <v>1</v>
      </c>
      <c r="AE9" s="22"/>
      <c r="AH9" s="34" t="s">
        <v>27</v>
      </c>
      <c r="AI9" s="34" t="s">
        <v>17</v>
      </c>
      <c r="AJ9" s="35" t="s">
        <v>9</v>
      </c>
      <c r="AK9" s="7">
        <v>7</v>
      </c>
    </row>
    <row r="10" spans="1:37" ht="28.8" x14ac:dyDescent="0.3">
      <c r="A10" s="3" t="s">
        <v>28</v>
      </c>
      <c r="B10" s="6">
        <f t="shared" si="0"/>
        <v>0.05</v>
      </c>
      <c r="C10" s="41"/>
      <c r="D10" s="41"/>
      <c r="E10" s="41"/>
      <c r="F10" s="41"/>
      <c r="G10" s="41"/>
      <c r="H10" s="41"/>
      <c r="I10" s="10">
        <v>0.85709999999999997</v>
      </c>
      <c r="J10" s="10">
        <v>0.96150000000000002</v>
      </c>
      <c r="K10" s="10">
        <v>0.97219999999999995</v>
      </c>
      <c r="L10" s="10">
        <v>0.87880000000000003</v>
      </c>
      <c r="M10" s="10">
        <v>0.94120000000000004</v>
      </c>
      <c r="N10" s="10">
        <v>0.94340000000000002</v>
      </c>
      <c r="O10" s="10">
        <v>1</v>
      </c>
      <c r="P10" s="10">
        <v>0.9194</v>
      </c>
      <c r="Q10" s="10">
        <v>0.93333333333333302</v>
      </c>
      <c r="R10" s="10">
        <v>0.96640000000000004</v>
      </c>
      <c r="S10" s="10">
        <v>0.92749999999999999</v>
      </c>
      <c r="T10" s="10">
        <v>0.94120000000000004</v>
      </c>
      <c r="U10" s="10">
        <v>0.90480000000000005</v>
      </c>
      <c r="V10" s="10">
        <v>1</v>
      </c>
      <c r="W10" s="10">
        <v>0.96360000000000001</v>
      </c>
      <c r="X10" s="10">
        <v>0.94030000000000002</v>
      </c>
      <c r="Y10" s="10">
        <v>1</v>
      </c>
      <c r="Z10" s="10">
        <v>0.94440000000000002</v>
      </c>
      <c r="AA10" s="10">
        <v>1</v>
      </c>
      <c r="AB10" s="22"/>
      <c r="AC10" s="22"/>
      <c r="AD10" s="22"/>
      <c r="AE10" s="22"/>
      <c r="AH10" s="34" t="s">
        <v>29</v>
      </c>
      <c r="AI10" s="34" t="s">
        <v>17</v>
      </c>
      <c r="AJ10" s="35" t="s">
        <v>13</v>
      </c>
      <c r="AK10" s="7">
        <v>8</v>
      </c>
    </row>
    <row r="11" spans="1:37" x14ac:dyDescent="0.3">
      <c r="A11" s="3" t="s">
        <v>32</v>
      </c>
      <c r="B11" s="6">
        <f t="shared" si="0"/>
        <v>0.05</v>
      </c>
      <c r="C11" s="41"/>
      <c r="D11" s="10">
        <v>1</v>
      </c>
      <c r="E11" s="10">
        <v>1</v>
      </c>
      <c r="F11" s="10">
        <v>1</v>
      </c>
      <c r="G11" s="10">
        <v>0</v>
      </c>
      <c r="H11" s="41"/>
      <c r="I11" s="41"/>
      <c r="J11" s="10">
        <v>0.85709999999999997</v>
      </c>
      <c r="K11" s="10">
        <v>0.8</v>
      </c>
      <c r="L11" s="10">
        <v>0.66669999999999996</v>
      </c>
      <c r="M11" s="10">
        <v>0.6</v>
      </c>
      <c r="N11" s="10">
        <v>0.93330000000000002</v>
      </c>
      <c r="O11" s="10">
        <v>0.75680000000000003</v>
      </c>
      <c r="P11" s="10">
        <v>0.6875</v>
      </c>
      <c r="Q11" s="10">
        <v>0.45</v>
      </c>
      <c r="R11" s="10">
        <v>0.45450000000000002</v>
      </c>
      <c r="S11" s="10">
        <v>0.25</v>
      </c>
      <c r="T11" s="10">
        <v>0.42859999999999998</v>
      </c>
      <c r="U11" s="10">
        <v>0.33329999999999999</v>
      </c>
      <c r="V11" s="10">
        <v>0.15379999999999999</v>
      </c>
      <c r="W11" s="10">
        <v>0.16669999999999999</v>
      </c>
      <c r="X11" s="10">
        <v>8.3299999999999999E-2</v>
      </c>
      <c r="Y11" s="18">
        <v>0</v>
      </c>
      <c r="Z11" s="18">
        <v>0</v>
      </c>
      <c r="AA11" s="40">
        <v>1</v>
      </c>
      <c r="AB11" s="22"/>
      <c r="AC11" s="22"/>
      <c r="AD11" s="22"/>
      <c r="AE11" s="22"/>
      <c r="AH11" s="34" t="s">
        <v>31</v>
      </c>
      <c r="AI11" s="34" t="s">
        <v>20</v>
      </c>
      <c r="AJ11" s="35" t="s">
        <v>9</v>
      </c>
      <c r="AK11" s="7">
        <v>9</v>
      </c>
    </row>
    <row r="12" spans="1:37" ht="14.7" customHeight="1" x14ac:dyDescent="0.3">
      <c r="A12" s="3" t="s">
        <v>34</v>
      </c>
      <c r="B12" s="6">
        <f t="shared" si="0"/>
        <v>0.05</v>
      </c>
      <c r="C12" s="41"/>
      <c r="D12" s="10">
        <v>1</v>
      </c>
      <c r="E12" s="10">
        <v>1</v>
      </c>
      <c r="F12" s="41"/>
      <c r="G12" s="41"/>
      <c r="H12" s="10">
        <v>1</v>
      </c>
      <c r="I12" s="10">
        <v>0.9667</v>
      </c>
      <c r="J12" s="10">
        <v>0.94340000000000002</v>
      </c>
      <c r="K12" s="10">
        <v>0.94869999999999999</v>
      </c>
      <c r="L12" s="10">
        <v>0.96489999999999998</v>
      </c>
      <c r="M12" s="10">
        <v>1</v>
      </c>
      <c r="N12" s="10">
        <v>0.88100000000000001</v>
      </c>
      <c r="O12" s="10">
        <v>0.94740000000000002</v>
      </c>
      <c r="P12" s="10">
        <v>0.9667</v>
      </c>
      <c r="Q12" s="10">
        <v>1</v>
      </c>
      <c r="R12" s="10">
        <v>0.96299999999999997</v>
      </c>
      <c r="S12" s="10">
        <v>1</v>
      </c>
      <c r="T12" s="10">
        <v>0.88460000000000005</v>
      </c>
      <c r="U12" s="10">
        <v>1</v>
      </c>
      <c r="V12" s="10">
        <v>0.94440000000000002</v>
      </c>
      <c r="W12" s="10">
        <v>0.96</v>
      </c>
      <c r="X12" s="10">
        <v>1</v>
      </c>
      <c r="Y12" s="10">
        <v>0.90480000000000005</v>
      </c>
      <c r="Z12" s="10">
        <v>1</v>
      </c>
      <c r="AA12" s="10">
        <v>0.97729999999999995</v>
      </c>
      <c r="AB12" s="22"/>
      <c r="AC12" s="22"/>
      <c r="AD12" s="22"/>
      <c r="AE12" s="22"/>
      <c r="AH12" s="34" t="s">
        <v>33</v>
      </c>
      <c r="AI12" s="34" t="s">
        <v>20</v>
      </c>
      <c r="AJ12" s="35" t="s">
        <v>13</v>
      </c>
      <c r="AK12" s="7">
        <v>10</v>
      </c>
    </row>
    <row r="13" spans="1:37" ht="14.7" customHeight="1" x14ac:dyDescent="0.3">
      <c r="A13" s="3" t="s">
        <v>35</v>
      </c>
      <c r="B13" s="6">
        <f t="shared" si="0"/>
        <v>0.05</v>
      </c>
      <c r="C13" s="41"/>
      <c r="D13" s="10">
        <v>1</v>
      </c>
      <c r="E13" s="41"/>
      <c r="F13" s="41"/>
      <c r="G13" s="41"/>
      <c r="H13" s="10">
        <v>0.5</v>
      </c>
      <c r="I13" s="10">
        <v>0.9375</v>
      </c>
      <c r="J13" s="10">
        <v>1</v>
      </c>
      <c r="K13" s="10">
        <v>1</v>
      </c>
      <c r="L13" s="10">
        <v>0.95830000000000004</v>
      </c>
      <c r="M13" s="10">
        <v>0.89659999999999995</v>
      </c>
      <c r="N13" s="10">
        <v>0.9375</v>
      </c>
      <c r="O13" s="10">
        <v>0.75</v>
      </c>
      <c r="P13" s="10">
        <v>0.9</v>
      </c>
      <c r="Q13" s="10">
        <v>0.9375</v>
      </c>
      <c r="R13" s="10">
        <v>0.91669999999999996</v>
      </c>
      <c r="S13" s="10">
        <v>0.84</v>
      </c>
      <c r="T13" s="10">
        <v>0.83330000000000004</v>
      </c>
      <c r="U13" s="10">
        <v>0.96150000000000002</v>
      </c>
      <c r="V13" s="10">
        <v>0.98280000000000001</v>
      </c>
      <c r="W13" s="10">
        <v>1</v>
      </c>
      <c r="X13" s="10">
        <v>0.875</v>
      </c>
      <c r="Y13" s="10">
        <v>0.96299999999999997</v>
      </c>
      <c r="Z13" s="10">
        <v>1</v>
      </c>
      <c r="AA13" s="10">
        <v>1</v>
      </c>
      <c r="AB13" s="22"/>
      <c r="AC13" s="22"/>
      <c r="AD13" s="22"/>
      <c r="AE13" s="22"/>
      <c r="AH13" s="34" t="s">
        <v>23</v>
      </c>
      <c r="AI13" s="34" t="s">
        <v>23</v>
      </c>
      <c r="AJ13" s="35" t="s">
        <v>9</v>
      </c>
      <c r="AK13" s="7">
        <v>11</v>
      </c>
    </row>
    <row r="14" spans="1:37" ht="28.8" x14ac:dyDescent="0.3">
      <c r="A14" s="3" t="s">
        <v>37</v>
      </c>
      <c r="B14" s="6">
        <f t="shared" si="0"/>
        <v>0.05</v>
      </c>
      <c r="C14" s="10">
        <v>1</v>
      </c>
      <c r="D14" s="10">
        <v>0</v>
      </c>
      <c r="E14" s="41"/>
      <c r="F14" s="41"/>
      <c r="G14" s="41"/>
      <c r="H14" s="41"/>
      <c r="I14" s="10">
        <v>1</v>
      </c>
      <c r="J14" s="10">
        <v>0.94289999999999996</v>
      </c>
      <c r="K14" s="10">
        <v>0.98040000000000005</v>
      </c>
      <c r="L14" s="10">
        <v>1</v>
      </c>
      <c r="M14" s="10">
        <v>0.93220000000000003</v>
      </c>
      <c r="N14" s="10">
        <v>1</v>
      </c>
      <c r="O14" s="10">
        <v>0.97560000000000002</v>
      </c>
      <c r="P14" s="10">
        <v>0.96489999999999998</v>
      </c>
      <c r="Q14" s="10">
        <v>1</v>
      </c>
      <c r="R14" s="10">
        <v>0.99319999999999997</v>
      </c>
      <c r="S14" s="10">
        <v>1</v>
      </c>
      <c r="T14" s="10">
        <v>0.99490000000000001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22"/>
      <c r="AC14" s="22"/>
      <c r="AD14" s="22"/>
      <c r="AE14" s="22"/>
      <c r="AH14" s="34" t="s">
        <v>36</v>
      </c>
      <c r="AI14" s="34" t="s">
        <v>23</v>
      </c>
      <c r="AJ14" s="35" t="s">
        <v>13</v>
      </c>
      <c r="AK14" s="7">
        <v>12</v>
      </c>
    </row>
    <row r="15" spans="1:37" x14ac:dyDescent="0.3">
      <c r="A15" s="3" t="s">
        <v>41</v>
      </c>
      <c r="B15" s="6"/>
      <c r="C15" s="10"/>
      <c r="D15" s="10"/>
      <c r="E15" s="10"/>
      <c r="F15" s="10"/>
      <c r="G15" s="20"/>
      <c r="H15" s="20"/>
      <c r="I15" s="20"/>
      <c r="J15" s="10"/>
      <c r="K15" s="10"/>
      <c r="L15" s="10"/>
      <c r="M15" s="10"/>
      <c r="N15" s="10"/>
      <c r="O15" s="40">
        <v>1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8">
        <v>1</v>
      </c>
      <c r="Z15" s="18">
        <v>0.5</v>
      </c>
      <c r="AA15" s="18">
        <v>1</v>
      </c>
    </row>
    <row r="16" spans="1:37" x14ac:dyDescent="0.3">
      <c r="A16" s="3" t="s">
        <v>38</v>
      </c>
      <c r="B16" s="6">
        <f t="shared" si="0"/>
        <v>0.05</v>
      </c>
      <c r="C16" s="10">
        <v>1</v>
      </c>
      <c r="D16" s="10">
        <v>1</v>
      </c>
      <c r="E16" s="10">
        <v>0</v>
      </c>
      <c r="F16" s="41"/>
      <c r="G16" s="41"/>
      <c r="H16" s="41"/>
      <c r="I16" s="10">
        <v>0.6</v>
      </c>
      <c r="J16" s="10">
        <v>0.92310000000000003</v>
      </c>
      <c r="K16" s="10">
        <v>0.9</v>
      </c>
      <c r="L16" s="10">
        <v>1</v>
      </c>
      <c r="M16" s="10">
        <v>1</v>
      </c>
      <c r="N16" s="10">
        <v>0.8</v>
      </c>
      <c r="O16" s="10">
        <v>0.8</v>
      </c>
      <c r="P16" s="10">
        <v>0.90910000000000002</v>
      </c>
      <c r="Q16" s="10">
        <v>0.77777777777777801</v>
      </c>
      <c r="R16" s="10">
        <v>1</v>
      </c>
      <c r="S16" s="10">
        <v>1</v>
      </c>
      <c r="T16" s="10">
        <v>1</v>
      </c>
      <c r="U16" s="10">
        <v>0.7</v>
      </c>
      <c r="V16" s="10">
        <v>1</v>
      </c>
      <c r="W16" s="10">
        <v>0.85709999999999997</v>
      </c>
      <c r="X16" s="10">
        <v>0.83330000000000004</v>
      </c>
      <c r="Y16" s="10">
        <v>0.75</v>
      </c>
      <c r="Z16" s="10">
        <v>1</v>
      </c>
      <c r="AA16" s="10">
        <v>0.75</v>
      </c>
    </row>
    <row r="17" spans="1:31" x14ac:dyDescent="0.3">
      <c r="A17" s="3" t="s">
        <v>39</v>
      </c>
      <c r="B17" s="6">
        <f t="shared" si="0"/>
        <v>0.05</v>
      </c>
      <c r="C17" s="10">
        <v>1</v>
      </c>
      <c r="D17" s="10">
        <v>1</v>
      </c>
      <c r="E17" s="10">
        <v>0.5</v>
      </c>
      <c r="F17" s="10">
        <v>0.8</v>
      </c>
      <c r="G17" s="20">
        <v>1</v>
      </c>
      <c r="H17" s="20">
        <v>0.66669999999999996</v>
      </c>
      <c r="I17" s="20">
        <v>0.66669999999999996</v>
      </c>
      <c r="J17" s="10">
        <v>0.4</v>
      </c>
      <c r="K17" s="10">
        <v>0.5</v>
      </c>
      <c r="L17" s="10">
        <v>0.125</v>
      </c>
      <c r="M17" s="10">
        <v>0.25</v>
      </c>
      <c r="N17" s="10">
        <v>0.125</v>
      </c>
      <c r="O17" s="10">
        <v>0.23530000000000001</v>
      </c>
      <c r="P17" s="10">
        <v>0.1333</v>
      </c>
      <c r="Q17" s="10">
        <v>0.74285714285714299</v>
      </c>
      <c r="R17" s="10">
        <v>0.4</v>
      </c>
      <c r="S17" s="10">
        <v>0.75</v>
      </c>
      <c r="T17" s="10">
        <v>0.66669999999999996</v>
      </c>
      <c r="U17" s="10">
        <v>0.69230000000000003</v>
      </c>
      <c r="V17" s="10">
        <v>0.69230000000000003</v>
      </c>
      <c r="W17" s="10">
        <v>0.25</v>
      </c>
      <c r="X17" s="10">
        <v>0.16669999999999999</v>
      </c>
      <c r="Y17" s="10">
        <v>1</v>
      </c>
      <c r="Z17" s="10">
        <v>0.88890000000000002</v>
      </c>
      <c r="AA17" s="10">
        <v>0.9</v>
      </c>
    </row>
    <row r="18" spans="1:31" x14ac:dyDescent="0.3">
      <c r="A18" s="3" t="s">
        <v>30</v>
      </c>
      <c r="B18" s="6">
        <f t="shared" si="0"/>
        <v>0.05</v>
      </c>
      <c r="C18" s="10">
        <v>0.95079999999999998</v>
      </c>
      <c r="D18" s="10">
        <v>0.93100000000000005</v>
      </c>
      <c r="E18" s="10">
        <v>0.9516</v>
      </c>
      <c r="F18" s="10">
        <v>0.89659999999999995</v>
      </c>
      <c r="G18" s="10">
        <v>1</v>
      </c>
      <c r="H18" s="10">
        <v>0.96550000000000002</v>
      </c>
      <c r="I18" s="10">
        <v>0.97060000000000002</v>
      </c>
      <c r="J18" s="10">
        <v>0.95830000000000004</v>
      </c>
      <c r="K18" s="10">
        <v>0.84379999999999999</v>
      </c>
      <c r="L18" s="10">
        <v>0.95709999999999995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0.98880000000000001</v>
      </c>
      <c r="Z18" s="10">
        <v>1</v>
      </c>
      <c r="AA18" s="10">
        <v>1</v>
      </c>
      <c r="AB18" s="22"/>
      <c r="AC18" s="22"/>
      <c r="AD18" s="22"/>
      <c r="AE18" s="22"/>
    </row>
    <row r="19" spans="1:31" x14ac:dyDescent="0.3">
      <c r="A19" s="3" t="s">
        <v>40</v>
      </c>
      <c r="B19" s="6">
        <f t="shared" si="0"/>
        <v>0.05</v>
      </c>
      <c r="C19" s="10">
        <v>0.77610000000000001</v>
      </c>
      <c r="D19" s="10">
        <v>0.77700000000000002</v>
      </c>
      <c r="E19" s="10">
        <v>0.77110000000000001</v>
      </c>
      <c r="F19" s="10">
        <v>0.88490000000000002</v>
      </c>
      <c r="G19" s="20">
        <v>0.84540000000000004</v>
      </c>
      <c r="H19" s="20">
        <v>0.76190000000000002</v>
      </c>
      <c r="I19" s="20">
        <v>0.89239999999999997</v>
      </c>
      <c r="J19" s="10">
        <v>0.88449999999999995</v>
      </c>
      <c r="K19" s="10">
        <v>0.86529999999999996</v>
      </c>
      <c r="L19" s="10">
        <v>0.86870000000000003</v>
      </c>
      <c r="M19" s="10">
        <v>0.83840000000000003</v>
      </c>
      <c r="N19" s="10">
        <v>0.8649</v>
      </c>
      <c r="O19" s="10">
        <v>0.79420000000000002</v>
      </c>
      <c r="P19" s="10">
        <v>0.753</v>
      </c>
      <c r="Q19" s="10">
        <v>0.63414634146341498</v>
      </c>
      <c r="R19" s="10">
        <v>0.66039999999999999</v>
      </c>
      <c r="S19" s="10">
        <v>0.59640000000000004</v>
      </c>
      <c r="T19" s="10">
        <v>0.74119999999999997</v>
      </c>
      <c r="U19" s="10">
        <v>0.75129999999999997</v>
      </c>
      <c r="V19" s="10">
        <v>0.80359999999999998</v>
      </c>
      <c r="W19" s="10">
        <v>0.80079999999999996</v>
      </c>
      <c r="X19" s="10">
        <v>0.70889999999999997</v>
      </c>
      <c r="Y19" s="10">
        <v>0.77500000000000002</v>
      </c>
      <c r="Z19" s="10">
        <v>0.76739999999999997</v>
      </c>
      <c r="AA19" s="10">
        <v>0.74039999999999995</v>
      </c>
    </row>
    <row r="20" spans="1:31" x14ac:dyDescent="0.3">
      <c r="A20" s="23"/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31" ht="49.95" customHeight="1" x14ac:dyDescent="0.3">
      <c r="A21" s="4" t="s">
        <v>12</v>
      </c>
      <c r="B21" s="4" t="s">
        <v>1</v>
      </c>
      <c r="C21" s="5">
        <v>43831</v>
      </c>
      <c r="D21" s="5">
        <v>43862</v>
      </c>
      <c r="E21" s="5">
        <v>43891</v>
      </c>
      <c r="F21" s="5">
        <v>43922</v>
      </c>
      <c r="G21" s="5">
        <v>43952</v>
      </c>
      <c r="H21" s="5">
        <v>43983</v>
      </c>
      <c r="I21" s="5">
        <v>44013</v>
      </c>
      <c r="J21" s="5">
        <v>44044</v>
      </c>
      <c r="K21" s="5">
        <v>44075</v>
      </c>
      <c r="L21" s="5">
        <v>44105</v>
      </c>
      <c r="M21" s="5">
        <v>44136</v>
      </c>
      <c r="N21" s="5">
        <v>44166</v>
      </c>
      <c r="O21" s="5">
        <v>44197</v>
      </c>
      <c r="P21" s="5">
        <v>44228</v>
      </c>
      <c r="Q21" s="5">
        <v>44256</v>
      </c>
      <c r="R21" s="5">
        <v>44287</v>
      </c>
      <c r="S21" s="5">
        <v>44317</v>
      </c>
      <c r="T21" s="5">
        <v>44348</v>
      </c>
      <c r="U21" s="5">
        <v>44378</v>
      </c>
      <c r="V21" s="5">
        <v>44409</v>
      </c>
      <c r="W21" s="5">
        <v>44440</v>
      </c>
      <c r="X21" s="5">
        <v>44470</v>
      </c>
      <c r="Y21" s="5">
        <v>44501</v>
      </c>
      <c r="Z21" s="5">
        <v>44531</v>
      </c>
      <c r="AA21" s="5">
        <v>44562</v>
      </c>
    </row>
    <row r="22" spans="1:31" x14ac:dyDescent="0.3">
      <c r="A22" s="3" t="s">
        <v>2</v>
      </c>
      <c r="B22" s="6">
        <f t="shared" ref="B22:B39" si="1">$AD$3</f>
        <v>0.05</v>
      </c>
      <c r="C22" s="15">
        <v>6</v>
      </c>
      <c r="D22" s="15">
        <v>3</v>
      </c>
      <c r="E22" s="15">
        <v>6</v>
      </c>
      <c r="F22" s="15">
        <v>2</v>
      </c>
      <c r="G22" s="15">
        <v>3</v>
      </c>
      <c r="H22" s="42"/>
      <c r="I22" s="15">
        <v>4</v>
      </c>
      <c r="J22" s="15">
        <v>14</v>
      </c>
      <c r="K22" s="15">
        <v>6</v>
      </c>
      <c r="L22" s="15">
        <v>7</v>
      </c>
      <c r="M22" s="15">
        <v>8</v>
      </c>
      <c r="N22" s="15">
        <v>8</v>
      </c>
      <c r="O22" s="15">
        <v>9</v>
      </c>
      <c r="P22" s="15">
        <v>2</v>
      </c>
      <c r="Q22" s="15">
        <v>3</v>
      </c>
      <c r="R22" s="15">
        <v>2</v>
      </c>
      <c r="S22" s="15">
        <v>5</v>
      </c>
      <c r="T22" s="15">
        <v>49</v>
      </c>
      <c r="U22" s="15">
        <v>5</v>
      </c>
      <c r="V22" s="15">
        <v>3</v>
      </c>
      <c r="W22" s="15">
        <v>18</v>
      </c>
      <c r="X22" s="15">
        <v>17</v>
      </c>
      <c r="Y22" s="15">
        <v>14</v>
      </c>
      <c r="Z22" s="15">
        <v>9</v>
      </c>
      <c r="AA22" s="15">
        <v>3</v>
      </c>
    </row>
    <row r="23" spans="1:31" x14ac:dyDescent="0.3">
      <c r="A23" s="3" t="s">
        <v>8</v>
      </c>
      <c r="B23" s="6">
        <f t="shared" si="1"/>
        <v>0.05</v>
      </c>
      <c r="C23" s="15">
        <v>102</v>
      </c>
      <c r="D23" s="15">
        <v>82</v>
      </c>
      <c r="E23" s="15">
        <v>65</v>
      </c>
      <c r="F23" s="15">
        <v>64</v>
      </c>
      <c r="G23" s="15">
        <v>65</v>
      </c>
      <c r="H23" s="15">
        <v>58</v>
      </c>
      <c r="I23" s="15">
        <v>72</v>
      </c>
      <c r="J23" s="15">
        <v>92</v>
      </c>
      <c r="K23" s="15">
        <v>109</v>
      </c>
      <c r="L23" s="15">
        <v>105</v>
      </c>
      <c r="M23" s="15">
        <v>126</v>
      </c>
      <c r="N23" s="15">
        <v>126</v>
      </c>
      <c r="O23" s="15">
        <v>119</v>
      </c>
      <c r="P23" s="15">
        <v>115</v>
      </c>
      <c r="Q23" s="15">
        <v>131</v>
      </c>
      <c r="R23" s="15">
        <v>107</v>
      </c>
      <c r="S23" s="15">
        <v>108</v>
      </c>
      <c r="T23" s="15">
        <v>106</v>
      </c>
      <c r="U23" s="15">
        <v>111</v>
      </c>
      <c r="V23" s="15">
        <v>110</v>
      </c>
      <c r="W23" s="15">
        <v>106</v>
      </c>
      <c r="X23" s="15">
        <v>109</v>
      </c>
      <c r="Y23" s="15">
        <v>81</v>
      </c>
      <c r="Z23" s="15">
        <v>121</v>
      </c>
      <c r="AA23" s="15">
        <v>54</v>
      </c>
    </row>
    <row r="24" spans="1:31" x14ac:dyDescent="0.3">
      <c r="A24" s="3" t="s">
        <v>10</v>
      </c>
      <c r="B24" s="6">
        <f t="shared" si="1"/>
        <v>0.05</v>
      </c>
      <c r="C24" s="15">
        <v>99</v>
      </c>
      <c r="D24" s="15">
        <v>120</v>
      </c>
      <c r="E24" s="15">
        <v>125</v>
      </c>
      <c r="F24" s="15">
        <v>93</v>
      </c>
      <c r="G24" s="15">
        <v>133</v>
      </c>
      <c r="H24" s="15">
        <v>126</v>
      </c>
      <c r="I24" s="15">
        <v>150</v>
      </c>
      <c r="J24" s="15">
        <v>150</v>
      </c>
      <c r="K24" s="15">
        <v>151</v>
      </c>
      <c r="L24" s="15">
        <v>165</v>
      </c>
      <c r="M24" s="15">
        <v>217</v>
      </c>
      <c r="N24" s="15">
        <v>195</v>
      </c>
      <c r="O24" s="15">
        <v>168</v>
      </c>
      <c r="P24" s="15">
        <v>209</v>
      </c>
      <c r="Q24" s="15">
        <v>223</v>
      </c>
      <c r="R24" s="15">
        <v>219</v>
      </c>
      <c r="S24" s="15">
        <v>180</v>
      </c>
      <c r="T24" s="15">
        <v>201</v>
      </c>
      <c r="U24" s="15">
        <v>209</v>
      </c>
      <c r="V24" s="15">
        <v>216</v>
      </c>
      <c r="W24" s="15">
        <v>206</v>
      </c>
      <c r="X24" s="15">
        <v>173</v>
      </c>
      <c r="Y24" s="15">
        <v>195</v>
      </c>
      <c r="Z24" s="15">
        <v>168</v>
      </c>
      <c r="AA24" s="15">
        <v>143</v>
      </c>
    </row>
    <row r="25" spans="1:31" x14ac:dyDescent="0.3">
      <c r="A25" s="3" t="s">
        <v>14</v>
      </c>
      <c r="B25" s="6">
        <f t="shared" si="1"/>
        <v>0.05</v>
      </c>
      <c r="C25" s="42"/>
      <c r="D25" s="42"/>
      <c r="E25" s="42"/>
      <c r="F25" s="42"/>
      <c r="G25" s="15">
        <v>2</v>
      </c>
      <c r="H25" s="42"/>
      <c r="I25" s="42"/>
      <c r="J25" s="15">
        <v>2</v>
      </c>
      <c r="K25" s="42"/>
      <c r="L25" s="15">
        <v>2</v>
      </c>
      <c r="M25" s="15">
        <v>7</v>
      </c>
      <c r="N25" s="15">
        <v>3</v>
      </c>
      <c r="O25" s="15">
        <v>1</v>
      </c>
      <c r="P25" s="15">
        <v>2</v>
      </c>
      <c r="Q25" s="15">
        <v>7</v>
      </c>
      <c r="R25" s="15">
        <v>6</v>
      </c>
      <c r="S25" s="15">
        <v>2</v>
      </c>
      <c r="T25" s="15">
        <v>4</v>
      </c>
      <c r="U25" s="15">
        <v>2</v>
      </c>
      <c r="V25" s="40"/>
      <c r="W25" s="15">
        <v>3</v>
      </c>
      <c r="X25" s="15">
        <v>2</v>
      </c>
      <c r="Y25" s="40"/>
      <c r="Z25" s="15">
        <v>1</v>
      </c>
      <c r="AA25" s="15">
        <v>3</v>
      </c>
    </row>
    <row r="26" spans="1:31" x14ac:dyDescent="0.3">
      <c r="A26" s="3" t="s">
        <v>16</v>
      </c>
      <c r="B26" s="6">
        <f t="shared" si="1"/>
        <v>0.05</v>
      </c>
      <c r="C26" s="15">
        <v>1</v>
      </c>
      <c r="D26" s="15">
        <v>2</v>
      </c>
      <c r="E26" s="15">
        <v>12</v>
      </c>
      <c r="F26" s="15">
        <v>10</v>
      </c>
      <c r="G26" s="15">
        <v>26</v>
      </c>
      <c r="H26" s="15">
        <v>9</v>
      </c>
      <c r="I26" s="15">
        <v>15</v>
      </c>
      <c r="J26" s="15">
        <v>12</v>
      </c>
      <c r="K26" s="15">
        <v>27</v>
      </c>
      <c r="L26" s="15">
        <v>38</v>
      </c>
      <c r="M26" s="15">
        <v>29</v>
      </c>
      <c r="N26" s="15">
        <v>29</v>
      </c>
      <c r="O26" s="15">
        <v>25</v>
      </c>
      <c r="P26" s="15">
        <v>13</v>
      </c>
      <c r="Q26" s="15">
        <v>16</v>
      </c>
      <c r="R26" s="15">
        <v>20</v>
      </c>
      <c r="S26" s="15">
        <v>24</v>
      </c>
      <c r="T26" s="15">
        <v>27</v>
      </c>
      <c r="U26" s="15">
        <v>21</v>
      </c>
      <c r="V26" s="15">
        <v>26</v>
      </c>
      <c r="W26" s="15">
        <v>32</v>
      </c>
      <c r="X26" s="15">
        <v>25</v>
      </c>
      <c r="Y26" s="15">
        <v>16</v>
      </c>
      <c r="Z26" s="15">
        <v>21</v>
      </c>
      <c r="AA26" s="15">
        <v>29</v>
      </c>
    </row>
    <row r="27" spans="1:31" x14ac:dyDescent="0.3">
      <c r="A27" s="3" t="s">
        <v>19</v>
      </c>
      <c r="B27" s="6">
        <f t="shared" si="1"/>
        <v>0.05</v>
      </c>
      <c r="C27" s="15">
        <v>1</v>
      </c>
      <c r="D27" s="15">
        <v>4</v>
      </c>
      <c r="E27" s="15">
        <v>3</v>
      </c>
      <c r="F27" s="42"/>
      <c r="G27" s="15">
        <v>1</v>
      </c>
      <c r="H27" s="15">
        <v>25</v>
      </c>
      <c r="I27" s="15">
        <v>207</v>
      </c>
      <c r="J27" s="15">
        <v>465</v>
      </c>
      <c r="K27" s="15">
        <v>535</v>
      </c>
      <c r="L27" s="15">
        <v>587</v>
      </c>
      <c r="M27" s="15">
        <v>519</v>
      </c>
      <c r="N27" s="15">
        <v>496</v>
      </c>
      <c r="O27" s="15">
        <v>548</v>
      </c>
      <c r="P27" s="15">
        <v>437</v>
      </c>
      <c r="Q27" s="15">
        <v>559</v>
      </c>
      <c r="R27" s="15">
        <v>606</v>
      </c>
      <c r="S27" s="15">
        <v>592</v>
      </c>
      <c r="T27" s="15">
        <v>610</v>
      </c>
      <c r="U27" s="15">
        <v>659</v>
      </c>
      <c r="V27" s="15">
        <v>649</v>
      </c>
      <c r="W27" s="15">
        <v>605</v>
      </c>
      <c r="X27" s="15">
        <v>523</v>
      </c>
      <c r="Y27" s="15">
        <v>531</v>
      </c>
      <c r="Z27" s="15">
        <v>542</v>
      </c>
      <c r="AA27" s="15">
        <v>553</v>
      </c>
    </row>
    <row r="28" spans="1:31" x14ac:dyDescent="0.3">
      <c r="A28" s="3" t="s">
        <v>22</v>
      </c>
      <c r="B28" s="6">
        <f t="shared" si="1"/>
        <v>0.05</v>
      </c>
      <c r="C28" s="15">
        <v>80</v>
      </c>
      <c r="D28" s="15">
        <v>131</v>
      </c>
      <c r="E28" s="15">
        <v>166</v>
      </c>
      <c r="F28" s="15">
        <v>82</v>
      </c>
      <c r="G28" s="15">
        <v>46</v>
      </c>
      <c r="H28" s="15">
        <v>55</v>
      </c>
      <c r="I28" s="15">
        <v>110</v>
      </c>
      <c r="J28" s="15">
        <v>81</v>
      </c>
      <c r="K28" s="15">
        <v>134</v>
      </c>
      <c r="L28" s="15">
        <v>109</v>
      </c>
      <c r="M28" s="15">
        <v>109</v>
      </c>
      <c r="N28" s="15">
        <v>122</v>
      </c>
      <c r="O28" s="15">
        <v>115</v>
      </c>
      <c r="P28" s="15">
        <v>104</v>
      </c>
      <c r="Q28" s="15">
        <v>115</v>
      </c>
      <c r="R28" s="15">
        <v>85</v>
      </c>
      <c r="S28" s="15">
        <v>96</v>
      </c>
      <c r="T28" s="15">
        <v>118</v>
      </c>
      <c r="U28" s="15">
        <v>62</v>
      </c>
      <c r="V28" s="15">
        <v>101</v>
      </c>
      <c r="W28" s="15">
        <v>72</v>
      </c>
      <c r="X28" s="15">
        <v>67</v>
      </c>
      <c r="Y28" s="15">
        <v>79</v>
      </c>
      <c r="Z28" s="15">
        <v>89</v>
      </c>
      <c r="AA28" s="15">
        <v>74</v>
      </c>
    </row>
    <row r="29" spans="1:31" x14ac:dyDescent="0.3">
      <c r="A29" s="3" t="s">
        <v>25</v>
      </c>
      <c r="B29" s="6">
        <f t="shared" si="1"/>
        <v>0.05</v>
      </c>
      <c r="C29" s="15">
        <v>160</v>
      </c>
      <c r="D29" s="15">
        <v>171</v>
      </c>
      <c r="E29" s="15">
        <v>136</v>
      </c>
      <c r="F29" s="15">
        <v>10</v>
      </c>
      <c r="G29" s="15">
        <v>15</v>
      </c>
      <c r="H29" s="15">
        <v>16</v>
      </c>
      <c r="I29" s="15">
        <v>419</v>
      </c>
      <c r="J29" s="15">
        <v>1234</v>
      </c>
      <c r="K29" s="15">
        <v>1351</v>
      </c>
      <c r="L29" s="15">
        <v>1507</v>
      </c>
      <c r="M29" s="15">
        <v>1398</v>
      </c>
      <c r="N29" s="15">
        <v>1928</v>
      </c>
      <c r="O29" s="15">
        <v>1697</v>
      </c>
      <c r="P29" s="15">
        <v>1931</v>
      </c>
      <c r="Q29" s="15">
        <v>1958</v>
      </c>
      <c r="R29" s="15">
        <v>1756</v>
      </c>
      <c r="S29" s="15">
        <v>1482</v>
      </c>
      <c r="T29" s="15">
        <v>1348</v>
      </c>
      <c r="U29" s="15">
        <v>1290</v>
      </c>
      <c r="V29" s="15">
        <v>1300</v>
      </c>
      <c r="W29" s="15">
        <v>1242</v>
      </c>
      <c r="X29" s="15">
        <v>1029</v>
      </c>
      <c r="Y29" s="15">
        <v>1189</v>
      </c>
      <c r="Z29" s="15">
        <v>1211</v>
      </c>
      <c r="AA29" s="15">
        <v>952</v>
      </c>
    </row>
    <row r="30" spans="1:31" x14ac:dyDescent="0.3">
      <c r="A30" s="3" t="s">
        <v>28</v>
      </c>
      <c r="B30" s="6">
        <f t="shared" si="1"/>
        <v>0.05</v>
      </c>
      <c r="C30" s="42"/>
      <c r="D30" s="42"/>
      <c r="E30" s="42"/>
      <c r="F30" s="42"/>
      <c r="G30" s="42"/>
      <c r="H30" s="42"/>
      <c r="I30" s="15">
        <v>14</v>
      </c>
      <c r="J30" s="15">
        <v>26</v>
      </c>
      <c r="K30" s="15">
        <v>36</v>
      </c>
      <c r="L30" s="15">
        <v>33</v>
      </c>
      <c r="M30" s="15">
        <v>34</v>
      </c>
      <c r="N30" s="15">
        <v>53</v>
      </c>
      <c r="O30" s="15">
        <v>43</v>
      </c>
      <c r="P30" s="15">
        <v>62</v>
      </c>
      <c r="Q30" s="15">
        <v>45</v>
      </c>
      <c r="R30" s="15">
        <v>119</v>
      </c>
      <c r="S30" s="15">
        <v>69</v>
      </c>
      <c r="T30" s="15">
        <v>34</v>
      </c>
      <c r="U30" s="15">
        <v>42</v>
      </c>
      <c r="V30" s="15">
        <v>33</v>
      </c>
      <c r="W30" s="15">
        <v>55</v>
      </c>
      <c r="X30" s="15">
        <v>67</v>
      </c>
      <c r="Y30" s="15">
        <v>43</v>
      </c>
      <c r="Z30" s="15">
        <v>36</v>
      </c>
      <c r="AA30" s="15">
        <v>47</v>
      </c>
    </row>
    <row r="31" spans="1:31" x14ac:dyDescent="0.3">
      <c r="A31" s="3" t="s">
        <v>32</v>
      </c>
      <c r="B31" s="6">
        <f t="shared" si="1"/>
        <v>0.05</v>
      </c>
      <c r="C31" s="42"/>
      <c r="D31" s="15">
        <v>3</v>
      </c>
      <c r="E31" s="15">
        <v>1</v>
      </c>
      <c r="F31" s="15">
        <v>1</v>
      </c>
      <c r="G31" s="15">
        <v>9</v>
      </c>
      <c r="H31" s="42"/>
      <c r="I31" s="42"/>
      <c r="J31" s="15">
        <v>7</v>
      </c>
      <c r="K31" s="15">
        <v>10</v>
      </c>
      <c r="L31" s="15">
        <v>9</v>
      </c>
      <c r="M31" s="15">
        <v>5</v>
      </c>
      <c r="N31" s="15">
        <v>15</v>
      </c>
      <c r="O31" s="15">
        <v>37</v>
      </c>
      <c r="P31" s="15">
        <v>32</v>
      </c>
      <c r="Q31" s="15">
        <v>20</v>
      </c>
      <c r="R31" s="15">
        <v>11</v>
      </c>
      <c r="S31" s="15">
        <v>4</v>
      </c>
      <c r="T31" s="15">
        <v>7</v>
      </c>
      <c r="U31" s="15">
        <v>6</v>
      </c>
      <c r="V31" s="15">
        <v>13</v>
      </c>
      <c r="W31" s="15">
        <v>6</v>
      </c>
      <c r="X31" s="15">
        <v>12</v>
      </c>
      <c r="Y31" s="15">
        <v>8</v>
      </c>
      <c r="Z31" s="15">
        <v>4</v>
      </c>
      <c r="AA31" s="40"/>
    </row>
    <row r="32" spans="1:31" x14ac:dyDescent="0.3">
      <c r="A32" s="3" t="s">
        <v>34</v>
      </c>
      <c r="B32" s="6">
        <f t="shared" si="1"/>
        <v>0.05</v>
      </c>
      <c r="C32" s="42"/>
      <c r="D32" s="15">
        <v>2</v>
      </c>
      <c r="E32" s="15">
        <v>5</v>
      </c>
      <c r="F32" s="42"/>
      <c r="G32" s="42"/>
      <c r="H32" s="15">
        <v>6</v>
      </c>
      <c r="I32" s="15">
        <v>30</v>
      </c>
      <c r="J32" s="15">
        <v>53</v>
      </c>
      <c r="K32" s="15">
        <v>39</v>
      </c>
      <c r="L32" s="15">
        <v>57</v>
      </c>
      <c r="M32" s="15">
        <v>64</v>
      </c>
      <c r="N32" s="15">
        <v>42</v>
      </c>
      <c r="O32" s="15">
        <v>38</v>
      </c>
      <c r="P32" s="15">
        <v>30</v>
      </c>
      <c r="Q32" s="15">
        <v>41</v>
      </c>
      <c r="R32" s="15">
        <v>27</v>
      </c>
      <c r="S32" s="15">
        <v>14</v>
      </c>
      <c r="T32" s="15">
        <v>26</v>
      </c>
      <c r="U32" s="15">
        <v>15</v>
      </c>
      <c r="V32" s="15">
        <v>36</v>
      </c>
      <c r="W32" s="15">
        <v>25</v>
      </c>
      <c r="X32" s="15">
        <v>16</v>
      </c>
      <c r="Y32" s="15">
        <v>21</v>
      </c>
      <c r="Z32" s="15">
        <v>10</v>
      </c>
      <c r="AA32" s="15">
        <v>44</v>
      </c>
    </row>
    <row r="33" spans="1:27" x14ac:dyDescent="0.3">
      <c r="A33" s="3" t="s">
        <v>35</v>
      </c>
      <c r="B33" s="6">
        <f t="shared" si="1"/>
        <v>0.05</v>
      </c>
      <c r="C33" s="42"/>
      <c r="D33" s="15">
        <v>1</v>
      </c>
      <c r="E33" s="42"/>
      <c r="F33" s="42"/>
      <c r="G33" s="42"/>
      <c r="H33" s="15">
        <v>2</v>
      </c>
      <c r="I33" s="15">
        <v>16</v>
      </c>
      <c r="J33" s="15">
        <v>8</v>
      </c>
      <c r="K33" s="15">
        <v>8</v>
      </c>
      <c r="L33" s="15">
        <v>24</v>
      </c>
      <c r="M33" s="15">
        <v>29</v>
      </c>
      <c r="N33" s="15">
        <v>16</v>
      </c>
      <c r="O33" s="15">
        <v>12</v>
      </c>
      <c r="P33" s="15">
        <v>10</v>
      </c>
      <c r="Q33" s="15">
        <v>16</v>
      </c>
      <c r="R33" s="15">
        <v>36</v>
      </c>
      <c r="S33" s="15">
        <v>25</v>
      </c>
      <c r="T33" s="15">
        <v>36</v>
      </c>
      <c r="U33" s="15">
        <v>52</v>
      </c>
      <c r="V33" s="15">
        <v>58</v>
      </c>
      <c r="W33" s="15">
        <v>23</v>
      </c>
      <c r="X33" s="15">
        <v>16</v>
      </c>
      <c r="Y33" s="15">
        <v>27</v>
      </c>
      <c r="Z33" s="15">
        <v>15</v>
      </c>
      <c r="AA33" s="15">
        <v>13</v>
      </c>
    </row>
    <row r="34" spans="1:27" x14ac:dyDescent="0.3">
      <c r="A34" s="3" t="s">
        <v>37</v>
      </c>
      <c r="B34" s="6">
        <f t="shared" si="1"/>
        <v>0.05</v>
      </c>
      <c r="C34" s="15">
        <v>1</v>
      </c>
      <c r="D34" s="15">
        <v>1</v>
      </c>
      <c r="E34" s="42"/>
      <c r="F34" s="42"/>
      <c r="G34" s="42"/>
      <c r="H34" s="42"/>
      <c r="I34" s="15">
        <v>19</v>
      </c>
      <c r="J34" s="15">
        <v>35</v>
      </c>
      <c r="K34" s="15">
        <v>51</v>
      </c>
      <c r="L34" s="15">
        <v>62</v>
      </c>
      <c r="M34" s="15">
        <v>59</v>
      </c>
      <c r="N34" s="15">
        <v>64</v>
      </c>
      <c r="O34" s="15">
        <v>82</v>
      </c>
      <c r="P34" s="15">
        <v>114</v>
      </c>
      <c r="Q34" s="15">
        <v>284</v>
      </c>
      <c r="R34" s="15">
        <v>293</v>
      </c>
      <c r="S34" s="15">
        <v>402</v>
      </c>
      <c r="T34" s="15">
        <v>198</v>
      </c>
      <c r="U34" s="15">
        <v>150</v>
      </c>
      <c r="V34" s="15">
        <v>137</v>
      </c>
      <c r="W34" s="15">
        <v>115</v>
      </c>
      <c r="X34" s="15">
        <v>108</v>
      </c>
      <c r="Y34" s="15">
        <v>178</v>
      </c>
      <c r="Z34" s="15">
        <v>149</v>
      </c>
      <c r="AA34" s="15">
        <v>143</v>
      </c>
    </row>
    <row r="35" spans="1:27" x14ac:dyDescent="0.3">
      <c r="A35" s="3" t="s">
        <v>41</v>
      </c>
      <c r="B35" s="6"/>
      <c r="C35" s="10"/>
      <c r="D35" s="10"/>
      <c r="E35" s="10"/>
      <c r="F35" s="10"/>
      <c r="G35" s="20"/>
      <c r="H35" s="20"/>
      <c r="I35" s="20"/>
      <c r="J35" s="10"/>
      <c r="K35" s="10"/>
      <c r="L35" s="10"/>
      <c r="M35" s="10"/>
      <c r="N35" s="10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15">
        <v>4</v>
      </c>
      <c r="Z35" s="15">
        <v>2</v>
      </c>
      <c r="AA35" s="15">
        <v>1</v>
      </c>
    </row>
    <row r="36" spans="1:27" x14ac:dyDescent="0.3">
      <c r="A36" s="3" t="s">
        <v>38</v>
      </c>
      <c r="B36" s="6">
        <f t="shared" si="1"/>
        <v>0.05</v>
      </c>
      <c r="C36" s="15">
        <v>1</v>
      </c>
      <c r="D36" s="15">
        <v>1</v>
      </c>
      <c r="E36" s="15">
        <v>1</v>
      </c>
      <c r="F36" s="42"/>
      <c r="G36" s="42"/>
      <c r="H36" s="42"/>
      <c r="I36" s="15">
        <v>5</v>
      </c>
      <c r="J36" s="15">
        <v>13</v>
      </c>
      <c r="K36" s="15">
        <v>10</v>
      </c>
      <c r="L36" s="15">
        <v>8</v>
      </c>
      <c r="M36" s="15">
        <v>4</v>
      </c>
      <c r="N36" s="15">
        <v>5</v>
      </c>
      <c r="O36" s="15">
        <v>5</v>
      </c>
      <c r="P36" s="15">
        <v>11</v>
      </c>
      <c r="Q36" s="15">
        <v>9</v>
      </c>
      <c r="R36" s="15">
        <v>7</v>
      </c>
      <c r="S36" s="15">
        <v>6</v>
      </c>
      <c r="T36" s="15">
        <v>13</v>
      </c>
      <c r="U36" s="15">
        <v>10</v>
      </c>
      <c r="V36" s="15">
        <v>10</v>
      </c>
      <c r="W36" s="15">
        <v>7</v>
      </c>
      <c r="X36" s="15">
        <v>6</v>
      </c>
      <c r="Y36" s="15">
        <v>4</v>
      </c>
      <c r="Z36" s="15">
        <v>3</v>
      </c>
      <c r="AA36" s="15">
        <v>8</v>
      </c>
    </row>
    <row r="37" spans="1:27" x14ac:dyDescent="0.3">
      <c r="A37" s="3" t="s">
        <v>39</v>
      </c>
      <c r="B37" s="6">
        <f t="shared" si="1"/>
        <v>0.05</v>
      </c>
      <c r="C37" s="15">
        <v>1</v>
      </c>
      <c r="D37" s="15">
        <v>2</v>
      </c>
      <c r="E37" s="15">
        <v>2</v>
      </c>
      <c r="F37" s="15">
        <v>5</v>
      </c>
      <c r="G37" s="21">
        <v>2</v>
      </c>
      <c r="H37" s="21">
        <v>3</v>
      </c>
      <c r="I37" s="21">
        <v>3</v>
      </c>
      <c r="J37" s="15">
        <v>5</v>
      </c>
      <c r="K37" s="15">
        <v>4</v>
      </c>
      <c r="L37" s="15">
        <v>8</v>
      </c>
      <c r="M37" s="15">
        <v>8</v>
      </c>
      <c r="N37" s="15">
        <v>8</v>
      </c>
      <c r="O37" s="15">
        <v>17</v>
      </c>
      <c r="P37" s="15">
        <v>30</v>
      </c>
      <c r="Q37" s="15">
        <v>35</v>
      </c>
      <c r="R37" s="15">
        <v>5</v>
      </c>
      <c r="S37" s="15">
        <v>12</v>
      </c>
      <c r="T37" s="15">
        <v>9</v>
      </c>
      <c r="U37" s="15">
        <v>13</v>
      </c>
      <c r="V37" s="15">
        <v>13</v>
      </c>
      <c r="W37" s="15">
        <v>4</v>
      </c>
      <c r="X37" s="15">
        <v>6</v>
      </c>
      <c r="Y37" s="15">
        <v>2</v>
      </c>
      <c r="Z37" s="15">
        <v>9</v>
      </c>
      <c r="AA37" s="15">
        <v>10</v>
      </c>
    </row>
    <row r="38" spans="1:27" x14ac:dyDescent="0.3">
      <c r="A38" s="3" t="s">
        <v>30</v>
      </c>
      <c r="B38" s="6">
        <f t="shared" si="1"/>
        <v>0.05</v>
      </c>
      <c r="C38" s="15">
        <v>61</v>
      </c>
      <c r="D38" s="15">
        <v>58</v>
      </c>
      <c r="E38" s="15">
        <v>62</v>
      </c>
      <c r="F38" s="15">
        <v>29</v>
      </c>
      <c r="G38" s="15">
        <v>37</v>
      </c>
      <c r="H38" s="15">
        <v>29</v>
      </c>
      <c r="I38" s="15">
        <v>34</v>
      </c>
      <c r="J38" s="15">
        <v>24</v>
      </c>
      <c r="K38" s="15">
        <v>64</v>
      </c>
      <c r="L38" s="15">
        <v>70</v>
      </c>
      <c r="M38" s="15">
        <v>78</v>
      </c>
      <c r="N38" s="15">
        <v>74</v>
      </c>
      <c r="O38" s="15">
        <v>54</v>
      </c>
      <c r="P38" s="15">
        <v>76</v>
      </c>
      <c r="Q38" s="15">
        <v>57</v>
      </c>
      <c r="R38" s="15">
        <v>62</v>
      </c>
      <c r="S38" s="15">
        <v>66</v>
      </c>
      <c r="T38" s="15">
        <v>89</v>
      </c>
      <c r="U38" s="15">
        <v>85</v>
      </c>
      <c r="V38" s="15">
        <v>80</v>
      </c>
      <c r="W38" s="15">
        <v>85</v>
      </c>
      <c r="X38" s="15">
        <v>98</v>
      </c>
      <c r="Y38" s="15">
        <v>89</v>
      </c>
      <c r="Z38" s="15">
        <v>69</v>
      </c>
      <c r="AA38" s="15">
        <v>26</v>
      </c>
    </row>
    <row r="39" spans="1:27" x14ac:dyDescent="0.3">
      <c r="A39" s="3" t="s">
        <v>40</v>
      </c>
      <c r="B39" s="6">
        <f t="shared" si="1"/>
        <v>0.05</v>
      </c>
      <c r="C39" s="15">
        <v>585</v>
      </c>
      <c r="D39" s="15">
        <v>592</v>
      </c>
      <c r="E39" s="15">
        <v>651</v>
      </c>
      <c r="F39" s="15">
        <v>391</v>
      </c>
      <c r="G39" s="21">
        <v>388</v>
      </c>
      <c r="H39" s="21">
        <v>483</v>
      </c>
      <c r="I39" s="21">
        <v>502</v>
      </c>
      <c r="J39" s="15">
        <v>476</v>
      </c>
      <c r="K39" s="15">
        <v>616</v>
      </c>
      <c r="L39" s="15">
        <v>655</v>
      </c>
      <c r="M39" s="15">
        <v>662</v>
      </c>
      <c r="N39" s="15">
        <v>607</v>
      </c>
      <c r="O39" s="15">
        <v>481</v>
      </c>
      <c r="P39" s="15">
        <v>494</v>
      </c>
      <c r="Q39" s="15">
        <v>615</v>
      </c>
      <c r="R39" s="15">
        <v>589</v>
      </c>
      <c r="S39" s="15">
        <v>612</v>
      </c>
      <c r="T39" s="15">
        <v>711</v>
      </c>
      <c r="U39" s="15">
        <v>748</v>
      </c>
      <c r="V39" s="15">
        <v>840</v>
      </c>
      <c r="W39" s="15">
        <v>768</v>
      </c>
      <c r="X39" s="15">
        <v>821</v>
      </c>
      <c r="Y39" s="15">
        <v>569</v>
      </c>
      <c r="Z39" s="15">
        <v>619</v>
      </c>
      <c r="AA39" s="15">
        <v>493</v>
      </c>
    </row>
    <row r="40" spans="1:27" x14ac:dyDescent="0.3">
      <c r="A40" s="23"/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49.95" customHeight="1" x14ac:dyDescent="0.3">
      <c r="A41" s="4" t="s">
        <v>11</v>
      </c>
      <c r="B41" s="4" t="s">
        <v>1</v>
      </c>
      <c r="C41" s="5">
        <v>43831</v>
      </c>
      <c r="D41" s="5">
        <v>43862</v>
      </c>
      <c r="E41" s="5">
        <v>43891</v>
      </c>
      <c r="F41" s="5">
        <v>43922</v>
      </c>
      <c r="G41" s="5">
        <v>43952</v>
      </c>
      <c r="H41" s="5">
        <v>43983</v>
      </c>
      <c r="I41" s="5">
        <v>44013</v>
      </c>
      <c r="J41" s="5">
        <v>44044</v>
      </c>
      <c r="K41" s="5">
        <v>44075</v>
      </c>
      <c r="L41" s="5">
        <v>44105</v>
      </c>
      <c r="M41" s="5">
        <v>44136</v>
      </c>
      <c r="N41" s="5">
        <v>44166</v>
      </c>
      <c r="O41" s="5">
        <v>44197</v>
      </c>
      <c r="P41" s="5">
        <v>44228</v>
      </c>
      <c r="Q41" s="5">
        <v>44256</v>
      </c>
      <c r="R41" s="5">
        <v>44287</v>
      </c>
      <c r="S41" s="5">
        <v>44317</v>
      </c>
      <c r="T41" s="5">
        <v>44348</v>
      </c>
      <c r="U41" s="5">
        <v>44378</v>
      </c>
      <c r="V41" s="5">
        <v>44409</v>
      </c>
      <c r="W41" s="5">
        <v>44440</v>
      </c>
      <c r="X41" s="5">
        <v>44470</v>
      </c>
      <c r="Y41" s="5">
        <v>44501</v>
      </c>
      <c r="Z41" s="5">
        <v>44531</v>
      </c>
      <c r="AA41" s="5">
        <v>44562</v>
      </c>
    </row>
    <row r="42" spans="1:27" x14ac:dyDescent="0.3">
      <c r="A42" s="3" t="s">
        <v>2</v>
      </c>
      <c r="B42" s="6">
        <f t="shared" ref="B42:B59" si="2">$AD$4</f>
        <v>0.05</v>
      </c>
      <c r="C42" s="20">
        <v>3.5294117647058802E-2</v>
      </c>
      <c r="D42" s="20">
        <v>1.8633540372670801E-2</v>
      </c>
      <c r="E42" s="20">
        <v>2.4793388429752101E-2</v>
      </c>
      <c r="F42" s="20">
        <v>9.6153846153846194E-3</v>
      </c>
      <c r="G42" s="20">
        <v>2.9126213592233E-2</v>
      </c>
      <c r="H42" s="20">
        <v>0</v>
      </c>
      <c r="I42" s="20">
        <v>2.68456375838926E-2</v>
      </c>
      <c r="J42" s="20">
        <v>7.69230769230769E-2</v>
      </c>
      <c r="K42" s="20">
        <v>4.7619047619047603E-2</v>
      </c>
      <c r="L42" s="20">
        <v>4.0229885057471299E-2</v>
      </c>
      <c r="M42" s="20">
        <v>5.63380281690141E-2</v>
      </c>
      <c r="N42" s="20">
        <v>4.9099999999999998E-2</v>
      </c>
      <c r="O42" s="20">
        <v>0.1047</v>
      </c>
      <c r="P42" s="20">
        <v>1.9800000000000002E-2</v>
      </c>
      <c r="Q42" s="20">
        <v>2.8000000000000001E-2</v>
      </c>
      <c r="R42" s="20">
        <v>2.1100000000000001E-2</v>
      </c>
      <c r="S42" s="20">
        <v>4.1000000000000002E-2</v>
      </c>
      <c r="T42" s="20">
        <v>0.26779999999999998</v>
      </c>
      <c r="U42" s="20">
        <v>4.24E-2</v>
      </c>
      <c r="V42" s="20">
        <v>2.0299999999999999E-2</v>
      </c>
      <c r="W42" s="20">
        <v>0.13139999999999999</v>
      </c>
      <c r="X42" s="20">
        <v>0.1149</v>
      </c>
      <c r="Y42" s="20">
        <v>0.1111</v>
      </c>
      <c r="Z42" s="20">
        <v>6.0400000000000002E-2</v>
      </c>
      <c r="AA42" s="20">
        <v>2.6499999999999999E-2</v>
      </c>
    </row>
    <row r="43" spans="1:27" x14ac:dyDescent="0.3">
      <c r="A43" s="3" t="s">
        <v>8</v>
      </c>
      <c r="B43" s="6">
        <f t="shared" si="2"/>
        <v>0.05</v>
      </c>
      <c r="C43" s="20">
        <v>0.79069767441860495</v>
      </c>
      <c r="D43" s="20">
        <v>0.61194029850746301</v>
      </c>
      <c r="E43" s="20">
        <v>0.52845528455284596</v>
      </c>
      <c r="F43" s="20">
        <v>0.61538461538461497</v>
      </c>
      <c r="G43" s="20">
        <v>0.65</v>
      </c>
      <c r="H43" s="20">
        <v>0.61052631578947403</v>
      </c>
      <c r="I43" s="20">
        <v>0.62068965517241403</v>
      </c>
      <c r="J43" s="20">
        <v>0.67647058823529405</v>
      </c>
      <c r="K43" s="20">
        <v>0.93162393162393198</v>
      </c>
      <c r="L43" s="20">
        <v>1</v>
      </c>
      <c r="M43" s="20">
        <v>1</v>
      </c>
      <c r="N43" s="20">
        <v>0.99209999999999998</v>
      </c>
      <c r="O43" s="20">
        <v>1</v>
      </c>
      <c r="P43" s="20">
        <v>1</v>
      </c>
      <c r="Q43" s="20">
        <v>1</v>
      </c>
      <c r="R43" s="20">
        <v>0.99070000000000003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0.871</v>
      </c>
      <c r="Z43" s="20">
        <v>0.87050000000000005</v>
      </c>
      <c r="AA43" s="20">
        <v>0.56840000000000002</v>
      </c>
    </row>
    <row r="44" spans="1:27" x14ac:dyDescent="0.3">
      <c r="A44" s="3" t="s">
        <v>10</v>
      </c>
      <c r="B44" s="6">
        <f t="shared" si="2"/>
        <v>0.05</v>
      </c>
      <c r="C44" s="20">
        <v>0.535135135135135</v>
      </c>
      <c r="D44" s="20">
        <v>0.48582995951417002</v>
      </c>
      <c r="E44" s="20">
        <v>0.54347826086956497</v>
      </c>
      <c r="F44" s="20">
        <v>0.70992366412213703</v>
      </c>
      <c r="G44" s="20">
        <v>0.77325581395348797</v>
      </c>
      <c r="H44" s="20">
        <v>0.70391061452514003</v>
      </c>
      <c r="I44" s="20">
        <v>0.78125</v>
      </c>
      <c r="J44" s="20">
        <v>0.76142131979695404</v>
      </c>
      <c r="K44" s="20">
        <v>0.71904761904761905</v>
      </c>
      <c r="L44" s="20">
        <v>0.81280788177339902</v>
      </c>
      <c r="M44" s="20">
        <v>0.94759825327510905</v>
      </c>
      <c r="N44" s="20">
        <v>0.99490000000000001</v>
      </c>
      <c r="O44" s="20">
        <v>0.94379999999999997</v>
      </c>
      <c r="P44" s="20">
        <v>0.93720000000000003</v>
      </c>
      <c r="Q44" s="20">
        <v>0.91769999999999996</v>
      </c>
      <c r="R44" s="20">
        <v>0.96050000000000002</v>
      </c>
      <c r="S44" s="20">
        <v>0.84109999999999996</v>
      </c>
      <c r="T44" s="20">
        <v>0.85170000000000001</v>
      </c>
      <c r="U44" s="20">
        <v>0.94569999999999999</v>
      </c>
      <c r="V44" s="20">
        <v>0.96860000000000002</v>
      </c>
      <c r="W44" s="20">
        <v>0.93640000000000001</v>
      </c>
      <c r="X44" s="20">
        <v>0.96650000000000003</v>
      </c>
      <c r="Y44" s="20">
        <v>0.9466</v>
      </c>
      <c r="Z44" s="20">
        <v>0.91800000000000004</v>
      </c>
      <c r="AA44" s="20">
        <v>0.91669999999999996</v>
      </c>
    </row>
    <row r="45" spans="1:27" x14ac:dyDescent="0.3">
      <c r="A45" s="3" t="s">
        <v>14</v>
      </c>
      <c r="B45" s="6">
        <f t="shared" si="2"/>
        <v>0.05</v>
      </c>
      <c r="C45" s="44"/>
      <c r="D45" s="44"/>
      <c r="E45" s="44"/>
      <c r="F45" s="44"/>
      <c r="G45" s="20">
        <v>0.28571428571428598</v>
      </c>
      <c r="H45" s="44"/>
      <c r="I45" s="20">
        <v>0</v>
      </c>
      <c r="J45" s="20">
        <v>0.16666666666666699</v>
      </c>
      <c r="K45" s="20">
        <v>0</v>
      </c>
      <c r="L45" s="20">
        <v>0.66666666666666696</v>
      </c>
      <c r="M45" s="20">
        <v>1</v>
      </c>
      <c r="N45" s="20">
        <v>0.75</v>
      </c>
      <c r="O45" s="20">
        <v>0.25</v>
      </c>
      <c r="P45" s="20">
        <v>0.4</v>
      </c>
      <c r="Q45" s="20">
        <v>0.7</v>
      </c>
      <c r="R45" s="20">
        <v>0.375</v>
      </c>
      <c r="S45" s="20">
        <v>0.2</v>
      </c>
      <c r="T45" s="20">
        <v>0.57140000000000002</v>
      </c>
      <c r="U45" s="20">
        <v>0.5</v>
      </c>
      <c r="V45" s="18">
        <v>0</v>
      </c>
      <c r="W45" s="18">
        <v>0.5</v>
      </c>
      <c r="X45" s="18">
        <v>0.33329999999999999</v>
      </c>
      <c r="Y45" s="18">
        <v>0</v>
      </c>
      <c r="Z45" s="20">
        <v>0.1429</v>
      </c>
      <c r="AA45" s="20">
        <v>0.3</v>
      </c>
    </row>
    <row r="46" spans="1:27" x14ac:dyDescent="0.3">
      <c r="A46" s="3" t="s">
        <v>16</v>
      </c>
      <c r="B46" s="6">
        <f t="shared" si="2"/>
        <v>0.05</v>
      </c>
      <c r="C46" s="20">
        <v>1.8181818181818198E-2</v>
      </c>
      <c r="D46" s="20">
        <v>3.3333333333333298E-2</v>
      </c>
      <c r="E46" s="20">
        <v>0.20338983050847501</v>
      </c>
      <c r="F46" s="20">
        <v>0.45454545454545497</v>
      </c>
      <c r="G46" s="20">
        <v>0.565217391304348</v>
      </c>
      <c r="H46" s="20">
        <v>0.31034482758620702</v>
      </c>
      <c r="I46" s="20">
        <v>0.42857142857142899</v>
      </c>
      <c r="J46" s="20">
        <v>0.38709677419354799</v>
      </c>
      <c r="K46" s="20">
        <v>0.65853658536585402</v>
      </c>
      <c r="L46" s="20">
        <v>0.76</v>
      </c>
      <c r="M46" s="20">
        <v>0.82857142857142896</v>
      </c>
      <c r="N46" s="20">
        <v>0.78380000000000005</v>
      </c>
      <c r="O46" s="20">
        <v>0.51019999999999999</v>
      </c>
      <c r="P46" s="20">
        <v>0.38240000000000002</v>
      </c>
      <c r="Q46" s="20">
        <v>0.64</v>
      </c>
      <c r="R46" s="20">
        <v>0.71430000000000005</v>
      </c>
      <c r="S46" s="20">
        <v>0.70589999999999997</v>
      </c>
      <c r="T46" s="20">
        <v>0.69230000000000003</v>
      </c>
      <c r="U46" s="20">
        <v>0.875</v>
      </c>
      <c r="V46" s="20">
        <v>0.76470000000000005</v>
      </c>
      <c r="W46" s="20">
        <v>0.94120000000000004</v>
      </c>
      <c r="X46" s="20">
        <v>0.83330000000000004</v>
      </c>
      <c r="Y46" s="20">
        <v>0.72729999999999995</v>
      </c>
      <c r="Z46" s="20">
        <v>0.80769999999999997</v>
      </c>
      <c r="AA46" s="20">
        <v>0.80559999999999998</v>
      </c>
    </row>
    <row r="47" spans="1:27" x14ac:dyDescent="0.3">
      <c r="A47" s="3" t="s">
        <v>19</v>
      </c>
      <c r="B47" s="6">
        <f t="shared" si="2"/>
        <v>0.05</v>
      </c>
      <c r="C47" s="20">
        <v>2.4330900243308999E-3</v>
      </c>
      <c r="D47" s="20">
        <v>1.1049723756906099E-2</v>
      </c>
      <c r="E47" s="20">
        <v>7.14285714285714E-3</v>
      </c>
      <c r="F47" s="20">
        <v>0</v>
      </c>
      <c r="G47" s="20">
        <v>2.2321428571428601E-3</v>
      </c>
      <c r="H47" s="20">
        <v>3.4340659340659302E-2</v>
      </c>
      <c r="I47" s="20">
        <v>0.25524044389642397</v>
      </c>
      <c r="J47" s="20">
        <v>0.67002881844380402</v>
      </c>
      <c r="K47" s="20">
        <v>0.86012861736334401</v>
      </c>
      <c r="L47" s="20">
        <v>0.95602605863192203</v>
      </c>
      <c r="M47" s="20">
        <v>0.94535519125683098</v>
      </c>
      <c r="N47" s="20">
        <v>0.97060000000000002</v>
      </c>
      <c r="O47" s="20">
        <v>0.93679999999999997</v>
      </c>
      <c r="P47" s="20">
        <v>0.93179999999999996</v>
      </c>
      <c r="Q47" s="20">
        <v>0.95389999999999997</v>
      </c>
      <c r="R47" s="20">
        <v>0.92659999999999998</v>
      </c>
      <c r="S47" s="20">
        <v>0.92789999999999995</v>
      </c>
      <c r="T47" s="20">
        <v>0.92710000000000004</v>
      </c>
      <c r="U47" s="20">
        <v>0.92430000000000001</v>
      </c>
      <c r="V47" s="20">
        <v>0.9365</v>
      </c>
      <c r="W47" s="20">
        <v>0.91110000000000002</v>
      </c>
      <c r="X47" s="20">
        <v>0.92079999999999995</v>
      </c>
      <c r="Y47" s="20">
        <v>0.89539999999999997</v>
      </c>
      <c r="Z47" s="20">
        <v>0.82499999999999996</v>
      </c>
      <c r="AA47" s="20">
        <v>0.86680000000000001</v>
      </c>
    </row>
    <row r="48" spans="1:27" x14ac:dyDescent="0.3">
      <c r="A48" s="3" t="s">
        <v>22</v>
      </c>
      <c r="B48" s="6">
        <f t="shared" si="2"/>
        <v>0.05</v>
      </c>
      <c r="C48" s="20">
        <v>0.59701492537313405</v>
      </c>
      <c r="D48" s="20">
        <v>0.87919463087248295</v>
      </c>
      <c r="E48" s="20">
        <v>0.98224852071005897</v>
      </c>
      <c r="F48" s="20">
        <v>0.92134831460674205</v>
      </c>
      <c r="G48" s="20">
        <v>0.74193548387096797</v>
      </c>
      <c r="H48" s="20">
        <v>0.75342465753424703</v>
      </c>
      <c r="I48" s="20">
        <v>0.91666666666666696</v>
      </c>
      <c r="J48" s="20">
        <v>0.72321428571428603</v>
      </c>
      <c r="K48" s="20">
        <v>0.85350318471337605</v>
      </c>
      <c r="L48" s="20">
        <v>0.89344262295082</v>
      </c>
      <c r="M48" s="20">
        <v>0.89344262295082</v>
      </c>
      <c r="N48" s="20">
        <v>0.9385</v>
      </c>
      <c r="O48" s="20">
        <v>0.88460000000000005</v>
      </c>
      <c r="P48" s="20">
        <v>0.87390000000000001</v>
      </c>
      <c r="Q48" s="20">
        <v>0.83330000000000004</v>
      </c>
      <c r="R48" s="20">
        <v>0.90429999999999999</v>
      </c>
      <c r="S48" s="20">
        <v>0.84960000000000002</v>
      </c>
      <c r="T48" s="20">
        <v>0.89390000000000003</v>
      </c>
      <c r="U48" s="20">
        <v>0.81579999999999997</v>
      </c>
      <c r="V48" s="20">
        <v>0.90990000000000004</v>
      </c>
      <c r="W48" s="20">
        <v>0.85709999999999997</v>
      </c>
      <c r="X48" s="20">
        <v>0.82720000000000005</v>
      </c>
      <c r="Y48" s="20">
        <v>0.84950000000000003</v>
      </c>
      <c r="Z48" s="20">
        <v>0.86409999999999998</v>
      </c>
      <c r="AA48" s="20">
        <v>0.79569999999999996</v>
      </c>
    </row>
    <row r="49" spans="1:27" x14ac:dyDescent="0.3">
      <c r="A49" s="3" t="s">
        <v>25</v>
      </c>
      <c r="B49" s="6">
        <f t="shared" si="2"/>
        <v>0.05</v>
      </c>
      <c r="C49" s="20">
        <v>9.2592592592592601E-2</v>
      </c>
      <c r="D49" s="20">
        <v>0.11046511627907001</v>
      </c>
      <c r="E49" s="20">
        <v>9.4510076441973595E-2</v>
      </c>
      <c r="F49" s="20">
        <v>4.9019607843137303E-2</v>
      </c>
      <c r="G49" s="20">
        <v>8.2417582417582402E-2</v>
      </c>
      <c r="H49" s="20">
        <v>6.1068702290076299E-2</v>
      </c>
      <c r="I49" s="20">
        <v>0.38653136531365301</v>
      </c>
      <c r="J49" s="20">
        <v>0.75427872860635703</v>
      </c>
      <c r="K49" s="20">
        <v>0.938194444444444</v>
      </c>
      <c r="L49" s="20">
        <v>0.95018915510718804</v>
      </c>
      <c r="M49" s="20">
        <v>0.94779661016949202</v>
      </c>
      <c r="N49" s="20">
        <v>0.94650000000000001</v>
      </c>
      <c r="O49" s="20">
        <v>0.94910000000000005</v>
      </c>
      <c r="P49" s="20">
        <v>0.95879999999999999</v>
      </c>
      <c r="Q49" s="20">
        <v>0.93189999999999995</v>
      </c>
      <c r="R49" s="20">
        <v>0.87839999999999996</v>
      </c>
      <c r="S49" s="20">
        <v>0.90639999999999998</v>
      </c>
      <c r="T49" s="20">
        <v>0.89629999999999999</v>
      </c>
      <c r="U49" s="20">
        <v>0.90720000000000001</v>
      </c>
      <c r="V49" s="20">
        <v>0.93120000000000003</v>
      </c>
      <c r="W49" s="20">
        <v>0.88149999999999995</v>
      </c>
      <c r="X49" s="20">
        <v>0.89870000000000005</v>
      </c>
      <c r="Y49" s="20">
        <v>0.86599999999999999</v>
      </c>
      <c r="Z49" s="20">
        <v>0.89439999999999997</v>
      </c>
      <c r="AA49" s="20">
        <v>0.80610000000000004</v>
      </c>
    </row>
    <row r="50" spans="1:27" x14ac:dyDescent="0.3">
      <c r="A50" s="3" t="s">
        <v>28</v>
      </c>
      <c r="B50" s="6">
        <f t="shared" si="2"/>
        <v>0.05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0.37837837837837801</v>
      </c>
      <c r="J50" s="20">
        <v>0.89655172413793105</v>
      </c>
      <c r="K50" s="20">
        <v>0.94736842105263197</v>
      </c>
      <c r="L50" s="20">
        <v>1</v>
      </c>
      <c r="M50" s="20">
        <v>0.94444444444444398</v>
      </c>
      <c r="N50" s="20">
        <v>0.96360000000000001</v>
      </c>
      <c r="O50" s="20">
        <v>0.97729999999999995</v>
      </c>
      <c r="P50" s="20">
        <v>1</v>
      </c>
      <c r="Q50" s="20">
        <v>0.9375</v>
      </c>
      <c r="R50" s="20">
        <v>0.94440000000000002</v>
      </c>
      <c r="S50" s="20">
        <v>0.90790000000000004</v>
      </c>
      <c r="T50" s="20">
        <v>0.97140000000000004</v>
      </c>
      <c r="U50" s="20">
        <v>0.93330000000000002</v>
      </c>
      <c r="V50" s="20">
        <v>0.94289999999999996</v>
      </c>
      <c r="W50" s="20">
        <v>0.94830000000000003</v>
      </c>
      <c r="X50" s="20">
        <v>0.95709999999999995</v>
      </c>
      <c r="Y50" s="20">
        <v>0.93479999999999996</v>
      </c>
      <c r="Z50" s="20">
        <v>0.92310000000000003</v>
      </c>
      <c r="AA50" s="20">
        <v>0.94</v>
      </c>
    </row>
    <row r="51" spans="1:27" x14ac:dyDescent="0.3">
      <c r="A51" s="3" t="s">
        <v>32</v>
      </c>
      <c r="B51" s="6">
        <f t="shared" si="2"/>
        <v>0.05</v>
      </c>
      <c r="C51" s="20">
        <v>0</v>
      </c>
      <c r="D51" s="20">
        <v>2.9411764705882401E-2</v>
      </c>
      <c r="E51" s="20">
        <v>1.2345679012345699E-2</v>
      </c>
      <c r="F51" s="20">
        <v>2.4390243902439001E-2</v>
      </c>
      <c r="G51" s="20">
        <v>0.26470588235294101</v>
      </c>
      <c r="H51" s="20">
        <v>0</v>
      </c>
      <c r="I51" s="20">
        <v>0</v>
      </c>
      <c r="J51" s="20">
        <v>9.0909090909090898E-2</v>
      </c>
      <c r="K51" s="20">
        <v>0.104166666666667</v>
      </c>
      <c r="L51" s="20">
        <v>8.4112149532710304E-2</v>
      </c>
      <c r="M51" s="20">
        <v>5.4945054945054903E-2</v>
      </c>
      <c r="N51" s="20">
        <v>0.18990000000000001</v>
      </c>
      <c r="O51" s="20">
        <v>0.44579999999999997</v>
      </c>
      <c r="P51" s="20">
        <v>0.45069999999999999</v>
      </c>
      <c r="Q51" s="20">
        <v>0.2198</v>
      </c>
      <c r="R51" s="20">
        <v>0.14860000000000001</v>
      </c>
      <c r="S51" s="20">
        <v>4.5499999999999999E-2</v>
      </c>
      <c r="T51" s="20">
        <v>7.5300000000000006E-2</v>
      </c>
      <c r="U51" s="20">
        <v>8.6999999999999994E-2</v>
      </c>
      <c r="V51" s="20">
        <v>0.14940000000000001</v>
      </c>
      <c r="W51" s="20">
        <v>8.4500000000000006E-2</v>
      </c>
      <c r="X51" s="20">
        <v>0.14630000000000001</v>
      </c>
      <c r="Y51" s="20">
        <v>0.1081</v>
      </c>
      <c r="Z51" s="20">
        <v>6.5600000000000006E-2</v>
      </c>
      <c r="AA51" s="18">
        <v>0</v>
      </c>
    </row>
    <row r="52" spans="1:27" x14ac:dyDescent="0.3">
      <c r="A52" s="3" t="s">
        <v>34</v>
      </c>
      <c r="B52" s="6">
        <f t="shared" si="2"/>
        <v>0.05</v>
      </c>
      <c r="C52" s="20">
        <v>0</v>
      </c>
      <c r="D52" s="20">
        <v>9.4339622641509396E-3</v>
      </c>
      <c r="E52" s="20">
        <v>2.2624434389140299E-2</v>
      </c>
      <c r="F52" s="20">
        <v>0</v>
      </c>
      <c r="G52" s="20">
        <v>0</v>
      </c>
      <c r="H52" s="20">
        <v>0.16666666666666699</v>
      </c>
      <c r="I52" s="20">
        <v>0.52631578947368396</v>
      </c>
      <c r="J52" s="20">
        <v>0.929824561403509</v>
      </c>
      <c r="K52" s="20">
        <v>0.97499999999999998</v>
      </c>
      <c r="L52" s="20">
        <v>1</v>
      </c>
      <c r="M52" s="20">
        <v>1</v>
      </c>
      <c r="N52" s="20">
        <v>0.97670000000000001</v>
      </c>
      <c r="O52" s="20">
        <v>0.95</v>
      </c>
      <c r="P52" s="20">
        <v>0.9375</v>
      </c>
      <c r="Q52" s="20">
        <v>0.95350000000000001</v>
      </c>
      <c r="R52" s="20">
        <v>0.96430000000000005</v>
      </c>
      <c r="S52" s="20">
        <v>0.875</v>
      </c>
      <c r="T52" s="20">
        <v>0.86670000000000003</v>
      </c>
      <c r="U52" s="20">
        <v>0.83330000000000004</v>
      </c>
      <c r="V52" s="20">
        <v>0.97299999999999998</v>
      </c>
      <c r="W52" s="20">
        <v>1</v>
      </c>
      <c r="X52" s="20">
        <v>0.72729999999999995</v>
      </c>
      <c r="Y52" s="20">
        <v>0.91300000000000003</v>
      </c>
      <c r="Z52" s="20">
        <v>0.71430000000000005</v>
      </c>
      <c r="AA52" s="20">
        <v>0.9778</v>
      </c>
    </row>
    <row r="53" spans="1:27" x14ac:dyDescent="0.3">
      <c r="A53" s="3" t="s">
        <v>35</v>
      </c>
      <c r="B53" s="6">
        <f t="shared" si="2"/>
        <v>0.05</v>
      </c>
      <c r="C53" s="20">
        <v>0</v>
      </c>
      <c r="D53" s="20">
        <v>1.5151515151515201E-2</v>
      </c>
      <c r="E53" s="20">
        <v>0</v>
      </c>
      <c r="F53" s="20">
        <v>0</v>
      </c>
      <c r="G53" s="20">
        <v>0</v>
      </c>
      <c r="H53" s="20">
        <v>5.1282051282051301E-2</v>
      </c>
      <c r="I53" s="20">
        <v>0.25396825396825401</v>
      </c>
      <c r="J53" s="20">
        <v>0.16326530612244899</v>
      </c>
      <c r="K53" s="20">
        <v>0.186046511627907</v>
      </c>
      <c r="L53" s="20">
        <v>0.75</v>
      </c>
      <c r="M53" s="20">
        <v>0.80555555555555602</v>
      </c>
      <c r="N53" s="20">
        <v>0.66669999999999996</v>
      </c>
      <c r="O53" s="20">
        <v>0.70589999999999997</v>
      </c>
      <c r="P53" s="20">
        <v>0.66669999999999996</v>
      </c>
      <c r="Q53" s="20">
        <v>0.84209999999999996</v>
      </c>
      <c r="R53" s="20">
        <v>0.85709999999999997</v>
      </c>
      <c r="S53" s="20">
        <v>0.78129999999999999</v>
      </c>
      <c r="T53" s="20">
        <v>0.9</v>
      </c>
      <c r="U53" s="20">
        <v>0.86670000000000003</v>
      </c>
      <c r="V53" s="20">
        <v>0.90629999999999999</v>
      </c>
      <c r="W53" s="20">
        <v>0.95830000000000004</v>
      </c>
      <c r="X53" s="20">
        <v>0.8</v>
      </c>
      <c r="Y53" s="20">
        <v>0.871</v>
      </c>
      <c r="Z53" s="20">
        <v>0.68179999999999996</v>
      </c>
      <c r="AA53" s="20">
        <v>0.59089999999999998</v>
      </c>
    </row>
    <row r="54" spans="1:27" x14ac:dyDescent="0.3">
      <c r="A54" s="3" t="s">
        <v>37</v>
      </c>
      <c r="B54" s="6">
        <f t="shared" si="2"/>
        <v>0.05</v>
      </c>
      <c r="C54" s="20">
        <v>8.1967213114754103E-3</v>
      </c>
      <c r="D54" s="20">
        <v>1.6949152542372899E-2</v>
      </c>
      <c r="E54" s="20">
        <v>0</v>
      </c>
      <c r="F54" s="20">
        <v>0</v>
      </c>
      <c r="G54" s="20">
        <v>0</v>
      </c>
      <c r="H54" s="20">
        <v>0</v>
      </c>
      <c r="I54" s="20">
        <v>0.19791666666666699</v>
      </c>
      <c r="J54" s="20">
        <v>0.76086956521739102</v>
      </c>
      <c r="K54" s="20">
        <v>0.96226415094339601</v>
      </c>
      <c r="L54" s="20">
        <v>0.92537313432835799</v>
      </c>
      <c r="M54" s="20">
        <v>0.921875</v>
      </c>
      <c r="N54" s="20">
        <v>0.87670000000000003</v>
      </c>
      <c r="O54" s="20">
        <v>0.89129999999999998</v>
      </c>
      <c r="P54" s="20">
        <v>0.90480000000000005</v>
      </c>
      <c r="Q54" s="20">
        <v>0.90449999999999997</v>
      </c>
      <c r="R54" s="20">
        <v>0.85670000000000002</v>
      </c>
      <c r="S54" s="20">
        <v>0.91159999999999997</v>
      </c>
      <c r="T54" s="20">
        <v>0.9083</v>
      </c>
      <c r="U54" s="20">
        <v>0.90359999999999996</v>
      </c>
      <c r="V54" s="20">
        <v>0.91949999999999998</v>
      </c>
      <c r="W54" s="20">
        <v>0.88460000000000005</v>
      </c>
      <c r="X54" s="20">
        <v>0.76060000000000005</v>
      </c>
      <c r="Y54" s="20">
        <v>0.93189999999999995</v>
      </c>
      <c r="Z54" s="20">
        <v>0.89219999999999999</v>
      </c>
      <c r="AA54" s="20">
        <v>0.7944</v>
      </c>
    </row>
    <row r="55" spans="1:27" x14ac:dyDescent="0.3">
      <c r="A55" s="3" t="s">
        <v>41</v>
      </c>
      <c r="B55" s="6"/>
      <c r="C55" s="10"/>
      <c r="D55" s="10"/>
      <c r="E55" s="10"/>
      <c r="F55" s="10"/>
      <c r="G55" s="20"/>
      <c r="H55" s="20"/>
      <c r="I55" s="20"/>
      <c r="J55" s="10"/>
      <c r="K55" s="10"/>
      <c r="L55" s="10"/>
      <c r="M55" s="10"/>
      <c r="N55" s="10"/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1</v>
      </c>
      <c r="V55" s="40">
        <v>1</v>
      </c>
      <c r="W55" s="40">
        <v>1</v>
      </c>
      <c r="X55" s="40">
        <v>1</v>
      </c>
      <c r="Y55" s="18">
        <v>1</v>
      </c>
      <c r="Z55" s="18">
        <v>0.4</v>
      </c>
      <c r="AA55" s="18">
        <v>0.33329999999999999</v>
      </c>
    </row>
    <row r="56" spans="1:27" x14ac:dyDescent="0.3">
      <c r="A56" s="3" t="s">
        <v>38</v>
      </c>
      <c r="B56" s="6">
        <f t="shared" si="2"/>
        <v>0.05</v>
      </c>
      <c r="C56" s="20">
        <v>6.25E-2</v>
      </c>
      <c r="D56" s="20">
        <v>0.14285714285714299</v>
      </c>
      <c r="E56" s="20">
        <v>0.33333333333333298</v>
      </c>
      <c r="F56" s="20">
        <v>0</v>
      </c>
      <c r="G56" s="20">
        <v>0</v>
      </c>
      <c r="H56" s="20">
        <v>0</v>
      </c>
      <c r="I56" s="20">
        <v>0.38461538461538503</v>
      </c>
      <c r="J56" s="20">
        <v>1</v>
      </c>
      <c r="K56" s="20">
        <v>0.83333333333333304</v>
      </c>
      <c r="L56" s="20">
        <v>1</v>
      </c>
      <c r="M56" s="20">
        <v>1</v>
      </c>
      <c r="N56" s="20">
        <v>1</v>
      </c>
      <c r="O56" s="20">
        <v>0.625</v>
      </c>
      <c r="P56" s="20">
        <v>0.91669999999999996</v>
      </c>
      <c r="Q56" s="20">
        <v>0.9</v>
      </c>
      <c r="R56" s="20">
        <v>0.875</v>
      </c>
      <c r="S56" s="20">
        <v>0.85709999999999997</v>
      </c>
      <c r="T56" s="20">
        <v>0.31709999999999999</v>
      </c>
      <c r="U56" s="20">
        <v>0.5</v>
      </c>
      <c r="V56" s="20">
        <v>0.47620000000000001</v>
      </c>
      <c r="W56" s="20">
        <v>0.7</v>
      </c>
      <c r="X56" s="20">
        <v>0.5</v>
      </c>
      <c r="Y56" s="20">
        <v>0.8</v>
      </c>
      <c r="Z56" s="20">
        <v>0.42859999999999998</v>
      </c>
      <c r="AA56" s="20">
        <v>0.5333</v>
      </c>
    </row>
    <row r="57" spans="1:27" x14ac:dyDescent="0.3">
      <c r="A57" s="3" t="s">
        <v>39</v>
      </c>
      <c r="B57" s="6">
        <f t="shared" si="2"/>
        <v>0.05</v>
      </c>
      <c r="C57" s="20">
        <v>1.0638297872340399E-2</v>
      </c>
      <c r="D57" s="20">
        <v>1.7543859649122799E-2</v>
      </c>
      <c r="E57" s="20">
        <v>1.4705882352941201E-2</v>
      </c>
      <c r="F57" s="20">
        <v>5.6818181818181802E-2</v>
      </c>
      <c r="G57" s="20">
        <v>3.5087719298245598E-2</v>
      </c>
      <c r="H57" s="20">
        <v>2.9702970297029702E-2</v>
      </c>
      <c r="I57" s="20">
        <v>2.06896551724138E-2</v>
      </c>
      <c r="J57" s="20">
        <v>3.6231884057971002E-2</v>
      </c>
      <c r="K57" s="20">
        <v>2.0304568527918801E-2</v>
      </c>
      <c r="L57" s="20">
        <v>4.6511627906976702E-2</v>
      </c>
      <c r="M57" s="20">
        <v>5.2980132450331098E-2</v>
      </c>
      <c r="N57" s="20">
        <v>4.9700000000000001E-2</v>
      </c>
      <c r="O57" s="20">
        <v>0.1288</v>
      </c>
      <c r="P57" s="20">
        <v>0.219</v>
      </c>
      <c r="Q57" s="20">
        <v>0.21340000000000001</v>
      </c>
      <c r="R57" s="20">
        <v>2.6700000000000002E-2</v>
      </c>
      <c r="S57" s="20">
        <v>8.0500000000000002E-2</v>
      </c>
      <c r="T57" s="20">
        <v>7.0900000000000005E-2</v>
      </c>
      <c r="U57" s="20">
        <v>7.1400000000000005E-2</v>
      </c>
      <c r="V57" s="20">
        <v>7.7799999999999994E-2</v>
      </c>
      <c r="W57" s="20">
        <v>3.1E-2</v>
      </c>
      <c r="X57" s="20">
        <v>4.8800000000000003E-2</v>
      </c>
      <c r="Y57" s="20">
        <v>2.0199999999999999E-2</v>
      </c>
      <c r="Z57" s="20">
        <v>8.8200000000000001E-2</v>
      </c>
      <c r="AA57" s="20">
        <v>5.7099999999999998E-2</v>
      </c>
    </row>
    <row r="58" spans="1:27" x14ac:dyDescent="0.3">
      <c r="A58" s="3" t="s">
        <v>30</v>
      </c>
      <c r="B58" s="6">
        <f t="shared" si="2"/>
        <v>0.05</v>
      </c>
      <c r="C58" s="20">
        <v>0.69318181818181801</v>
      </c>
      <c r="D58" s="20">
        <v>0.72499999999999998</v>
      </c>
      <c r="E58" s="20">
        <v>0.59615384615384603</v>
      </c>
      <c r="F58" s="20">
        <v>0.55769230769230804</v>
      </c>
      <c r="G58" s="20">
        <v>0.44578313253011997</v>
      </c>
      <c r="H58" s="20">
        <v>0.358024691358025</v>
      </c>
      <c r="I58" s="20">
        <v>0.44736842105263203</v>
      </c>
      <c r="J58" s="20">
        <v>0.36363636363636398</v>
      </c>
      <c r="K58" s="20">
        <v>0.88888888888888895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0.98409999999999997</v>
      </c>
      <c r="S58" s="20">
        <v>1</v>
      </c>
      <c r="T58" s="20">
        <v>0.96740000000000004</v>
      </c>
      <c r="U58" s="20">
        <v>0.98839999999999995</v>
      </c>
      <c r="V58" s="20">
        <v>1</v>
      </c>
      <c r="W58" s="20">
        <v>1</v>
      </c>
      <c r="X58" s="20">
        <v>0.9899</v>
      </c>
      <c r="Y58" s="20">
        <v>0.95699999999999996</v>
      </c>
      <c r="Z58" s="20">
        <v>0.85189999999999999</v>
      </c>
      <c r="AA58" s="20">
        <v>0.53059999999999996</v>
      </c>
    </row>
    <row r="59" spans="1:27" x14ac:dyDescent="0.3">
      <c r="A59" s="3" t="s">
        <v>40</v>
      </c>
      <c r="B59" s="6">
        <f t="shared" si="2"/>
        <v>0.05</v>
      </c>
      <c r="C59" s="20">
        <v>0.59390862944162404</v>
      </c>
      <c r="D59" s="20">
        <v>0.621848739495798</v>
      </c>
      <c r="E59" s="20">
        <v>0.63761018609206699</v>
      </c>
      <c r="F59" s="20">
        <v>0.64521452145214497</v>
      </c>
      <c r="G59" s="20">
        <v>0.72253258845437596</v>
      </c>
      <c r="H59" s="20">
        <v>0.71449704142011805</v>
      </c>
      <c r="I59" s="20">
        <v>0.74925373134328399</v>
      </c>
      <c r="J59" s="20">
        <v>0.69590643274853803</v>
      </c>
      <c r="K59" s="20">
        <v>0.82352941176470595</v>
      </c>
      <c r="L59" s="20">
        <v>0.88037634408602194</v>
      </c>
      <c r="M59" s="20">
        <v>0.88739946380697099</v>
      </c>
      <c r="N59" s="20">
        <v>0.89529999999999998</v>
      </c>
      <c r="O59" s="20">
        <v>0.85589999999999999</v>
      </c>
      <c r="P59" s="20">
        <v>0.85470000000000002</v>
      </c>
      <c r="Q59" s="20">
        <v>0.85650000000000004</v>
      </c>
      <c r="R59" s="20">
        <v>0.8831</v>
      </c>
      <c r="S59" s="20">
        <v>0.8921</v>
      </c>
      <c r="T59" s="20">
        <v>0.89890000000000003</v>
      </c>
      <c r="U59" s="20">
        <v>0.90449999999999997</v>
      </c>
      <c r="V59" s="20">
        <v>0.89080000000000004</v>
      </c>
      <c r="W59" s="20">
        <v>0.92420000000000002</v>
      </c>
      <c r="X59" s="20">
        <v>0.91320000000000001</v>
      </c>
      <c r="Y59" s="20">
        <v>0.87939999999999996</v>
      </c>
      <c r="Z59" s="20">
        <v>0.8881</v>
      </c>
      <c r="AA59" s="20">
        <v>0.85289999999999999</v>
      </c>
    </row>
    <row r="60" spans="1:27" x14ac:dyDescent="0.3">
      <c r="B60" s="11"/>
      <c r="C60" s="12"/>
      <c r="D60" s="12"/>
      <c r="E60" s="12"/>
      <c r="F60" s="1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49.95" customHeight="1" x14ac:dyDescent="0.3">
      <c r="A61" s="4" t="s">
        <v>18</v>
      </c>
      <c r="B61" s="4" t="s">
        <v>1</v>
      </c>
      <c r="C61" s="5">
        <v>43831</v>
      </c>
      <c r="D61" s="5">
        <v>43862</v>
      </c>
      <c r="E61" s="5">
        <v>43891</v>
      </c>
      <c r="F61" s="5">
        <v>43922</v>
      </c>
      <c r="G61" s="5">
        <v>43952</v>
      </c>
      <c r="H61" s="5">
        <v>43983</v>
      </c>
      <c r="I61" s="5">
        <v>44013</v>
      </c>
      <c r="J61" s="5">
        <v>44044</v>
      </c>
      <c r="K61" s="5">
        <v>44075</v>
      </c>
      <c r="L61" s="5">
        <v>44105</v>
      </c>
      <c r="M61" s="5">
        <v>44136</v>
      </c>
      <c r="N61" s="5">
        <v>44166</v>
      </c>
      <c r="O61" s="5">
        <v>44197</v>
      </c>
      <c r="P61" s="5">
        <v>44228</v>
      </c>
      <c r="Q61" s="5">
        <v>44256</v>
      </c>
      <c r="R61" s="5">
        <v>44287</v>
      </c>
      <c r="S61" s="5">
        <v>44317</v>
      </c>
      <c r="T61" s="5">
        <v>44348</v>
      </c>
      <c r="U61" s="5">
        <v>44378</v>
      </c>
      <c r="V61" s="5">
        <v>44409</v>
      </c>
      <c r="W61" s="5">
        <v>44440</v>
      </c>
      <c r="X61" s="5">
        <v>44470</v>
      </c>
      <c r="Y61" s="5">
        <v>44501</v>
      </c>
      <c r="Z61" s="5">
        <v>44531</v>
      </c>
      <c r="AA61" s="5">
        <v>44562</v>
      </c>
    </row>
    <row r="62" spans="1:27" x14ac:dyDescent="0.3">
      <c r="A62" s="3" t="s">
        <v>2</v>
      </c>
      <c r="B62" s="11"/>
      <c r="C62" s="15">
        <v>170</v>
      </c>
      <c r="D62" s="15">
        <v>161</v>
      </c>
      <c r="E62" s="15">
        <v>242</v>
      </c>
      <c r="F62" s="15">
        <v>208</v>
      </c>
      <c r="G62" s="21">
        <v>103</v>
      </c>
      <c r="H62" s="21">
        <v>109</v>
      </c>
      <c r="I62" s="21">
        <v>149</v>
      </c>
      <c r="J62" s="21">
        <v>182</v>
      </c>
      <c r="K62" s="21">
        <v>126</v>
      </c>
      <c r="L62" s="21">
        <v>174</v>
      </c>
      <c r="M62" s="21">
        <v>142</v>
      </c>
      <c r="N62" s="21">
        <v>163</v>
      </c>
      <c r="O62" s="21">
        <v>86</v>
      </c>
      <c r="P62" s="21">
        <v>101</v>
      </c>
      <c r="Q62" s="21">
        <v>107</v>
      </c>
      <c r="R62" s="21">
        <v>95</v>
      </c>
      <c r="S62" s="21">
        <v>122</v>
      </c>
      <c r="T62" s="21">
        <v>183</v>
      </c>
      <c r="U62" s="21">
        <v>118</v>
      </c>
      <c r="V62" s="21">
        <v>148</v>
      </c>
      <c r="W62" s="21">
        <v>137</v>
      </c>
      <c r="X62" s="21">
        <v>148</v>
      </c>
      <c r="Y62" s="21">
        <v>126</v>
      </c>
      <c r="Z62" s="21">
        <v>149</v>
      </c>
      <c r="AA62" s="21">
        <v>113</v>
      </c>
    </row>
    <row r="63" spans="1:27" x14ac:dyDescent="0.3">
      <c r="A63" s="3" t="s">
        <v>8</v>
      </c>
      <c r="B63" s="11"/>
      <c r="C63" s="15">
        <v>129</v>
      </c>
      <c r="D63" s="15">
        <v>134</v>
      </c>
      <c r="E63" s="15">
        <v>123</v>
      </c>
      <c r="F63" s="15">
        <v>104</v>
      </c>
      <c r="G63" s="21">
        <v>100</v>
      </c>
      <c r="H63" s="21">
        <v>95</v>
      </c>
      <c r="I63" s="21">
        <v>116</v>
      </c>
      <c r="J63" s="21">
        <v>136</v>
      </c>
      <c r="K63" s="21">
        <v>117</v>
      </c>
      <c r="L63" s="21">
        <v>105</v>
      </c>
      <c r="M63" s="21">
        <v>126</v>
      </c>
      <c r="N63" s="21">
        <v>127</v>
      </c>
      <c r="O63" s="21">
        <v>119</v>
      </c>
      <c r="P63" s="21">
        <v>115</v>
      </c>
      <c r="Q63" s="21">
        <v>131</v>
      </c>
      <c r="R63" s="21">
        <v>108</v>
      </c>
      <c r="S63" s="21">
        <v>108</v>
      </c>
      <c r="T63" s="21">
        <v>106</v>
      </c>
      <c r="U63" s="21">
        <v>111</v>
      </c>
      <c r="V63" s="21">
        <v>110</v>
      </c>
      <c r="W63" s="21">
        <v>106</v>
      </c>
      <c r="X63" s="21">
        <v>109</v>
      </c>
      <c r="Y63" s="21">
        <v>93</v>
      </c>
      <c r="Z63" s="21">
        <v>139</v>
      </c>
      <c r="AA63" s="21">
        <v>95</v>
      </c>
    </row>
    <row r="64" spans="1:27" x14ac:dyDescent="0.3">
      <c r="A64" s="3" t="s">
        <v>10</v>
      </c>
      <c r="B64" s="11"/>
      <c r="C64" s="15">
        <v>185</v>
      </c>
      <c r="D64" s="15">
        <v>247</v>
      </c>
      <c r="E64" s="15">
        <v>230</v>
      </c>
      <c r="F64" s="15">
        <v>131</v>
      </c>
      <c r="G64" s="21">
        <v>172</v>
      </c>
      <c r="H64" s="21">
        <v>179</v>
      </c>
      <c r="I64" s="21">
        <v>192</v>
      </c>
      <c r="J64" s="21">
        <v>197</v>
      </c>
      <c r="K64" s="21">
        <v>210</v>
      </c>
      <c r="L64" s="21">
        <v>203</v>
      </c>
      <c r="M64" s="21">
        <v>229</v>
      </c>
      <c r="N64" s="21">
        <v>196</v>
      </c>
      <c r="O64" s="21">
        <v>178</v>
      </c>
      <c r="P64" s="21">
        <v>223</v>
      </c>
      <c r="Q64" s="21">
        <v>243</v>
      </c>
      <c r="R64" s="21">
        <v>228</v>
      </c>
      <c r="S64" s="21">
        <v>214</v>
      </c>
      <c r="T64" s="21">
        <v>236</v>
      </c>
      <c r="U64" s="21">
        <v>221</v>
      </c>
      <c r="V64" s="21">
        <v>223</v>
      </c>
      <c r="W64" s="21">
        <v>220</v>
      </c>
      <c r="X64" s="21">
        <v>179</v>
      </c>
      <c r="Y64" s="21">
        <v>206</v>
      </c>
      <c r="Z64" s="21">
        <v>183</v>
      </c>
      <c r="AA64" s="21">
        <v>156</v>
      </c>
    </row>
    <row r="65" spans="1:27" x14ac:dyDescent="0.3">
      <c r="A65" s="3" t="s">
        <v>14</v>
      </c>
      <c r="B65" s="11"/>
      <c r="C65" s="42"/>
      <c r="D65" s="42"/>
      <c r="E65" s="42"/>
      <c r="F65" s="42"/>
      <c r="G65" s="21">
        <v>7</v>
      </c>
      <c r="H65" s="42"/>
      <c r="I65" s="21">
        <v>9</v>
      </c>
      <c r="J65" s="21">
        <v>12</v>
      </c>
      <c r="K65" s="21">
        <v>15</v>
      </c>
      <c r="L65" s="21">
        <v>3</v>
      </c>
      <c r="M65" s="21">
        <v>7</v>
      </c>
      <c r="N65" s="21">
        <v>4</v>
      </c>
      <c r="O65" s="21">
        <v>4</v>
      </c>
      <c r="P65" s="21">
        <v>5</v>
      </c>
      <c r="Q65" s="21">
        <v>10</v>
      </c>
      <c r="R65" s="21">
        <v>16</v>
      </c>
      <c r="S65" s="21">
        <v>10</v>
      </c>
      <c r="T65" s="21">
        <v>7</v>
      </c>
      <c r="U65" s="21">
        <v>4</v>
      </c>
      <c r="V65" s="21">
        <v>5</v>
      </c>
      <c r="W65" s="21">
        <v>6</v>
      </c>
      <c r="X65" s="21">
        <v>6</v>
      </c>
      <c r="Y65" s="21">
        <v>4</v>
      </c>
      <c r="Z65" s="21">
        <v>7</v>
      </c>
      <c r="AA65" s="21">
        <v>10</v>
      </c>
    </row>
    <row r="66" spans="1:27" x14ac:dyDescent="0.3">
      <c r="A66" s="3" t="s">
        <v>16</v>
      </c>
      <c r="B66" s="11"/>
      <c r="C66" s="15">
        <v>55</v>
      </c>
      <c r="D66" s="15">
        <v>60</v>
      </c>
      <c r="E66" s="15">
        <v>59</v>
      </c>
      <c r="F66" s="15">
        <v>22</v>
      </c>
      <c r="G66" s="21">
        <v>46</v>
      </c>
      <c r="H66" s="21">
        <v>29</v>
      </c>
      <c r="I66" s="21">
        <v>35</v>
      </c>
      <c r="J66" s="21">
        <v>31</v>
      </c>
      <c r="K66" s="21">
        <v>41</v>
      </c>
      <c r="L66" s="21">
        <v>50</v>
      </c>
      <c r="M66" s="21">
        <v>35</v>
      </c>
      <c r="N66" s="21">
        <v>37</v>
      </c>
      <c r="O66" s="21">
        <v>49</v>
      </c>
      <c r="P66" s="21">
        <v>34</v>
      </c>
      <c r="Q66" s="21">
        <v>25</v>
      </c>
      <c r="R66" s="21">
        <v>28</v>
      </c>
      <c r="S66" s="21">
        <v>34</v>
      </c>
      <c r="T66" s="21">
        <v>39</v>
      </c>
      <c r="U66" s="21">
        <v>24</v>
      </c>
      <c r="V66" s="21">
        <v>34</v>
      </c>
      <c r="W66" s="21">
        <v>34</v>
      </c>
      <c r="X66" s="21">
        <v>30</v>
      </c>
      <c r="Y66" s="21">
        <v>22</v>
      </c>
      <c r="Z66" s="21">
        <v>26</v>
      </c>
      <c r="AA66" s="21">
        <v>36</v>
      </c>
    </row>
    <row r="67" spans="1:27" x14ac:dyDescent="0.3">
      <c r="A67" s="3" t="s">
        <v>19</v>
      </c>
      <c r="B67" s="11"/>
      <c r="C67" s="15">
        <v>411</v>
      </c>
      <c r="D67" s="15">
        <v>362</v>
      </c>
      <c r="E67" s="15">
        <v>420</v>
      </c>
      <c r="F67" s="15">
        <v>469</v>
      </c>
      <c r="G67" s="21">
        <v>448</v>
      </c>
      <c r="H67" s="21">
        <v>728</v>
      </c>
      <c r="I67" s="21">
        <v>811</v>
      </c>
      <c r="J67" s="21">
        <v>694</v>
      </c>
      <c r="K67" s="21">
        <v>622</v>
      </c>
      <c r="L67" s="21">
        <v>614</v>
      </c>
      <c r="M67" s="21">
        <v>549</v>
      </c>
      <c r="N67" s="21">
        <v>511</v>
      </c>
      <c r="O67" s="21">
        <v>585</v>
      </c>
      <c r="P67" s="21">
        <v>469</v>
      </c>
      <c r="Q67" s="21">
        <v>586</v>
      </c>
      <c r="R67" s="21">
        <v>654</v>
      </c>
      <c r="S67" s="21">
        <v>638</v>
      </c>
      <c r="T67" s="21">
        <v>658</v>
      </c>
      <c r="U67" s="21">
        <v>713</v>
      </c>
      <c r="V67" s="21">
        <v>693</v>
      </c>
      <c r="W67" s="21">
        <v>664</v>
      </c>
      <c r="X67" s="21">
        <v>568</v>
      </c>
      <c r="Y67" s="21">
        <v>593</v>
      </c>
      <c r="Z67" s="21">
        <v>657</v>
      </c>
      <c r="AA67" s="21">
        <v>638</v>
      </c>
    </row>
    <row r="68" spans="1:27" x14ac:dyDescent="0.3">
      <c r="A68" s="3" t="s">
        <v>22</v>
      </c>
      <c r="B68" s="11"/>
      <c r="C68" s="15">
        <v>134</v>
      </c>
      <c r="D68" s="15">
        <v>149</v>
      </c>
      <c r="E68" s="15">
        <v>169</v>
      </c>
      <c r="F68" s="15">
        <v>89</v>
      </c>
      <c r="G68" s="21">
        <v>62</v>
      </c>
      <c r="H68" s="21">
        <v>73</v>
      </c>
      <c r="I68" s="21">
        <v>120</v>
      </c>
      <c r="J68" s="21">
        <v>112</v>
      </c>
      <c r="K68" s="21">
        <v>157</v>
      </c>
      <c r="L68" s="21">
        <v>122</v>
      </c>
      <c r="M68" s="21">
        <v>122</v>
      </c>
      <c r="N68" s="21">
        <v>130</v>
      </c>
      <c r="O68" s="21">
        <v>130</v>
      </c>
      <c r="P68" s="21">
        <v>119</v>
      </c>
      <c r="Q68" s="21">
        <v>138</v>
      </c>
      <c r="R68" s="21">
        <v>94</v>
      </c>
      <c r="S68" s="21">
        <v>113</v>
      </c>
      <c r="T68" s="21">
        <v>132</v>
      </c>
      <c r="U68" s="21">
        <v>76</v>
      </c>
      <c r="V68" s="21">
        <v>111</v>
      </c>
      <c r="W68" s="21">
        <v>84</v>
      </c>
      <c r="X68" s="21">
        <v>81</v>
      </c>
      <c r="Y68" s="21">
        <v>93</v>
      </c>
      <c r="Z68" s="21">
        <v>103</v>
      </c>
      <c r="AA68" s="21">
        <v>93</v>
      </c>
    </row>
    <row r="69" spans="1:27" x14ac:dyDescent="0.3">
      <c r="A69" s="3" t="s">
        <v>25</v>
      </c>
      <c r="B69" s="11"/>
      <c r="C69" s="15">
        <v>1728</v>
      </c>
      <c r="D69" s="15">
        <v>1548</v>
      </c>
      <c r="E69" s="15">
        <v>1439</v>
      </c>
      <c r="F69" s="15">
        <v>204</v>
      </c>
      <c r="G69" s="21">
        <v>182</v>
      </c>
      <c r="H69" s="21">
        <v>262</v>
      </c>
      <c r="I69" s="21">
        <v>1084</v>
      </c>
      <c r="J69" s="21">
        <v>1636</v>
      </c>
      <c r="K69" s="21">
        <v>1440</v>
      </c>
      <c r="L69" s="21">
        <v>1586</v>
      </c>
      <c r="M69" s="21">
        <v>1475</v>
      </c>
      <c r="N69" s="21">
        <v>2037</v>
      </c>
      <c r="O69" s="21">
        <v>1788</v>
      </c>
      <c r="P69" s="21">
        <v>2014</v>
      </c>
      <c r="Q69" s="21">
        <v>2101</v>
      </c>
      <c r="R69" s="21">
        <v>1999</v>
      </c>
      <c r="S69" s="21">
        <v>1635</v>
      </c>
      <c r="T69" s="21">
        <v>1504</v>
      </c>
      <c r="U69" s="21">
        <v>1422</v>
      </c>
      <c r="V69" s="21">
        <v>1396</v>
      </c>
      <c r="W69" s="21">
        <v>1409</v>
      </c>
      <c r="X69" s="21">
        <v>1145</v>
      </c>
      <c r="Y69" s="21">
        <v>1373</v>
      </c>
      <c r="Z69" s="21">
        <v>1354</v>
      </c>
      <c r="AA69" s="21">
        <v>1181</v>
      </c>
    </row>
    <row r="70" spans="1:27" x14ac:dyDescent="0.3">
      <c r="A70" s="3" t="s">
        <v>28</v>
      </c>
      <c r="B70" s="11"/>
      <c r="C70" s="15">
        <v>45</v>
      </c>
      <c r="D70" s="15">
        <v>75</v>
      </c>
      <c r="E70" s="15">
        <v>55</v>
      </c>
      <c r="F70" s="15">
        <v>21</v>
      </c>
      <c r="G70" s="21">
        <v>29</v>
      </c>
      <c r="H70" s="21">
        <v>22</v>
      </c>
      <c r="I70" s="21">
        <v>37</v>
      </c>
      <c r="J70" s="21">
        <v>29</v>
      </c>
      <c r="K70" s="21">
        <v>38</v>
      </c>
      <c r="L70" s="21">
        <v>33</v>
      </c>
      <c r="M70" s="21">
        <v>36</v>
      </c>
      <c r="N70" s="21">
        <v>55</v>
      </c>
      <c r="O70" s="21">
        <v>44</v>
      </c>
      <c r="P70" s="21">
        <v>62</v>
      </c>
      <c r="Q70" s="21">
        <v>48</v>
      </c>
      <c r="R70" s="21">
        <v>126</v>
      </c>
      <c r="S70" s="21">
        <v>76</v>
      </c>
      <c r="T70" s="21">
        <v>35</v>
      </c>
      <c r="U70" s="21">
        <v>45</v>
      </c>
      <c r="V70" s="21">
        <v>35</v>
      </c>
      <c r="W70" s="21">
        <v>58</v>
      </c>
      <c r="X70" s="21">
        <v>70</v>
      </c>
      <c r="Y70" s="21">
        <v>46</v>
      </c>
      <c r="Z70" s="21">
        <v>39</v>
      </c>
      <c r="AA70" s="21">
        <v>50</v>
      </c>
    </row>
    <row r="71" spans="1:27" x14ac:dyDescent="0.3">
      <c r="A71" s="3" t="s">
        <v>32</v>
      </c>
      <c r="B71" s="11"/>
      <c r="C71" s="15">
        <v>60</v>
      </c>
      <c r="D71" s="15">
        <v>102</v>
      </c>
      <c r="E71" s="15">
        <v>81</v>
      </c>
      <c r="F71" s="15">
        <v>41</v>
      </c>
      <c r="G71" s="21">
        <v>34</v>
      </c>
      <c r="H71" s="21">
        <v>74</v>
      </c>
      <c r="I71" s="21">
        <v>71</v>
      </c>
      <c r="J71" s="21">
        <v>77</v>
      </c>
      <c r="K71" s="21">
        <v>96</v>
      </c>
      <c r="L71" s="21">
        <v>107</v>
      </c>
      <c r="M71" s="21">
        <v>91</v>
      </c>
      <c r="N71" s="21">
        <v>79</v>
      </c>
      <c r="O71" s="21">
        <v>83</v>
      </c>
      <c r="P71" s="21">
        <v>71</v>
      </c>
      <c r="Q71" s="21">
        <v>91</v>
      </c>
      <c r="R71" s="21">
        <v>74</v>
      </c>
      <c r="S71" s="21">
        <v>88</v>
      </c>
      <c r="T71" s="21">
        <v>93</v>
      </c>
      <c r="U71" s="21">
        <v>69</v>
      </c>
      <c r="V71" s="21">
        <v>87</v>
      </c>
      <c r="W71" s="21">
        <v>71</v>
      </c>
      <c r="X71" s="21">
        <v>82</v>
      </c>
      <c r="Y71" s="21">
        <v>74</v>
      </c>
      <c r="Z71" s="21">
        <v>61</v>
      </c>
      <c r="AA71" s="21">
        <v>59</v>
      </c>
    </row>
    <row r="72" spans="1:27" x14ac:dyDescent="0.3">
      <c r="A72" s="3" t="s">
        <v>34</v>
      </c>
      <c r="B72" s="11"/>
      <c r="C72" s="15">
        <v>284</v>
      </c>
      <c r="D72" s="15">
        <v>212</v>
      </c>
      <c r="E72" s="15">
        <v>221</v>
      </c>
      <c r="F72" s="15">
        <v>137</v>
      </c>
      <c r="G72" s="21">
        <v>80</v>
      </c>
      <c r="H72" s="21">
        <v>36</v>
      </c>
      <c r="I72" s="21">
        <v>57</v>
      </c>
      <c r="J72" s="21">
        <v>57</v>
      </c>
      <c r="K72" s="21">
        <v>40</v>
      </c>
      <c r="L72" s="21">
        <v>57</v>
      </c>
      <c r="M72" s="21">
        <v>64</v>
      </c>
      <c r="N72" s="21">
        <v>43</v>
      </c>
      <c r="O72" s="21">
        <v>40</v>
      </c>
      <c r="P72" s="21">
        <v>32</v>
      </c>
      <c r="Q72" s="21">
        <v>43</v>
      </c>
      <c r="R72" s="21">
        <v>28</v>
      </c>
      <c r="S72" s="21">
        <v>16</v>
      </c>
      <c r="T72" s="21">
        <v>30</v>
      </c>
      <c r="U72" s="21">
        <v>18</v>
      </c>
      <c r="V72" s="21">
        <v>37</v>
      </c>
      <c r="W72" s="21">
        <v>25</v>
      </c>
      <c r="X72" s="21">
        <v>22</v>
      </c>
      <c r="Y72" s="21">
        <v>23</v>
      </c>
      <c r="Z72" s="21">
        <v>14</v>
      </c>
      <c r="AA72" s="21">
        <v>45</v>
      </c>
    </row>
    <row r="73" spans="1:27" x14ac:dyDescent="0.3">
      <c r="A73" s="3" t="s">
        <v>35</v>
      </c>
      <c r="B73" s="11"/>
      <c r="C73" s="15">
        <v>90</v>
      </c>
      <c r="D73" s="15">
        <v>66</v>
      </c>
      <c r="E73" s="15">
        <v>46</v>
      </c>
      <c r="F73" s="15">
        <v>28</v>
      </c>
      <c r="G73" s="21">
        <v>14</v>
      </c>
      <c r="H73" s="21">
        <v>39</v>
      </c>
      <c r="I73" s="21">
        <v>63</v>
      </c>
      <c r="J73" s="21">
        <v>49</v>
      </c>
      <c r="K73" s="21">
        <v>43</v>
      </c>
      <c r="L73" s="21">
        <v>32</v>
      </c>
      <c r="M73" s="21">
        <v>36</v>
      </c>
      <c r="N73" s="21">
        <v>24</v>
      </c>
      <c r="O73" s="21">
        <v>17</v>
      </c>
      <c r="P73" s="21">
        <v>15</v>
      </c>
      <c r="Q73" s="21">
        <v>19</v>
      </c>
      <c r="R73" s="21">
        <v>42</v>
      </c>
      <c r="S73" s="21">
        <v>32</v>
      </c>
      <c r="T73" s="21">
        <v>40</v>
      </c>
      <c r="U73" s="21">
        <v>60</v>
      </c>
      <c r="V73" s="21">
        <v>64</v>
      </c>
      <c r="W73" s="21">
        <v>24</v>
      </c>
      <c r="X73" s="21">
        <v>20</v>
      </c>
      <c r="Y73" s="21">
        <v>31</v>
      </c>
      <c r="Z73" s="21">
        <v>22</v>
      </c>
      <c r="AA73" s="21">
        <v>22</v>
      </c>
    </row>
    <row r="74" spans="1:27" x14ac:dyDescent="0.3">
      <c r="A74" s="3" t="s">
        <v>37</v>
      </c>
      <c r="B74" s="11"/>
      <c r="C74" s="15">
        <v>122</v>
      </c>
      <c r="D74" s="15">
        <v>59</v>
      </c>
      <c r="E74" s="15">
        <v>61</v>
      </c>
      <c r="F74" s="15">
        <v>7</v>
      </c>
      <c r="G74" s="21">
        <v>16</v>
      </c>
      <c r="H74" s="21">
        <v>120</v>
      </c>
      <c r="I74" s="21">
        <v>96</v>
      </c>
      <c r="J74" s="21">
        <v>46</v>
      </c>
      <c r="K74" s="21">
        <v>53</v>
      </c>
      <c r="L74" s="21">
        <v>67</v>
      </c>
      <c r="M74" s="21">
        <v>64</v>
      </c>
      <c r="N74" s="21">
        <v>73</v>
      </c>
      <c r="O74" s="21">
        <v>92</v>
      </c>
      <c r="P74" s="21">
        <v>126</v>
      </c>
      <c r="Q74" s="21">
        <v>314</v>
      </c>
      <c r="R74" s="21">
        <v>342</v>
      </c>
      <c r="S74" s="21">
        <v>441</v>
      </c>
      <c r="T74" s="21">
        <v>218</v>
      </c>
      <c r="U74" s="21">
        <v>166</v>
      </c>
      <c r="V74" s="21">
        <v>149</v>
      </c>
      <c r="W74" s="21">
        <v>130</v>
      </c>
      <c r="X74" s="21">
        <v>142</v>
      </c>
      <c r="Y74" s="21">
        <v>191</v>
      </c>
      <c r="Z74" s="21">
        <v>167</v>
      </c>
      <c r="AA74" s="21">
        <v>180</v>
      </c>
    </row>
    <row r="75" spans="1:27" x14ac:dyDescent="0.3">
      <c r="A75" s="3" t="s">
        <v>41</v>
      </c>
      <c r="B75" s="6"/>
      <c r="C75" s="10"/>
      <c r="D75" s="10"/>
      <c r="E75" s="10"/>
      <c r="F75" s="10"/>
      <c r="G75" s="20"/>
      <c r="H75" s="20"/>
      <c r="I75" s="20"/>
      <c r="J75" s="10"/>
      <c r="K75" s="10"/>
      <c r="L75" s="10"/>
      <c r="M75" s="10"/>
      <c r="N75" s="10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4">
        <v>4</v>
      </c>
      <c r="Z75" s="64">
        <v>5</v>
      </c>
      <c r="AA75" s="64">
        <v>3</v>
      </c>
    </row>
    <row r="76" spans="1:27" x14ac:dyDescent="0.3">
      <c r="A76" s="3" t="s">
        <v>38</v>
      </c>
      <c r="B76" s="11"/>
      <c r="C76" s="15">
        <v>16</v>
      </c>
      <c r="D76" s="15">
        <v>7</v>
      </c>
      <c r="E76" s="15">
        <v>3</v>
      </c>
      <c r="F76" s="15">
        <v>4</v>
      </c>
      <c r="G76" s="21">
        <v>3</v>
      </c>
      <c r="H76" s="21">
        <v>5</v>
      </c>
      <c r="I76" s="21">
        <v>13</v>
      </c>
      <c r="J76" s="21">
        <v>13</v>
      </c>
      <c r="K76" s="21">
        <v>12</v>
      </c>
      <c r="L76" s="21">
        <v>8</v>
      </c>
      <c r="M76" s="21">
        <v>4</v>
      </c>
      <c r="N76" s="21">
        <v>5</v>
      </c>
      <c r="O76" s="21">
        <v>8</v>
      </c>
      <c r="P76" s="21">
        <v>12</v>
      </c>
      <c r="Q76" s="21">
        <v>10</v>
      </c>
      <c r="R76" s="21">
        <v>8</v>
      </c>
      <c r="S76" s="21">
        <v>7</v>
      </c>
      <c r="T76" s="21">
        <v>41</v>
      </c>
      <c r="U76" s="21">
        <v>20</v>
      </c>
      <c r="V76" s="21">
        <v>21</v>
      </c>
      <c r="W76" s="21">
        <v>10</v>
      </c>
      <c r="X76" s="21">
        <v>12</v>
      </c>
      <c r="Y76" s="21">
        <v>5</v>
      </c>
      <c r="Z76" s="21">
        <v>7</v>
      </c>
      <c r="AA76" s="21">
        <v>15</v>
      </c>
    </row>
    <row r="77" spans="1:27" ht="15" customHeight="1" x14ac:dyDescent="0.3">
      <c r="A77" s="3" t="s">
        <v>39</v>
      </c>
      <c r="B77" s="11"/>
      <c r="C77" s="15">
        <v>94</v>
      </c>
      <c r="D77" s="15">
        <v>114</v>
      </c>
      <c r="E77" s="15">
        <v>136</v>
      </c>
      <c r="F77" s="15">
        <v>88</v>
      </c>
      <c r="G77" s="21">
        <v>57</v>
      </c>
      <c r="H77" s="21">
        <v>101</v>
      </c>
      <c r="I77" s="21">
        <v>145</v>
      </c>
      <c r="J77" s="21">
        <v>138</v>
      </c>
      <c r="K77" s="21">
        <v>197</v>
      </c>
      <c r="L77" s="21">
        <v>172</v>
      </c>
      <c r="M77" s="21">
        <v>151</v>
      </c>
      <c r="N77" s="21">
        <v>161</v>
      </c>
      <c r="O77" s="21">
        <v>132</v>
      </c>
      <c r="P77" s="21">
        <v>137</v>
      </c>
      <c r="Q77" s="21">
        <v>164</v>
      </c>
      <c r="R77" s="21">
        <v>187</v>
      </c>
      <c r="S77" s="21">
        <v>149</v>
      </c>
      <c r="T77" s="21">
        <v>127</v>
      </c>
      <c r="U77" s="21">
        <v>182</v>
      </c>
      <c r="V77" s="21">
        <v>167</v>
      </c>
      <c r="W77" s="21">
        <v>129</v>
      </c>
      <c r="X77" s="21">
        <v>123</v>
      </c>
      <c r="Y77" s="21">
        <v>99</v>
      </c>
      <c r="Z77" s="21">
        <v>102</v>
      </c>
      <c r="AA77" s="21">
        <v>175</v>
      </c>
    </row>
    <row r="78" spans="1:27" x14ac:dyDescent="0.3">
      <c r="A78" s="3" t="s">
        <v>30</v>
      </c>
      <c r="B78" s="11"/>
      <c r="C78" s="15">
        <v>88</v>
      </c>
      <c r="D78" s="15">
        <v>80</v>
      </c>
      <c r="E78" s="15">
        <v>104</v>
      </c>
      <c r="F78" s="15">
        <v>52</v>
      </c>
      <c r="G78" s="21">
        <v>83</v>
      </c>
      <c r="H78" s="21">
        <v>81</v>
      </c>
      <c r="I78" s="21">
        <v>76</v>
      </c>
      <c r="J78" s="21">
        <v>66</v>
      </c>
      <c r="K78" s="21">
        <v>72</v>
      </c>
      <c r="L78" s="21">
        <v>70</v>
      </c>
      <c r="M78" s="21">
        <v>78</v>
      </c>
      <c r="N78" s="21">
        <v>74</v>
      </c>
      <c r="O78" s="21">
        <v>54</v>
      </c>
      <c r="P78" s="21">
        <v>76</v>
      </c>
      <c r="Q78" s="21">
        <v>57</v>
      </c>
      <c r="R78" s="21">
        <v>63</v>
      </c>
      <c r="S78" s="21">
        <v>66</v>
      </c>
      <c r="T78" s="21">
        <v>92</v>
      </c>
      <c r="U78" s="21">
        <v>86</v>
      </c>
      <c r="V78" s="21">
        <v>80</v>
      </c>
      <c r="W78" s="21">
        <v>85</v>
      </c>
      <c r="X78" s="21">
        <v>99</v>
      </c>
      <c r="Y78" s="21">
        <v>93</v>
      </c>
      <c r="Z78" s="21">
        <v>81</v>
      </c>
      <c r="AA78" s="21">
        <v>49</v>
      </c>
    </row>
    <row r="79" spans="1:27" x14ac:dyDescent="0.3">
      <c r="A79" s="3" t="s">
        <v>40</v>
      </c>
      <c r="B79" s="11"/>
      <c r="C79" s="15">
        <v>985</v>
      </c>
      <c r="D79" s="15">
        <v>952</v>
      </c>
      <c r="E79" s="15">
        <v>1021</v>
      </c>
      <c r="F79" s="15">
        <v>606</v>
      </c>
      <c r="G79" s="21">
        <v>537</v>
      </c>
      <c r="H79" s="21">
        <v>676</v>
      </c>
      <c r="I79" s="21">
        <v>670</v>
      </c>
      <c r="J79" s="21">
        <v>684</v>
      </c>
      <c r="K79" s="21">
        <v>748</v>
      </c>
      <c r="L79" s="21">
        <v>744</v>
      </c>
      <c r="M79" s="21">
        <v>746</v>
      </c>
      <c r="N79" s="21">
        <v>678</v>
      </c>
      <c r="O79" s="21">
        <v>562</v>
      </c>
      <c r="P79" s="21">
        <v>578</v>
      </c>
      <c r="Q79" s="21">
        <v>718</v>
      </c>
      <c r="R79" s="21">
        <v>667</v>
      </c>
      <c r="S79" s="21">
        <v>686</v>
      </c>
      <c r="T79" s="21">
        <v>791</v>
      </c>
      <c r="U79" s="21">
        <v>827</v>
      </c>
      <c r="V79" s="21">
        <v>943</v>
      </c>
      <c r="W79" s="21">
        <v>831</v>
      </c>
      <c r="X79" s="21">
        <v>899</v>
      </c>
      <c r="Y79" s="21">
        <v>647</v>
      </c>
      <c r="Z79" s="21">
        <v>697</v>
      </c>
      <c r="AA79" s="21">
        <v>578</v>
      </c>
    </row>
    <row r="80" spans="1:27" x14ac:dyDescent="0.3">
      <c r="C80" s="7"/>
      <c r="D80" s="7"/>
      <c r="E80" s="7"/>
      <c r="F80" s="7"/>
      <c r="G80" s="7"/>
      <c r="H80" s="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49.95" customHeight="1" x14ac:dyDescent="0.3">
      <c r="A81" s="4" t="s">
        <v>21</v>
      </c>
      <c r="B81" s="4" t="s">
        <v>1</v>
      </c>
      <c r="C81" s="5">
        <v>43831</v>
      </c>
      <c r="D81" s="5">
        <v>43862</v>
      </c>
      <c r="E81" s="5">
        <v>43891</v>
      </c>
      <c r="F81" s="5">
        <v>43922</v>
      </c>
      <c r="G81" s="5">
        <v>43952</v>
      </c>
      <c r="H81" s="5">
        <v>43983</v>
      </c>
      <c r="I81" s="5">
        <v>44013</v>
      </c>
      <c r="J81" s="5">
        <v>44044</v>
      </c>
      <c r="K81" s="5">
        <v>44075</v>
      </c>
      <c r="L81" s="5">
        <v>44105</v>
      </c>
      <c r="M81" s="5">
        <v>44136</v>
      </c>
      <c r="N81" s="5">
        <v>44166</v>
      </c>
      <c r="O81" s="5">
        <v>44197</v>
      </c>
      <c r="P81" s="5">
        <v>44228</v>
      </c>
      <c r="Q81" s="5">
        <v>44256</v>
      </c>
      <c r="R81" s="5">
        <v>44287</v>
      </c>
      <c r="S81" s="5">
        <v>44317</v>
      </c>
      <c r="T81" s="5">
        <v>44348</v>
      </c>
      <c r="U81" s="5">
        <v>44378</v>
      </c>
      <c r="V81" s="5">
        <v>44409</v>
      </c>
      <c r="W81" s="5">
        <v>44440</v>
      </c>
      <c r="X81" s="5">
        <v>44470</v>
      </c>
      <c r="Y81" s="5">
        <v>44501</v>
      </c>
      <c r="Z81" s="5">
        <v>44531</v>
      </c>
      <c r="AA81" s="5">
        <v>44562</v>
      </c>
    </row>
    <row r="82" spans="1:27" x14ac:dyDescent="0.3">
      <c r="A82" s="3" t="s">
        <v>2</v>
      </c>
      <c r="B82" s="6">
        <f t="shared" ref="B82:B99" si="3">$AD$5</f>
        <v>0.15</v>
      </c>
      <c r="C82" s="10">
        <v>1</v>
      </c>
      <c r="D82" s="10">
        <v>1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>
        <v>0.996</v>
      </c>
      <c r="O82" s="10">
        <v>1</v>
      </c>
      <c r="P82" s="10">
        <v>0.96650000000000003</v>
      </c>
      <c r="Q82" s="10">
        <v>1</v>
      </c>
      <c r="R82" s="10">
        <v>0.99350000000000005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</row>
    <row r="83" spans="1:27" x14ac:dyDescent="0.3">
      <c r="A83" s="3" t="s">
        <v>8</v>
      </c>
      <c r="B83" s="6">
        <f t="shared" si="3"/>
        <v>0.15</v>
      </c>
      <c r="C83" s="10">
        <v>0.984375</v>
      </c>
      <c r="D83" s="10">
        <v>0.97354497354497305</v>
      </c>
      <c r="E83" s="10">
        <v>0.987341772151899</v>
      </c>
      <c r="F83" s="10">
        <v>0.956989247311828</v>
      </c>
      <c r="G83" s="20">
        <v>0.98742138364779897</v>
      </c>
      <c r="H83" s="20">
        <v>0.99523809523809503</v>
      </c>
      <c r="I83" s="2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>
        <v>1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</row>
    <row r="84" spans="1:27" x14ac:dyDescent="0.3">
      <c r="A84" s="3" t="s">
        <v>10</v>
      </c>
      <c r="B84" s="6">
        <f t="shared" si="3"/>
        <v>0.15</v>
      </c>
      <c r="C84" s="10">
        <v>0.99053030303030298</v>
      </c>
      <c r="D84" s="10">
        <v>0.96557659208261604</v>
      </c>
      <c r="E84" s="10">
        <v>0.96569468267581504</v>
      </c>
      <c r="F84" s="10">
        <v>0.95894428152492694</v>
      </c>
      <c r="G84" s="20">
        <v>0.99494949494949503</v>
      </c>
      <c r="H84" s="20">
        <v>0.997435897435897</v>
      </c>
      <c r="I84" s="20">
        <v>1</v>
      </c>
      <c r="J84" s="10">
        <v>0.987341772151899</v>
      </c>
      <c r="K84" s="10">
        <v>0.99796747967479704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0.99380000000000002</v>
      </c>
      <c r="S84" s="10">
        <v>0.99450000000000005</v>
      </c>
      <c r="T84" s="10">
        <v>1</v>
      </c>
      <c r="U84" s="10">
        <v>1</v>
      </c>
      <c r="V84" s="10">
        <v>1</v>
      </c>
      <c r="W84" s="10">
        <v>1</v>
      </c>
      <c r="X84" s="10">
        <v>1</v>
      </c>
      <c r="Y84" s="10">
        <v>1</v>
      </c>
      <c r="Z84" s="10">
        <v>1</v>
      </c>
      <c r="AA84" s="10">
        <v>1</v>
      </c>
    </row>
    <row r="85" spans="1:27" x14ac:dyDescent="0.3">
      <c r="A85" s="3" t="s">
        <v>14</v>
      </c>
      <c r="B85" s="6">
        <f t="shared" si="3"/>
        <v>0.15</v>
      </c>
      <c r="C85" s="41"/>
      <c r="D85" s="41"/>
      <c r="E85" s="41"/>
      <c r="F85" s="10">
        <v>1</v>
      </c>
      <c r="G85" s="20">
        <v>0.72727272727272696</v>
      </c>
      <c r="H85" s="20">
        <v>0.92345679012345705</v>
      </c>
      <c r="I85" s="20">
        <v>0.96245059288537504</v>
      </c>
      <c r="J85" s="10">
        <v>1</v>
      </c>
      <c r="K85" s="10">
        <v>0.99511400651465798</v>
      </c>
      <c r="L85" s="10">
        <v>0.998043052837573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0.99339999999999995</v>
      </c>
      <c r="S85" s="10">
        <v>0.97330000000000005</v>
      </c>
      <c r="T85" s="10">
        <v>0.97340000000000004</v>
      </c>
      <c r="U85" s="10">
        <v>0.9909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0.98480000000000001</v>
      </c>
    </row>
    <row r="86" spans="1:27" x14ac:dyDescent="0.3">
      <c r="A86" s="3" t="s">
        <v>16</v>
      </c>
      <c r="B86" s="6">
        <f t="shared" si="3"/>
        <v>0.15</v>
      </c>
      <c r="C86" s="10">
        <v>1</v>
      </c>
      <c r="D86" s="10">
        <v>1</v>
      </c>
      <c r="E86" s="10">
        <v>1</v>
      </c>
      <c r="F86" s="10">
        <v>1</v>
      </c>
      <c r="G86" s="20">
        <v>1</v>
      </c>
      <c r="H86" s="20">
        <v>1</v>
      </c>
      <c r="I86" s="2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0.98529999999999995</v>
      </c>
      <c r="S86" s="10">
        <v>0.96879999999999999</v>
      </c>
      <c r="T86" s="10">
        <v>0.97370000000000001</v>
      </c>
      <c r="U86" s="10">
        <v>1</v>
      </c>
      <c r="V86" s="10">
        <v>1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</row>
    <row r="87" spans="1:27" x14ac:dyDescent="0.3">
      <c r="A87" s="3" t="s">
        <v>19</v>
      </c>
      <c r="B87" s="6">
        <f t="shared" si="3"/>
        <v>0.15</v>
      </c>
      <c r="C87" s="10">
        <v>0.99501992031872499</v>
      </c>
      <c r="D87" s="10">
        <v>0.99597315436241596</v>
      </c>
      <c r="E87" s="10">
        <v>1</v>
      </c>
      <c r="F87" s="10">
        <v>0.99750933997509295</v>
      </c>
      <c r="G87" s="20">
        <v>0.99744897959183698</v>
      </c>
      <c r="H87" s="20">
        <v>0.99899699097291905</v>
      </c>
      <c r="I87" s="20">
        <v>0.99822852081488</v>
      </c>
      <c r="J87" s="10">
        <v>0.99895287958115198</v>
      </c>
      <c r="K87" s="10">
        <v>0.99892125134843601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0.999</v>
      </c>
      <c r="S87" s="10">
        <v>1</v>
      </c>
      <c r="T87" s="10">
        <v>1</v>
      </c>
      <c r="U87" s="10">
        <v>1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</row>
    <row r="88" spans="1:27" x14ac:dyDescent="0.3">
      <c r="A88" s="3" t="s">
        <v>22</v>
      </c>
      <c r="B88" s="6">
        <f t="shared" si="3"/>
        <v>0.15</v>
      </c>
      <c r="C88" s="10">
        <v>1</v>
      </c>
      <c r="D88" s="10">
        <v>1</v>
      </c>
      <c r="E88" s="10">
        <v>1</v>
      </c>
      <c r="F88" s="10">
        <v>1</v>
      </c>
      <c r="G88" s="20">
        <v>1</v>
      </c>
      <c r="H88" s="20">
        <v>1</v>
      </c>
      <c r="I88" s="20">
        <v>1</v>
      </c>
      <c r="J88" s="10">
        <v>1</v>
      </c>
      <c r="K88" s="10">
        <v>0.99630996309963105</v>
      </c>
      <c r="L88" s="10">
        <v>1</v>
      </c>
      <c r="M88" s="10">
        <v>1</v>
      </c>
      <c r="N88" s="10">
        <v>1</v>
      </c>
      <c r="O88" s="10">
        <v>0.91290000000000004</v>
      </c>
      <c r="P88" s="10">
        <v>0.95579999999999998</v>
      </c>
      <c r="Q88" s="10">
        <v>0.99629999999999996</v>
      </c>
      <c r="R88" s="10">
        <v>0.86160000000000003</v>
      </c>
      <c r="S88" s="10">
        <v>0.92889999999999995</v>
      </c>
      <c r="T88" s="10">
        <v>0.93810000000000004</v>
      </c>
      <c r="U88" s="10">
        <v>1</v>
      </c>
      <c r="V88" s="10">
        <v>0.9879</v>
      </c>
      <c r="W88" s="10">
        <v>0.99690000000000001</v>
      </c>
      <c r="X88" s="10">
        <v>0.997</v>
      </c>
      <c r="Y88" s="10">
        <v>0.99790000000000001</v>
      </c>
      <c r="Z88" s="10">
        <v>0.99650000000000005</v>
      </c>
      <c r="AA88" s="10">
        <v>0.99680000000000002</v>
      </c>
    </row>
    <row r="89" spans="1:27" x14ac:dyDescent="0.3">
      <c r="A89" s="3" t="s">
        <v>25</v>
      </c>
      <c r="B89" s="6">
        <f t="shared" si="3"/>
        <v>0.15</v>
      </c>
      <c r="C89" s="10">
        <v>0.99971623155505096</v>
      </c>
      <c r="D89" s="10">
        <v>0.99074686054197003</v>
      </c>
      <c r="E89" s="10">
        <v>0.99152243023666597</v>
      </c>
      <c r="F89" s="10">
        <v>0.99626865671641796</v>
      </c>
      <c r="G89" s="20">
        <v>1</v>
      </c>
      <c r="H89" s="20">
        <v>0.99803536345776001</v>
      </c>
      <c r="I89" s="20">
        <v>0.99933422103861502</v>
      </c>
      <c r="J89" s="10">
        <v>0.99952963311382903</v>
      </c>
      <c r="K89" s="10">
        <v>1</v>
      </c>
      <c r="L89" s="10">
        <v>1</v>
      </c>
      <c r="M89" s="10">
        <v>0.999165971643036</v>
      </c>
      <c r="N89" s="10">
        <v>0.99777096684313205</v>
      </c>
      <c r="O89" s="10">
        <v>0.99729999999999996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</row>
    <row r="90" spans="1:27" x14ac:dyDescent="0.3">
      <c r="A90" s="3" t="s">
        <v>28</v>
      </c>
      <c r="B90" s="6">
        <f t="shared" si="3"/>
        <v>0.15</v>
      </c>
      <c r="C90" s="10">
        <v>1</v>
      </c>
      <c r="D90" s="10">
        <v>0.98684210526315796</v>
      </c>
      <c r="E90" s="10">
        <v>1</v>
      </c>
      <c r="F90" s="10">
        <v>1</v>
      </c>
      <c r="G90" s="20">
        <v>1</v>
      </c>
      <c r="H90" s="20">
        <v>1</v>
      </c>
      <c r="I90" s="2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</row>
    <row r="91" spans="1:27" x14ac:dyDescent="0.3">
      <c r="A91" s="3" t="s">
        <v>32</v>
      </c>
      <c r="B91" s="6">
        <f t="shared" si="3"/>
        <v>0.15</v>
      </c>
      <c r="C91" s="10">
        <v>0.93548387096774199</v>
      </c>
      <c r="D91" s="10">
        <v>1</v>
      </c>
      <c r="E91" s="10">
        <v>1</v>
      </c>
      <c r="F91" s="10">
        <v>1</v>
      </c>
      <c r="G91" s="20">
        <v>1</v>
      </c>
      <c r="H91" s="20">
        <v>1</v>
      </c>
      <c r="I91" s="2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0.98750000000000004</v>
      </c>
      <c r="O91" s="10">
        <v>1</v>
      </c>
      <c r="P91" s="10">
        <v>1</v>
      </c>
      <c r="Q91" s="10">
        <v>1</v>
      </c>
      <c r="R91" s="10">
        <v>0.98629999999999995</v>
      </c>
      <c r="S91" s="10">
        <v>0.98839999999999995</v>
      </c>
      <c r="T91" s="10">
        <v>1</v>
      </c>
      <c r="U91" s="10">
        <v>1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</row>
    <row r="92" spans="1:27" x14ac:dyDescent="0.3">
      <c r="A92" s="3" t="s">
        <v>34</v>
      </c>
      <c r="B92" s="6">
        <f t="shared" si="3"/>
        <v>0.15</v>
      </c>
      <c r="C92" s="10">
        <v>1</v>
      </c>
      <c r="D92" s="10">
        <v>1</v>
      </c>
      <c r="E92" s="10">
        <v>1</v>
      </c>
      <c r="F92" s="10">
        <v>1</v>
      </c>
      <c r="G92" s="20">
        <v>1</v>
      </c>
      <c r="H92" s="20">
        <v>1</v>
      </c>
      <c r="I92" s="2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0">
        <v>1</v>
      </c>
      <c r="V92" s="10">
        <v>1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</row>
    <row r="93" spans="1:27" x14ac:dyDescent="0.3">
      <c r="A93" s="3" t="s">
        <v>35</v>
      </c>
      <c r="B93" s="6">
        <f t="shared" si="3"/>
        <v>0.15</v>
      </c>
      <c r="C93" s="10">
        <v>1</v>
      </c>
      <c r="D93" s="10">
        <v>1</v>
      </c>
      <c r="E93" s="10">
        <v>1</v>
      </c>
      <c r="F93" s="10">
        <v>1</v>
      </c>
      <c r="G93" s="20">
        <v>1</v>
      </c>
      <c r="H93" s="20">
        <v>1</v>
      </c>
      <c r="I93" s="2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0.99829999999999997</v>
      </c>
      <c r="V93" s="10">
        <v>0.99919999999999998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</row>
    <row r="94" spans="1:27" x14ac:dyDescent="0.3">
      <c r="A94" s="3" t="s">
        <v>37</v>
      </c>
      <c r="B94" s="6">
        <f t="shared" si="3"/>
        <v>0.15</v>
      </c>
      <c r="C94" s="10">
        <v>1</v>
      </c>
      <c r="D94" s="10">
        <v>1</v>
      </c>
      <c r="E94" s="10">
        <v>1</v>
      </c>
      <c r="F94" s="10">
        <v>1</v>
      </c>
      <c r="G94" s="20">
        <v>1</v>
      </c>
      <c r="H94" s="20">
        <v>1</v>
      </c>
      <c r="I94" s="20">
        <v>0.998648648648649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</row>
    <row r="95" spans="1:27" x14ac:dyDescent="0.3">
      <c r="A95" s="3" t="s">
        <v>41</v>
      </c>
      <c r="B95" s="6"/>
      <c r="C95" s="10"/>
      <c r="D95" s="10"/>
      <c r="E95" s="10"/>
      <c r="F95" s="10"/>
      <c r="G95" s="20"/>
      <c r="H95" s="20"/>
      <c r="I95" s="20"/>
      <c r="J95" s="10"/>
      <c r="K95" s="10"/>
      <c r="L95" s="10"/>
      <c r="M95" s="10"/>
      <c r="N95" s="10"/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1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</row>
    <row r="96" spans="1:27" x14ac:dyDescent="0.3">
      <c r="A96" s="3" t="s">
        <v>38</v>
      </c>
      <c r="B96" s="6">
        <f t="shared" si="3"/>
        <v>0.15</v>
      </c>
      <c r="C96" s="10">
        <v>1</v>
      </c>
      <c r="D96" s="10">
        <v>0.875</v>
      </c>
      <c r="E96" s="10">
        <v>1</v>
      </c>
      <c r="F96" s="10">
        <v>0.85714285714285698</v>
      </c>
      <c r="G96" s="20">
        <v>1</v>
      </c>
      <c r="H96" s="20">
        <v>1</v>
      </c>
      <c r="I96" s="2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0">
        <v>1</v>
      </c>
      <c r="U96" s="10">
        <v>1</v>
      </c>
      <c r="V96" s="10">
        <v>1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</row>
    <row r="97" spans="1:27" x14ac:dyDescent="0.3">
      <c r="A97" s="3" t="s">
        <v>39</v>
      </c>
      <c r="B97" s="6">
        <f t="shared" si="3"/>
        <v>0.15</v>
      </c>
      <c r="C97" s="10">
        <v>0.54347826086956497</v>
      </c>
      <c r="D97" s="10">
        <v>0.57142857142857095</v>
      </c>
      <c r="E97" s="10">
        <v>1</v>
      </c>
      <c r="F97" s="10">
        <v>0.95180722891566305</v>
      </c>
      <c r="G97" s="20">
        <v>0.98412698412698396</v>
      </c>
      <c r="H97" s="20">
        <v>0.97894736842105301</v>
      </c>
      <c r="I97" s="20">
        <v>0.97202797202797198</v>
      </c>
      <c r="J97" s="10">
        <v>0.98484848484848497</v>
      </c>
      <c r="K97" s="10">
        <v>0.96132596685082905</v>
      </c>
      <c r="L97" s="10">
        <v>0.99401197604790403</v>
      </c>
      <c r="M97" s="10">
        <v>0.97333333333333305</v>
      </c>
      <c r="N97" s="10">
        <v>0.99401197604790403</v>
      </c>
      <c r="O97" s="10">
        <v>0.9929</v>
      </c>
      <c r="P97" s="10">
        <v>0.99229999999999996</v>
      </c>
      <c r="Q97" s="10">
        <v>1</v>
      </c>
      <c r="R97" s="10">
        <v>0.98499999999999999</v>
      </c>
      <c r="S97" s="10">
        <v>0.99329999999999996</v>
      </c>
      <c r="T97" s="10">
        <v>0.9778</v>
      </c>
      <c r="U97" s="10">
        <v>1</v>
      </c>
      <c r="V97" s="10">
        <v>0.99380000000000002</v>
      </c>
      <c r="W97" s="10">
        <v>1</v>
      </c>
      <c r="X97" s="10">
        <v>1</v>
      </c>
      <c r="Y97" s="10">
        <v>1</v>
      </c>
      <c r="Z97" s="10">
        <v>0.99060000000000004</v>
      </c>
      <c r="AA97" s="10">
        <v>1</v>
      </c>
    </row>
    <row r="98" spans="1:27" x14ac:dyDescent="0.3">
      <c r="A98" s="3" t="s">
        <v>30</v>
      </c>
      <c r="B98" s="6">
        <f t="shared" si="3"/>
        <v>0.15</v>
      </c>
      <c r="C98" s="10">
        <v>0.98395721925133695</v>
      </c>
      <c r="D98" s="10">
        <v>0.99401197604790403</v>
      </c>
      <c r="E98" s="10">
        <v>0.97837837837837804</v>
      </c>
      <c r="F98" s="10">
        <v>0.992307692307692</v>
      </c>
      <c r="G98" s="20">
        <v>0.94409937888198803</v>
      </c>
      <c r="H98" s="20">
        <v>1</v>
      </c>
      <c r="I98" s="2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</row>
    <row r="99" spans="1:27" x14ac:dyDescent="0.3">
      <c r="A99" s="3" t="s">
        <v>40</v>
      </c>
      <c r="B99" s="6">
        <f t="shared" si="3"/>
        <v>0.15</v>
      </c>
      <c r="C99" s="10">
        <v>1</v>
      </c>
      <c r="D99" s="10">
        <v>1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10">
        <v>1</v>
      </c>
      <c r="V99" s="10">
        <v>0.99919999999999998</v>
      </c>
      <c r="W99" s="10">
        <v>0.99870000000000003</v>
      </c>
      <c r="X99" s="10">
        <v>0.99880000000000002</v>
      </c>
      <c r="Y99" s="10">
        <v>0.99950000000000006</v>
      </c>
      <c r="Z99" s="10">
        <v>1</v>
      </c>
      <c r="AA99" s="10">
        <v>0.999</v>
      </c>
    </row>
    <row r="100" spans="1:27" x14ac:dyDescent="0.3">
      <c r="B100" s="11"/>
      <c r="C100" s="12"/>
      <c r="D100" s="12"/>
      <c r="E100" s="12"/>
      <c r="F100" s="12"/>
      <c r="G100" s="12"/>
      <c r="H100" s="1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49.95" customHeight="1" x14ac:dyDescent="0.3">
      <c r="A101" s="4" t="s">
        <v>24</v>
      </c>
      <c r="B101" s="4" t="s">
        <v>1</v>
      </c>
      <c r="C101" s="5">
        <v>43831</v>
      </c>
      <c r="D101" s="5">
        <v>43862</v>
      </c>
      <c r="E101" s="5">
        <v>43891</v>
      </c>
      <c r="F101" s="5">
        <v>43922</v>
      </c>
      <c r="G101" s="5">
        <v>43952</v>
      </c>
      <c r="H101" s="5">
        <v>43983</v>
      </c>
      <c r="I101" s="5">
        <v>44013</v>
      </c>
      <c r="J101" s="5">
        <v>44044</v>
      </c>
      <c r="K101" s="5">
        <v>44075</v>
      </c>
      <c r="L101" s="5">
        <v>44105</v>
      </c>
      <c r="M101" s="5">
        <v>44136</v>
      </c>
      <c r="N101" s="5">
        <v>44166</v>
      </c>
      <c r="O101" s="5">
        <v>44197</v>
      </c>
      <c r="P101" s="5">
        <v>44228</v>
      </c>
      <c r="Q101" s="5">
        <v>44256</v>
      </c>
      <c r="R101" s="5">
        <v>44287</v>
      </c>
      <c r="S101" s="5">
        <v>44317</v>
      </c>
      <c r="T101" s="5">
        <v>44348</v>
      </c>
      <c r="U101" s="5">
        <v>44378</v>
      </c>
      <c r="V101" s="5">
        <v>44409</v>
      </c>
      <c r="W101" s="5">
        <v>44440</v>
      </c>
      <c r="X101" s="5">
        <v>44470</v>
      </c>
      <c r="Y101" s="5">
        <v>44501</v>
      </c>
      <c r="Z101" s="5">
        <v>44531</v>
      </c>
      <c r="AA101" s="5">
        <v>44562</v>
      </c>
    </row>
    <row r="102" spans="1:27" x14ac:dyDescent="0.3">
      <c r="A102" s="3" t="s">
        <v>2</v>
      </c>
      <c r="B102" s="6">
        <f t="shared" ref="B102:B119" si="4">$AD$5</f>
        <v>0.15</v>
      </c>
      <c r="C102" s="15">
        <v>146</v>
      </c>
      <c r="D102" s="15">
        <v>142</v>
      </c>
      <c r="E102" s="15">
        <v>177</v>
      </c>
      <c r="F102" s="15">
        <v>191</v>
      </c>
      <c r="G102" s="21">
        <v>111</v>
      </c>
      <c r="H102" s="21">
        <v>137</v>
      </c>
      <c r="I102" s="15">
        <v>166</v>
      </c>
      <c r="J102" s="15">
        <v>206</v>
      </c>
      <c r="K102" s="15">
        <v>166</v>
      </c>
      <c r="L102" s="15">
        <v>238</v>
      </c>
      <c r="M102" s="15">
        <v>233</v>
      </c>
      <c r="N102" s="15">
        <v>250</v>
      </c>
      <c r="O102" s="15">
        <v>178</v>
      </c>
      <c r="P102" s="15">
        <v>179</v>
      </c>
      <c r="Q102" s="15">
        <v>180</v>
      </c>
      <c r="R102" s="15">
        <v>154</v>
      </c>
      <c r="S102" s="15">
        <v>169</v>
      </c>
      <c r="T102" s="15">
        <v>243</v>
      </c>
      <c r="U102" s="15">
        <v>189</v>
      </c>
      <c r="V102" s="15">
        <v>266</v>
      </c>
      <c r="W102" s="15">
        <v>227</v>
      </c>
      <c r="X102" s="15">
        <v>197</v>
      </c>
      <c r="Y102" s="15">
        <v>184</v>
      </c>
      <c r="Z102" s="15">
        <v>213</v>
      </c>
      <c r="AA102" s="15">
        <v>159</v>
      </c>
    </row>
    <row r="103" spans="1:27" x14ac:dyDescent="0.3">
      <c r="A103" s="3" t="s">
        <v>8</v>
      </c>
      <c r="B103" s="6">
        <f t="shared" si="4"/>
        <v>0.15</v>
      </c>
      <c r="C103" s="15">
        <v>192</v>
      </c>
      <c r="D103" s="15">
        <v>189</v>
      </c>
      <c r="E103" s="15">
        <v>237</v>
      </c>
      <c r="F103" s="15">
        <v>186</v>
      </c>
      <c r="G103" s="21">
        <v>159</v>
      </c>
      <c r="H103" s="21">
        <v>210</v>
      </c>
      <c r="I103" s="15">
        <v>191</v>
      </c>
      <c r="J103" s="15">
        <v>295</v>
      </c>
      <c r="K103" s="15">
        <v>266</v>
      </c>
      <c r="L103" s="15">
        <v>200</v>
      </c>
      <c r="M103" s="15">
        <v>259</v>
      </c>
      <c r="N103" s="15">
        <v>284</v>
      </c>
      <c r="O103" s="15">
        <v>189</v>
      </c>
      <c r="P103" s="15">
        <v>197</v>
      </c>
      <c r="Q103" s="15">
        <v>233</v>
      </c>
      <c r="R103" s="15">
        <v>172</v>
      </c>
      <c r="S103" s="15">
        <v>177</v>
      </c>
      <c r="T103" s="15">
        <v>186</v>
      </c>
      <c r="U103" s="15">
        <v>212</v>
      </c>
      <c r="V103" s="15">
        <v>142</v>
      </c>
      <c r="W103" s="15">
        <v>206</v>
      </c>
      <c r="X103" s="15">
        <v>228</v>
      </c>
      <c r="Y103" s="15">
        <v>178</v>
      </c>
      <c r="Z103" s="15">
        <v>242</v>
      </c>
      <c r="AA103" s="15">
        <v>128</v>
      </c>
    </row>
    <row r="104" spans="1:27" x14ac:dyDescent="0.3">
      <c r="A104" s="3" t="s">
        <v>10</v>
      </c>
      <c r="B104" s="6">
        <f t="shared" si="4"/>
        <v>0.15</v>
      </c>
      <c r="C104" s="15">
        <v>528</v>
      </c>
      <c r="D104" s="15">
        <v>581</v>
      </c>
      <c r="E104" s="15">
        <v>583</v>
      </c>
      <c r="F104" s="15">
        <v>341</v>
      </c>
      <c r="G104" s="21">
        <v>396</v>
      </c>
      <c r="H104" s="21">
        <v>390</v>
      </c>
      <c r="I104" s="15">
        <v>544</v>
      </c>
      <c r="J104" s="15">
        <v>474</v>
      </c>
      <c r="K104" s="15">
        <v>492</v>
      </c>
      <c r="L104" s="15">
        <v>480</v>
      </c>
      <c r="M104" s="15">
        <v>452</v>
      </c>
      <c r="N104" s="15">
        <v>527</v>
      </c>
      <c r="O104" s="15">
        <v>461</v>
      </c>
      <c r="P104" s="15">
        <v>489</v>
      </c>
      <c r="Q104" s="15">
        <v>330</v>
      </c>
      <c r="R104" s="15">
        <v>324</v>
      </c>
      <c r="S104" s="15">
        <v>365</v>
      </c>
      <c r="T104" s="15">
        <v>354</v>
      </c>
      <c r="U104" s="15">
        <v>286</v>
      </c>
      <c r="V104" s="15">
        <v>271</v>
      </c>
      <c r="W104" s="15">
        <v>291</v>
      </c>
      <c r="X104" s="15">
        <v>256</v>
      </c>
      <c r="Y104" s="15">
        <v>328</v>
      </c>
      <c r="Z104" s="15">
        <v>284</v>
      </c>
      <c r="AA104" s="15">
        <v>290</v>
      </c>
    </row>
    <row r="105" spans="1:27" x14ac:dyDescent="0.3">
      <c r="A105" s="3" t="s">
        <v>14</v>
      </c>
      <c r="B105" s="6">
        <f t="shared" si="4"/>
        <v>0.15</v>
      </c>
      <c r="C105" s="43"/>
      <c r="D105" s="42"/>
      <c r="E105" s="42"/>
      <c r="F105" s="15">
        <v>1</v>
      </c>
      <c r="G105" s="21">
        <v>429</v>
      </c>
      <c r="H105" s="21">
        <v>405</v>
      </c>
      <c r="I105" s="21">
        <v>506</v>
      </c>
      <c r="J105" s="15">
        <v>450</v>
      </c>
      <c r="K105" s="15">
        <v>614</v>
      </c>
      <c r="L105" s="15">
        <v>511</v>
      </c>
      <c r="M105" s="15">
        <v>404</v>
      </c>
      <c r="N105" s="15">
        <v>500</v>
      </c>
      <c r="O105" s="15">
        <v>676</v>
      </c>
      <c r="P105" s="15">
        <v>335</v>
      </c>
      <c r="Q105" s="15">
        <v>452</v>
      </c>
      <c r="R105" s="15">
        <v>458</v>
      </c>
      <c r="S105" s="15">
        <v>412</v>
      </c>
      <c r="T105" s="15">
        <v>413</v>
      </c>
      <c r="U105" s="15">
        <v>331</v>
      </c>
      <c r="V105" s="15">
        <v>331</v>
      </c>
      <c r="W105" s="15">
        <v>272</v>
      </c>
      <c r="X105" s="15">
        <v>264</v>
      </c>
      <c r="Y105" s="15">
        <v>178</v>
      </c>
      <c r="Z105" s="15">
        <v>190</v>
      </c>
      <c r="AA105" s="15">
        <v>198</v>
      </c>
    </row>
    <row r="106" spans="1:27" x14ac:dyDescent="0.3">
      <c r="A106" s="3" t="s">
        <v>16</v>
      </c>
      <c r="B106" s="6">
        <f t="shared" si="4"/>
        <v>0.15</v>
      </c>
      <c r="C106" s="15">
        <v>206</v>
      </c>
      <c r="D106" s="15">
        <v>233</v>
      </c>
      <c r="E106" s="15">
        <v>216</v>
      </c>
      <c r="F106" s="15">
        <v>94</v>
      </c>
      <c r="G106" s="21">
        <v>96</v>
      </c>
      <c r="H106" s="21">
        <v>104</v>
      </c>
      <c r="I106" s="15">
        <v>99</v>
      </c>
      <c r="J106" s="15">
        <v>83</v>
      </c>
      <c r="K106" s="15">
        <v>80</v>
      </c>
      <c r="L106" s="15">
        <v>126</v>
      </c>
      <c r="M106" s="15">
        <v>124</v>
      </c>
      <c r="N106" s="15">
        <v>124</v>
      </c>
      <c r="O106" s="15">
        <v>95</v>
      </c>
      <c r="P106" s="15">
        <v>199</v>
      </c>
      <c r="Q106" s="15">
        <v>174</v>
      </c>
      <c r="R106" s="15">
        <v>68</v>
      </c>
      <c r="S106" s="15">
        <v>64</v>
      </c>
      <c r="T106" s="15">
        <v>76</v>
      </c>
      <c r="U106" s="15">
        <v>85</v>
      </c>
      <c r="V106" s="15">
        <v>136</v>
      </c>
      <c r="W106" s="15">
        <v>77</v>
      </c>
      <c r="X106" s="15">
        <v>83</v>
      </c>
      <c r="Y106" s="15">
        <v>469</v>
      </c>
      <c r="Z106" s="15">
        <v>76</v>
      </c>
      <c r="AA106" s="15">
        <v>70</v>
      </c>
    </row>
    <row r="107" spans="1:27" x14ac:dyDescent="0.3">
      <c r="A107" s="3" t="s">
        <v>19</v>
      </c>
      <c r="B107" s="6">
        <f t="shared" si="4"/>
        <v>0.15</v>
      </c>
      <c r="C107" s="15">
        <v>1004</v>
      </c>
      <c r="D107" s="15">
        <v>745</v>
      </c>
      <c r="E107" s="15">
        <v>833</v>
      </c>
      <c r="F107" s="15">
        <v>803</v>
      </c>
      <c r="G107" s="21">
        <v>784</v>
      </c>
      <c r="H107" s="21">
        <v>997</v>
      </c>
      <c r="I107" s="15">
        <v>1129</v>
      </c>
      <c r="J107" s="15">
        <v>955</v>
      </c>
      <c r="K107" s="15">
        <v>927</v>
      </c>
      <c r="L107" s="15">
        <v>929</v>
      </c>
      <c r="M107" s="15">
        <v>828</v>
      </c>
      <c r="N107" s="15">
        <v>777</v>
      </c>
      <c r="O107" s="15">
        <v>1027</v>
      </c>
      <c r="P107" s="15">
        <v>1063</v>
      </c>
      <c r="Q107" s="15">
        <v>997</v>
      </c>
      <c r="R107" s="15">
        <v>1001</v>
      </c>
      <c r="S107" s="15">
        <v>957</v>
      </c>
      <c r="T107" s="15">
        <v>1119</v>
      </c>
      <c r="U107" s="15">
        <v>1076</v>
      </c>
      <c r="V107" s="15">
        <v>1033</v>
      </c>
      <c r="W107" s="15">
        <v>993</v>
      </c>
      <c r="X107" s="15">
        <v>865</v>
      </c>
      <c r="Y107" s="15">
        <v>1057</v>
      </c>
      <c r="Z107" s="15">
        <v>1076</v>
      </c>
      <c r="AA107" s="15">
        <v>1286</v>
      </c>
    </row>
    <row r="108" spans="1:27" x14ac:dyDescent="0.3">
      <c r="A108" s="3" t="s">
        <v>22</v>
      </c>
      <c r="B108" s="6">
        <f t="shared" si="4"/>
        <v>0.15</v>
      </c>
      <c r="C108" s="15">
        <v>259</v>
      </c>
      <c r="D108" s="15">
        <v>234</v>
      </c>
      <c r="E108" s="15">
        <v>271</v>
      </c>
      <c r="F108" s="15">
        <v>175</v>
      </c>
      <c r="G108" s="21">
        <v>140</v>
      </c>
      <c r="H108" s="21">
        <v>182</v>
      </c>
      <c r="I108" s="15">
        <v>216</v>
      </c>
      <c r="J108" s="15">
        <v>228</v>
      </c>
      <c r="K108" s="15">
        <v>271</v>
      </c>
      <c r="L108" s="15">
        <v>219</v>
      </c>
      <c r="M108" s="15">
        <v>210</v>
      </c>
      <c r="N108" s="15">
        <v>217</v>
      </c>
      <c r="O108" s="15">
        <v>264</v>
      </c>
      <c r="P108" s="15">
        <v>181</v>
      </c>
      <c r="Q108" s="15">
        <v>267</v>
      </c>
      <c r="R108" s="15">
        <v>224</v>
      </c>
      <c r="S108" s="15">
        <v>577</v>
      </c>
      <c r="T108" s="15">
        <v>921</v>
      </c>
      <c r="U108" s="15">
        <v>588</v>
      </c>
      <c r="V108" s="15">
        <v>578</v>
      </c>
      <c r="W108" s="15">
        <v>644</v>
      </c>
      <c r="X108" s="15">
        <v>670</v>
      </c>
      <c r="Y108" s="15">
        <v>971</v>
      </c>
      <c r="Z108" s="15">
        <v>1737</v>
      </c>
      <c r="AA108" s="15">
        <v>1859</v>
      </c>
    </row>
    <row r="109" spans="1:27" x14ac:dyDescent="0.3">
      <c r="A109" s="3" t="s">
        <v>25</v>
      </c>
      <c r="B109" s="6">
        <f t="shared" si="4"/>
        <v>0.15</v>
      </c>
      <c r="C109" s="15">
        <v>3524</v>
      </c>
      <c r="D109" s="15">
        <v>3026</v>
      </c>
      <c r="E109" s="15">
        <v>2831</v>
      </c>
      <c r="F109" s="15">
        <v>268</v>
      </c>
      <c r="G109" s="15">
        <v>255</v>
      </c>
      <c r="H109" s="15">
        <v>509</v>
      </c>
      <c r="I109" s="15">
        <v>1502</v>
      </c>
      <c r="J109" s="15">
        <v>2126</v>
      </c>
      <c r="K109" s="15">
        <v>2084</v>
      </c>
      <c r="L109" s="15">
        <v>2331</v>
      </c>
      <c r="M109" s="15">
        <v>2398</v>
      </c>
      <c r="N109" s="15">
        <v>3589</v>
      </c>
      <c r="O109" s="15">
        <v>3286</v>
      </c>
      <c r="P109" s="15">
        <v>3529</v>
      </c>
      <c r="Q109" s="15">
        <v>3571</v>
      </c>
      <c r="R109" s="15">
        <v>3930</v>
      </c>
      <c r="S109" s="15">
        <v>3554</v>
      </c>
      <c r="T109" s="15">
        <v>3363</v>
      </c>
      <c r="U109" s="15">
        <v>3446</v>
      </c>
      <c r="V109" s="15">
        <v>3010</v>
      </c>
      <c r="W109" s="15">
        <v>436</v>
      </c>
      <c r="X109" s="15">
        <v>530</v>
      </c>
      <c r="Y109" s="15">
        <v>1187</v>
      </c>
      <c r="Z109" s="15">
        <v>1205</v>
      </c>
      <c r="AA109" s="15">
        <v>916</v>
      </c>
    </row>
    <row r="110" spans="1:27" x14ac:dyDescent="0.3">
      <c r="A110" s="3" t="s">
        <v>28</v>
      </c>
      <c r="B110" s="6">
        <f t="shared" si="4"/>
        <v>0.15</v>
      </c>
      <c r="C110" s="15">
        <v>47</v>
      </c>
      <c r="D110" s="15">
        <v>76</v>
      </c>
      <c r="E110" s="15">
        <v>52</v>
      </c>
      <c r="F110" s="15">
        <v>19</v>
      </c>
      <c r="G110" s="15">
        <v>22</v>
      </c>
      <c r="H110" s="15">
        <v>25</v>
      </c>
      <c r="I110" s="15">
        <v>35</v>
      </c>
      <c r="J110" s="15">
        <v>24</v>
      </c>
      <c r="K110" s="15">
        <v>29</v>
      </c>
      <c r="L110" s="15">
        <v>32</v>
      </c>
      <c r="M110" s="15">
        <v>33</v>
      </c>
      <c r="N110" s="15">
        <v>54</v>
      </c>
      <c r="O110" s="15">
        <v>39</v>
      </c>
      <c r="P110" s="15">
        <v>59</v>
      </c>
      <c r="Q110" s="15">
        <v>47</v>
      </c>
      <c r="R110" s="15">
        <v>118</v>
      </c>
      <c r="S110" s="15">
        <v>63</v>
      </c>
      <c r="T110" s="15">
        <v>32</v>
      </c>
      <c r="U110" s="15">
        <v>38</v>
      </c>
      <c r="V110" s="15">
        <v>31</v>
      </c>
      <c r="W110" s="15">
        <v>50</v>
      </c>
      <c r="X110" s="15">
        <v>62</v>
      </c>
      <c r="Y110" s="15">
        <v>37</v>
      </c>
      <c r="Z110" s="15">
        <v>33</v>
      </c>
      <c r="AA110" s="15">
        <v>44</v>
      </c>
    </row>
    <row r="111" spans="1:27" x14ac:dyDescent="0.3">
      <c r="A111" s="3" t="s">
        <v>32</v>
      </c>
      <c r="B111" s="6">
        <f t="shared" si="4"/>
        <v>0.15</v>
      </c>
      <c r="C111" s="15">
        <v>62</v>
      </c>
      <c r="D111" s="15">
        <v>104</v>
      </c>
      <c r="E111" s="15">
        <v>78</v>
      </c>
      <c r="F111" s="15">
        <v>35</v>
      </c>
      <c r="G111" s="15">
        <v>36</v>
      </c>
      <c r="H111" s="15">
        <v>69</v>
      </c>
      <c r="I111" s="15">
        <v>74</v>
      </c>
      <c r="J111" s="15">
        <v>79</v>
      </c>
      <c r="K111" s="15">
        <v>107</v>
      </c>
      <c r="L111" s="15">
        <v>111</v>
      </c>
      <c r="M111" s="15">
        <v>97</v>
      </c>
      <c r="N111" s="15">
        <v>80</v>
      </c>
      <c r="O111" s="15">
        <v>84</v>
      </c>
      <c r="P111" s="15">
        <v>68</v>
      </c>
      <c r="Q111" s="15">
        <v>88</v>
      </c>
      <c r="R111" s="15">
        <v>73</v>
      </c>
      <c r="S111" s="15">
        <v>86</v>
      </c>
      <c r="T111" s="15">
        <v>102</v>
      </c>
      <c r="U111" s="15">
        <v>69</v>
      </c>
      <c r="V111" s="15">
        <v>89</v>
      </c>
      <c r="W111" s="15">
        <v>66</v>
      </c>
      <c r="X111" s="15">
        <v>83</v>
      </c>
      <c r="Y111" s="15">
        <v>75</v>
      </c>
      <c r="Z111" s="15">
        <v>54</v>
      </c>
      <c r="AA111" s="15">
        <v>59</v>
      </c>
    </row>
    <row r="112" spans="1:27" x14ac:dyDescent="0.3">
      <c r="A112" s="3" t="s">
        <v>34</v>
      </c>
      <c r="B112" s="6">
        <f t="shared" si="4"/>
        <v>0.15</v>
      </c>
      <c r="C112" s="15">
        <v>372</v>
      </c>
      <c r="D112" s="15">
        <v>379</v>
      </c>
      <c r="E112" s="15">
        <v>324</v>
      </c>
      <c r="F112" s="15">
        <v>138</v>
      </c>
      <c r="G112" s="15">
        <v>69</v>
      </c>
      <c r="H112" s="15">
        <v>57</v>
      </c>
      <c r="I112" s="15">
        <v>82</v>
      </c>
      <c r="J112" s="15">
        <v>85</v>
      </c>
      <c r="K112" s="15">
        <v>64</v>
      </c>
      <c r="L112" s="15">
        <v>98</v>
      </c>
      <c r="M112" s="15">
        <v>69</v>
      </c>
      <c r="N112" s="15">
        <v>74</v>
      </c>
      <c r="O112" s="15">
        <v>106</v>
      </c>
      <c r="P112" s="15">
        <v>95</v>
      </c>
      <c r="Q112" s="15">
        <v>147</v>
      </c>
      <c r="R112" s="15">
        <v>139</v>
      </c>
      <c r="S112" s="15">
        <v>160</v>
      </c>
      <c r="T112" s="15">
        <v>197</v>
      </c>
      <c r="U112" s="15">
        <v>204</v>
      </c>
      <c r="V112" s="15">
        <v>226</v>
      </c>
      <c r="W112" s="15">
        <v>229</v>
      </c>
      <c r="X112" s="15">
        <v>175</v>
      </c>
      <c r="Y112" s="15">
        <v>213</v>
      </c>
      <c r="Z112" s="15">
        <v>311</v>
      </c>
      <c r="AA112" s="15">
        <v>151</v>
      </c>
    </row>
    <row r="113" spans="1:29" x14ac:dyDescent="0.3">
      <c r="A113" s="3" t="s">
        <v>35</v>
      </c>
      <c r="B113" s="6">
        <f t="shared" si="4"/>
        <v>0.15</v>
      </c>
      <c r="C113" s="15">
        <v>2567</v>
      </c>
      <c r="D113" s="15">
        <v>2240</v>
      </c>
      <c r="E113" s="15">
        <v>1563</v>
      </c>
      <c r="F113" s="15">
        <v>139</v>
      </c>
      <c r="G113" s="15">
        <v>112</v>
      </c>
      <c r="H113" s="15">
        <v>318</v>
      </c>
      <c r="I113" s="15">
        <v>640</v>
      </c>
      <c r="J113" s="15">
        <v>693</v>
      </c>
      <c r="K113" s="15">
        <v>741</v>
      </c>
      <c r="L113" s="15">
        <v>690</v>
      </c>
      <c r="M113" s="15">
        <v>445</v>
      </c>
      <c r="N113" s="15">
        <v>646</v>
      </c>
      <c r="O113" s="15">
        <v>566</v>
      </c>
      <c r="P113" s="15">
        <v>582</v>
      </c>
      <c r="Q113" s="15">
        <v>569</v>
      </c>
      <c r="R113" s="15">
        <v>617</v>
      </c>
      <c r="S113" s="15">
        <v>568</v>
      </c>
      <c r="T113" s="15">
        <v>740</v>
      </c>
      <c r="U113" s="15">
        <v>1187</v>
      </c>
      <c r="V113" s="15">
        <v>1203</v>
      </c>
      <c r="W113" s="15">
        <v>128</v>
      </c>
      <c r="X113" s="15">
        <v>142</v>
      </c>
      <c r="Y113" s="15">
        <v>221</v>
      </c>
      <c r="Z113" s="15">
        <v>303</v>
      </c>
      <c r="AA113" s="15">
        <v>192</v>
      </c>
    </row>
    <row r="114" spans="1:29" x14ac:dyDescent="0.3">
      <c r="A114" s="3" t="s">
        <v>37</v>
      </c>
      <c r="B114" s="6">
        <f t="shared" si="4"/>
        <v>0.15</v>
      </c>
      <c r="C114" s="15">
        <v>1113</v>
      </c>
      <c r="D114" s="15">
        <v>892</v>
      </c>
      <c r="E114" s="15">
        <v>591</v>
      </c>
      <c r="F114" s="15">
        <v>21</v>
      </c>
      <c r="G114" s="15">
        <v>142</v>
      </c>
      <c r="H114" s="15">
        <v>491</v>
      </c>
      <c r="I114" s="15">
        <v>740</v>
      </c>
      <c r="J114" s="15">
        <v>606</v>
      </c>
      <c r="K114" s="15">
        <v>578</v>
      </c>
      <c r="L114" s="15">
        <v>753</v>
      </c>
      <c r="M114" s="15">
        <v>732</v>
      </c>
      <c r="N114" s="15">
        <v>722</v>
      </c>
      <c r="O114" s="15">
        <v>675</v>
      </c>
      <c r="P114" s="15">
        <v>721</v>
      </c>
      <c r="Q114" s="15">
        <v>982</v>
      </c>
      <c r="R114" s="15">
        <v>1017</v>
      </c>
      <c r="S114" s="15">
        <v>1196</v>
      </c>
      <c r="T114" s="15">
        <v>994</v>
      </c>
      <c r="U114" s="15">
        <v>1173</v>
      </c>
      <c r="V114" s="15">
        <v>1067</v>
      </c>
      <c r="W114" s="15">
        <v>114</v>
      </c>
      <c r="X114" s="15">
        <v>182</v>
      </c>
      <c r="Y114" s="15">
        <v>250</v>
      </c>
      <c r="Z114" s="15">
        <v>247</v>
      </c>
      <c r="AA114" s="15">
        <v>206</v>
      </c>
    </row>
    <row r="115" spans="1:29" x14ac:dyDescent="0.3">
      <c r="A115" s="3" t="s">
        <v>41</v>
      </c>
      <c r="B115" s="6"/>
      <c r="C115" s="10"/>
      <c r="D115" s="10"/>
      <c r="E115" s="10"/>
      <c r="F115" s="10"/>
      <c r="G115" s="20"/>
      <c r="H115" s="20"/>
      <c r="I115" s="20"/>
      <c r="J115" s="10"/>
      <c r="K115" s="10"/>
      <c r="L115" s="10"/>
      <c r="M115" s="10"/>
      <c r="N115" s="10"/>
      <c r="O115" s="40"/>
      <c r="P115" s="40"/>
      <c r="Q115" s="40"/>
      <c r="R115" s="40"/>
      <c r="S115" s="40"/>
      <c r="T115" s="40"/>
      <c r="U115" s="40"/>
      <c r="V115" s="14">
        <v>46</v>
      </c>
      <c r="W115" s="14">
        <v>80</v>
      </c>
      <c r="X115" s="14">
        <v>26</v>
      </c>
      <c r="Y115" s="14">
        <v>114</v>
      </c>
      <c r="Z115" s="14">
        <v>128</v>
      </c>
      <c r="AA115" s="14">
        <v>174</v>
      </c>
    </row>
    <row r="116" spans="1:29" x14ac:dyDescent="0.3">
      <c r="A116" s="3" t="s">
        <v>38</v>
      </c>
      <c r="B116" s="6">
        <f t="shared" si="4"/>
        <v>0.15</v>
      </c>
      <c r="C116" s="15">
        <v>27</v>
      </c>
      <c r="D116" s="15">
        <v>16</v>
      </c>
      <c r="E116" s="15">
        <v>4</v>
      </c>
      <c r="F116" s="15">
        <v>7</v>
      </c>
      <c r="G116" s="15">
        <v>8</v>
      </c>
      <c r="H116" s="15">
        <v>4</v>
      </c>
      <c r="I116" s="15">
        <v>19</v>
      </c>
      <c r="J116" s="15">
        <v>16</v>
      </c>
      <c r="K116" s="15">
        <v>17</v>
      </c>
      <c r="L116" s="15">
        <v>16</v>
      </c>
      <c r="M116" s="15">
        <v>9</v>
      </c>
      <c r="N116" s="15">
        <v>13</v>
      </c>
      <c r="O116" s="15">
        <v>10</v>
      </c>
      <c r="P116" s="15">
        <v>19</v>
      </c>
      <c r="Q116" s="15">
        <v>14</v>
      </c>
      <c r="R116" s="15">
        <v>9</v>
      </c>
      <c r="S116" s="15">
        <v>9</v>
      </c>
      <c r="T116" s="15">
        <v>80</v>
      </c>
      <c r="U116" s="15">
        <v>37</v>
      </c>
      <c r="V116" s="15">
        <v>33</v>
      </c>
      <c r="W116" s="15">
        <v>12</v>
      </c>
      <c r="X116" s="15">
        <v>19</v>
      </c>
      <c r="Y116" s="15">
        <v>8</v>
      </c>
      <c r="Z116" s="15">
        <v>11</v>
      </c>
      <c r="AA116" s="15">
        <v>9</v>
      </c>
    </row>
    <row r="117" spans="1:29" x14ac:dyDescent="0.3">
      <c r="A117" s="3" t="s">
        <v>39</v>
      </c>
      <c r="B117" s="6">
        <f t="shared" si="4"/>
        <v>0.15</v>
      </c>
      <c r="C117" s="15">
        <v>92</v>
      </c>
      <c r="D117" s="15">
        <v>112</v>
      </c>
      <c r="E117" s="15">
        <v>120</v>
      </c>
      <c r="F117" s="15">
        <v>83</v>
      </c>
      <c r="G117" s="21">
        <v>63</v>
      </c>
      <c r="H117" s="21">
        <v>95</v>
      </c>
      <c r="I117" s="21">
        <v>143</v>
      </c>
      <c r="J117" s="15">
        <v>132</v>
      </c>
      <c r="K117" s="15">
        <v>181</v>
      </c>
      <c r="L117" s="15">
        <v>167</v>
      </c>
      <c r="M117" s="15">
        <v>150</v>
      </c>
      <c r="N117" s="15">
        <v>167</v>
      </c>
      <c r="O117" s="15">
        <v>140</v>
      </c>
      <c r="P117" s="15">
        <v>130</v>
      </c>
      <c r="Q117" s="15">
        <v>155</v>
      </c>
      <c r="R117" s="15">
        <v>200</v>
      </c>
      <c r="S117" s="15">
        <v>150</v>
      </c>
      <c r="T117" s="15">
        <v>135</v>
      </c>
      <c r="U117" s="15">
        <v>151</v>
      </c>
      <c r="V117" s="15">
        <v>161</v>
      </c>
      <c r="W117" s="15">
        <v>125</v>
      </c>
      <c r="X117" s="15">
        <v>127</v>
      </c>
      <c r="Y117" s="15">
        <v>104</v>
      </c>
      <c r="Z117" s="15">
        <v>106</v>
      </c>
      <c r="AA117" s="15">
        <v>147</v>
      </c>
    </row>
    <row r="118" spans="1:29" x14ac:dyDescent="0.3">
      <c r="A118" s="3" t="s">
        <v>30</v>
      </c>
      <c r="B118" s="6">
        <f t="shared" si="4"/>
        <v>0.15</v>
      </c>
      <c r="C118" s="15">
        <v>187</v>
      </c>
      <c r="D118" s="15">
        <v>167</v>
      </c>
      <c r="E118" s="15">
        <v>185</v>
      </c>
      <c r="F118" s="15">
        <v>130</v>
      </c>
      <c r="G118" s="21">
        <v>161</v>
      </c>
      <c r="H118" s="15">
        <v>102</v>
      </c>
      <c r="I118" s="15">
        <v>182</v>
      </c>
      <c r="J118" s="15">
        <v>199</v>
      </c>
      <c r="K118" s="15">
        <v>220</v>
      </c>
      <c r="L118" s="15">
        <v>190</v>
      </c>
      <c r="M118" s="15">
        <v>163</v>
      </c>
      <c r="N118" s="15">
        <v>139</v>
      </c>
      <c r="O118" s="15">
        <v>151</v>
      </c>
      <c r="P118" s="15">
        <v>122</v>
      </c>
      <c r="Q118" s="15">
        <v>123</v>
      </c>
      <c r="R118" s="15">
        <v>126</v>
      </c>
      <c r="S118" s="15">
        <v>124</v>
      </c>
      <c r="T118" s="15">
        <v>157</v>
      </c>
      <c r="U118" s="15">
        <v>190</v>
      </c>
      <c r="V118" s="15">
        <v>171</v>
      </c>
      <c r="W118" s="15">
        <v>132</v>
      </c>
      <c r="X118" s="15">
        <v>151</v>
      </c>
      <c r="Y118" s="15">
        <v>121</v>
      </c>
      <c r="Z118" s="15">
        <v>109</v>
      </c>
      <c r="AA118" s="15">
        <v>85</v>
      </c>
    </row>
    <row r="119" spans="1:29" x14ac:dyDescent="0.3">
      <c r="A119" s="3" t="s">
        <v>40</v>
      </c>
      <c r="B119" s="6">
        <f t="shared" si="4"/>
        <v>0.15</v>
      </c>
      <c r="C119" s="15">
        <v>8679</v>
      </c>
      <c r="D119" s="15">
        <v>8221</v>
      </c>
      <c r="E119" s="15">
        <v>6838</v>
      </c>
      <c r="F119" s="15">
        <v>1122</v>
      </c>
      <c r="G119" s="15">
        <v>1024</v>
      </c>
      <c r="H119" s="15">
        <v>1409</v>
      </c>
      <c r="I119" s="15">
        <v>1968</v>
      </c>
      <c r="J119" s="15">
        <v>2236</v>
      </c>
      <c r="K119" s="15">
        <v>2552</v>
      </c>
      <c r="L119" s="15">
        <v>3154</v>
      </c>
      <c r="M119" s="15">
        <v>3220</v>
      </c>
      <c r="N119" s="15">
        <v>3380</v>
      </c>
      <c r="O119" s="15">
        <v>800</v>
      </c>
      <c r="P119" s="15">
        <v>780</v>
      </c>
      <c r="Q119" s="15">
        <v>1080</v>
      </c>
      <c r="R119" s="15">
        <v>989</v>
      </c>
      <c r="S119" s="15">
        <v>1121</v>
      </c>
      <c r="T119" s="15">
        <v>1090</v>
      </c>
      <c r="U119" s="15">
        <v>1160</v>
      </c>
      <c r="V119" s="15">
        <v>1306</v>
      </c>
      <c r="W119" s="15">
        <v>1495</v>
      </c>
      <c r="X119" s="15">
        <v>1600</v>
      </c>
      <c r="Y119" s="15">
        <v>1843</v>
      </c>
      <c r="Z119" s="15">
        <v>1996</v>
      </c>
      <c r="AA119" s="15">
        <v>2031</v>
      </c>
    </row>
    <row r="120" spans="1:29" x14ac:dyDescent="0.3">
      <c r="C120" s="7"/>
      <c r="D120" s="7"/>
      <c r="E120" s="7"/>
      <c r="F120" s="7"/>
      <c r="G120" s="7"/>
      <c r="H120" s="7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9" ht="49.95" customHeight="1" x14ac:dyDescent="0.3">
      <c r="A121" s="4" t="s">
        <v>27</v>
      </c>
      <c r="B121" s="4" t="s">
        <v>1</v>
      </c>
      <c r="C121" s="5">
        <v>43831</v>
      </c>
      <c r="D121" s="5">
        <v>43862</v>
      </c>
      <c r="E121" s="5">
        <v>43891</v>
      </c>
      <c r="F121" s="5">
        <v>43922</v>
      </c>
      <c r="G121" s="5">
        <v>43952</v>
      </c>
      <c r="H121" s="5">
        <v>43983</v>
      </c>
      <c r="I121" s="5">
        <v>44013</v>
      </c>
      <c r="J121" s="5">
        <v>44044</v>
      </c>
      <c r="K121" s="5">
        <v>44075</v>
      </c>
      <c r="L121" s="5">
        <v>44105</v>
      </c>
      <c r="M121" s="5">
        <v>44136</v>
      </c>
      <c r="N121" s="5">
        <v>44166</v>
      </c>
      <c r="O121" s="5">
        <v>44197</v>
      </c>
      <c r="P121" s="5">
        <v>44228</v>
      </c>
      <c r="Q121" s="5">
        <v>44256</v>
      </c>
      <c r="R121" s="5">
        <v>44287</v>
      </c>
      <c r="S121" s="5">
        <v>44317</v>
      </c>
      <c r="T121" s="5">
        <v>44348</v>
      </c>
      <c r="U121" s="5">
        <v>44378</v>
      </c>
      <c r="V121" s="5">
        <v>44409</v>
      </c>
      <c r="W121" s="5">
        <v>44440</v>
      </c>
      <c r="X121" s="5">
        <v>44470</v>
      </c>
      <c r="Y121" s="5">
        <v>44501</v>
      </c>
      <c r="Z121" s="5">
        <v>44531</v>
      </c>
      <c r="AA121" s="5">
        <v>44562</v>
      </c>
    </row>
    <row r="122" spans="1:29" x14ac:dyDescent="0.3">
      <c r="A122" s="3" t="s">
        <v>2</v>
      </c>
      <c r="B122" s="6">
        <f t="shared" ref="B122:B139" si="5">$AD$6</f>
        <v>0.2</v>
      </c>
      <c r="C122" s="10">
        <v>0.33522727272727298</v>
      </c>
      <c r="D122" s="10">
        <v>0.36931818181818199</v>
      </c>
      <c r="E122" s="10">
        <v>0.42578125</v>
      </c>
      <c r="F122" s="10">
        <v>0.49783549783549802</v>
      </c>
      <c r="G122" s="10">
        <v>0.49640287769784203</v>
      </c>
      <c r="H122" s="10">
        <v>0.50602409638554202</v>
      </c>
      <c r="I122" s="10">
        <v>0.50761421319796995</v>
      </c>
      <c r="J122" s="10">
        <v>0.43290043290043301</v>
      </c>
      <c r="K122" s="10">
        <v>0.35051546391752603</v>
      </c>
      <c r="L122" s="10">
        <v>0.397260273972603</v>
      </c>
      <c r="M122" s="10">
        <v>0.49624060150375898</v>
      </c>
      <c r="N122" s="10">
        <v>0.58843537414965996</v>
      </c>
      <c r="O122" s="10">
        <v>0.5605</v>
      </c>
      <c r="P122" s="10">
        <v>0.62290000000000001</v>
      </c>
      <c r="Q122" s="10">
        <v>0.69799999999999995</v>
      </c>
      <c r="R122" s="10">
        <v>0.65790000000000004</v>
      </c>
      <c r="S122" s="10">
        <v>0.73909999999999998</v>
      </c>
      <c r="T122" s="10">
        <v>0.89749999999999996</v>
      </c>
      <c r="U122" s="10">
        <v>0.8821</v>
      </c>
      <c r="V122" s="10">
        <v>0.87329999999999997</v>
      </c>
      <c r="W122" s="10">
        <v>0.87739999999999996</v>
      </c>
      <c r="X122" s="10">
        <v>0.86319999999999997</v>
      </c>
      <c r="Y122" s="10">
        <v>0.89380000000000004</v>
      </c>
      <c r="Z122" s="10">
        <v>0.90400000000000003</v>
      </c>
      <c r="AA122" s="10">
        <v>0.89580000000000004</v>
      </c>
      <c r="AC122" s="12"/>
    </row>
    <row r="123" spans="1:29" x14ac:dyDescent="0.3">
      <c r="A123" s="3" t="s">
        <v>8</v>
      </c>
      <c r="B123" s="6">
        <f t="shared" si="5"/>
        <v>0.2</v>
      </c>
      <c r="C123" s="10">
        <v>0.68454258675078905</v>
      </c>
      <c r="D123" s="10">
        <v>0.70170454545454497</v>
      </c>
      <c r="E123" s="10">
        <v>0.68896925858951197</v>
      </c>
      <c r="F123" s="10">
        <v>0.71169354838709697</v>
      </c>
      <c r="G123" s="10">
        <v>0.64879356568364599</v>
      </c>
      <c r="H123" s="10">
        <v>0.59782608695652195</v>
      </c>
      <c r="I123" s="10">
        <v>0.67117117117117098</v>
      </c>
      <c r="J123" s="10">
        <v>0.56967213114754101</v>
      </c>
      <c r="K123" s="10">
        <v>0.611320754716981</v>
      </c>
      <c r="L123" s="10">
        <v>0.52710280373831797</v>
      </c>
      <c r="M123" s="10">
        <v>0.68983050847457605</v>
      </c>
      <c r="N123" s="10">
        <v>0.84944237918215604</v>
      </c>
      <c r="O123" s="10">
        <v>0.99490000000000001</v>
      </c>
      <c r="P123" s="10">
        <v>0.99829999999999997</v>
      </c>
      <c r="Q123" s="10">
        <v>0.99529999999999996</v>
      </c>
      <c r="R123" s="10">
        <v>0.98980000000000001</v>
      </c>
      <c r="S123" s="10">
        <v>0.99619999999999997</v>
      </c>
      <c r="T123" s="10">
        <v>0.98029999999999995</v>
      </c>
      <c r="U123" s="10">
        <v>0.98040000000000005</v>
      </c>
      <c r="V123" s="10">
        <v>0.94940000000000002</v>
      </c>
      <c r="W123" s="10">
        <v>0.99309999999999998</v>
      </c>
      <c r="X123" s="10">
        <v>0.99009999999999998</v>
      </c>
      <c r="Y123" s="10">
        <v>0.97340000000000004</v>
      </c>
      <c r="Z123" s="10">
        <v>0.99480000000000002</v>
      </c>
      <c r="AA123" s="10">
        <v>0.98270000000000002</v>
      </c>
      <c r="AC123" s="12"/>
    </row>
    <row r="124" spans="1:29" x14ac:dyDescent="0.3">
      <c r="A124" s="3" t="s">
        <v>10</v>
      </c>
      <c r="B124" s="6">
        <f t="shared" si="5"/>
        <v>0.2</v>
      </c>
      <c r="C124" s="10">
        <v>0.717806041335453</v>
      </c>
      <c r="D124" s="10">
        <v>0.70584415584415605</v>
      </c>
      <c r="E124" s="10">
        <v>0.71924482338611495</v>
      </c>
      <c r="F124" s="10">
        <v>0.67072111207645502</v>
      </c>
      <c r="G124" s="10">
        <v>0.65481002425222301</v>
      </c>
      <c r="H124" s="10">
        <v>0.69157254561251102</v>
      </c>
      <c r="I124" s="10">
        <v>0.66898550724637695</v>
      </c>
      <c r="J124" s="10">
        <v>0.59450171821305797</v>
      </c>
      <c r="K124" s="10">
        <v>0.592928377153218</v>
      </c>
      <c r="L124" s="10">
        <v>0.58870255957634599</v>
      </c>
      <c r="M124" s="10">
        <v>0.69130100076982304</v>
      </c>
      <c r="N124" s="10">
        <v>0.90766823161189403</v>
      </c>
      <c r="O124" s="10">
        <v>0.96689999999999998</v>
      </c>
      <c r="P124" s="10">
        <v>0.9819</v>
      </c>
      <c r="Q124" s="10">
        <v>0.97729999999999995</v>
      </c>
      <c r="R124" s="10">
        <v>0.98409999999999997</v>
      </c>
      <c r="S124" s="10">
        <v>0.96640000000000004</v>
      </c>
      <c r="T124" s="10">
        <v>0.9425</v>
      </c>
      <c r="U124" s="10">
        <v>0.97270000000000001</v>
      </c>
      <c r="V124" s="10">
        <v>0.93079999999999996</v>
      </c>
      <c r="W124" s="10">
        <v>0.97489999999999999</v>
      </c>
      <c r="X124" s="10">
        <v>0.98099999999999998</v>
      </c>
      <c r="Y124" s="10">
        <v>0.97370000000000001</v>
      </c>
      <c r="Z124" s="10">
        <v>0.98070000000000002</v>
      </c>
      <c r="AA124" s="10">
        <v>0.97540000000000004</v>
      </c>
      <c r="AC124" s="12"/>
    </row>
    <row r="125" spans="1:29" x14ac:dyDescent="0.3">
      <c r="A125" s="3" t="s">
        <v>14</v>
      </c>
      <c r="B125" s="6">
        <f t="shared" si="5"/>
        <v>0.2</v>
      </c>
      <c r="C125" s="41"/>
      <c r="D125" s="41"/>
      <c r="E125" s="41"/>
      <c r="F125" s="10">
        <v>0.90909090909090895</v>
      </c>
      <c r="G125" s="10">
        <v>0.83699421965317899</v>
      </c>
      <c r="H125" s="10">
        <v>0.771615008156607</v>
      </c>
      <c r="I125" s="10">
        <v>0.79703703703703699</v>
      </c>
      <c r="J125" s="10">
        <v>0.68924889543446199</v>
      </c>
      <c r="K125" s="10">
        <v>0.76359039190897604</v>
      </c>
      <c r="L125" s="10">
        <v>0.73516642547033295</v>
      </c>
      <c r="M125" s="10">
        <v>0.79056603773584899</v>
      </c>
      <c r="N125" s="10">
        <v>0.84650455927051704</v>
      </c>
      <c r="O125" s="10">
        <v>0.84599999999999997</v>
      </c>
      <c r="P125" s="10">
        <v>0.85289999999999999</v>
      </c>
      <c r="Q125" s="10">
        <v>0.91100000000000003</v>
      </c>
      <c r="R125" s="10">
        <v>0.90680000000000005</v>
      </c>
      <c r="S125" s="10">
        <v>0.85099999999999998</v>
      </c>
      <c r="T125" s="10">
        <v>0.88539999999999996</v>
      </c>
      <c r="U125" s="10">
        <v>0.89739999999999998</v>
      </c>
      <c r="V125" s="10">
        <v>0.87929999999999997</v>
      </c>
      <c r="W125" s="10">
        <v>0.90100000000000002</v>
      </c>
      <c r="X125" s="10">
        <v>0.91669999999999996</v>
      </c>
      <c r="Y125" s="10">
        <v>0.9395</v>
      </c>
      <c r="Z125" s="10">
        <v>0.93330000000000002</v>
      </c>
      <c r="AA125" s="10">
        <v>0.97599999999999998</v>
      </c>
      <c r="AC125" s="12"/>
    </row>
    <row r="126" spans="1:29" x14ac:dyDescent="0.3">
      <c r="A126" s="3" t="s">
        <v>16</v>
      </c>
      <c r="B126" s="6">
        <f t="shared" si="5"/>
        <v>0.2</v>
      </c>
      <c r="C126" s="10">
        <v>0.78419452887537999</v>
      </c>
      <c r="D126" s="10">
        <v>0.78077571669477197</v>
      </c>
      <c r="E126" s="10">
        <v>0.71923743500866599</v>
      </c>
      <c r="F126" s="10">
        <v>0.75572519083969503</v>
      </c>
      <c r="G126" s="10">
        <v>0.69010416666666696</v>
      </c>
      <c r="H126" s="10">
        <v>0.82532751091703105</v>
      </c>
      <c r="I126" s="10">
        <v>0.82931354359925802</v>
      </c>
      <c r="J126" s="10">
        <v>0.83455882352941202</v>
      </c>
      <c r="K126" s="10">
        <v>0.76056338028169002</v>
      </c>
      <c r="L126" s="10">
        <v>0.89263803680981602</v>
      </c>
      <c r="M126" s="10">
        <v>0.953125</v>
      </c>
      <c r="N126" s="10">
        <v>0.90974729241877295</v>
      </c>
      <c r="O126" s="10">
        <v>0.93910000000000005</v>
      </c>
      <c r="P126" s="10">
        <v>0.95369999999999999</v>
      </c>
      <c r="Q126" s="10">
        <v>0.93669999999999998</v>
      </c>
      <c r="R126" s="10">
        <v>0.97240000000000004</v>
      </c>
      <c r="S126" s="10">
        <v>0.93120000000000003</v>
      </c>
      <c r="T126" s="10">
        <v>0.93979999999999997</v>
      </c>
      <c r="U126" s="10">
        <v>0.87980000000000003</v>
      </c>
      <c r="V126" s="10">
        <v>0.77459999999999996</v>
      </c>
      <c r="W126" s="10">
        <v>0.97360000000000002</v>
      </c>
      <c r="X126" s="10">
        <v>0.95289999999999997</v>
      </c>
      <c r="Y126" s="10">
        <v>0.96750000000000003</v>
      </c>
      <c r="Z126" s="10">
        <v>0.98880000000000001</v>
      </c>
      <c r="AA126" s="10">
        <v>0.99580000000000002</v>
      </c>
      <c r="AC126" s="12"/>
    </row>
    <row r="127" spans="1:29" x14ac:dyDescent="0.3">
      <c r="A127" s="3" t="s">
        <v>19</v>
      </c>
      <c r="B127" s="6">
        <f t="shared" si="5"/>
        <v>0.2</v>
      </c>
      <c r="C127" s="10">
        <v>0.58230601885424205</v>
      </c>
      <c r="D127" s="10">
        <v>0.61028770706190105</v>
      </c>
      <c r="E127" s="10">
        <v>0.543231441048035</v>
      </c>
      <c r="F127" s="10">
        <v>0.56807935076645599</v>
      </c>
      <c r="G127" s="10">
        <v>0.64206268958543999</v>
      </c>
      <c r="H127" s="10">
        <v>0.71748135874067898</v>
      </c>
      <c r="I127" s="10">
        <v>0.63265306122449005</v>
      </c>
      <c r="J127" s="10">
        <v>0.69461077844311403</v>
      </c>
      <c r="K127" s="10">
        <v>0.60954816709292403</v>
      </c>
      <c r="L127" s="10">
        <v>0.63367174280879901</v>
      </c>
      <c r="M127" s="10">
        <v>0.85277246653919703</v>
      </c>
      <c r="N127" s="10">
        <v>0.94741697416974202</v>
      </c>
      <c r="O127" s="10">
        <v>0.96389999999999998</v>
      </c>
      <c r="P127" s="10">
        <v>0.97840000000000005</v>
      </c>
      <c r="Q127" s="10">
        <v>0.98160000000000003</v>
      </c>
      <c r="R127" s="10">
        <v>0.97689999999999999</v>
      </c>
      <c r="S127" s="10">
        <v>1</v>
      </c>
      <c r="T127" s="10">
        <v>0.98619999999999997</v>
      </c>
      <c r="U127" s="10">
        <v>0.97009999999999996</v>
      </c>
      <c r="V127" s="10">
        <v>0.95130000000000003</v>
      </c>
      <c r="W127" s="10">
        <v>0.99919999999999998</v>
      </c>
      <c r="X127" s="10">
        <v>0.98660000000000003</v>
      </c>
      <c r="Y127" s="10">
        <v>0.93859999999999999</v>
      </c>
      <c r="Z127" s="10">
        <v>0.93779999999999997</v>
      </c>
      <c r="AA127" s="10">
        <v>0.90449999999999997</v>
      </c>
      <c r="AC127" s="12"/>
    </row>
    <row r="128" spans="1:29" x14ac:dyDescent="0.3">
      <c r="A128" s="3" t="s">
        <v>22</v>
      </c>
      <c r="B128" s="6">
        <f t="shared" si="5"/>
        <v>0.2</v>
      </c>
      <c r="C128" s="10">
        <v>0.85304659498207902</v>
      </c>
      <c r="D128" s="10">
        <v>0.81568627450980402</v>
      </c>
      <c r="E128" s="10">
        <v>0.84536082474226804</v>
      </c>
      <c r="F128" s="10">
        <v>0.75661375661375696</v>
      </c>
      <c r="G128" s="10">
        <v>0.83660130718954295</v>
      </c>
      <c r="H128" s="10">
        <v>0.87755102040816302</v>
      </c>
      <c r="I128" s="10">
        <v>0.77777777777777801</v>
      </c>
      <c r="J128" s="10">
        <v>0.75092936802973997</v>
      </c>
      <c r="K128" s="10">
        <v>0.81208053691275195</v>
      </c>
      <c r="L128" s="10">
        <v>0.71485943775100402</v>
      </c>
      <c r="M128" s="10">
        <v>0.74678111587982798</v>
      </c>
      <c r="N128" s="10">
        <v>0.74796747967479704</v>
      </c>
      <c r="O128" s="10">
        <v>0.73540000000000005</v>
      </c>
      <c r="P128" s="10">
        <v>0.85070000000000001</v>
      </c>
      <c r="Q128" s="10">
        <v>0.93240000000000001</v>
      </c>
      <c r="R128" s="10">
        <v>0.93559999999999999</v>
      </c>
      <c r="S128" s="10">
        <v>0.96509999999999996</v>
      </c>
      <c r="T128" s="10">
        <v>0.97099999999999997</v>
      </c>
      <c r="U128" s="10">
        <v>0.95879999999999999</v>
      </c>
      <c r="V128" s="10">
        <v>0.98089999999999999</v>
      </c>
      <c r="W128" s="10">
        <v>0.97960000000000003</v>
      </c>
      <c r="X128" s="10">
        <v>0.98509999999999998</v>
      </c>
      <c r="Y128" s="10">
        <v>0.98729999999999996</v>
      </c>
      <c r="Z128" s="10">
        <v>0.9929</v>
      </c>
      <c r="AA128" s="10">
        <v>0.99060000000000004</v>
      </c>
      <c r="AC128" s="12"/>
    </row>
    <row r="129" spans="1:29" x14ac:dyDescent="0.3">
      <c r="A129" s="3" t="s">
        <v>25</v>
      </c>
      <c r="B129" s="6">
        <f t="shared" si="5"/>
        <v>0.2</v>
      </c>
      <c r="C129" s="10">
        <v>0.70164808531265099</v>
      </c>
      <c r="D129" s="10">
        <v>0.67004103967168305</v>
      </c>
      <c r="E129" s="10">
        <v>0.66372437357630998</v>
      </c>
      <c r="F129" s="10">
        <v>0.57003257328990198</v>
      </c>
      <c r="G129" s="10">
        <v>0.72251308900523603</v>
      </c>
      <c r="H129" s="10">
        <v>0.73487031700288197</v>
      </c>
      <c r="I129" s="10">
        <v>0.66510538641686201</v>
      </c>
      <c r="J129" s="10">
        <v>0.69800085070182905</v>
      </c>
      <c r="K129" s="10">
        <v>0.71032090199479603</v>
      </c>
      <c r="L129" s="10">
        <v>0.69102612646724704</v>
      </c>
      <c r="M129" s="10">
        <v>0.77329525169582303</v>
      </c>
      <c r="N129" s="10">
        <v>0.97033898305084698</v>
      </c>
      <c r="O129" s="10">
        <v>0.97819999999999996</v>
      </c>
      <c r="P129" s="10">
        <v>0.99490000000000001</v>
      </c>
      <c r="Q129" s="10">
        <v>0.99009999999999998</v>
      </c>
      <c r="R129" s="10">
        <v>0.99299999999999999</v>
      </c>
      <c r="S129" s="10">
        <v>1</v>
      </c>
      <c r="T129" s="10">
        <v>0.997</v>
      </c>
      <c r="U129" s="10">
        <v>0.9849</v>
      </c>
      <c r="V129" s="10">
        <v>0.97689999999999999</v>
      </c>
      <c r="W129" s="10">
        <v>0.99570000000000003</v>
      </c>
      <c r="X129" s="10">
        <v>0.97619999999999996</v>
      </c>
      <c r="Y129" s="10">
        <v>0.97040000000000004</v>
      </c>
      <c r="Z129" s="10">
        <v>0.9617</v>
      </c>
      <c r="AA129" s="10">
        <v>0.9516</v>
      </c>
      <c r="AC129" s="12"/>
    </row>
    <row r="130" spans="1:29" x14ac:dyDescent="0.3">
      <c r="A130" s="3" t="s">
        <v>28</v>
      </c>
      <c r="B130" s="6">
        <f t="shared" si="5"/>
        <v>0.2</v>
      </c>
      <c r="C130" s="10">
        <v>0.53703703703703698</v>
      </c>
      <c r="D130" s="10">
        <v>0.594936708860759</v>
      </c>
      <c r="E130" s="10">
        <v>0.72881355932203395</v>
      </c>
      <c r="F130" s="10">
        <v>0.5</v>
      </c>
      <c r="G130" s="10">
        <v>0.57142857142857095</v>
      </c>
      <c r="H130" s="10">
        <v>0.62962962962962998</v>
      </c>
      <c r="I130" s="10">
        <v>0.48780487804877998</v>
      </c>
      <c r="J130" s="10">
        <v>0.72727272727272696</v>
      </c>
      <c r="K130" s="10">
        <v>0.628571428571429</v>
      </c>
      <c r="L130" s="10">
        <v>0.64864864864864902</v>
      </c>
      <c r="M130" s="10">
        <v>0.76315789473684204</v>
      </c>
      <c r="N130" s="10">
        <v>0.952380952380952</v>
      </c>
      <c r="O130" s="10">
        <v>0.97870000000000001</v>
      </c>
      <c r="P130" s="10">
        <v>1</v>
      </c>
      <c r="Q130" s="10">
        <v>1</v>
      </c>
      <c r="R130" s="10">
        <v>0.99239999999999995</v>
      </c>
      <c r="S130" s="10">
        <v>1</v>
      </c>
      <c r="T130" s="10">
        <v>1</v>
      </c>
      <c r="U130" s="10">
        <v>0.9556</v>
      </c>
      <c r="V130" s="10">
        <v>1</v>
      </c>
      <c r="W130" s="10">
        <v>0.98280000000000001</v>
      </c>
      <c r="X130" s="10">
        <v>0.96970000000000001</v>
      </c>
      <c r="Y130" s="10">
        <v>1</v>
      </c>
      <c r="Z130" s="10">
        <v>0.97499999999999998</v>
      </c>
      <c r="AA130" s="10">
        <v>1</v>
      </c>
      <c r="AC130" s="12"/>
    </row>
    <row r="131" spans="1:29" x14ac:dyDescent="0.3">
      <c r="A131" s="3" t="s">
        <v>32</v>
      </c>
      <c r="B131" s="6">
        <f t="shared" si="5"/>
        <v>0.2</v>
      </c>
      <c r="C131" s="10">
        <v>0.66197183098591605</v>
      </c>
      <c r="D131" s="10">
        <v>0.69369369369369405</v>
      </c>
      <c r="E131" s="10">
        <v>0.69318181818181801</v>
      </c>
      <c r="F131" s="10">
        <v>0.52272727272727304</v>
      </c>
      <c r="G131" s="10">
        <v>0.70270270270270296</v>
      </c>
      <c r="H131" s="10">
        <v>0.71428571428571397</v>
      </c>
      <c r="I131" s="10">
        <v>0.68421052631578905</v>
      </c>
      <c r="J131" s="10">
        <v>0.73404255319148903</v>
      </c>
      <c r="K131" s="10">
        <v>0.77685950413223104</v>
      </c>
      <c r="L131" s="10">
        <v>0.71186440677966101</v>
      </c>
      <c r="M131" s="10">
        <v>0.73529411764705899</v>
      </c>
      <c r="N131" s="10">
        <v>0.77108433734939796</v>
      </c>
      <c r="O131" s="10">
        <v>0.74709999999999999</v>
      </c>
      <c r="P131" s="10">
        <v>0.78749999999999998</v>
      </c>
      <c r="Q131" s="10">
        <v>0.84540000000000004</v>
      </c>
      <c r="R131" s="10">
        <v>0.78310000000000002</v>
      </c>
      <c r="S131" s="10">
        <v>0.82469999999999999</v>
      </c>
      <c r="T131" s="10">
        <v>0.87960000000000005</v>
      </c>
      <c r="U131" s="10">
        <v>0.8</v>
      </c>
      <c r="V131" s="10">
        <v>0.79790000000000005</v>
      </c>
      <c r="W131" s="10">
        <v>0.87009999999999998</v>
      </c>
      <c r="X131" s="10">
        <v>0.81179999999999997</v>
      </c>
      <c r="Y131" s="10">
        <v>0.89610000000000001</v>
      </c>
      <c r="Z131" s="10">
        <v>0.86150000000000004</v>
      </c>
      <c r="AA131" s="10">
        <v>0.85940000000000005</v>
      </c>
      <c r="AC131" s="12"/>
    </row>
    <row r="132" spans="1:29" x14ac:dyDescent="0.3">
      <c r="A132" s="3" t="s">
        <v>34</v>
      </c>
      <c r="B132" s="6">
        <f t="shared" si="5"/>
        <v>0.2</v>
      </c>
      <c r="C132" s="10">
        <v>0.72108843537415002</v>
      </c>
      <c r="D132" s="10">
        <v>0.71393643031784804</v>
      </c>
      <c r="E132" s="10">
        <v>0.62535211267605595</v>
      </c>
      <c r="F132" s="10">
        <v>0.62569832402234604</v>
      </c>
      <c r="G132" s="10">
        <v>0.76146788990825698</v>
      </c>
      <c r="H132" s="10">
        <v>0.76923076923076905</v>
      </c>
      <c r="I132" s="10">
        <v>0.78703703703703698</v>
      </c>
      <c r="J132" s="10">
        <v>0.8125</v>
      </c>
      <c r="K132" s="10">
        <v>0.8</v>
      </c>
      <c r="L132" s="10">
        <v>0.78861788617886197</v>
      </c>
      <c r="M132" s="10">
        <v>0.81188118811881205</v>
      </c>
      <c r="N132" s="10">
        <v>0.97959183673469397</v>
      </c>
      <c r="O132" s="10">
        <v>0.96879999999999999</v>
      </c>
      <c r="P132" s="10">
        <v>0.89839999999999998</v>
      </c>
      <c r="Q132" s="10">
        <v>0.97089999999999999</v>
      </c>
      <c r="R132" s="10">
        <v>0.98199999999999998</v>
      </c>
      <c r="S132" s="10">
        <v>0.97909999999999997</v>
      </c>
      <c r="T132" s="10">
        <v>0.97309999999999997</v>
      </c>
      <c r="U132" s="10">
        <v>0.9325</v>
      </c>
      <c r="V132" s="10">
        <v>0.92520000000000002</v>
      </c>
      <c r="W132" s="10">
        <v>0.96099999999999997</v>
      </c>
      <c r="X132" s="10">
        <v>0.90429999999999999</v>
      </c>
      <c r="Y132" s="10">
        <v>0.8468</v>
      </c>
      <c r="Z132" s="10">
        <v>0.872</v>
      </c>
      <c r="AA132" s="10">
        <v>0.90859999999999996</v>
      </c>
      <c r="AC132" s="12"/>
    </row>
    <row r="133" spans="1:29" x14ac:dyDescent="0.3">
      <c r="A133" s="3" t="s">
        <v>35</v>
      </c>
      <c r="B133" s="6">
        <f t="shared" si="5"/>
        <v>0.2</v>
      </c>
      <c r="C133" s="10">
        <v>0.69773674806432395</v>
      </c>
      <c r="D133" s="10">
        <v>0.65932203389830502</v>
      </c>
      <c r="E133" s="10">
        <v>0.65889935547843304</v>
      </c>
      <c r="F133" s="10">
        <v>0.63874345549738198</v>
      </c>
      <c r="G133" s="10">
        <v>0.73863636363636398</v>
      </c>
      <c r="H133" s="10">
        <v>0.68048780487804905</v>
      </c>
      <c r="I133" s="10">
        <v>0.70276774969915801</v>
      </c>
      <c r="J133" s="10">
        <v>0.702247191011236</v>
      </c>
      <c r="K133" s="10">
        <v>0.70651013874066204</v>
      </c>
      <c r="L133" s="10">
        <v>0.70602409638554198</v>
      </c>
      <c r="M133" s="10">
        <v>0.85594639865996602</v>
      </c>
      <c r="N133" s="10">
        <v>0.94211123723042001</v>
      </c>
      <c r="O133" s="10">
        <v>0.97170000000000001</v>
      </c>
      <c r="P133" s="10">
        <v>0.98319999999999996</v>
      </c>
      <c r="Q133" s="10">
        <v>0.9738</v>
      </c>
      <c r="R133" s="10">
        <v>0.97509999999999997</v>
      </c>
      <c r="S133" s="10">
        <v>0.96640000000000004</v>
      </c>
      <c r="T133" s="10">
        <v>0.9819</v>
      </c>
      <c r="U133" s="10">
        <v>0.92579999999999996</v>
      </c>
      <c r="V133" s="10">
        <v>0.92390000000000005</v>
      </c>
      <c r="W133" s="10">
        <v>0.98399999999999999</v>
      </c>
      <c r="X133" s="10">
        <v>0.96609999999999996</v>
      </c>
      <c r="Y133" s="10">
        <v>0.97409999999999997</v>
      </c>
      <c r="Z133" s="10">
        <v>0.99719999999999998</v>
      </c>
      <c r="AA133" s="10">
        <v>0.97740000000000005</v>
      </c>
      <c r="AC133" s="12"/>
    </row>
    <row r="134" spans="1:29" x14ac:dyDescent="0.3">
      <c r="A134" s="3" t="s">
        <v>37</v>
      </c>
      <c r="B134" s="6">
        <f t="shared" si="5"/>
        <v>0.2</v>
      </c>
      <c r="C134" s="10">
        <v>0.70983213429256597</v>
      </c>
      <c r="D134" s="10">
        <v>0.70336391437308898</v>
      </c>
      <c r="E134" s="10">
        <v>0.65123456790123502</v>
      </c>
      <c r="F134" s="10">
        <v>0.53571428571428603</v>
      </c>
      <c r="G134" s="10">
        <v>0.60264900662251697</v>
      </c>
      <c r="H134" s="10">
        <v>0.68060836501901101</v>
      </c>
      <c r="I134" s="10">
        <v>0.66084788029925201</v>
      </c>
      <c r="J134" s="10">
        <v>0.672883787661406</v>
      </c>
      <c r="K134" s="10">
        <v>0.66412213740458004</v>
      </c>
      <c r="L134" s="10">
        <v>0.64493597206053599</v>
      </c>
      <c r="M134" s="10">
        <v>0.74909529553679099</v>
      </c>
      <c r="N134" s="10">
        <v>0.97352587244283995</v>
      </c>
      <c r="O134" s="10">
        <v>0.9647</v>
      </c>
      <c r="P134" s="10">
        <v>0.99629999999999996</v>
      </c>
      <c r="Q134" s="10">
        <v>0.99099999999999999</v>
      </c>
      <c r="R134" s="10">
        <v>0.99399999999999999</v>
      </c>
      <c r="S134" s="10">
        <v>1</v>
      </c>
      <c r="T134" s="10">
        <v>0.99909999999999999</v>
      </c>
      <c r="U134" s="10">
        <v>0.99170000000000003</v>
      </c>
      <c r="V134" s="10">
        <v>0.97870000000000001</v>
      </c>
      <c r="W134" s="10">
        <v>0.98780000000000001</v>
      </c>
      <c r="X134" s="10">
        <v>0.9718</v>
      </c>
      <c r="Y134" s="10">
        <v>0.95250000000000001</v>
      </c>
      <c r="Z134" s="10">
        <v>0.93859999999999999</v>
      </c>
      <c r="AA134" s="10">
        <v>0.93279999999999996</v>
      </c>
      <c r="AC134" s="12"/>
    </row>
    <row r="135" spans="1:29" x14ac:dyDescent="0.3">
      <c r="A135" s="3" t="s">
        <v>41</v>
      </c>
      <c r="B135" s="6"/>
      <c r="C135" s="10"/>
      <c r="D135" s="10"/>
      <c r="E135" s="10"/>
      <c r="F135" s="10"/>
      <c r="G135" s="20"/>
      <c r="H135" s="20"/>
      <c r="I135" s="20"/>
      <c r="J135" s="10"/>
      <c r="K135" s="10"/>
      <c r="L135" s="10"/>
      <c r="M135" s="10"/>
      <c r="N135" s="10"/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1</v>
      </c>
      <c r="V135" s="10">
        <v>0.98529999999999995</v>
      </c>
      <c r="W135" s="10">
        <v>1</v>
      </c>
      <c r="X135" s="10">
        <v>0.96430000000000005</v>
      </c>
      <c r="Y135" s="10">
        <v>0.9889</v>
      </c>
      <c r="Z135" s="10">
        <v>0.98799999999999999</v>
      </c>
      <c r="AA135" s="10">
        <v>0.99509999999999998</v>
      </c>
      <c r="AC135" s="12"/>
    </row>
    <row r="136" spans="1:29" x14ac:dyDescent="0.3">
      <c r="A136" s="3" t="s">
        <v>38</v>
      </c>
      <c r="B136" s="6">
        <f t="shared" si="5"/>
        <v>0.2</v>
      </c>
      <c r="C136" s="10">
        <v>0.30555555555555602</v>
      </c>
      <c r="D136" s="10">
        <v>0.44444444444444398</v>
      </c>
      <c r="E136" s="10">
        <v>0.42857142857142899</v>
      </c>
      <c r="F136" s="10">
        <v>0.125</v>
      </c>
      <c r="G136" s="10">
        <v>0.4</v>
      </c>
      <c r="H136" s="10">
        <v>0.28571428571428598</v>
      </c>
      <c r="I136" s="10">
        <v>0.59090909090909105</v>
      </c>
      <c r="J136" s="10">
        <v>0.68421052631578905</v>
      </c>
      <c r="K136" s="10">
        <v>0.52631578947368396</v>
      </c>
      <c r="L136" s="10">
        <v>0.64705882352941202</v>
      </c>
      <c r="M136" s="10">
        <v>0.952380952380952</v>
      </c>
      <c r="N136" s="10">
        <v>0.95652173913043503</v>
      </c>
      <c r="O136" s="10">
        <v>0.86670000000000003</v>
      </c>
      <c r="P136" s="10">
        <v>0.86360000000000003</v>
      </c>
      <c r="Q136" s="10">
        <v>0.94440000000000002</v>
      </c>
      <c r="R136" s="10">
        <v>1</v>
      </c>
      <c r="S136" s="10">
        <v>1</v>
      </c>
      <c r="T136" s="10">
        <v>1</v>
      </c>
      <c r="U136" s="10">
        <v>0.81130000000000002</v>
      </c>
      <c r="V136" s="10">
        <v>0.30769999999999997</v>
      </c>
      <c r="W136" s="10">
        <v>1</v>
      </c>
      <c r="X136" s="10">
        <v>1</v>
      </c>
      <c r="Y136" s="10">
        <v>0.90910000000000002</v>
      </c>
      <c r="Z136" s="10">
        <v>0.83330000000000004</v>
      </c>
      <c r="AA136" s="10">
        <v>0.8</v>
      </c>
      <c r="AC136" s="12"/>
    </row>
    <row r="137" spans="1:29" x14ac:dyDescent="0.3">
      <c r="A137" s="3" t="s">
        <v>39</v>
      </c>
      <c r="B137" s="6">
        <f t="shared" si="5"/>
        <v>0.2</v>
      </c>
      <c r="C137" s="10">
        <v>0.61904761904761896</v>
      </c>
      <c r="D137" s="10">
        <v>0.55737704918032804</v>
      </c>
      <c r="E137" s="10">
        <v>0.59459459459459496</v>
      </c>
      <c r="F137" s="10">
        <v>0.53211009174311896</v>
      </c>
      <c r="G137" s="10">
        <v>0.61643835616438403</v>
      </c>
      <c r="H137" s="10">
        <v>0.625</v>
      </c>
      <c r="I137" s="10">
        <v>0.57861635220125796</v>
      </c>
      <c r="J137" s="10">
        <v>0.54666666666666697</v>
      </c>
      <c r="K137" s="10">
        <v>0.565420560747664</v>
      </c>
      <c r="L137" s="10">
        <v>0.61855670103092797</v>
      </c>
      <c r="M137" s="10">
        <v>0.64893617021276595</v>
      </c>
      <c r="N137" s="10">
        <v>0.64220183486238502</v>
      </c>
      <c r="O137" s="10">
        <v>0.68049999999999999</v>
      </c>
      <c r="P137" s="10">
        <v>0.71740000000000004</v>
      </c>
      <c r="Q137" s="10">
        <v>0.69610000000000005</v>
      </c>
      <c r="R137" s="10">
        <v>0.73929999999999996</v>
      </c>
      <c r="S137" s="10">
        <v>0.76600000000000001</v>
      </c>
      <c r="T137" s="10">
        <v>0.74119999999999997</v>
      </c>
      <c r="U137" s="10">
        <v>0.76749999999999996</v>
      </c>
      <c r="V137" s="10">
        <v>0.71009999999999995</v>
      </c>
      <c r="W137" s="10">
        <v>0.81110000000000004</v>
      </c>
      <c r="X137" s="10">
        <v>0.78700000000000003</v>
      </c>
      <c r="Y137" s="10">
        <v>0.68789999999999996</v>
      </c>
      <c r="Z137" s="10">
        <v>0.82689999999999997</v>
      </c>
      <c r="AA137" s="10">
        <v>0.84119999999999995</v>
      </c>
      <c r="AC137" s="12"/>
    </row>
    <row r="138" spans="1:29" x14ac:dyDescent="0.3">
      <c r="A138" s="3" t="s">
        <v>30</v>
      </c>
      <c r="B138" s="6">
        <f t="shared" si="5"/>
        <v>0.2</v>
      </c>
      <c r="C138" s="10">
        <v>0.70992366412213703</v>
      </c>
      <c r="D138" s="10">
        <v>0.83474576271186396</v>
      </c>
      <c r="E138" s="10">
        <v>0.837209302325581</v>
      </c>
      <c r="F138" s="10">
        <v>0.71212121212121204</v>
      </c>
      <c r="G138" s="10">
        <v>0.7421875</v>
      </c>
      <c r="H138" s="10">
        <v>0.61463414634146296</v>
      </c>
      <c r="I138" s="10">
        <v>0.80228136882129297</v>
      </c>
      <c r="J138" s="10">
        <v>0.74333333333333296</v>
      </c>
      <c r="K138" s="10">
        <v>0.69321533923303802</v>
      </c>
      <c r="L138" s="10">
        <v>0.74161073825503399</v>
      </c>
      <c r="M138" s="10">
        <v>0.796875</v>
      </c>
      <c r="N138" s="10">
        <v>0.95454545454545503</v>
      </c>
      <c r="O138" s="10">
        <v>0.98670000000000002</v>
      </c>
      <c r="P138" s="10">
        <v>0.99019999999999997</v>
      </c>
      <c r="Q138" s="10">
        <v>1</v>
      </c>
      <c r="R138" s="10">
        <v>0.98429999999999995</v>
      </c>
      <c r="S138" s="10">
        <v>1</v>
      </c>
      <c r="T138" s="10">
        <v>0.95320000000000005</v>
      </c>
      <c r="U138" s="10">
        <v>0.98199999999999998</v>
      </c>
      <c r="V138" s="10">
        <v>0.93730000000000002</v>
      </c>
      <c r="W138" s="10">
        <v>0.98829999999999996</v>
      </c>
      <c r="X138" s="10">
        <v>0.99</v>
      </c>
      <c r="Y138" s="10">
        <v>0.98060000000000003</v>
      </c>
      <c r="Z138" s="10">
        <v>0.99619999999999997</v>
      </c>
      <c r="AA138" s="10">
        <v>0.98480000000000001</v>
      </c>
      <c r="AC138" s="12"/>
    </row>
    <row r="139" spans="1:29" x14ac:dyDescent="0.3">
      <c r="A139" s="3" t="s">
        <v>40</v>
      </c>
      <c r="B139" s="6">
        <f t="shared" si="5"/>
        <v>0.2</v>
      </c>
      <c r="C139" s="10">
        <v>0.72226030751150705</v>
      </c>
      <c r="D139" s="10">
        <v>0.75538669719995799</v>
      </c>
      <c r="E139" s="10">
        <v>0.73137279130112398</v>
      </c>
      <c r="F139" s="10">
        <v>0.66087962962962998</v>
      </c>
      <c r="G139" s="10">
        <v>0.64233576642335799</v>
      </c>
      <c r="H139" s="10">
        <v>0.66960966542750899</v>
      </c>
      <c r="I139" s="10">
        <v>0.70231416549789605</v>
      </c>
      <c r="J139" s="10">
        <v>0.75825212197422198</v>
      </c>
      <c r="K139" s="10">
        <v>0.69362455726092098</v>
      </c>
      <c r="L139" s="10">
        <v>0.73347598668568703</v>
      </c>
      <c r="M139" s="10">
        <v>0.74271170754280402</v>
      </c>
      <c r="N139" s="10">
        <v>0.75880817746846496</v>
      </c>
      <c r="O139" s="10">
        <v>0.78129999999999999</v>
      </c>
      <c r="P139" s="10">
        <v>0.84470000000000001</v>
      </c>
      <c r="Q139" s="10">
        <v>0.84099999999999997</v>
      </c>
      <c r="R139" s="10">
        <v>0.84540000000000004</v>
      </c>
      <c r="S139" s="10">
        <v>0.87480000000000002</v>
      </c>
      <c r="T139" s="10">
        <v>0.82279999999999998</v>
      </c>
      <c r="U139" s="10">
        <v>0.78390000000000004</v>
      </c>
      <c r="V139" s="10">
        <v>0.77900000000000003</v>
      </c>
      <c r="W139" s="10">
        <v>0.92549999999999999</v>
      </c>
      <c r="X139" s="10">
        <v>0.91579999999999995</v>
      </c>
      <c r="Y139" s="10">
        <v>0.91669999999999996</v>
      </c>
      <c r="Z139" s="10">
        <v>0.95730000000000004</v>
      </c>
      <c r="AA139" s="10">
        <v>0.96399999999999997</v>
      </c>
      <c r="AC139" s="12"/>
    </row>
    <row r="140" spans="1:29" x14ac:dyDescent="0.3">
      <c r="B140" s="11"/>
      <c r="C140" s="12"/>
      <c r="D140" s="12"/>
      <c r="E140" s="12"/>
      <c r="F140" s="12"/>
      <c r="G140" s="12"/>
      <c r="H140" s="12"/>
    </row>
    <row r="141" spans="1:29" ht="49.95" customHeight="1" x14ac:dyDescent="0.3">
      <c r="A141" s="4" t="s">
        <v>29</v>
      </c>
      <c r="B141" s="4" t="s">
        <v>1</v>
      </c>
      <c r="C141" s="5">
        <v>43831</v>
      </c>
      <c r="D141" s="5">
        <v>43862</v>
      </c>
      <c r="E141" s="5">
        <v>43891</v>
      </c>
      <c r="F141" s="5">
        <v>43922</v>
      </c>
      <c r="G141" s="5">
        <v>43952</v>
      </c>
      <c r="H141" s="5">
        <v>43983</v>
      </c>
      <c r="I141" s="5">
        <v>44013</v>
      </c>
      <c r="J141" s="5">
        <v>44044</v>
      </c>
      <c r="K141" s="5">
        <v>44075</v>
      </c>
      <c r="L141" s="5">
        <v>44105</v>
      </c>
      <c r="M141" s="5">
        <v>44136</v>
      </c>
      <c r="N141" s="5">
        <v>44166</v>
      </c>
      <c r="O141" s="5">
        <v>44197</v>
      </c>
      <c r="P141" s="5">
        <v>44228</v>
      </c>
      <c r="Q141" s="5">
        <v>44256</v>
      </c>
      <c r="R141" s="5">
        <v>44287</v>
      </c>
      <c r="S141" s="5">
        <v>44317</v>
      </c>
      <c r="T141" s="5">
        <v>44348</v>
      </c>
      <c r="U141" s="5">
        <v>44378</v>
      </c>
      <c r="V141" s="5">
        <v>44409</v>
      </c>
      <c r="W141" s="5">
        <v>44440</v>
      </c>
      <c r="X141" s="5">
        <v>44470</v>
      </c>
      <c r="Y141" s="5">
        <v>44501</v>
      </c>
      <c r="Z141" s="5">
        <v>44531</v>
      </c>
      <c r="AA141" s="5">
        <v>44562</v>
      </c>
    </row>
    <row r="142" spans="1:29" x14ac:dyDescent="0.3">
      <c r="A142" s="3" t="s">
        <v>2</v>
      </c>
      <c r="B142" s="6">
        <f t="shared" ref="B142:B159" si="6">$AD$6</f>
        <v>0.2</v>
      </c>
      <c r="C142" s="14">
        <v>176</v>
      </c>
      <c r="D142" s="14">
        <v>176</v>
      </c>
      <c r="E142" s="14">
        <v>256</v>
      </c>
      <c r="F142" s="14">
        <v>231</v>
      </c>
      <c r="G142" s="14">
        <v>139</v>
      </c>
      <c r="H142" s="14">
        <v>166</v>
      </c>
      <c r="I142" s="14">
        <v>197</v>
      </c>
      <c r="J142" s="14">
        <v>231</v>
      </c>
      <c r="K142" s="14">
        <v>194</v>
      </c>
      <c r="L142" s="14">
        <v>292</v>
      </c>
      <c r="M142" s="14">
        <v>266</v>
      </c>
      <c r="N142" s="14">
        <v>294</v>
      </c>
      <c r="O142" s="14">
        <v>223</v>
      </c>
      <c r="P142" s="14">
        <v>236</v>
      </c>
      <c r="Q142" s="14">
        <v>245</v>
      </c>
      <c r="R142" s="14">
        <v>228</v>
      </c>
      <c r="S142" s="14">
        <v>230</v>
      </c>
      <c r="T142" s="14">
        <v>283</v>
      </c>
      <c r="U142" s="14">
        <v>212</v>
      </c>
      <c r="V142" s="14">
        <v>292</v>
      </c>
      <c r="W142" s="14">
        <v>261</v>
      </c>
      <c r="X142" s="14">
        <v>234</v>
      </c>
      <c r="Y142" s="14">
        <v>226</v>
      </c>
      <c r="Z142" s="14">
        <v>250</v>
      </c>
      <c r="AA142" s="14">
        <v>192</v>
      </c>
    </row>
    <row r="143" spans="1:29" x14ac:dyDescent="0.3">
      <c r="A143" s="3" t="s">
        <v>8</v>
      </c>
      <c r="B143" s="6">
        <f t="shared" si="6"/>
        <v>0.2</v>
      </c>
      <c r="C143" s="14">
        <v>317</v>
      </c>
      <c r="D143" s="14">
        <v>352</v>
      </c>
      <c r="E143" s="14">
        <v>553</v>
      </c>
      <c r="F143" s="14">
        <v>496</v>
      </c>
      <c r="G143" s="14">
        <v>373</v>
      </c>
      <c r="H143" s="14">
        <v>368</v>
      </c>
      <c r="I143" s="14">
        <v>444</v>
      </c>
      <c r="J143" s="14">
        <v>488</v>
      </c>
      <c r="K143" s="14">
        <v>530</v>
      </c>
      <c r="L143" s="14">
        <v>535</v>
      </c>
      <c r="M143" s="14">
        <v>590</v>
      </c>
      <c r="N143" s="14">
        <v>538</v>
      </c>
      <c r="O143" s="14">
        <v>583</v>
      </c>
      <c r="P143" s="14">
        <v>590</v>
      </c>
      <c r="Q143" s="14">
        <v>640</v>
      </c>
      <c r="R143" s="14">
        <v>488</v>
      </c>
      <c r="S143" s="14">
        <v>520</v>
      </c>
      <c r="T143" s="14">
        <v>557</v>
      </c>
      <c r="U143" s="14">
        <v>612</v>
      </c>
      <c r="V143" s="14">
        <v>613</v>
      </c>
      <c r="W143" s="14">
        <v>576</v>
      </c>
      <c r="X143" s="14">
        <v>605</v>
      </c>
      <c r="Y143" s="14">
        <v>676</v>
      </c>
      <c r="Z143" s="14">
        <v>771</v>
      </c>
      <c r="AA143" s="14">
        <v>521</v>
      </c>
    </row>
    <row r="144" spans="1:29" x14ac:dyDescent="0.3">
      <c r="A144" s="3" t="s">
        <v>10</v>
      </c>
      <c r="B144" s="6">
        <f t="shared" si="6"/>
        <v>0.2</v>
      </c>
      <c r="C144" s="14">
        <v>1258</v>
      </c>
      <c r="D144" s="14">
        <v>1540</v>
      </c>
      <c r="E144" s="14">
        <v>1642</v>
      </c>
      <c r="F144" s="14">
        <v>1151</v>
      </c>
      <c r="G144" s="14">
        <v>1237</v>
      </c>
      <c r="H144" s="14">
        <v>1151</v>
      </c>
      <c r="I144" s="14">
        <v>1725</v>
      </c>
      <c r="J144" s="14">
        <v>1164</v>
      </c>
      <c r="K144" s="14">
        <v>1103</v>
      </c>
      <c r="L144" s="14">
        <v>1133</v>
      </c>
      <c r="M144" s="14">
        <v>1299</v>
      </c>
      <c r="N144" s="14">
        <v>1278</v>
      </c>
      <c r="O144" s="14">
        <v>1298</v>
      </c>
      <c r="P144" s="14">
        <v>1217</v>
      </c>
      <c r="Q144" s="14">
        <v>1103</v>
      </c>
      <c r="R144" s="14">
        <v>1194</v>
      </c>
      <c r="S144" s="14">
        <v>1339</v>
      </c>
      <c r="T144" s="14">
        <v>1130</v>
      </c>
      <c r="U144" s="14">
        <v>1062</v>
      </c>
      <c r="V144" s="14">
        <v>881</v>
      </c>
      <c r="W144" s="14">
        <v>757</v>
      </c>
      <c r="X144" s="14">
        <v>840</v>
      </c>
      <c r="Y144" s="14">
        <v>1025</v>
      </c>
      <c r="Z144" s="14">
        <v>935</v>
      </c>
      <c r="AA144" s="14">
        <v>1059</v>
      </c>
    </row>
    <row r="145" spans="1:27" x14ac:dyDescent="0.3">
      <c r="A145" s="3" t="s">
        <v>14</v>
      </c>
      <c r="B145" s="6">
        <f t="shared" si="6"/>
        <v>0.2</v>
      </c>
      <c r="C145" s="38"/>
      <c r="D145" s="38"/>
      <c r="E145" s="38"/>
      <c r="F145" s="14">
        <v>11</v>
      </c>
      <c r="G145" s="14">
        <v>865</v>
      </c>
      <c r="H145" s="14">
        <v>613</v>
      </c>
      <c r="I145" s="14">
        <v>675</v>
      </c>
      <c r="J145" s="14">
        <v>679</v>
      </c>
      <c r="K145" s="14">
        <v>791</v>
      </c>
      <c r="L145" s="14">
        <v>691</v>
      </c>
      <c r="M145" s="14">
        <v>530</v>
      </c>
      <c r="N145" s="14">
        <v>658</v>
      </c>
      <c r="O145" s="14">
        <v>857</v>
      </c>
      <c r="P145" s="14">
        <v>442</v>
      </c>
      <c r="Q145" s="14">
        <v>674</v>
      </c>
      <c r="R145" s="14">
        <v>590</v>
      </c>
      <c r="S145" s="14">
        <v>604</v>
      </c>
      <c r="T145" s="14">
        <v>602</v>
      </c>
      <c r="U145" s="14">
        <v>497</v>
      </c>
      <c r="V145" s="14">
        <v>489</v>
      </c>
      <c r="W145" s="14">
        <v>394</v>
      </c>
      <c r="X145" s="14">
        <v>372</v>
      </c>
      <c r="Y145" s="14">
        <v>281</v>
      </c>
      <c r="Z145" s="14">
        <v>285</v>
      </c>
      <c r="AA145" s="14">
        <v>334</v>
      </c>
    </row>
    <row r="146" spans="1:27" x14ac:dyDescent="0.3">
      <c r="A146" s="3" t="s">
        <v>16</v>
      </c>
      <c r="B146" s="6">
        <f t="shared" si="6"/>
        <v>0.2</v>
      </c>
      <c r="C146" s="14">
        <v>658</v>
      </c>
      <c r="D146" s="14">
        <v>593</v>
      </c>
      <c r="E146" s="14">
        <v>577</v>
      </c>
      <c r="F146" s="14">
        <v>393</v>
      </c>
      <c r="G146" s="14">
        <v>384</v>
      </c>
      <c r="H146" s="14">
        <v>687</v>
      </c>
      <c r="I146" s="14">
        <v>539</v>
      </c>
      <c r="J146" s="14">
        <v>544</v>
      </c>
      <c r="K146" s="14">
        <v>497</v>
      </c>
      <c r="L146" s="14">
        <v>652</v>
      </c>
      <c r="M146" s="14">
        <v>640</v>
      </c>
      <c r="N146" s="14">
        <v>554</v>
      </c>
      <c r="O146" s="14">
        <v>460</v>
      </c>
      <c r="P146" s="14">
        <v>562</v>
      </c>
      <c r="Q146" s="14">
        <v>537</v>
      </c>
      <c r="R146" s="14">
        <v>471</v>
      </c>
      <c r="S146" s="14">
        <v>494</v>
      </c>
      <c r="T146" s="14">
        <v>532</v>
      </c>
      <c r="U146" s="14">
        <v>466</v>
      </c>
      <c r="V146" s="14">
        <v>448</v>
      </c>
      <c r="W146" s="14">
        <v>265</v>
      </c>
      <c r="X146" s="14">
        <v>255</v>
      </c>
      <c r="Y146" s="14">
        <v>708</v>
      </c>
      <c r="Z146" s="14">
        <v>269</v>
      </c>
      <c r="AA146" s="14">
        <v>236</v>
      </c>
    </row>
    <row r="147" spans="1:27" x14ac:dyDescent="0.3">
      <c r="A147" s="3" t="s">
        <v>19</v>
      </c>
      <c r="B147" s="6">
        <f t="shared" si="6"/>
        <v>0.2</v>
      </c>
      <c r="C147" s="14">
        <v>1379</v>
      </c>
      <c r="D147" s="14">
        <v>1147</v>
      </c>
      <c r="E147" s="14">
        <v>1145</v>
      </c>
      <c r="F147" s="14">
        <v>1109</v>
      </c>
      <c r="G147" s="14">
        <v>989</v>
      </c>
      <c r="H147" s="14">
        <v>1207</v>
      </c>
      <c r="I147" s="14">
        <v>1421</v>
      </c>
      <c r="J147" s="14">
        <v>1169</v>
      </c>
      <c r="K147" s="14">
        <v>1173</v>
      </c>
      <c r="L147" s="14">
        <v>1182</v>
      </c>
      <c r="M147" s="14">
        <v>1046</v>
      </c>
      <c r="N147" s="14">
        <v>1084</v>
      </c>
      <c r="O147" s="14">
        <v>1494</v>
      </c>
      <c r="P147" s="14">
        <v>1484</v>
      </c>
      <c r="Q147" s="14">
        <v>1304</v>
      </c>
      <c r="R147" s="14">
        <v>1256</v>
      </c>
      <c r="S147" s="14">
        <v>1179</v>
      </c>
      <c r="T147" s="14">
        <v>1374</v>
      </c>
      <c r="U147" s="14">
        <v>1270</v>
      </c>
      <c r="V147" s="14">
        <v>1294</v>
      </c>
      <c r="W147" s="14">
        <v>1288</v>
      </c>
      <c r="X147" s="14">
        <v>972</v>
      </c>
      <c r="Y147" s="14">
        <v>1450</v>
      </c>
      <c r="Z147" s="14">
        <v>1318</v>
      </c>
      <c r="AA147" s="14">
        <v>1518</v>
      </c>
    </row>
    <row r="148" spans="1:27" x14ac:dyDescent="0.3">
      <c r="A148" s="3" t="s">
        <v>22</v>
      </c>
      <c r="B148" s="6">
        <f t="shared" si="6"/>
        <v>0.2</v>
      </c>
      <c r="C148" s="14">
        <v>279</v>
      </c>
      <c r="D148" s="14">
        <v>255</v>
      </c>
      <c r="E148" s="14">
        <v>291</v>
      </c>
      <c r="F148" s="14">
        <v>189</v>
      </c>
      <c r="G148" s="14">
        <v>153</v>
      </c>
      <c r="H148" s="14">
        <v>196</v>
      </c>
      <c r="I148" s="14">
        <v>234</v>
      </c>
      <c r="J148" s="14">
        <v>269</v>
      </c>
      <c r="K148" s="14">
        <v>298</v>
      </c>
      <c r="L148" s="14">
        <v>249</v>
      </c>
      <c r="M148" s="14">
        <v>233</v>
      </c>
      <c r="N148" s="14">
        <v>246</v>
      </c>
      <c r="O148" s="14">
        <v>291</v>
      </c>
      <c r="P148" s="14">
        <v>201</v>
      </c>
      <c r="Q148" s="14">
        <v>355</v>
      </c>
      <c r="R148" s="14">
        <v>295</v>
      </c>
      <c r="S148" s="14">
        <v>974</v>
      </c>
      <c r="T148" s="14">
        <v>1515</v>
      </c>
      <c r="U148" s="14">
        <v>947</v>
      </c>
      <c r="V148" s="14">
        <v>943</v>
      </c>
      <c r="W148" s="14">
        <v>931</v>
      </c>
      <c r="X148" s="14">
        <v>940</v>
      </c>
      <c r="Y148" s="14">
        <v>1413</v>
      </c>
      <c r="Z148" s="14">
        <v>2112</v>
      </c>
      <c r="AA148" s="14">
        <v>1916</v>
      </c>
    </row>
    <row r="149" spans="1:27" x14ac:dyDescent="0.3">
      <c r="A149" s="3" t="s">
        <v>25</v>
      </c>
      <c r="B149" s="6">
        <f t="shared" si="6"/>
        <v>0.2</v>
      </c>
      <c r="C149" s="14">
        <v>4126</v>
      </c>
      <c r="D149" s="14">
        <v>3655</v>
      </c>
      <c r="E149" s="14">
        <v>3512</v>
      </c>
      <c r="F149" s="14">
        <v>307</v>
      </c>
      <c r="G149" s="14">
        <v>382</v>
      </c>
      <c r="H149" s="14">
        <v>694</v>
      </c>
      <c r="I149" s="14">
        <v>1708</v>
      </c>
      <c r="J149" s="14">
        <v>2351</v>
      </c>
      <c r="K149" s="14">
        <v>2306</v>
      </c>
      <c r="L149" s="14">
        <v>2641</v>
      </c>
      <c r="M149" s="14">
        <v>2801</v>
      </c>
      <c r="N149" s="14">
        <v>4248</v>
      </c>
      <c r="O149" s="14">
        <v>3896</v>
      </c>
      <c r="P149" s="14">
        <v>4114</v>
      </c>
      <c r="Q149" s="14">
        <v>4049</v>
      </c>
      <c r="R149" s="14">
        <v>4600</v>
      </c>
      <c r="S149" s="14">
        <v>4083</v>
      </c>
      <c r="T149" s="14">
        <v>3989</v>
      </c>
      <c r="U149" s="14">
        <v>4047</v>
      </c>
      <c r="V149" s="14">
        <v>3759</v>
      </c>
      <c r="W149" s="14">
        <v>697</v>
      </c>
      <c r="X149" s="14">
        <v>713</v>
      </c>
      <c r="Y149" s="14">
        <v>1352</v>
      </c>
      <c r="Z149" s="14">
        <v>1410</v>
      </c>
      <c r="AA149" s="14">
        <v>1095</v>
      </c>
    </row>
    <row r="150" spans="1:27" x14ac:dyDescent="0.3">
      <c r="A150" s="3" t="s">
        <v>28</v>
      </c>
      <c r="B150" s="6">
        <f t="shared" si="6"/>
        <v>0.2</v>
      </c>
      <c r="C150" s="14">
        <v>54</v>
      </c>
      <c r="D150" s="14">
        <v>79</v>
      </c>
      <c r="E150" s="14">
        <v>59</v>
      </c>
      <c r="F150" s="14">
        <v>22</v>
      </c>
      <c r="G150" s="14">
        <v>28</v>
      </c>
      <c r="H150" s="14">
        <v>27</v>
      </c>
      <c r="I150" s="14">
        <v>41</v>
      </c>
      <c r="J150" s="14">
        <v>33</v>
      </c>
      <c r="K150" s="14">
        <v>35</v>
      </c>
      <c r="L150" s="14">
        <v>37</v>
      </c>
      <c r="M150" s="14">
        <v>38</v>
      </c>
      <c r="N150" s="14">
        <v>63</v>
      </c>
      <c r="O150" s="14">
        <v>47</v>
      </c>
      <c r="P150" s="14">
        <v>67</v>
      </c>
      <c r="Q150" s="14">
        <v>49</v>
      </c>
      <c r="R150" s="14">
        <v>131</v>
      </c>
      <c r="S150" s="14">
        <v>79</v>
      </c>
      <c r="T150" s="14">
        <v>36</v>
      </c>
      <c r="U150" s="14">
        <v>45</v>
      </c>
      <c r="V150" s="14">
        <v>35</v>
      </c>
      <c r="W150" s="14">
        <v>58</v>
      </c>
      <c r="X150" s="14">
        <v>66</v>
      </c>
      <c r="Y150" s="14">
        <v>46</v>
      </c>
      <c r="Z150" s="14">
        <v>40</v>
      </c>
      <c r="AA150" s="14">
        <v>53</v>
      </c>
    </row>
    <row r="151" spans="1:27" x14ac:dyDescent="0.3">
      <c r="A151" s="3" t="s">
        <v>32</v>
      </c>
      <c r="B151" s="6">
        <f t="shared" si="6"/>
        <v>0.2</v>
      </c>
      <c r="C151" s="14">
        <v>71</v>
      </c>
      <c r="D151" s="14">
        <v>111</v>
      </c>
      <c r="E151" s="14">
        <v>88</v>
      </c>
      <c r="F151" s="14">
        <v>44</v>
      </c>
      <c r="G151" s="14">
        <v>37</v>
      </c>
      <c r="H151" s="14">
        <v>77</v>
      </c>
      <c r="I151" s="14">
        <v>76</v>
      </c>
      <c r="J151" s="14">
        <v>94</v>
      </c>
      <c r="K151" s="14">
        <v>121</v>
      </c>
      <c r="L151" s="14">
        <v>118</v>
      </c>
      <c r="M151" s="14">
        <v>102</v>
      </c>
      <c r="N151" s="14">
        <v>83</v>
      </c>
      <c r="O151" s="14">
        <v>87</v>
      </c>
      <c r="P151" s="14">
        <v>80</v>
      </c>
      <c r="Q151" s="14">
        <v>97</v>
      </c>
      <c r="R151" s="14">
        <v>83</v>
      </c>
      <c r="S151" s="14">
        <v>97</v>
      </c>
      <c r="T151" s="14">
        <v>108</v>
      </c>
      <c r="U151" s="14">
        <v>75</v>
      </c>
      <c r="V151" s="14">
        <v>94</v>
      </c>
      <c r="W151" s="14">
        <v>77</v>
      </c>
      <c r="X151" s="14">
        <v>85</v>
      </c>
      <c r="Y151" s="14">
        <v>77</v>
      </c>
      <c r="Z151" s="14">
        <v>65</v>
      </c>
      <c r="AA151" s="14">
        <v>64</v>
      </c>
    </row>
    <row r="152" spans="1:27" x14ac:dyDescent="0.3">
      <c r="A152" s="3" t="s">
        <v>34</v>
      </c>
      <c r="B152" s="6">
        <f t="shared" si="6"/>
        <v>0.2</v>
      </c>
      <c r="C152" s="14">
        <v>441</v>
      </c>
      <c r="D152" s="14">
        <v>409</v>
      </c>
      <c r="E152" s="14">
        <v>355</v>
      </c>
      <c r="F152" s="14">
        <v>179</v>
      </c>
      <c r="G152" s="14">
        <v>109</v>
      </c>
      <c r="H152" s="14">
        <v>78</v>
      </c>
      <c r="I152" s="14">
        <v>108</v>
      </c>
      <c r="J152" s="14">
        <v>128</v>
      </c>
      <c r="K152" s="14">
        <v>80</v>
      </c>
      <c r="L152" s="14">
        <v>123</v>
      </c>
      <c r="M152" s="14">
        <v>101</v>
      </c>
      <c r="N152" s="14">
        <v>98</v>
      </c>
      <c r="O152" s="14">
        <v>128</v>
      </c>
      <c r="P152" s="14">
        <v>128</v>
      </c>
      <c r="Q152" s="14">
        <v>172</v>
      </c>
      <c r="R152" s="14">
        <v>167</v>
      </c>
      <c r="S152" s="14">
        <v>191</v>
      </c>
      <c r="T152" s="14">
        <v>223</v>
      </c>
      <c r="U152" s="14">
        <v>237</v>
      </c>
      <c r="V152" s="14">
        <v>294</v>
      </c>
      <c r="W152" s="14">
        <v>282</v>
      </c>
      <c r="X152" s="14">
        <v>209</v>
      </c>
      <c r="Y152" s="14">
        <v>248</v>
      </c>
      <c r="Z152" s="14">
        <v>375</v>
      </c>
      <c r="AA152" s="14">
        <v>186</v>
      </c>
    </row>
    <row r="153" spans="1:27" x14ac:dyDescent="0.3">
      <c r="A153" s="3" t="s">
        <v>35</v>
      </c>
      <c r="B153" s="6">
        <f t="shared" si="6"/>
        <v>0.2</v>
      </c>
      <c r="C153" s="14">
        <v>3358</v>
      </c>
      <c r="D153" s="14">
        <v>2950</v>
      </c>
      <c r="E153" s="14">
        <v>2017</v>
      </c>
      <c r="F153" s="14">
        <v>191</v>
      </c>
      <c r="G153" s="14">
        <v>176</v>
      </c>
      <c r="H153" s="14">
        <v>410</v>
      </c>
      <c r="I153" s="14">
        <v>831</v>
      </c>
      <c r="J153" s="14">
        <v>890</v>
      </c>
      <c r="K153" s="14">
        <v>937</v>
      </c>
      <c r="L153" s="14">
        <v>830</v>
      </c>
      <c r="M153" s="14">
        <v>597</v>
      </c>
      <c r="N153" s="14">
        <v>881</v>
      </c>
      <c r="O153" s="14">
        <v>707</v>
      </c>
      <c r="P153" s="14">
        <v>715</v>
      </c>
      <c r="Q153" s="14">
        <v>724</v>
      </c>
      <c r="R153" s="14">
        <v>764</v>
      </c>
      <c r="S153" s="14">
        <v>743</v>
      </c>
      <c r="T153" s="14">
        <v>940</v>
      </c>
      <c r="U153" s="14">
        <v>1563</v>
      </c>
      <c r="V153" s="14">
        <v>1668</v>
      </c>
      <c r="W153" s="14">
        <v>187</v>
      </c>
      <c r="X153" s="14">
        <v>177</v>
      </c>
      <c r="Y153" s="14">
        <v>270</v>
      </c>
      <c r="Z153" s="14">
        <v>359</v>
      </c>
      <c r="AA153" s="14">
        <v>221</v>
      </c>
    </row>
    <row r="154" spans="1:27" x14ac:dyDescent="0.3">
      <c r="A154" s="3" t="s">
        <v>37</v>
      </c>
      <c r="B154" s="6">
        <f t="shared" si="6"/>
        <v>0.2</v>
      </c>
      <c r="C154" s="14">
        <v>1251</v>
      </c>
      <c r="D154" s="14">
        <v>981</v>
      </c>
      <c r="E154" s="14">
        <v>648</v>
      </c>
      <c r="F154" s="14">
        <v>28</v>
      </c>
      <c r="G154" s="14">
        <v>151</v>
      </c>
      <c r="H154" s="14">
        <v>526</v>
      </c>
      <c r="I154" s="14">
        <v>802</v>
      </c>
      <c r="J154" s="14">
        <v>697</v>
      </c>
      <c r="K154" s="14">
        <v>655</v>
      </c>
      <c r="L154" s="14">
        <v>859</v>
      </c>
      <c r="M154" s="14">
        <v>829</v>
      </c>
      <c r="N154" s="14">
        <v>831</v>
      </c>
      <c r="O154" s="14">
        <v>793</v>
      </c>
      <c r="P154" s="14">
        <v>816</v>
      </c>
      <c r="Q154" s="14">
        <v>1110</v>
      </c>
      <c r="R154" s="14">
        <v>1170</v>
      </c>
      <c r="S154" s="14">
        <v>1349</v>
      </c>
      <c r="T154" s="14">
        <v>1148</v>
      </c>
      <c r="U154" s="14">
        <v>1322</v>
      </c>
      <c r="V154" s="14">
        <v>1265</v>
      </c>
      <c r="W154" s="14">
        <v>164</v>
      </c>
      <c r="X154" s="14">
        <v>248</v>
      </c>
      <c r="Y154" s="14">
        <v>295</v>
      </c>
      <c r="Z154" s="14">
        <v>293</v>
      </c>
      <c r="AA154" s="14">
        <v>253</v>
      </c>
    </row>
    <row r="155" spans="1:27" x14ac:dyDescent="0.3">
      <c r="A155" s="3" t="s">
        <v>41</v>
      </c>
      <c r="B155" s="6"/>
      <c r="C155" s="10"/>
      <c r="D155" s="10"/>
      <c r="E155" s="10"/>
      <c r="F155" s="10"/>
      <c r="G155" s="20"/>
      <c r="H155" s="20"/>
      <c r="I155" s="20"/>
      <c r="J155" s="10"/>
      <c r="K155" s="10"/>
      <c r="L155" s="10"/>
      <c r="M155" s="10"/>
      <c r="N155" s="10"/>
      <c r="O155" s="40"/>
      <c r="P155" s="40"/>
      <c r="Q155" s="40"/>
      <c r="R155" s="40"/>
      <c r="S155" s="40"/>
      <c r="T155" s="40"/>
      <c r="U155" s="40"/>
      <c r="V155" s="14">
        <v>68</v>
      </c>
      <c r="W155" s="14">
        <v>106</v>
      </c>
      <c r="X155" s="14">
        <v>56</v>
      </c>
      <c r="Y155" s="14">
        <v>180</v>
      </c>
      <c r="Z155" s="14">
        <v>167</v>
      </c>
      <c r="AA155" s="14">
        <v>203</v>
      </c>
    </row>
    <row r="156" spans="1:27" x14ac:dyDescent="0.3">
      <c r="A156" s="3" t="s">
        <v>38</v>
      </c>
      <c r="B156" s="6">
        <f t="shared" si="6"/>
        <v>0.2</v>
      </c>
      <c r="C156" s="14">
        <v>36</v>
      </c>
      <c r="D156" s="14">
        <v>18</v>
      </c>
      <c r="E156" s="14">
        <v>7</v>
      </c>
      <c r="F156" s="14">
        <v>8</v>
      </c>
      <c r="G156" s="14">
        <v>10</v>
      </c>
      <c r="H156" s="14">
        <v>7</v>
      </c>
      <c r="I156" s="14">
        <v>22</v>
      </c>
      <c r="J156" s="14">
        <v>19</v>
      </c>
      <c r="K156" s="14">
        <v>19</v>
      </c>
      <c r="L156" s="14">
        <v>17</v>
      </c>
      <c r="M156" s="14">
        <v>21</v>
      </c>
      <c r="N156" s="14">
        <v>23</v>
      </c>
      <c r="O156" s="14">
        <v>15</v>
      </c>
      <c r="P156" s="14">
        <v>22</v>
      </c>
      <c r="Q156" s="14">
        <v>18</v>
      </c>
      <c r="R156" s="14">
        <v>12</v>
      </c>
      <c r="S156" s="14">
        <v>14</v>
      </c>
      <c r="T156" s="14">
        <v>90</v>
      </c>
      <c r="U156" s="14">
        <v>53</v>
      </c>
      <c r="V156" s="14">
        <v>39</v>
      </c>
      <c r="W156" s="14">
        <v>16</v>
      </c>
      <c r="X156" s="14">
        <v>21</v>
      </c>
      <c r="Y156" s="14">
        <v>11</v>
      </c>
      <c r="Z156" s="14">
        <v>12</v>
      </c>
      <c r="AA156" s="14">
        <v>20</v>
      </c>
    </row>
    <row r="157" spans="1:27" x14ac:dyDescent="0.3">
      <c r="A157" s="3" t="s">
        <v>39</v>
      </c>
      <c r="B157" s="6">
        <f t="shared" si="6"/>
        <v>0.2</v>
      </c>
      <c r="C157" s="14">
        <v>105</v>
      </c>
      <c r="D157" s="14">
        <v>122</v>
      </c>
      <c r="E157" s="14">
        <v>148</v>
      </c>
      <c r="F157" s="14">
        <v>109</v>
      </c>
      <c r="G157" s="14">
        <v>73</v>
      </c>
      <c r="H157" s="14">
        <v>112</v>
      </c>
      <c r="I157" s="14">
        <v>159</v>
      </c>
      <c r="J157" s="14">
        <v>150</v>
      </c>
      <c r="K157" s="14">
        <v>214</v>
      </c>
      <c r="L157" s="14">
        <v>194</v>
      </c>
      <c r="M157" s="14">
        <v>188</v>
      </c>
      <c r="N157" s="14">
        <v>218</v>
      </c>
      <c r="O157" s="14">
        <v>169</v>
      </c>
      <c r="P157" s="14">
        <v>184</v>
      </c>
      <c r="Q157" s="14">
        <v>204</v>
      </c>
      <c r="R157" s="14">
        <v>234</v>
      </c>
      <c r="S157" s="14">
        <v>188</v>
      </c>
      <c r="T157" s="14">
        <v>170</v>
      </c>
      <c r="U157" s="14">
        <v>228</v>
      </c>
      <c r="V157" s="14">
        <v>207</v>
      </c>
      <c r="W157" s="14">
        <v>180</v>
      </c>
      <c r="X157" s="14">
        <v>169</v>
      </c>
      <c r="Y157" s="14">
        <v>141</v>
      </c>
      <c r="Z157" s="14">
        <v>156</v>
      </c>
      <c r="AA157" s="14">
        <v>233</v>
      </c>
    </row>
    <row r="158" spans="1:27" x14ac:dyDescent="0.3">
      <c r="A158" s="3" t="s">
        <v>30</v>
      </c>
      <c r="B158" s="6">
        <f t="shared" si="6"/>
        <v>0.2</v>
      </c>
      <c r="C158" s="14">
        <v>262</v>
      </c>
      <c r="D158" s="14">
        <v>236</v>
      </c>
      <c r="E158" s="14">
        <v>301</v>
      </c>
      <c r="F158" s="14">
        <v>198</v>
      </c>
      <c r="G158" s="14">
        <v>256</v>
      </c>
      <c r="H158" s="14">
        <v>205</v>
      </c>
      <c r="I158" s="14">
        <v>263</v>
      </c>
      <c r="J158" s="14">
        <v>300</v>
      </c>
      <c r="K158" s="14">
        <v>339</v>
      </c>
      <c r="L158" s="14">
        <v>298</v>
      </c>
      <c r="M158" s="14">
        <v>256</v>
      </c>
      <c r="N158" s="14">
        <v>220</v>
      </c>
      <c r="O158" s="14">
        <v>226</v>
      </c>
      <c r="P158" s="14">
        <v>204</v>
      </c>
      <c r="Q158" s="14">
        <v>210</v>
      </c>
      <c r="R158" s="14">
        <v>254</v>
      </c>
      <c r="S158" s="14">
        <v>233</v>
      </c>
      <c r="T158" s="14">
        <v>278</v>
      </c>
      <c r="U158" s="14">
        <v>334</v>
      </c>
      <c r="V158" s="14">
        <v>303</v>
      </c>
      <c r="W158" s="14">
        <v>257</v>
      </c>
      <c r="X158" s="14">
        <v>301</v>
      </c>
      <c r="Y158" s="14">
        <v>309</v>
      </c>
      <c r="Z158" s="14">
        <v>263</v>
      </c>
      <c r="AA158" s="14">
        <v>198</v>
      </c>
    </row>
    <row r="159" spans="1:27" x14ac:dyDescent="0.3">
      <c r="A159" s="3" t="s">
        <v>40</v>
      </c>
      <c r="B159" s="6">
        <f t="shared" si="6"/>
        <v>0.2</v>
      </c>
      <c r="C159" s="14">
        <v>10211</v>
      </c>
      <c r="D159" s="14">
        <v>9607</v>
      </c>
      <c r="E159" s="14">
        <v>8093</v>
      </c>
      <c r="F159" s="14">
        <v>1728</v>
      </c>
      <c r="G159" s="14">
        <v>1781</v>
      </c>
      <c r="H159" s="14">
        <v>2152</v>
      </c>
      <c r="I159" s="14">
        <v>2852</v>
      </c>
      <c r="J159" s="14">
        <v>3181</v>
      </c>
      <c r="K159" s="14">
        <v>3388</v>
      </c>
      <c r="L159" s="14">
        <v>4206</v>
      </c>
      <c r="M159" s="14">
        <v>4322</v>
      </c>
      <c r="N159" s="14">
        <v>4598</v>
      </c>
      <c r="O159" s="14">
        <v>5345</v>
      </c>
      <c r="P159" s="14">
        <v>4519</v>
      </c>
      <c r="Q159" s="14">
        <v>5687</v>
      </c>
      <c r="R159" s="14">
        <v>5530</v>
      </c>
      <c r="S159" s="14">
        <v>6375</v>
      </c>
      <c r="T159" s="14">
        <v>7456</v>
      </c>
      <c r="U159" s="14">
        <v>9922</v>
      </c>
      <c r="V159" s="14">
        <v>10870</v>
      </c>
      <c r="W159" s="14">
        <v>2497</v>
      </c>
      <c r="X159" s="14">
        <v>2613</v>
      </c>
      <c r="Y159" s="14">
        <v>2844</v>
      </c>
      <c r="Z159" s="14">
        <v>3183</v>
      </c>
      <c r="AA159" s="14">
        <v>3336</v>
      </c>
    </row>
    <row r="160" spans="1:27" x14ac:dyDescent="0.3">
      <c r="C160" s="7"/>
      <c r="D160" s="7"/>
      <c r="E160" s="7"/>
      <c r="F160" s="7"/>
      <c r="G160" s="7"/>
      <c r="H160" s="7"/>
    </row>
    <row r="161" spans="1:28" ht="49.95" customHeight="1" x14ac:dyDescent="0.3">
      <c r="A161" s="4" t="s">
        <v>31</v>
      </c>
      <c r="B161" s="4" t="s">
        <v>1</v>
      </c>
      <c r="C161" s="5">
        <v>43831</v>
      </c>
      <c r="D161" s="5">
        <v>43862</v>
      </c>
      <c r="E161" s="5">
        <v>43891</v>
      </c>
      <c r="F161" s="5">
        <v>43922</v>
      </c>
      <c r="G161" s="5">
        <v>43952</v>
      </c>
      <c r="H161" s="5">
        <v>43983</v>
      </c>
      <c r="I161" s="5">
        <v>44013</v>
      </c>
      <c r="J161" s="5">
        <v>44044</v>
      </c>
      <c r="K161" s="5">
        <v>44075</v>
      </c>
      <c r="L161" s="5">
        <v>44105</v>
      </c>
      <c r="M161" s="5">
        <v>44136</v>
      </c>
      <c r="N161" s="5">
        <v>44166</v>
      </c>
      <c r="O161" s="5">
        <v>44197</v>
      </c>
      <c r="P161" s="5">
        <v>44228</v>
      </c>
      <c r="Q161" s="5">
        <v>44256</v>
      </c>
      <c r="R161" s="5">
        <v>44287</v>
      </c>
      <c r="S161" s="5">
        <v>44317</v>
      </c>
      <c r="T161" s="5">
        <v>44348</v>
      </c>
      <c r="U161" s="5">
        <v>44378</v>
      </c>
      <c r="V161" s="5">
        <v>44409</v>
      </c>
      <c r="W161" s="5">
        <v>44440</v>
      </c>
      <c r="X161" s="5">
        <v>44470</v>
      </c>
      <c r="Y161" s="5">
        <v>44501</v>
      </c>
      <c r="Z161" s="5">
        <v>44531</v>
      </c>
      <c r="AA161" s="5">
        <v>44562</v>
      </c>
    </row>
    <row r="162" spans="1:28" x14ac:dyDescent="0.3">
      <c r="A162" s="3" t="s">
        <v>2</v>
      </c>
      <c r="B162" s="6">
        <f t="shared" ref="B162:B179" si="7">$AD$7</f>
        <v>0.15</v>
      </c>
      <c r="C162" s="18">
        <f>9/16</f>
        <v>0.5625</v>
      </c>
      <c r="D162" s="18">
        <f>5/12</f>
        <v>0.41666666666666669</v>
      </c>
      <c r="E162" s="18">
        <f>7/21</f>
        <v>0.33333333333333331</v>
      </c>
      <c r="F162" s="40"/>
      <c r="G162" s="40"/>
      <c r="H162" s="18">
        <v>0.5</v>
      </c>
      <c r="I162" s="18">
        <v>0.77777777777777801</v>
      </c>
      <c r="J162" s="18">
        <v>0.5</v>
      </c>
      <c r="K162" s="18">
        <v>0.5</v>
      </c>
      <c r="L162" s="18">
        <v>0.75</v>
      </c>
      <c r="M162" s="18">
        <v>0.3125</v>
      </c>
      <c r="N162" s="18">
        <v>0.55559999999999998</v>
      </c>
      <c r="O162" s="18">
        <v>1</v>
      </c>
      <c r="P162" s="18">
        <v>0.85709999999999997</v>
      </c>
      <c r="Q162" s="18">
        <v>0.625</v>
      </c>
      <c r="R162" s="18">
        <v>0.16669999999999999</v>
      </c>
      <c r="S162" s="18">
        <v>0.4</v>
      </c>
      <c r="T162" s="18">
        <v>0.5</v>
      </c>
      <c r="U162" s="18">
        <v>0.5</v>
      </c>
      <c r="V162" s="18">
        <v>0.25</v>
      </c>
      <c r="W162" s="18">
        <v>0.5</v>
      </c>
      <c r="X162" s="18">
        <v>0.75</v>
      </c>
      <c r="Y162" s="18">
        <v>0.66669999999999996</v>
      </c>
      <c r="Z162" s="18">
        <v>0.25</v>
      </c>
      <c r="AA162" s="18">
        <v>0.71430000000000005</v>
      </c>
      <c r="AB162" s="62"/>
    </row>
    <row r="163" spans="1:28" x14ac:dyDescent="0.3">
      <c r="A163" s="3" t="s">
        <v>8</v>
      </c>
      <c r="B163" s="6">
        <f t="shared" si="7"/>
        <v>0.15</v>
      </c>
      <c r="C163" s="18">
        <f>7/103</f>
        <v>6.7961165048543687E-2</v>
      </c>
      <c r="D163" s="18">
        <f>3/66</f>
        <v>4.5454545454545456E-2</v>
      </c>
      <c r="E163" s="18">
        <f>9/63</f>
        <v>0.14285714285714285</v>
      </c>
      <c r="F163" s="40"/>
      <c r="G163" s="40"/>
      <c r="H163" s="40"/>
      <c r="I163" s="18">
        <v>0.2</v>
      </c>
      <c r="J163" s="18">
        <v>0.34693877551020402</v>
      </c>
      <c r="K163" s="18">
        <v>0.3</v>
      </c>
      <c r="L163" s="18">
        <v>0.565217391304348</v>
      </c>
      <c r="M163" s="18">
        <v>0.70588235294117696</v>
      </c>
      <c r="N163" s="18">
        <v>0.72729999999999995</v>
      </c>
      <c r="O163" s="18">
        <v>0.75</v>
      </c>
      <c r="P163" s="18">
        <v>0.64290000000000003</v>
      </c>
      <c r="Q163" s="18">
        <v>0.30430000000000001</v>
      </c>
      <c r="R163" s="18">
        <v>0.31580000000000003</v>
      </c>
      <c r="S163" s="18">
        <v>0.35</v>
      </c>
      <c r="T163" s="18">
        <v>0.8</v>
      </c>
      <c r="U163" s="18">
        <v>0.3</v>
      </c>
      <c r="V163" s="18">
        <v>0.61539999999999995</v>
      </c>
      <c r="W163" s="18">
        <v>0.73680000000000001</v>
      </c>
      <c r="X163" s="18">
        <v>0.59260000000000002</v>
      </c>
      <c r="Y163" s="18">
        <v>0.72729999999999995</v>
      </c>
      <c r="Z163" s="18">
        <v>0.76919999999999999</v>
      </c>
      <c r="AA163" s="18">
        <v>0.75860000000000005</v>
      </c>
      <c r="AB163" s="62"/>
    </row>
    <row r="164" spans="1:28" x14ac:dyDescent="0.3">
      <c r="A164" s="3" t="s">
        <v>10</v>
      </c>
      <c r="B164" s="6">
        <f t="shared" si="7"/>
        <v>0.15</v>
      </c>
      <c r="C164" s="18">
        <f>59/244</f>
        <v>0.24180327868852458</v>
      </c>
      <c r="D164" s="18">
        <f>87/323</f>
        <v>0.26934984520123839</v>
      </c>
      <c r="E164" s="18">
        <f>110/367</f>
        <v>0.29972752043596729</v>
      </c>
      <c r="F164" s="40"/>
      <c r="G164" s="40"/>
      <c r="H164" s="40"/>
      <c r="I164" s="18">
        <v>0.55487804878048796</v>
      </c>
      <c r="J164" s="18">
        <v>0.59499999999999997</v>
      </c>
      <c r="K164" s="18">
        <v>0.52</v>
      </c>
      <c r="L164" s="18">
        <v>0.47</v>
      </c>
      <c r="M164" s="18">
        <v>0.58426966292134797</v>
      </c>
      <c r="N164" s="18">
        <v>0.57140000000000002</v>
      </c>
      <c r="O164" s="18">
        <v>0.49509999999999998</v>
      </c>
      <c r="P164" s="18">
        <v>0.6552</v>
      </c>
      <c r="Q164" s="18">
        <v>0.5</v>
      </c>
      <c r="R164" s="18">
        <v>0.48680000000000001</v>
      </c>
      <c r="S164" s="18">
        <v>0.56120000000000003</v>
      </c>
      <c r="T164" s="18">
        <v>0.44</v>
      </c>
      <c r="U164" s="18">
        <v>0.47199999999999998</v>
      </c>
      <c r="V164" s="18">
        <v>0.58420000000000005</v>
      </c>
      <c r="W164" s="18">
        <v>0.59219999999999995</v>
      </c>
      <c r="X164" s="18">
        <v>0.68420000000000003</v>
      </c>
      <c r="Y164" s="18">
        <v>0.65710000000000002</v>
      </c>
      <c r="Z164" s="18">
        <v>0.61399999999999999</v>
      </c>
      <c r="AA164" s="18">
        <v>0.61699999999999999</v>
      </c>
      <c r="AB164" s="62"/>
    </row>
    <row r="165" spans="1:28" x14ac:dyDescent="0.3">
      <c r="A165" s="3" t="s">
        <v>14</v>
      </c>
      <c r="B165" s="6">
        <f t="shared" si="7"/>
        <v>0.15</v>
      </c>
      <c r="C165" s="40"/>
      <c r="D165" s="40"/>
      <c r="E165" s="40"/>
      <c r="F165" s="40"/>
      <c r="G165" s="40"/>
      <c r="H165" s="40"/>
      <c r="I165" s="18">
        <v>0.83823529411764697</v>
      </c>
      <c r="J165" s="18">
        <v>0.73053892215568905</v>
      </c>
      <c r="K165" s="18">
        <v>0.65760869565217395</v>
      </c>
      <c r="L165" s="18">
        <v>0.63297872340425498</v>
      </c>
      <c r="M165" s="18">
        <v>0.59281437125748504</v>
      </c>
      <c r="N165" s="18">
        <v>0.60399999999999998</v>
      </c>
      <c r="O165" s="18">
        <v>0.53510000000000002</v>
      </c>
      <c r="P165" s="18">
        <v>0.71550000000000002</v>
      </c>
      <c r="Q165" s="18">
        <v>0.82530000000000003</v>
      </c>
      <c r="R165" s="18">
        <v>0.68579999999999997</v>
      </c>
      <c r="S165" s="18">
        <v>0.56799999999999995</v>
      </c>
      <c r="T165" s="18">
        <v>0.56279999999999997</v>
      </c>
      <c r="U165" s="18">
        <v>0.59730000000000005</v>
      </c>
      <c r="V165" s="18">
        <v>0.82650000000000001</v>
      </c>
      <c r="W165" s="18">
        <v>0.85860000000000003</v>
      </c>
      <c r="X165" s="18">
        <v>0.96089999999999998</v>
      </c>
      <c r="Y165" s="18">
        <v>0.95540000000000003</v>
      </c>
      <c r="Z165" s="18">
        <v>0.92900000000000005</v>
      </c>
      <c r="AA165" s="18">
        <v>0.89359999999999995</v>
      </c>
      <c r="AB165" s="62"/>
    </row>
    <row r="166" spans="1:28" x14ac:dyDescent="0.3">
      <c r="A166" s="3" t="s">
        <v>16</v>
      </c>
      <c r="B166" s="6">
        <f t="shared" si="7"/>
        <v>0.15</v>
      </c>
      <c r="C166" s="18">
        <f>8/22</f>
        <v>0.36363636363636365</v>
      </c>
      <c r="D166" s="18">
        <f>4/19</f>
        <v>0.21052631578947367</v>
      </c>
      <c r="E166" s="18">
        <f>2/11</f>
        <v>0.18181818181818182</v>
      </c>
      <c r="F166" s="40"/>
      <c r="G166" s="40"/>
      <c r="H166" s="18">
        <v>0.42307692307692302</v>
      </c>
      <c r="I166" s="18">
        <v>0.51851851851851805</v>
      </c>
      <c r="J166" s="18">
        <v>0.72727272727272696</v>
      </c>
      <c r="K166" s="18">
        <v>0.57692307692307698</v>
      </c>
      <c r="L166" s="18">
        <v>0.35135135135135098</v>
      </c>
      <c r="M166" s="18">
        <v>0.75</v>
      </c>
      <c r="N166" s="18">
        <v>0.8286</v>
      </c>
      <c r="O166" s="18">
        <v>0.74470000000000003</v>
      </c>
      <c r="P166" s="18">
        <v>0.94120000000000004</v>
      </c>
      <c r="Q166" s="18">
        <v>0.80649999999999999</v>
      </c>
      <c r="R166" s="18">
        <v>0.83779999999999999</v>
      </c>
      <c r="S166" s="18">
        <v>0.75860000000000005</v>
      </c>
      <c r="T166" s="18">
        <v>0.87880000000000003</v>
      </c>
      <c r="U166" s="18">
        <v>0.9839</v>
      </c>
      <c r="V166" s="18">
        <v>0.92310000000000003</v>
      </c>
      <c r="W166" s="18">
        <v>0.59379999999999999</v>
      </c>
      <c r="X166" s="18">
        <v>0.86670000000000003</v>
      </c>
      <c r="Y166" s="18">
        <v>0.96150000000000002</v>
      </c>
      <c r="Z166" s="18">
        <v>0.88</v>
      </c>
      <c r="AA166" s="18">
        <v>0.81820000000000004</v>
      </c>
      <c r="AB166" s="62"/>
    </row>
    <row r="167" spans="1:28" x14ac:dyDescent="0.3">
      <c r="A167" s="3" t="s">
        <v>19</v>
      </c>
      <c r="B167" s="6">
        <f t="shared" si="7"/>
        <v>0.15</v>
      </c>
      <c r="C167" s="18">
        <f>3/11</f>
        <v>0.27272727272727271</v>
      </c>
      <c r="D167" s="18">
        <f>1/22</f>
        <v>4.5454545454545456E-2</v>
      </c>
      <c r="E167" s="18">
        <f>2/15</f>
        <v>0.13333333333333333</v>
      </c>
      <c r="F167" s="40"/>
      <c r="G167" s="40"/>
      <c r="H167" s="18">
        <v>0.13636363636363599</v>
      </c>
      <c r="I167" s="18">
        <v>0.133333333333333</v>
      </c>
      <c r="J167" s="18">
        <v>0.45454545454545497</v>
      </c>
      <c r="K167" s="18">
        <v>0.5</v>
      </c>
      <c r="L167" s="18">
        <v>0.41176470588235298</v>
      </c>
      <c r="M167" s="18">
        <v>0.66666666666666696</v>
      </c>
      <c r="N167" s="18">
        <v>0.60870000000000002</v>
      </c>
      <c r="O167" s="18">
        <v>0.85709999999999997</v>
      </c>
      <c r="P167" s="18">
        <v>0.81820000000000004</v>
      </c>
      <c r="Q167" s="18">
        <v>0.52939999999999998</v>
      </c>
      <c r="R167" s="18">
        <v>0.52170000000000005</v>
      </c>
      <c r="S167" s="18">
        <v>0.69230000000000003</v>
      </c>
      <c r="T167" s="18">
        <v>0.47060000000000002</v>
      </c>
      <c r="U167" s="18">
        <v>0.69230000000000003</v>
      </c>
      <c r="V167" s="18">
        <v>0.86670000000000003</v>
      </c>
      <c r="W167" s="18">
        <v>0.42859999999999998</v>
      </c>
      <c r="X167" s="18">
        <v>0.25</v>
      </c>
      <c r="Y167" s="18">
        <v>0.33329999999999999</v>
      </c>
      <c r="Z167" s="18">
        <v>0.48</v>
      </c>
      <c r="AA167" s="18">
        <v>0.26319999999999999</v>
      </c>
      <c r="AB167" s="62"/>
    </row>
    <row r="168" spans="1:28" x14ac:dyDescent="0.3">
      <c r="A168" s="3" t="s">
        <v>22</v>
      </c>
      <c r="B168" s="6">
        <f t="shared" si="7"/>
        <v>0.15</v>
      </c>
      <c r="C168" s="18">
        <v>0</v>
      </c>
      <c r="D168" s="18">
        <v>0</v>
      </c>
      <c r="E168" s="18">
        <f>2/50</f>
        <v>0.04</v>
      </c>
      <c r="F168" s="40"/>
      <c r="G168" s="40"/>
      <c r="H168" s="18">
        <v>0</v>
      </c>
      <c r="I168" s="18">
        <v>9.7087378640776708E-3</v>
      </c>
      <c r="J168" s="18">
        <v>0.13636363636363599</v>
      </c>
      <c r="K168" s="18">
        <v>0.17647058823529399</v>
      </c>
      <c r="L168" s="18">
        <v>0.25</v>
      </c>
      <c r="M168" s="18">
        <v>5.5555555555555601E-2</v>
      </c>
      <c r="N168" s="18">
        <v>0.32429999999999998</v>
      </c>
      <c r="O168" s="18">
        <v>0.23400000000000001</v>
      </c>
      <c r="P168" s="18">
        <v>0.4</v>
      </c>
      <c r="Q168" s="18">
        <v>0.30559999999999998</v>
      </c>
      <c r="R168" s="18">
        <v>0.3</v>
      </c>
      <c r="S168" s="18">
        <v>7.1400000000000005E-2</v>
      </c>
      <c r="T168" s="18">
        <v>0.1923</v>
      </c>
      <c r="U168" s="18">
        <v>0.25929999999999997</v>
      </c>
      <c r="V168" s="18">
        <v>0.36</v>
      </c>
      <c r="W168" s="18">
        <v>0.5</v>
      </c>
      <c r="X168" s="18">
        <v>0.42859999999999998</v>
      </c>
      <c r="Y168" s="18">
        <v>0.26319999999999999</v>
      </c>
      <c r="Z168" s="18">
        <v>0.1176</v>
      </c>
      <c r="AA168" s="18">
        <v>0.4</v>
      </c>
      <c r="AB168" s="62"/>
    </row>
    <row r="169" spans="1:28" x14ac:dyDescent="0.3">
      <c r="A169" s="3" t="s">
        <v>25</v>
      </c>
      <c r="B169" s="6">
        <f t="shared" si="7"/>
        <v>0.15</v>
      </c>
      <c r="C169" s="18">
        <f>2/11</f>
        <v>0.18181818181818182</v>
      </c>
      <c r="D169" s="18">
        <f>25/52</f>
        <v>0.48076923076923078</v>
      </c>
      <c r="E169" s="18">
        <f>32/64</f>
        <v>0.5</v>
      </c>
      <c r="F169" s="40"/>
      <c r="G169" s="40"/>
      <c r="H169" s="18">
        <v>3.5714285714285698E-2</v>
      </c>
      <c r="I169" s="18">
        <v>0.125</v>
      </c>
      <c r="J169" s="18">
        <v>0.22222222222222199</v>
      </c>
      <c r="K169" s="18">
        <v>0.34782608695652201</v>
      </c>
      <c r="L169" s="18">
        <v>0.95</v>
      </c>
      <c r="M169" s="18">
        <v>0.35714285714285698</v>
      </c>
      <c r="N169" s="18">
        <v>0.84619999999999995</v>
      </c>
      <c r="O169" s="18">
        <v>0.58330000000000004</v>
      </c>
      <c r="P169" s="18">
        <v>0.2</v>
      </c>
      <c r="Q169" s="18">
        <v>0.46150000000000002</v>
      </c>
      <c r="R169" s="18">
        <v>0.6</v>
      </c>
      <c r="S169" s="18">
        <v>0.57140000000000002</v>
      </c>
      <c r="T169" s="18">
        <v>0.73329999999999995</v>
      </c>
      <c r="U169" s="18">
        <v>0.76919999999999999</v>
      </c>
      <c r="V169" s="18">
        <v>0.9</v>
      </c>
      <c r="W169" s="18">
        <v>0.78949999999999998</v>
      </c>
      <c r="X169" s="18">
        <v>0.73080000000000001</v>
      </c>
      <c r="Y169" s="18">
        <v>0.76190000000000002</v>
      </c>
      <c r="Z169" s="18">
        <v>0.56759999999999999</v>
      </c>
      <c r="AA169" s="18">
        <v>0.55559999999999998</v>
      </c>
      <c r="AB169" s="62"/>
    </row>
    <row r="170" spans="1:28" x14ac:dyDescent="0.3">
      <c r="A170" s="3" t="s">
        <v>28</v>
      </c>
      <c r="B170" s="6">
        <f t="shared" si="7"/>
        <v>0.15</v>
      </c>
      <c r="C170" s="18">
        <f>0/1</f>
        <v>0</v>
      </c>
      <c r="D170" s="18">
        <f>1/4</f>
        <v>0.25</v>
      </c>
      <c r="E170" s="18">
        <f>2/4</f>
        <v>0.5</v>
      </c>
      <c r="F170" s="40"/>
      <c r="G170" s="40"/>
      <c r="H170" s="18">
        <v>0</v>
      </c>
      <c r="I170" s="18">
        <v>0.5</v>
      </c>
      <c r="J170" s="18">
        <v>0</v>
      </c>
      <c r="K170" s="18">
        <v>0.66666666666666696</v>
      </c>
      <c r="L170" s="18">
        <v>1</v>
      </c>
      <c r="M170" s="18">
        <v>0.5</v>
      </c>
      <c r="N170" s="18">
        <v>1</v>
      </c>
      <c r="O170" s="40">
        <v>1</v>
      </c>
      <c r="P170" s="18">
        <v>1</v>
      </c>
      <c r="Q170" s="18">
        <v>1</v>
      </c>
      <c r="R170" s="18">
        <v>0.33329999999999999</v>
      </c>
      <c r="S170" s="18">
        <v>1</v>
      </c>
      <c r="T170" s="40">
        <v>1</v>
      </c>
      <c r="U170" s="18">
        <v>0.5</v>
      </c>
      <c r="V170" s="18">
        <v>1</v>
      </c>
      <c r="W170" s="18">
        <v>0.5</v>
      </c>
      <c r="X170" s="18">
        <v>0.875</v>
      </c>
      <c r="Y170" s="18">
        <v>1</v>
      </c>
      <c r="Z170" s="18">
        <v>0.66669999999999996</v>
      </c>
      <c r="AA170" s="40">
        <v>1</v>
      </c>
      <c r="AB170" s="62"/>
    </row>
    <row r="171" spans="1:28" x14ac:dyDescent="0.3">
      <c r="A171" s="3" t="s">
        <v>32</v>
      </c>
      <c r="B171" s="6">
        <f t="shared" si="7"/>
        <v>0.15</v>
      </c>
      <c r="C171" s="18">
        <f>1/2</f>
        <v>0.5</v>
      </c>
      <c r="D171" s="18">
        <f>1/5</f>
        <v>0.2</v>
      </c>
      <c r="E171" s="18">
        <f>0/2</f>
        <v>0</v>
      </c>
      <c r="F171" s="40"/>
      <c r="G171" s="40"/>
      <c r="H171" s="18">
        <v>0</v>
      </c>
      <c r="I171" s="18">
        <v>0</v>
      </c>
      <c r="J171" s="18">
        <v>0</v>
      </c>
      <c r="K171" s="40"/>
      <c r="L171" s="18">
        <v>0.33333333333333298</v>
      </c>
      <c r="M171" s="40"/>
      <c r="N171" s="40"/>
      <c r="O171" s="40">
        <v>1</v>
      </c>
      <c r="P171" s="40">
        <v>1</v>
      </c>
      <c r="Q171" s="40">
        <v>1</v>
      </c>
      <c r="R171" s="18">
        <v>0</v>
      </c>
      <c r="S171" s="18">
        <v>0</v>
      </c>
      <c r="T171" s="18">
        <v>1</v>
      </c>
      <c r="U171" s="40">
        <v>1</v>
      </c>
      <c r="V171" s="40">
        <v>1</v>
      </c>
      <c r="W171" s="40">
        <v>1</v>
      </c>
      <c r="X171" s="40">
        <v>1</v>
      </c>
      <c r="Y171" s="18">
        <v>1</v>
      </c>
      <c r="Z171" s="18">
        <v>0</v>
      </c>
      <c r="AA171" s="40">
        <v>1</v>
      </c>
      <c r="AB171"/>
    </row>
    <row r="172" spans="1:28" x14ac:dyDescent="0.3">
      <c r="A172" s="3" t="s">
        <v>34</v>
      </c>
      <c r="B172" s="6">
        <f t="shared" si="7"/>
        <v>0.15</v>
      </c>
      <c r="C172" s="18">
        <v>0</v>
      </c>
      <c r="D172" s="18">
        <v>0</v>
      </c>
      <c r="E172" s="18">
        <v>0</v>
      </c>
      <c r="F172" s="40"/>
      <c r="G172" s="40"/>
      <c r="H172" s="18">
        <v>0.125</v>
      </c>
      <c r="I172" s="18">
        <v>0.10958904109589</v>
      </c>
      <c r="J172" s="18">
        <v>0.33333333333333298</v>
      </c>
      <c r="K172" s="18">
        <v>0.53333333333333299</v>
      </c>
      <c r="L172" s="18">
        <v>0.41666666666666702</v>
      </c>
      <c r="M172" s="18">
        <v>0.74358974358974395</v>
      </c>
      <c r="N172" s="18">
        <v>0.62749999999999995</v>
      </c>
      <c r="O172" s="18">
        <v>0.9103</v>
      </c>
      <c r="P172" s="18">
        <v>0.87270000000000003</v>
      </c>
      <c r="Q172" s="18">
        <v>0.87390000000000001</v>
      </c>
      <c r="R172" s="18">
        <v>0.81399999999999995</v>
      </c>
      <c r="S172" s="18">
        <v>0.92669999999999997</v>
      </c>
      <c r="T172" s="18">
        <v>0.9103</v>
      </c>
      <c r="U172" s="18">
        <v>0.81130000000000002</v>
      </c>
      <c r="V172" s="18">
        <v>0.90239999999999998</v>
      </c>
      <c r="W172" s="18">
        <v>0.95709999999999995</v>
      </c>
      <c r="X172" s="18">
        <v>0.98939999999999995</v>
      </c>
      <c r="Y172" s="18">
        <v>0.99380000000000002</v>
      </c>
      <c r="Z172" s="18">
        <v>1</v>
      </c>
      <c r="AA172" s="18">
        <v>0.96550000000000002</v>
      </c>
      <c r="AB172" s="62"/>
    </row>
    <row r="173" spans="1:28" x14ac:dyDescent="0.3">
      <c r="A173" s="3" t="s">
        <v>35</v>
      </c>
      <c r="B173" s="6">
        <f t="shared" si="7"/>
        <v>0.15</v>
      </c>
      <c r="C173" s="18">
        <f>1/2</f>
        <v>0.5</v>
      </c>
      <c r="D173" s="18">
        <f>1/7</f>
        <v>0.14285714285714285</v>
      </c>
      <c r="E173" s="18">
        <f>2/5</f>
        <v>0.4</v>
      </c>
      <c r="F173" s="40"/>
      <c r="G173" s="40"/>
      <c r="H173" s="18">
        <v>0</v>
      </c>
      <c r="I173" s="18">
        <v>0.625</v>
      </c>
      <c r="J173" s="18">
        <v>0</v>
      </c>
      <c r="K173" s="18">
        <v>1</v>
      </c>
      <c r="L173" s="18">
        <v>0.5</v>
      </c>
      <c r="M173" s="18">
        <v>0.5</v>
      </c>
      <c r="N173" s="18">
        <v>0.4</v>
      </c>
      <c r="O173" s="18">
        <v>0.66669999999999996</v>
      </c>
      <c r="P173" s="18">
        <v>1</v>
      </c>
      <c r="Q173" s="18">
        <v>1</v>
      </c>
      <c r="R173" s="18">
        <v>1</v>
      </c>
      <c r="S173" s="40">
        <v>1</v>
      </c>
      <c r="T173" s="18">
        <v>1</v>
      </c>
      <c r="U173" s="18">
        <v>0.88890000000000002</v>
      </c>
      <c r="V173" s="18">
        <v>0.44440000000000002</v>
      </c>
      <c r="W173" s="18">
        <v>0.5</v>
      </c>
      <c r="X173" s="18">
        <v>0.9</v>
      </c>
      <c r="Y173" s="18">
        <v>0.5</v>
      </c>
      <c r="Z173" s="18">
        <v>1</v>
      </c>
      <c r="AA173" s="18">
        <v>0</v>
      </c>
      <c r="AB173" s="62"/>
    </row>
    <row r="174" spans="1:28" x14ac:dyDescent="0.3">
      <c r="A174" s="3" t="s">
        <v>37</v>
      </c>
      <c r="B174" s="6">
        <f t="shared" si="7"/>
        <v>0.15</v>
      </c>
      <c r="C174" s="18">
        <f>0/3</f>
        <v>0</v>
      </c>
      <c r="D174" s="18">
        <f>0/3</f>
        <v>0</v>
      </c>
      <c r="E174" s="18">
        <f>1/2</f>
        <v>0.5</v>
      </c>
      <c r="F174" s="40"/>
      <c r="G174" s="40"/>
      <c r="H174" s="18">
        <v>0</v>
      </c>
      <c r="I174" s="18">
        <v>0</v>
      </c>
      <c r="J174" s="40"/>
      <c r="K174" s="18">
        <v>0.5</v>
      </c>
      <c r="L174" s="18">
        <v>0.5</v>
      </c>
      <c r="M174" s="18">
        <v>0.25</v>
      </c>
      <c r="N174" s="18">
        <v>0.4</v>
      </c>
      <c r="O174" s="18">
        <v>0.6</v>
      </c>
      <c r="P174" s="18">
        <v>0.625</v>
      </c>
      <c r="Q174" s="18">
        <v>0.8</v>
      </c>
      <c r="R174" s="18">
        <v>0.33329999999999999</v>
      </c>
      <c r="S174" s="18">
        <v>0</v>
      </c>
      <c r="T174" s="18">
        <v>0.375</v>
      </c>
      <c r="U174" s="18">
        <v>0.6</v>
      </c>
      <c r="V174" s="18">
        <v>0.375</v>
      </c>
      <c r="W174" s="18">
        <v>0.44440000000000002</v>
      </c>
      <c r="X174" s="18">
        <v>1</v>
      </c>
      <c r="Y174" s="18">
        <v>1</v>
      </c>
      <c r="Z174" s="18">
        <v>0.75</v>
      </c>
      <c r="AA174" s="18">
        <v>1</v>
      </c>
      <c r="AB174" s="62"/>
    </row>
    <row r="175" spans="1:28" x14ac:dyDescent="0.3">
      <c r="A175" s="3" t="s">
        <v>41</v>
      </c>
      <c r="B175" s="6"/>
      <c r="C175" s="10"/>
      <c r="D175" s="10"/>
      <c r="E175" s="10"/>
      <c r="F175" s="10"/>
      <c r="G175" s="20"/>
      <c r="H175" s="20"/>
      <c r="I175" s="20"/>
      <c r="J175" s="10"/>
      <c r="K175" s="10"/>
      <c r="L175" s="10"/>
      <c r="M175" s="10"/>
      <c r="N175" s="10"/>
      <c r="O175" s="40">
        <v>1</v>
      </c>
      <c r="P175" s="40">
        <v>1</v>
      </c>
      <c r="Q175" s="40">
        <v>1</v>
      </c>
      <c r="R175" s="40">
        <v>1</v>
      </c>
      <c r="S175" s="40">
        <v>1</v>
      </c>
      <c r="T175" s="40">
        <v>1</v>
      </c>
      <c r="U175" s="40">
        <v>1</v>
      </c>
      <c r="V175" s="40">
        <v>1</v>
      </c>
      <c r="W175" s="40">
        <v>1</v>
      </c>
      <c r="X175" s="40">
        <v>1</v>
      </c>
      <c r="Y175" s="18">
        <v>0</v>
      </c>
      <c r="Z175" s="18">
        <v>0</v>
      </c>
      <c r="AA175" s="18">
        <v>0</v>
      </c>
    </row>
    <row r="176" spans="1:28" x14ac:dyDescent="0.3">
      <c r="A176" s="3" t="s">
        <v>38</v>
      </c>
      <c r="B176" s="6">
        <f t="shared" si="7"/>
        <v>0.15</v>
      </c>
      <c r="C176" s="40"/>
      <c r="D176" s="40"/>
      <c r="E176" s="40"/>
      <c r="F176" s="40"/>
      <c r="G176" s="40"/>
      <c r="H176" s="40"/>
      <c r="I176" s="18">
        <v>0</v>
      </c>
      <c r="J176" s="18">
        <v>0</v>
      </c>
      <c r="K176" s="18">
        <v>0</v>
      </c>
      <c r="L176" s="40"/>
      <c r="M176" s="18">
        <v>0.25</v>
      </c>
      <c r="N176" s="18">
        <v>0.5</v>
      </c>
      <c r="O176" s="40">
        <v>1</v>
      </c>
      <c r="P176" s="40">
        <v>1</v>
      </c>
      <c r="Q176" s="40">
        <v>1</v>
      </c>
      <c r="R176" s="18">
        <v>1</v>
      </c>
      <c r="S176" s="18">
        <v>0</v>
      </c>
      <c r="T176" s="18">
        <v>0</v>
      </c>
      <c r="U176" s="18">
        <v>0.5</v>
      </c>
      <c r="V176" s="18">
        <v>0</v>
      </c>
      <c r="W176" s="18">
        <v>1</v>
      </c>
      <c r="X176" s="18">
        <v>1</v>
      </c>
      <c r="Y176" s="40">
        <v>1</v>
      </c>
      <c r="Z176" s="40">
        <v>1</v>
      </c>
      <c r="AA176" s="40">
        <v>1</v>
      </c>
      <c r="AB176"/>
    </row>
    <row r="177" spans="1:28" x14ac:dyDescent="0.3">
      <c r="A177" s="3" t="s">
        <v>39</v>
      </c>
      <c r="B177" s="6">
        <f t="shared" si="7"/>
        <v>0.15</v>
      </c>
      <c r="C177" s="18">
        <f>3/5</f>
        <v>0.6</v>
      </c>
      <c r="D177" s="18">
        <f>0/6</f>
        <v>0</v>
      </c>
      <c r="E177" s="18">
        <f>0/8</f>
        <v>0</v>
      </c>
      <c r="F177" s="40"/>
      <c r="G177" s="40"/>
      <c r="H177" s="18">
        <v>0.42857142857142899</v>
      </c>
      <c r="I177" s="18">
        <v>0.45454545454545497</v>
      </c>
      <c r="J177" s="18">
        <v>0.375</v>
      </c>
      <c r="K177" s="18">
        <v>0.77272727272727304</v>
      </c>
      <c r="L177" s="18">
        <v>0.65</v>
      </c>
      <c r="M177" s="18">
        <v>0.41666666666666702</v>
      </c>
      <c r="N177" s="18">
        <v>0.78569999999999995</v>
      </c>
      <c r="O177" s="18">
        <v>0.72729999999999995</v>
      </c>
      <c r="P177" s="18">
        <v>1</v>
      </c>
      <c r="Q177" s="18">
        <v>0.4</v>
      </c>
      <c r="R177" s="18">
        <v>0.44440000000000002</v>
      </c>
      <c r="S177" s="18">
        <v>0.1429</v>
      </c>
      <c r="T177" s="18">
        <v>1</v>
      </c>
      <c r="U177" s="18">
        <v>0.75</v>
      </c>
      <c r="V177" s="18">
        <v>0.88890000000000002</v>
      </c>
      <c r="W177" s="18">
        <v>0.76919999999999999</v>
      </c>
      <c r="X177" s="18">
        <v>0.33329999999999999</v>
      </c>
      <c r="Y177" s="18">
        <v>0.84619999999999995</v>
      </c>
      <c r="Z177" s="18">
        <v>1</v>
      </c>
      <c r="AA177" s="18">
        <v>0.66669999999999996</v>
      </c>
      <c r="AB177" s="62"/>
    </row>
    <row r="178" spans="1:28" x14ac:dyDescent="0.3">
      <c r="A178" s="3" t="s">
        <v>30</v>
      </c>
      <c r="B178" s="6">
        <f t="shared" si="7"/>
        <v>0.15</v>
      </c>
      <c r="C178" s="18">
        <f>17/42</f>
        <v>0.40476190476190477</v>
      </c>
      <c r="D178" s="18">
        <f>9/29</f>
        <v>0.31034482758620691</v>
      </c>
      <c r="E178" s="18">
        <f>7/17</f>
        <v>0.41176470588235292</v>
      </c>
      <c r="F178" s="40"/>
      <c r="G178" s="40"/>
      <c r="H178" s="40"/>
      <c r="I178" s="18">
        <v>8.9285714285714302E-2</v>
      </c>
      <c r="J178" s="18">
        <v>0.26190476190476197</v>
      </c>
      <c r="K178" s="18">
        <v>0.27500000000000002</v>
      </c>
      <c r="L178" s="18">
        <v>0.3125</v>
      </c>
      <c r="M178" s="18">
        <v>0.66666666666666696</v>
      </c>
      <c r="N178" s="18">
        <v>0.36109999999999998</v>
      </c>
      <c r="O178" s="18">
        <v>0.26090000000000002</v>
      </c>
      <c r="P178" s="18">
        <v>0.4118</v>
      </c>
      <c r="Q178" s="18">
        <v>0.27779999999999999</v>
      </c>
      <c r="R178" s="18">
        <v>0.5</v>
      </c>
      <c r="S178" s="18">
        <v>0.30769999999999997</v>
      </c>
      <c r="T178" s="18">
        <v>0.25</v>
      </c>
      <c r="U178" s="18">
        <v>0.1429</v>
      </c>
      <c r="V178" s="18">
        <v>0.83330000000000004</v>
      </c>
      <c r="W178" s="18">
        <v>0.61539999999999995</v>
      </c>
      <c r="X178" s="18">
        <v>0.72729999999999995</v>
      </c>
      <c r="Y178" s="18">
        <v>0.625</v>
      </c>
      <c r="Z178" s="18">
        <v>0.66669999999999996</v>
      </c>
      <c r="AA178" s="18">
        <v>0.8</v>
      </c>
      <c r="AB178" s="62"/>
    </row>
    <row r="179" spans="1:28" x14ac:dyDescent="0.3">
      <c r="A179" s="3" t="s">
        <v>40</v>
      </c>
      <c r="B179" s="6">
        <f t="shared" si="7"/>
        <v>0.15</v>
      </c>
      <c r="C179" s="18">
        <f>27/102</f>
        <v>0.26470588235294118</v>
      </c>
      <c r="D179" s="18">
        <f>28/127</f>
        <v>0.22047244094488189</v>
      </c>
      <c r="E179" s="18">
        <f>25/88</f>
        <v>0.28409090909090912</v>
      </c>
      <c r="F179" s="40"/>
      <c r="G179" s="40"/>
      <c r="H179" s="18">
        <v>0.52577319587628901</v>
      </c>
      <c r="I179" s="18">
        <v>0.42342342342342298</v>
      </c>
      <c r="J179" s="18">
        <v>0.65789473684210498</v>
      </c>
      <c r="K179" s="18">
        <v>0.59090909090909105</v>
      </c>
      <c r="L179" s="18">
        <v>0.5859375</v>
      </c>
      <c r="M179" s="18">
        <v>0.73846153846153895</v>
      </c>
      <c r="N179" s="18">
        <v>0.90910000000000002</v>
      </c>
      <c r="O179" s="18">
        <v>0.79100000000000004</v>
      </c>
      <c r="P179" s="18">
        <v>0.77629999999999999</v>
      </c>
      <c r="Q179" s="18">
        <v>0.78790000000000004</v>
      </c>
      <c r="R179" s="18">
        <v>0.84850000000000003</v>
      </c>
      <c r="S179" s="18">
        <v>0.72060000000000002</v>
      </c>
      <c r="T179" s="18">
        <v>0.80249999999999999</v>
      </c>
      <c r="U179" s="18">
        <v>0.78949999999999998</v>
      </c>
      <c r="V179" s="18">
        <v>0.75900000000000001</v>
      </c>
      <c r="W179" s="18">
        <v>0.65310000000000001</v>
      </c>
      <c r="X179" s="18">
        <v>0.85</v>
      </c>
      <c r="Y179" s="18">
        <v>0.85709999999999997</v>
      </c>
      <c r="Z179" s="18">
        <v>0.84760000000000002</v>
      </c>
      <c r="AA179" s="18">
        <v>0.77780000000000005</v>
      </c>
      <c r="AB179" s="62"/>
    </row>
    <row r="180" spans="1:28" x14ac:dyDescent="0.3">
      <c r="B180" s="11"/>
      <c r="C180" s="16"/>
      <c r="D180" s="16"/>
      <c r="E180" s="16"/>
      <c r="F180" s="16"/>
      <c r="G180" s="16"/>
      <c r="H180" s="16"/>
      <c r="J180" s="22"/>
    </row>
    <row r="181" spans="1:28" ht="49.95" customHeight="1" x14ac:dyDescent="0.3">
      <c r="A181" s="4" t="s">
        <v>33</v>
      </c>
      <c r="B181" s="4" t="s">
        <v>1</v>
      </c>
      <c r="C181" s="5">
        <v>43831</v>
      </c>
      <c r="D181" s="5">
        <v>43862</v>
      </c>
      <c r="E181" s="5">
        <v>43891</v>
      </c>
      <c r="F181" s="5">
        <v>43922</v>
      </c>
      <c r="G181" s="5">
        <v>43952</v>
      </c>
      <c r="H181" s="5">
        <v>43983</v>
      </c>
      <c r="I181" s="5">
        <v>44013</v>
      </c>
      <c r="J181" s="5">
        <v>44044</v>
      </c>
      <c r="K181" s="5">
        <v>44075</v>
      </c>
      <c r="L181" s="5">
        <v>44105</v>
      </c>
      <c r="M181" s="5">
        <v>44136</v>
      </c>
      <c r="N181" s="5">
        <v>44166</v>
      </c>
      <c r="O181" s="5">
        <v>44197</v>
      </c>
      <c r="P181" s="5">
        <v>44228</v>
      </c>
      <c r="Q181" s="5">
        <v>44256</v>
      </c>
      <c r="R181" s="5">
        <v>44287</v>
      </c>
      <c r="S181" s="5">
        <v>44317</v>
      </c>
      <c r="T181" s="5">
        <v>44348</v>
      </c>
      <c r="U181" s="5">
        <v>44378</v>
      </c>
      <c r="V181" s="5">
        <v>44409</v>
      </c>
      <c r="W181" s="5">
        <v>44440</v>
      </c>
      <c r="X181" s="5">
        <v>44470</v>
      </c>
      <c r="Y181" s="5">
        <v>44501</v>
      </c>
      <c r="Z181" s="5">
        <v>44531</v>
      </c>
      <c r="AA181" s="5">
        <v>44562</v>
      </c>
    </row>
    <row r="182" spans="1:28" x14ac:dyDescent="0.3">
      <c r="A182" s="3" t="s">
        <v>2</v>
      </c>
      <c r="B182" s="6">
        <f t="shared" ref="B182:B199" si="8">$AD$7</f>
        <v>0.15</v>
      </c>
      <c r="C182" s="17">
        <v>16</v>
      </c>
      <c r="D182" s="17">
        <v>12</v>
      </c>
      <c r="E182" s="17">
        <v>21</v>
      </c>
      <c r="F182" s="39"/>
      <c r="G182" s="39"/>
      <c r="H182" s="17">
        <v>6</v>
      </c>
      <c r="I182" s="17">
        <v>9</v>
      </c>
      <c r="J182" s="17">
        <v>12</v>
      </c>
      <c r="K182" s="17">
        <v>12</v>
      </c>
      <c r="L182" s="17">
        <v>8</v>
      </c>
      <c r="M182" s="17">
        <v>16</v>
      </c>
      <c r="N182" s="17">
        <v>9</v>
      </c>
      <c r="O182" s="17">
        <v>3</v>
      </c>
      <c r="P182" s="17">
        <v>7</v>
      </c>
      <c r="Q182" s="17">
        <v>8</v>
      </c>
      <c r="R182" s="17">
        <v>6</v>
      </c>
      <c r="S182" s="17">
        <v>10</v>
      </c>
      <c r="T182" s="17">
        <v>6</v>
      </c>
      <c r="U182" s="17">
        <v>8</v>
      </c>
      <c r="V182" s="17">
        <v>4</v>
      </c>
      <c r="W182" s="17">
        <v>12</v>
      </c>
      <c r="X182" s="17">
        <v>8</v>
      </c>
      <c r="Y182" s="17">
        <v>6</v>
      </c>
      <c r="Z182" s="17">
        <v>8</v>
      </c>
      <c r="AA182" s="17">
        <v>7</v>
      </c>
    </row>
    <row r="183" spans="1:28" x14ac:dyDescent="0.3">
      <c r="A183" s="3" t="s">
        <v>8</v>
      </c>
      <c r="B183" s="6">
        <f t="shared" si="8"/>
        <v>0.15</v>
      </c>
      <c r="C183" s="17">
        <v>103</v>
      </c>
      <c r="D183" s="17">
        <v>66</v>
      </c>
      <c r="E183" s="17">
        <v>63</v>
      </c>
      <c r="F183" s="39"/>
      <c r="G183" s="39"/>
      <c r="H183" s="39"/>
      <c r="I183" s="17">
        <v>35</v>
      </c>
      <c r="J183" s="17">
        <v>49</v>
      </c>
      <c r="K183" s="17">
        <v>50</v>
      </c>
      <c r="L183" s="17">
        <v>23</v>
      </c>
      <c r="M183" s="17">
        <v>17</v>
      </c>
      <c r="N183" s="17">
        <v>22</v>
      </c>
      <c r="O183" s="17">
        <v>8</v>
      </c>
      <c r="P183" s="17">
        <v>14</v>
      </c>
      <c r="Q183" s="17">
        <v>23</v>
      </c>
      <c r="R183" s="17">
        <v>19</v>
      </c>
      <c r="S183" s="17">
        <v>20</v>
      </c>
      <c r="T183" s="17">
        <v>15</v>
      </c>
      <c r="U183" s="17">
        <v>40</v>
      </c>
      <c r="V183" s="17">
        <v>26</v>
      </c>
      <c r="W183" s="17">
        <v>38</v>
      </c>
      <c r="X183" s="17">
        <v>27</v>
      </c>
      <c r="Y183" s="17">
        <v>33</v>
      </c>
      <c r="Z183" s="17">
        <v>26</v>
      </c>
      <c r="AA183" s="17">
        <v>29</v>
      </c>
    </row>
    <row r="184" spans="1:28" x14ac:dyDescent="0.3">
      <c r="A184" s="3" t="s">
        <v>10</v>
      </c>
      <c r="B184" s="6">
        <f t="shared" si="8"/>
        <v>0.15</v>
      </c>
      <c r="C184" s="17">
        <v>244</v>
      </c>
      <c r="D184" s="17">
        <v>323</v>
      </c>
      <c r="E184" s="17">
        <v>367</v>
      </c>
      <c r="F184" s="39"/>
      <c r="G184" s="39"/>
      <c r="H184" s="39"/>
      <c r="I184" s="17">
        <v>164</v>
      </c>
      <c r="J184" s="17">
        <v>200</v>
      </c>
      <c r="K184" s="17">
        <v>125</v>
      </c>
      <c r="L184" s="17">
        <v>100</v>
      </c>
      <c r="M184" s="17">
        <v>89</v>
      </c>
      <c r="N184" s="17">
        <v>84</v>
      </c>
      <c r="O184" s="17">
        <v>103</v>
      </c>
      <c r="P184" s="17">
        <v>116</v>
      </c>
      <c r="Q184" s="17">
        <v>114</v>
      </c>
      <c r="R184" s="17">
        <v>76</v>
      </c>
      <c r="S184" s="17">
        <v>98</v>
      </c>
      <c r="T184" s="17">
        <v>75</v>
      </c>
      <c r="U184" s="17">
        <v>125</v>
      </c>
      <c r="V184" s="17">
        <v>101</v>
      </c>
      <c r="W184" s="17">
        <v>103</v>
      </c>
      <c r="X184" s="17">
        <v>95</v>
      </c>
      <c r="Y184" s="17">
        <v>70</v>
      </c>
      <c r="Z184" s="17">
        <v>57</v>
      </c>
      <c r="AA184" s="17">
        <v>47</v>
      </c>
    </row>
    <row r="185" spans="1:28" x14ac:dyDescent="0.3">
      <c r="A185" s="3" t="s">
        <v>14</v>
      </c>
      <c r="B185" s="6">
        <f t="shared" si="8"/>
        <v>0.15</v>
      </c>
      <c r="C185" s="39"/>
      <c r="D185" s="39"/>
      <c r="E185" s="39"/>
      <c r="F185" s="39"/>
      <c r="G185" s="39"/>
      <c r="H185" s="39"/>
      <c r="I185" s="17">
        <v>68</v>
      </c>
      <c r="J185" s="17">
        <v>167</v>
      </c>
      <c r="K185" s="17">
        <v>184</v>
      </c>
      <c r="L185" s="17">
        <v>188</v>
      </c>
      <c r="M185" s="17">
        <v>167</v>
      </c>
      <c r="N185" s="17">
        <v>202</v>
      </c>
      <c r="O185" s="17">
        <v>228</v>
      </c>
      <c r="P185" s="17">
        <v>232</v>
      </c>
      <c r="Q185" s="17">
        <v>229</v>
      </c>
      <c r="R185" s="17">
        <v>226</v>
      </c>
      <c r="S185" s="17">
        <v>250</v>
      </c>
      <c r="T185" s="17">
        <v>199</v>
      </c>
      <c r="U185" s="17">
        <v>293</v>
      </c>
      <c r="V185" s="17">
        <v>196</v>
      </c>
      <c r="W185" s="17">
        <v>191</v>
      </c>
      <c r="X185" s="17">
        <v>128</v>
      </c>
      <c r="Y185" s="17">
        <v>157</v>
      </c>
      <c r="Z185" s="17">
        <v>155</v>
      </c>
      <c r="AA185" s="17">
        <v>94</v>
      </c>
    </row>
    <row r="186" spans="1:28" x14ac:dyDescent="0.3">
      <c r="A186" s="3" t="s">
        <v>16</v>
      </c>
      <c r="B186" s="6">
        <f t="shared" si="8"/>
        <v>0.15</v>
      </c>
      <c r="C186" s="17">
        <v>22</v>
      </c>
      <c r="D186" s="17">
        <v>19</v>
      </c>
      <c r="E186" s="17">
        <v>11</v>
      </c>
      <c r="F186" s="39"/>
      <c r="G186" s="39"/>
      <c r="H186" s="17">
        <v>26</v>
      </c>
      <c r="I186" s="17">
        <v>27</v>
      </c>
      <c r="J186" s="17">
        <v>22</v>
      </c>
      <c r="K186" s="17">
        <v>26</v>
      </c>
      <c r="L186" s="17">
        <v>37</v>
      </c>
      <c r="M186" s="17">
        <v>20</v>
      </c>
      <c r="N186" s="17">
        <v>35</v>
      </c>
      <c r="O186" s="17">
        <v>47</v>
      </c>
      <c r="P186" s="17">
        <v>17</v>
      </c>
      <c r="Q186" s="17">
        <v>31</v>
      </c>
      <c r="R186" s="17">
        <v>37</v>
      </c>
      <c r="S186" s="17">
        <v>29</v>
      </c>
      <c r="T186" s="17">
        <v>33</v>
      </c>
      <c r="U186" s="17">
        <v>62</v>
      </c>
      <c r="V186" s="17">
        <v>39</v>
      </c>
      <c r="W186" s="17">
        <v>32</v>
      </c>
      <c r="X186" s="17">
        <v>30</v>
      </c>
      <c r="Y186" s="17">
        <v>26</v>
      </c>
      <c r="Z186" s="17">
        <v>25</v>
      </c>
      <c r="AA186" s="17">
        <v>11</v>
      </c>
    </row>
    <row r="187" spans="1:28" x14ac:dyDescent="0.3">
      <c r="A187" s="3" t="s">
        <v>19</v>
      </c>
      <c r="B187" s="6">
        <f t="shared" si="8"/>
        <v>0.15</v>
      </c>
      <c r="C187" s="17">
        <v>11</v>
      </c>
      <c r="D187" s="17">
        <v>22</v>
      </c>
      <c r="E187" s="17">
        <v>15</v>
      </c>
      <c r="F187" s="39"/>
      <c r="G187" s="39"/>
      <c r="H187" s="17">
        <v>22</v>
      </c>
      <c r="I187" s="17">
        <v>15</v>
      </c>
      <c r="J187" s="17">
        <v>11</v>
      </c>
      <c r="K187" s="17">
        <v>18</v>
      </c>
      <c r="L187" s="17">
        <v>17</v>
      </c>
      <c r="M187" s="17">
        <v>12</v>
      </c>
      <c r="N187" s="17">
        <v>23</v>
      </c>
      <c r="O187" s="17">
        <v>7</v>
      </c>
      <c r="P187" s="17">
        <v>11</v>
      </c>
      <c r="Q187" s="17">
        <v>17</v>
      </c>
      <c r="R187" s="17">
        <v>23</v>
      </c>
      <c r="S187" s="17">
        <v>13</v>
      </c>
      <c r="T187" s="17">
        <v>34</v>
      </c>
      <c r="U187" s="17">
        <v>26</v>
      </c>
      <c r="V187" s="17">
        <v>15</v>
      </c>
      <c r="W187" s="17">
        <v>35</v>
      </c>
      <c r="X187" s="17">
        <v>24</v>
      </c>
      <c r="Y187" s="17">
        <v>21</v>
      </c>
      <c r="Z187" s="17">
        <v>25</v>
      </c>
      <c r="AA187" s="17">
        <v>19</v>
      </c>
    </row>
    <row r="188" spans="1:28" x14ac:dyDescent="0.3">
      <c r="A188" s="3" t="s">
        <v>22</v>
      </c>
      <c r="B188" s="6">
        <f t="shared" si="8"/>
        <v>0.15</v>
      </c>
      <c r="C188" s="17">
        <v>44</v>
      </c>
      <c r="D188" s="17">
        <v>41</v>
      </c>
      <c r="E188" s="17">
        <v>50</v>
      </c>
      <c r="F188" s="39"/>
      <c r="G188" s="39"/>
      <c r="H188" s="17">
        <v>28</v>
      </c>
      <c r="I188" s="17">
        <v>103</v>
      </c>
      <c r="J188" s="17">
        <v>22</v>
      </c>
      <c r="K188" s="17">
        <v>34</v>
      </c>
      <c r="L188" s="17">
        <v>44</v>
      </c>
      <c r="M188" s="17">
        <v>18</v>
      </c>
      <c r="N188" s="17">
        <v>37</v>
      </c>
      <c r="O188" s="17">
        <v>47</v>
      </c>
      <c r="P188" s="17">
        <v>35</v>
      </c>
      <c r="Q188" s="17">
        <v>36</v>
      </c>
      <c r="R188" s="17">
        <v>20</v>
      </c>
      <c r="S188" s="17">
        <v>14</v>
      </c>
      <c r="T188" s="17">
        <v>26</v>
      </c>
      <c r="U188" s="17">
        <v>27</v>
      </c>
      <c r="V188" s="17">
        <v>25</v>
      </c>
      <c r="W188" s="17">
        <v>34</v>
      </c>
      <c r="X188" s="17">
        <v>21</v>
      </c>
      <c r="Y188" s="17">
        <v>19</v>
      </c>
      <c r="Z188" s="17">
        <v>34</v>
      </c>
      <c r="AA188" s="17">
        <v>20</v>
      </c>
    </row>
    <row r="189" spans="1:28" x14ac:dyDescent="0.3">
      <c r="A189" s="3" t="s">
        <v>25</v>
      </c>
      <c r="B189" s="6">
        <f t="shared" si="8"/>
        <v>0.15</v>
      </c>
      <c r="C189" s="17">
        <v>11</v>
      </c>
      <c r="D189" s="17">
        <v>52</v>
      </c>
      <c r="E189" s="17">
        <v>64</v>
      </c>
      <c r="F189" s="39"/>
      <c r="G189" s="39"/>
      <c r="H189" s="17">
        <v>28</v>
      </c>
      <c r="I189" s="17">
        <v>24</v>
      </c>
      <c r="J189" s="17">
        <v>27</v>
      </c>
      <c r="K189" s="17">
        <v>23</v>
      </c>
      <c r="L189" s="17">
        <v>60</v>
      </c>
      <c r="M189" s="17">
        <v>42</v>
      </c>
      <c r="N189" s="17">
        <v>13</v>
      </c>
      <c r="O189" s="17">
        <v>12</v>
      </c>
      <c r="P189" s="17">
        <v>5</v>
      </c>
      <c r="Q189" s="17">
        <v>13</v>
      </c>
      <c r="R189" s="17">
        <v>5</v>
      </c>
      <c r="S189" s="17">
        <v>14</v>
      </c>
      <c r="T189" s="17">
        <v>15</v>
      </c>
      <c r="U189" s="17">
        <v>26</v>
      </c>
      <c r="V189" s="17">
        <v>20</v>
      </c>
      <c r="W189" s="17">
        <v>19</v>
      </c>
      <c r="X189" s="17">
        <v>26</v>
      </c>
      <c r="Y189" s="17">
        <v>21</v>
      </c>
      <c r="Z189" s="17">
        <v>37</v>
      </c>
      <c r="AA189" s="17">
        <v>9</v>
      </c>
    </row>
    <row r="190" spans="1:28" x14ac:dyDescent="0.3">
      <c r="A190" s="3" t="s">
        <v>28</v>
      </c>
      <c r="B190" s="6">
        <f t="shared" si="8"/>
        <v>0.15</v>
      </c>
      <c r="C190" s="17">
        <v>1</v>
      </c>
      <c r="D190" s="17">
        <v>4</v>
      </c>
      <c r="E190" s="17">
        <v>4</v>
      </c>
      <c r="F190" s="39"/>
      <c r="G190" s="39"/>
      <c r="H190" s="17">
        <v>2</v>
      </c>
      <c r="I190" s="17">
        <v>2</v>
      </c>
      <c r="J190" s="17">
        <v>2</v>
      </c>
      <c r="K190" s="17">
        <v>3</v>
      </c>
      <c r="L190" s="17">
        <v>1</v>
      </c>
      <c r="M190" s="17">
        <v>2</v>
      </c>
      <c r="N190" s="17">
        <v>3</v>
      </c>
      <c r="O190" s="39"/>
      <c r="P190" s="17">
        <v>3</v>
      </c>
      <c r="Q190" s="17">
        <v>5</v>
      </c>
      <c r="R190" s="17">
        <v>6</v>
      </c>
      <c r="S190" s="17">
        <v>4</v>
      </c>
      <c r="T190" s="39"/>
      <c r="U190" s="17">
        <v>4</v>
      </c>
      <c r="V190" s="17">
        <v>3</v>
      </c>
      <c r="W190" s="17">
        <v>2</v>
      </c>
      <c r="X190" s="17">
        <v>8</v>
      </c>
      <c r="Y190" s="17">
        <v>2</v>
      </c>
      <c r="Z190" s="17">
        <v>3</v>
      </c>
      <c r="AA190" s="39"/>
    </row>
    <row r="191" spans="1:28" x14ac:dyDescent="0.3">
      <c r="A191" s="3" t="s">
        <v>32</v>
      </c>
      <c r="B191" s="6">
        <f t="shared" si="8"/>
        <v>0.15</v>
      </c>
      <c r="C191" s="17">
        <v>2</v>
      </c>
      <c r="D191" s="17">
        <v>5</v>
      </c>
      <c r="E191" s="17">
        <v>2</v>
      </c>
      <c r="F191" s="39"/>
      <c r="G191" s="39"/>
      <c r="H191" s="17">
        <v>2</v>
      </c>
      <c r="I191" s="17">
        <v>3</v>
      </c>
      <c r="J191" s="17">
        <v>2</v>
      </c>
      <c r="K191" s="39"/>
      <c r="L191" s="17">
        <v>3</v>
      </c>
      <c r="M191" s="39"/>
      <c r="N191" s="39"/>
      <c r="O191" s="39"/>
      <c r="P191" s="39"/>
      <c r="Q191" s="39"/>
      <c r="R191" s="17">
        <v>1</v>
      </c>
      <c r="S191" s="17">
        <v>3</v>
      </c>
      <c r="T191" s="17">
        <v>1</v>
      </c>
      <c r="U191" s="39"/>
      <c r="V191" s="39"/>
      <c r="W191" s="39"/>
      <c r="X191" s="39"/>
      <c r="Y191" s="17">
        <v>3</v>
      </c>
      <c r="Z191" s="17">
        <v>1</v>
      </c>
      <c r="AA191" s="39"/>
    </row>
    <row r="192" spans="1:28" x14ac:dyDescent="0.3">
      <c r="A192" s="3" t="s">
        <v>34</v>
      </c>
      <c r="B192" s="6">
        <f t="shared" si="8"/>
        <v>0.15</v>
      </c>
      <c r="C192" s="17">
        <v>115</v>
      </c>
      <c r="D192" s="17">
        <v>121</v>
      </c>
      <c r="E192" s="17">
        <v>123</v>
      </c>
      <c r="F192" s="39"/>
      <c r="G192" s="39"/>
      <c r="H192" s="17">
        <v>32</v>
      </c>
      <c r="I192" s="17">
        <v>73</v>
      </c>
      <c r="J192" s="17">
        <v>57</v>
      </c>
      <c r="K192" s="17">
        <v>45</v>
      </c>
      <c r="L192" s="17">
        <v>60</v>
      </c>
      <c r="M192" s="17">
        <v>39</v>
      </c>
      <c r="N192" s="17">
        <v>51</v>
      </c>
      <c r="O192" s="17">
        <v>78</v>
      </c>
      <c r="P192" s="17">
        <v>55</v>
      </c>
      <c r="Q192" s="17">
        <v>111</v>
      </c>
      <c r="R192" s="17">
        <v>86</v>
      </c>
      <c r="S192" s="17">
        <v>150</v>
      </c>
      <c r="T192" s="17">
        <v>156</v>
      </c>
      <c r="U192" s="17">
        <v>106</v>
      </c>
      <c r="V192" s="17">
        <v>164</v>
      </c>
      <c r="W192" s="17">
        <v>140</v>
      </c>
      <c r="X192" s="17">
        <v>94</v>
      </c>
      <c r="Y192" s="17">
        <v>161</v>
      </c>
      <c r="Z192" s="17">
        <v>188</v>
      </c>
      <c r="AA192" s="17">
        <v>87</v>
      </c>
    </row>
    <row r="193" spans="1:28" x14ac:dyDescent="0.3">
      <c r="A193" s="3" t="s">
        <v>35</v>
      </c>
      <c r="B193" s="6">
        <f t="shared" si="8"/>
        <v>0.15</v>
      </c>
      <c r="C193" s="17">
        <v>2</v>
      </c>
      <c r="D193" s="17">
        <v>7</v>
      </c>
      <c r="E193" s="17">
        <v>5</v>
      </c>
      <c r="F193" s="39"/>
      <c r="G193" s="39"/>
      <c r="H193" s="17">
        <v>2</v>
      </c>
      <c r="I193" s="17">
        <v>8</v>
      </c>
      <c r="J193" s="17">
        <v>3</v>
      </c>
      <c r="K193" s="17">
        <v>3</v>
      </c>
      <c r="L193" s="17">
        <v>2</v>
      </c>
      <c r="M193" s="17">
        <v>2</v>
      </c>
      <c r="N193" s="17">
        <v>5</v>
      </c>
      <c r="O193" s="17">
        <v>6</v>
      </c>
      <c r="P193" s="17">
        <v>1</v>
      </c>
      <c r="Q193" s="17">
        <v>3</v>
      </c>
      <c r="R193" s="17">
        <v>2</v>
      </c>
      <c r="S193" s="39"/>
      <c r="T193" s="17">
        <v>2</v>
      </c>
      <c r="U193" s="17">
        <v>9</v>
      </c>
      <c r="V193" s="17">
        <v>9</v>
      </c>
      <c r="W193" s="17">
        <v>4</v>
      </c>
      <c r="X193" s="17">
        <v>10</v>
      </c>
      <c r="Y193" s="17">
        <v>2</v>
      </c>
      <c r="Z193" s="17">
        <v>5</v>
      </c>
      <c r="AA193" s="17">
        <v>1</v>
      </c>
    </row>
    <row r="194" spans="1:28" x14ac:dyDescent="0.3">
      <c r="A194" s="3" t="s">
        <v>37</v>
      </c>
      <c r="B194" s="6">
        <f t="shared" si="8"/>
        <v>0.15</v>
      </c>
      <c r="C194" s="17">
        <v>3</v>
      </c>
      <c r="D194" s="17">
        <v>3</v>
      </c>
      <c r="E194" s="17">
        <v>2</v>
      </c>
      <c r="F194" s="39"/>
      <c r="G194" s="39"/>
      <c r="H194" s="17">
        <v>1</v>
      </c>
      <c r="I194" s="17">
        <v>2</v>
      </c>
      <c r="J194" s="39"/>
      <c r="K194" s="17">
        <v>2</v>
      </c>
      <c r="L194" s="17">
        <v>4</v>
      </c>
      <c r="M194" s="17">
        <v>4</v>
      </c>
      <c r="N194" s="17">
        <v>5</v>
      </c>
      <c r="O194" s="17">
        <v>5</v>
      </c>
      <c r="P194" s="17">
        <v>8</v>
      </c>
      <c r="Q194" s="17">
        <v>5</v>
      </c>
      <c r="R194" s="17">
        <v>12</v>
      </c>
      <c r="S194" s="17">
        <v>3</v>
      </c>
      <c r="T194" s="17">
        <v>8</v>
      </c>
      <c r="U194" s="17">
        <v>5</v>
      </c>
      <c r="V194" s="17">
        <v>8</v>
      </c>
      <c r="W194" s="17">
        <v>9</v>
      </c>
      <c r="X194" s="17">
        <v>5</v>
      </c>
      <c r="Y194" s="17">
        <v>4</v>
      </c>
      <c r="Z194" s="17">
        <v>8</v>
      </c>
      <c r="AA194" s="17">
        <v>3</v>
      </c>
    </row>
    <row r="195" spans="1:28" x14ac:dyDescent="0.3">
      <c r="A195" s="3" t="s">
        <v>41</v>
      </c>
      <c r="B195" s="6"/>
      <c r="C195" s="10"/>
      <c r="D195" s="10"/>
      <c r="E195" s="10"/>
      <c r="F195" s="10"/>
      <c r="G195" s="20"/>
      <c r="H195" s="20"/>
      <c r="I195" s="20"/>
      <c r="J195" s="10"/>
      <c r="K195" s="10"/>
      <c r="L195" s="10"/>
      <c r="M195" s="10"/>
      <c r="N195" s="10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17">
        <v>1</v>
      </c>
      <c r="Z195" s="17">
        <v>1</v>
      </c>
      <c r="AA195" s="17">
        <v>1</v>
      </c>
    </row>
    <row r="196" spans="1:28" x14ac:dyDescent="0.3">
      <c r="A196" s="3" t="s">
        <v>38</v>
      </c>
      <c r="B196" s="6">
        <f t="shared" si="8"/>
        <v>0.15</v>
      </c>
      <c r="C196" s="39"/>
      <c r="D196" s="39"/>
      <c r="E196" s="39"/>
      <c r="F196" s="39"/>
      <c r="G196" s="39"/>
      <c r="H196" s="39"/>
      <c r="I196" s="17">
        <v>5</v>
      </c>
      <c r="J196" s="17">
        <v>1</v>
      </c>
      <c r="K196" s="17">
        <v>1</v>
      </c>
      <c r="L196" s="39"/>
      <c r="M196" s="17">
        <v>4</v>
      </c>
      <c r="N196" s="17">
        <v>2</v>
      </c>
      <c r="O196" s="39"/>
      <c r="P196" s="39"/>
      <c r="Q196" s="39"/>
      <c r="R196" s="17">
        <v>1</v>
      </c>
      <c r="S196" s="17">
        <v>2</v>
      </c>
      <c r="T196" s="17">
        <v>1</v>
      </c>
      <c r="U196" s="17">
        <v>2</v>
      </c>
      <c r="V196" s="17">
        <v>1</v>
      </c>
      <c r="W196" s="17">
        <v>1</v>
      </c>
      <c r="X196" s="17">
        <v>1</v>
      </c>
      <c r="Y196" s="39"/>
      <c r="Z196" s="39"/>
      <c r="AA196" s="39"/>
    </row>
    <row r="197" spans="1:28" x14ac:dyDescent="0.3">
      <c r="A197" s="3" t="s">
        <v>39</v>
      </c>
      <c r="B197" s="6">
        <f t="shared" si="8"/>
        <v>0.15</v>
      </c>
      <c r="C197" s="17">
        <v>5</v>
      </c>
      <c r="D197" s="17">
        <v>6</v>
      </c>
      <c r="E197" s="17">
        <v>8</v>
      </c>
      <c r="F197" s="39"/>
      <c r="G197" s="39"/>
      <c r="H197" s="17">
        <v>7</v>
      </c>
      <c r="I197" s="17">
        <v>22</v>
      </c>
      <c r="J197" s="17">
        <v>16</v>
      </c>
      <c r="K197" s="17">
        <v>22</v>
      </c>
      <c r="L197" s="17">
        <v>20</v>
      </c>
      <c r="M197" s="17">
        <v>12</v>
      </c>
      <c r="N197" s="17">
        <v>14</v>
      </c>
      <c r="O197" s="17">
        <v>11</v>
      </c>
      <c r="P197" s="17">
        <v>3</v>
      </c>
      <c r="Q197" s="17">
        <v>10</v>
      </c>
      <c r="R197" s="17">
        <v>9</v>
      </c>
      <c r="S197" s="17">
        <v>7</v>
      </c>
      <c r="T197" s="17">
        <v>8</v>
      </c>
      <c r="U197" s="17">
        <v>8</v>
      </c>
      <c r="V197" s="17">
        <v>9</v>
      </c>
      <c r="W197" s="17">
        <v>13</v>
      </c>
      <c r="X197" s="17">
        <v>3</v>
      </c>
      <c r="Y197" s="17">
        <v>13</v>
      </c>
      <c r="Z197" s="17">
        <v>10</v>
      </c>
      <c r="AA197" s="17">
        <v>9</v>
      </c>
    </row>
    <row r="198" spans="1:28" x14ac:dyDescent="0.3">
      <c r="A198" s="3" t="s">
        <v>30</v>
      </c>
      <c r="B198" s="6">
        <f t="shared" si="8"/>
        <v>0.15</v>
      </c>
      <c r="C198" s="17">
        <v>42</v>
      </c>
      <c r="D198" s="17">
        <v>29</v>
      </c>
      <c r="E198" s="17">
        <v>17</v>
      </c>
      <c r="F198" s="39"/>
      <c r="G198" s="39"/>
      <c r="H198" s="39"/>
      <c r="I198" s="17">
        <v>56</v>
      </c>
      <c r="J198" s="17">
        <v>42</v>
      </c>
      <c r="K198" s="17">
        <v>40</v>
      </c>
      <c r="L198" s="17">
        <v>16</v>
      </c>
      <c r="M198" s="17">
        <v>9</v>
      </c>
      <c r="N198" s="17">
        <v>36</v>
      </c>
      <c r="O198" s="17">
        <v>23</v>
      </c>
      <c r="P198" s="17">
        <v>17</v>
      </c>
      <c r="Q198" s="17">
        <v>18</v>
      </c>
      <c r="R198" s="17">
        <v>8</v>
      </c>
      <c r="S198" s="17">
        <v>13</v>
      </c>
      <c r="T198" s="17">
        <v>4</v>
      </c>
      <c r="U198" s="17">
        <v>21</v>
      </c>
      <c r="V198" s="17">
        <v>6</v>
      </c>
      <c r="W198" s="17">
        <v>13</v>
      </c>
      <c r="X198" s="17">
        <v>11</v>
      </c>
      <c r="Y198" s="17">
        <v>16</v>
      </c>
      <c r="Z198" s="17">
        <v>3</v>
      </c>
      <c r="AA198" s="17">
        <v>10</v>
      </c>
    </row>
    <row r="199" spans="1:28" x14ac:dyDescent="0.3">
      <c r="A199" s="3" t="s">
        <v>40</v>
      </c>
      <c r="B199" s="6">
        <f t="shared" si="8"/>
        <v>0.15</v>
      </c>
      <c r="C199" s="17">
        <v>102</v>
      </c>
      <c r="D199" s="17">
        <v>127</v>
      </c>
      <c r="E199" s="17">
        <v>317</v>
      </c>
      <c r="F199" s="39"/>
      <c r="G199" s="39"/>
      <c r="H199" s="17">
        <v>97</v>
      </c>
      <c r="I199" s="17">
        <v>111</v>
      </c>
      <c r="J199" s="17">
        <v>76</v>
      </c>
      <c r="K199" s="17">
        <v>66</v>
      </c>
      <c r="L199" s="17">
        <v>128</v>
      </c>
      <c r="M199" s="17">
        <v>65</v>
      </c>
      <c r="N199" s="17">
        <v>77</v>
      </c>
      <c r="O199" s="17">
        <v>67</v>
      </c>
      <c r="P199" s="17">
        <v>76</v>
      </c>
      <c r="Q199" s="17">
        <v>66</v>
      </c>
      <c r="R199" s="17">
        <v>66</v>
      </c>
      <c r="S199" s="17">
        <v>68</v>
      </c>
      <c r="T199" s="17">
        <v>81</v>
      </c>
      <c r="U199" s="17">
        <v>76</v>
      </c>
      <c r="V199" s="17">
        <v>83</v>
      </c>
      <c r="W199" s="17">
        <v>98</v>
      </c>
      <c r="X199" s="17">
        <v>100</v>
      </c>
      <c r="Y199" s="17">
        <v>84</v>
      </c>
      <c r="Z199" s="17">
        <v>105</v>
      </c>
      <c r="AA199" s="17">
        <v>54</v>
      </c>
    </row>
    <row r="200" spans="1:28" x14ac:dyDescent="0.3">
      <c r="A200" s="23"/>
      <c r="B200" s="23"/>
      <c r="C200" s="24"/>
      <c r="D200" s="24"/>
      <c r="E200" s="24"/>
      <c r="F200" s="24"/>
      <c r="G200" s="24"/>
      <c r="H200" s="24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8" ht="49.95" customHeight="1" x14ac:dyDescent="0.3">
      <c r="A201" s="4" t="s">
        <v>23</v>
      </c>
      <c r="B201" s="4" t="s">
        <v>1</v>
      </c>
      <c r="C201" s="5">
        <v>43831</v>
      </c>
      <c r="D201" s="5">
        <v>43862</v>
      </c>
      <c r="E201" s="5">
        <v>43891</v>
      </c>
      <c r="F201" s="5">
        <v>43922</v>
      </c>
      <c r="G201" s="5">
        <v>43952</v>
      </c>
      <c r="H201" s="5">
        <v>43983</v>
      </c>
      <c r="I201" s="5">
        <v>44013</v>
      </c>
      <c r="J201" s="5">
        <v>44044</v>
      </c>
      <c r="K201" s="5">
        <v>44075</v>
      </c>
      <c r="L201" s="5">
        <v>44105</v>
      </c>
      <c r="M201" s="5">
        <v>44136</v>
      </c>
      <c r="N201" s="5">
        <v>44166</v>
      </c>
      <c r="O201" s="5">
        <v>44197</v>
      </c>
      <c r="P201" s="5">
        <v>44228</v>
      </c>
      <c r="Q201" s="5">
        <v>44256</v>
      </c>
      <c r="R201" s="5">
        <v>44287</v>
      </c>
      <c r="S201" s="5">
        <v>44317</v>
      </c>
      <c r="T201" s="5">
        <v>44348</v>
      </c>
      <c r="U201" s="5">
        <v>44378</v>
      </c>
      <c r="V201" s="5">
        <v>44409</v>
      </c>
      <c r="W201" s="5">
        <v>44440</v>
      </c>
      <c r="X201" s="5">
        <v>44470</v>
      </c>
      <c r="Y201" s="5">
        <v>44501</v>
      </c>
      <c r="Z201" s="5">
        <v>44531</v>
      </c>
      <c r="AA201" s="5">
        <v>44562</v>
      </c>
    </row>
    <row r="202" spans="1:28" x14ac:dyDescent="0.3">
      <c r="A202" s="3" t="s">
        <v>2</v>
      </c>
      <c r="B202" s="6">
        <f t="shared" ref="B202:B219" si="9">$AD$8</f>
        <v>0.4</v>
      </c>
      <c r="C202" s="10">
        <v>0.92276422764227595</v>
      </c>
      <c r="D202" s="59"/>
      <c r="E202" s="10">
        <v>0.73469387755102</v>
      </c>
      <c r="F202" s="10">
        <v>0.733990147783251</v>
      </c>
      <c r="G202" s="10">
        <v>0.7</v>
      </c>
      <c r="H202" s="10">
        <v>0.70742358078602596</v>
      </c>
      <c r="I202" s="10">
        <v>0.58847736625514402</v>
      </c>
      <c r="J202" s="10">
        <v>0.59038461538461495</v>
      </c>
      <c r="K202" s="10">
        <v>0.57250000000000001</v>
      </c>
      <c r="L202" s="10">
        <v>0.53230337078651702</v>
      </c>
      <c r="M202" s="10">
        <v>0.59748427672955995</v>
      </c>
      <c r="N202" s="10">
        <v>0.56037735849056602</v>
      </c>
      <c r="O202" s="10">
        <v>0.59650000000000003</v>
      </c>
      <c r="P202" s="10">
        <v>0.53800000000000003</v>
      </c>
      <c r="Q202" s="10">
        <v>0.44440000000000002</v>
      </c>
      <c r="R202" s="10">
        <v>0.4158</v>
      </c>
      <c r="S202" s="10">
        <v>0.41980000000000001</v>
      </c>
      <c r="T202" s="10">
        <v>0.42420000000000002</v>
      </c>
      <c r="U202" s="10">
        <v>0.47910000000000003</v>
      </c>
      <c r="V202" s="10">
        <v>0.42499999999999999</v>
      </c>
      <c r="W202" s="10">
        <v>0.50239999999999996</v>
      </c>
      <c r="X202" s="10">
        <v>0.47120000000000001</v>
      </c>
      <c r="Y202" s="10">
        <v>0.3</v>
      </c>
      <c r="Z202" s="10">
        <v>0.625</v>
      </c>
      <c r="AA202" s="10">
        <v>0.55420000000000003</v>
      </c>
      <c r="AB202" s="65"/>
    </row>
    <row r="203" spans="1:28" x14ac:dyDescent="0.3">
      <c r="A203" s="3" t="s">
        <v>8</v>
      </c>
      <c r="B203" s="6">
        <f t="shared" si="9"/>
        <v>0.4</v>
      </c>
      <c r="C203" s="10">
        <v>0.77346278317152095</v>
      </c>
      <c r="D203" s="10">
        <v>0.79630808402291597</v>
      </c>
      <c r="E203" s="10">
        <v>0.76721078779275997</v>
      </c>
      <c r="F203" s="10">
        <v>0.74074074074074003</v>
      </c>
      <c r="G203" s="10">
        <v>0.73128679562657695</v>
      </c>
      <c r="H203" s="10">
        <v>0.71126228269085301</v>
      </c>
      <c r="I203" s="10">
        <v>0.74195032198712096</v>
      </c>
      <c r="J203" s="10">
        <v>0.84566473988439395</v>
      </c>
      <c r="K203" s="10">
        <v>0.92718446601941695</v>
      </c>
      <c r="L203" s="10">
        <v>0.93931398416886602</v>
      </c>
      <c r="M203" s="10">
        <v>0.89937597503900202</v>
      </c>
      <c r="N203" s="10">
        <v>0.93879565646594199</v>
      </c>
      <c r="O203" s="10">
        <v>0.92120000000000002</v>
      </c>
      <c r="P203" s="10">
        <v>0.87409999999999999</v>
      </c>
      <c r="Q203" s="10">
        <v>0.85499999999999998</v>
      </c>
      <c r="R203" s="10">
        <v>0.83489999999999998</v>
      </c>
      <c r="S203" s="10">
        <v>0.84519999999999995</v>
      </c>
      <c r="T203" s="10">
        <v>0.8831</v>
      </c>
      <c r="U203" s="10">
        <v>0.9002</v>
      </c>
      <c r="V203" s="10">
        <v>0.91820000000000002</v>
      </c>
      <c r="W203" s="10">
        <v>0.92279999999999995</v>
      </c>
      <c r="X203" s="10">
        <v>0.93159999999999998</v>
      </c>
      <c r="Y203" s="10">
        <v>0.93679999999999997</v>
      </c>
      <c r="Z203" s="10">
        <v>0.92410000000000003</v>
      </c>
      <c r="AA203" s="10">
        <v>0.91610000000000003</v>
      </c>
      <c r="AB203" s="65"/>
    </row>
    <row r="204" spans="1:28" x14ac:dyDescent="0.3">
      <c r="A204" s="3" t="s">
        <v>10</v>
      </c>
      <c r="B204" s="6">
        <f t="shared" si="9"/>
        <v>0.4</v>
      </c>
      <c r="C204" s="10">
        <v>0.72034596375617899</v>
      </c>
      <c r="D204" s="10">
        <v>0.74872271249419398</v>
      </c>
      <c r="E204" s="10">
        <v>0.74586679263108002</v>
      </c>
      <c r="F204" s="10">
        <v>0.73910429816651402</v>
      </c>
      <c r="G204" s="10">
        <v>0.737950029510134</v>
      </c>
      <c r="H204" s="10">
        <v>0.73190111830488602</v>
      </c>
      <c r="I204" s="10">
        <v>0.73514156040631295</v>
      </c>
      <c r="J204" s="10">
        <v>0.90303926842388704</v>
      </c>
      <c r="K204" s="10">
        <v>0.95271940667490995</v>
      </c>
      <c r="L204" s="10">
        <v>0.93498498498498495</v>
      </c>
      <c r="M204" s="10">
        <v>0.93175625464453604</v>
      </c>
      <c r="N204" s="10">
        <v>0.95389999999999997</v>
      </c>
      <c r="O204" s="10">
        <v>0.94740000000000002</v>
      </c>
      <c r="P204" s="10">
        <v>0.9244</v>
      </c>
      <c r="Q204" s="10">
        <v>0.92259999999999998</v>
      </c>
      <c r="R204" s="10">
        <v>0.95120000000000005</v>
      </c>
      <c r="S204" s="10">
        <v>0.92279999999999995</v>
      </c>
      <c r="T204" s="10">
        <v>0.93200000000000005</v>
      </c>
      <c r="U204" s="10">
        <v>0.93379999999999996</v>
      </c>
      <c r="V204" s="10">
        <v>0.94520000000000004</v>
      </c>
      <c r="W204" s="10">
        <v>0.95299999999999996</v>
      </c>
      <c r="X204" s="10">
        <v>0.95679999999999998</v>
      </c>
      <c r="Y204" s="10">
        <v>0.95130000000000003</v>
      </c>
      <c r="Z204" s="10">
        <v>0.95750000000000002</v>
      </c>
      <c r="AA204" s="10">
        <v>0.95699999999999996</v>
      </c>
      <c r="AB204" s="65"/>
    </row>
    <row r="205" spans="1:28" x14ac:dyDescent="0.3">
      <c r="A205" s="3" t="s">
        <v>14</v>
      </c>
      <c r="B205" s="6">
        <f t="shared" si="9"/>
        <v>0.4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>
        <v>1</v>
      </c>
      <c r="P205" s="41">
        <v>1</v>
      </c>
      <c r="Q205" s="41">
        <v>1</v>
      </c>
      <c r="R205" s="41">
        <v>1</v>
      </c>
      <c r="S205" s="41">
        <v>1</v>
      </c>
      <c r="T205" s="10">
        <v>0.9375</v>
      </c>
      <c r="U205" s="10">
        <v>0.75</v>
      </c>
      <c r="V205" s="41">
        <v>1</v>
      </c>
      <c r="W205" s="10">
        <v>1</v>
      </c>
      <c r="X205" s="10">
        <v>1</v>
      </c>
      <c r="Y205" s="41">
        <v>1</v>
      </c>
      <c r="Z205" s="41">
        <v>1</v>
      </c>
      <c r="AA205" s="41">
        <v>1</v>
      </c>
      <c r="AB205" s="65"/>
    </row>
    <row r="206" spans="1:28" x14ac:dyDescent="0.3">
      <c r="A206" s="3" t="s">
        <v>16</v>
      </c>
      <c r="B206" s="6">
        <f t="shared" si="9"/>
        <v>0.4</v>
      </c>
      <c r="C206" s="10">
        <v>0.63028169014084501</v>
      </c>
      <c r="D206" s="10">
        <v>0.63278688524590199</v>
      </c>
      <c r="E206" s="10">
        <v>0.67784642541924101</v>
      </c>
      <c r="F206" s="10">
        <v>0.68841911764705899</v>
      </c>
      <c r="G206" s="10">
        <v>0.677002583979329</v>
      </c>
      <c r="H206" s="10">
        <v>0.73434125269978401</v>
      </c>
      <c r="I206" s="10">
        <v>0.75146198830409305</v>
      </c>
      <c r="J206" s="10">
        <v>0.81796116504854399</v>
      </c>
      <c r="K206" s="10">
        <v>0.85735294117647098</v>
      </c>
      <c r="L206" s="10">
        <v>0.87547892720306497</v>
      </c>
      <c r="M206" s="10">
        <v>0.88636363636363602</v>
      </c>
      <c r="N206" s="10">
        <v>0.87760000000000005</v>
      </c>
      <c r="O206" s="10">
        <v>0.88800000000000001</v>
      </c>
      <c r="P206" s="10">
        <v>0.85909999999999997</v>
      </c>
      <c r="Q206" s="10">
        <v>0.78149999999999997</v>
      </c>
      <c r="R206" s="10">
        <v>0.86619999999999997</v>
      </c>
      <c r="S206" s="10">
        <v>0.83330000000000004</v>
      </c>
      <c r="T206" s="10">
        <v>0.79410000000000003</v>
      </c>
      <c r="U206" s="10">
        <v>0.84840000000000004</v>
      </c>
      <c r="V206" s="10">
        <v>0.878</v>
      </c>
      <c r="W206" s="10">
        <v>0.79410000000000003</v>
      </c>
      <c r="X206" s="10">
        <v>0.8669</v>
      </c>
      <c r="Y206" s="10">
        <v>0.91759999999999997</v>
      </c>
      <c r="Z206" s="10">
        <v>0.8982</v>
      </c>
      <c r="AA206" s="10">
        <v>0.89529999999999998</v>
      </c>
      <c r="AB206" s="65"/>
    </row>
    <row r="207" spans="1:28" x14ac:dyDescent="0.3">
      <c r="A207" s="3" t="s">
        <v>19</v>
      </c>
      <c r="B207" s="6">
        <f t="shared" si="9"/>
        <v>0.4</v>
      </c>
      <c r="C207" s="10">
        <v>0.75225225225225201</v>
      </c>
      <c r="D207" s="10">
        <v>0.72972972972972905</v>
      </c>
      <c r="E207" s="10">
        <v>0.77397260273972601</v>
      </c>
      <c r="F207" s="10">
        <v>0.69859154929577505</v>
      </c>
      <c r="G207" s="10">
        <v>0.75581395348837199</v>
      </c>
      <c r="H207" s="10">
        <v>0.70454545454545503</v>
      </c>
      <c r="I207" s="10">
        <v>0.62171052631578905</v>
      </c>
      <c r="J207" s="10">
        <v>0.71199999999999997</v>
      </c>
      <c r="K207" s="10">
        <v>0.71134020618556704</v>
      </c>
      <c r="L207" s="10">
        <v>0.70655270655270697</v>
      </c>
      <c r="M207" s="10">
        <v>0.72916666666666696</v>
      </c>
      <c r="N207" s="10">
        <v>0.69259999999999999</v>
      </c>
      <c r="O207" s="10">
        <v>0.73109999999999997</v>
      </c>
      <c r="P207" s="10">
        <v>0.75470000000000004</v>
      </c>
      <c r="Q207" s="10">
        <v>0.72519999999999996</v>
      </c>
      <c r="R207" s="10">
        <v>0.70960000000000001</v>
      </c>
      <c r="S207" s="10">
        <v>0.75800000000000001</v>
      </c>
      <c r="T207" s="10">
        <v>0.69269999999999998</v>
      </c>
      <c r="U207" s="10">
        <v>0.72570000000000001</v>
      </c>
      <c r="V207" s="10">
        <v>0.75429999999999997</v>
      </c>
      <c r="W207" s="10">
        <v>0.76380000000000003</v>
      </c>
      <c r="X207" s="10">
        <v>0.80559999999999998</v>
      </c>
      <c r="Y207" s="10">
        <v>0.77659999999999996</v>
      </c>
      <c r="Z207" s="10">
        <v>0.85440000000000005</v>
      </c>
      <c r="AA207" s="10">
        <v>0.7984</v>
      </c>
      <c r="AB207" s="65"/>
    </row>
    <row r="208" spans="1:28" x14ac:dyDescent="0.3">
      <c r="A208" s="3" t="s">
        <v>22</v>
      </c>
      <c r="B208" s="6">
        <f t="shared" si="9"/>
        <v>0.4</v>
      </c>
      <c r="C208" s="10">
        <v>0.74290220820189201</v>
      </c>
      <c r="D208" s="10">
        <v>0.67201834862385301</v>
      </c>
      <c r="E208" s="10">
        <v>0.65384615384615397</v>
      </c>
      <c r="F208" s="10">
        <v>0.63244047619047605</v>
      </c>
      <c r="G208" s="10">
        <v>0.7</v>
      </c>
      <c r="H208" s="10">
        <v>0.75310344827586195</v>
      </c>
      <c r="I208" s="10">
        <v>0.83073496659242696</v>
      </c>
      <c r="J208" s="10">
        <v>0.86561743341404396</v>
      </c>
      <c r="K208" s="10">
        <v>0.85745614035087803</v>
      </c>
      <c r="L208" s="10">
        <v>0.87843551797040198</v>
      </c>
      <c r="M208" s="10">
        <v>0.85109890109890196</v>
      </c>
      <c r="N208" s="10">
        <v>0.87739999999999996</v>
      </c>
      <c r="O208" s="10">
        <v>0.85019999999999996</v>
      </c>
      <c r="P208" s="10">
        <v>0.84219999999999995</v>
      </c>
      <c r="Q208" s="10">
        <v>0.90549999999999997</v>
      </c>
      <c r="R208" s="10">
        <v>0.85070000000000001</v>
      </c>
      <c r="S208" s="10">
        <v>0.89939999999999998</v>
      </c>
      <c r="T208" s="10">
        <v>0.86350000000000005</v>
      </c>
      <c r="U208" s="10">
        <v>0.90180000000000005</v>
      </c>
      <c r="V208" s="10">
        <v>0.90269999999999995</v>
      </c>
      <c r="W208" s="10">
        <v>0.93520000000000003</v>
      </c>
      <c r="X208" s="10">
        <v>0.9052</v>
      </c>
      <c r="Y208" s="10">
        <v>0.87109999999999999</v>
      </c>
      <c r="Z208" s="10">
        <v>0.87309999999999999</v>
      </c>
      <c r="AA208" s="10">
        <v>0.87909999999999999</v>
      </c>
      <c r="AB208" s="65"/>
    </row>
    <row r="209" spans="1:28" x14ac:dyDescent="0.3">
      <c r="A209" s="3" t="s">
        <v>25</v>
      </c>
      <c r="B209" s="6">
        <f t="shared" si="9"/>
        <v>0.4</v>
      </c>
      <c r="C209" s="10">
        <v>0.67407407407407405</v>
      </c>
      <c r="D209" s="10">
        <v>0.79568671963677695</v>
      </c>
      <c r="E209" s="10">
        <v>0.69811320754716999</v>
      </c>
      <c r="F209" s="41"/>
      <c r="G209" s="60">
        <v>0.81557377049180302</v>
      </c>
      <c r="H209" s="10">
        <v>0.71428571428571397</v>
      </c>
      <c r="I209" s="10">
        <v>0.61898016997167105</v>
      </c>
      <c r="J209" s="10">
        <v>0.5</v>
      </c>
      <c r="K209" s="10">
        <v>0.71250000000000002</v>
      </c>
      <c r="L209" s="10">
        <v>0.71599045346062096</v>
      </c>
      <c r="M209" s="10">
        <v>0.61764705882352899</v>
      </c>
      <c r="N209" s="10">
        <v>0.70050000000000001</v>
      </c>
      <c r="O209" s="10">
        <v>0.84660000000000002</v>
      </c>
      <c r="P209" s="10">
        <v>0.72509999999999997</v>
      </c>
      <c r="Q209" s="10">
        <v>0.6825</v>
      </c>
      <c r="R209" s="10">
        <v>0.64939999999999998</v>
      </c>
      <c r="S209" s="10">
        <v>0.70499999999999996</v>
      </c>
      <c r="T209" s="10">
        <v>0.69550000000000001</v>
      </c>
      <c r="U209" s="10">
        <v>0.7359</v>
      </c>
      <c r="V209" s="10">
        <v>0.68300000000000005</v>
      </c>
      <c r="W209" s="10">
        <v>0.74050000000000005</v>
      </c>
      <c r="X209" s="10">
        <v>0.69630000000000003</v>
      </c>
      <c r="Y209" s="10">
        <v>0.74570000000000003</v>
      </c>
      <c r="Z209" s="10">
        <v>0.81589999999999996</v>
      </c>
      <c r="AA209" s="10">
        <v>0.77490000000000003</v>
      </c>
      <c r="AB209" s="65"/>
    </row>
    <row r="210" spans="1:28" x14ac:dyDescent="0.3">
      <c r="A210" s="3" t="s">
        <v>28</v>
      </c>
      <c r="B210" s="6">
        <f t="shared" si="9"/>
        <v>0.4</v>
      </c>
      <c r="C210" s="41"/>
      <c r="D210" s="10">
        <v>0.83950617283950602</v>
      </c>
      <c r="E210" s="10">
        <v>0.8</v>
      </c>
      <c r="F210" s="10">
        <v>0.70833333333333304</v>
      </c>
      <c r="G210" s="60">
        <v>0.660377358490566</v>
      </c>
      <c r="H210" s="10">
        <v>0.78378378378378399</v>
      </c>
      <c r="I210" s="10">
        <v>0.67889908256880704</v>
      </c>
      <c r="J210" s="10">
        <v>0.77777777777777801</v>
      </c>
      <c r="K210" s="10">
        <v>0.67880794701986802</v>
      </c>
      <c r="L210" s="10">
        <v>0.79310344827586199</v>
      </c>
      <c r="M210" s="10">
        <v>0.70833333333333304</v>
      </c>
      <c r="N210" s="10">
        <v>0.71279999999999999</v>
      </c>
      <c r="O210" s="10">
        <v>0.75329999999999997</v>
      </c>
      <c r="P210" s="10">
        <v>0.76890000000000003</v>
      </c>
      <c r="Q210" s="10">
        <v>0.74550000000000005</v>
      </c>
      <c r="R210" s="10">
        <v>0.66439999999999999</v>
      </c>
      <c r="S210" s="10">
        <v>0.78339999999999999</v>
      </c>
      <c r="T210" s="10">
        <v>0.67049999999999998</v>
      </c>
      <c r="U210" s="10">
        <v>0.74750000000000005</v>
      </c>
      <c r="V210" s="10">
        <v>0.9</v>
      </c>
      <c r="W210" s="10">
        <v>0.82250000000000001</v>
      </c>
      <c r="X210" s="10">
        <v>0.84830000000000005</v>
      </c>
      <c r="Y210" s="10">
        <v>0.75</v>
      </c>
      <c r="Z210" s="10">
        <v>0.94</v>
      </c>
      <c r="AA210" s="10">
        <v>0.77929999999999999</v>
      </c>
      <c r="AB210" s="65"/>
    </row>
    <row r="211" spans="1:28" x14ac:dyDescent="0.3">
      <c r="A211" s="3" t="s">
        <v>32</v>
      </c>
      <c r="B211" s="6">
        <f t="shared" si="9"/>
        <v>0.4</v>
      </c>
      <c r="C211" s="41"/>
      <c r="D211" s="41"/>
      <c r="E211" s="41"/>
      <c r="F211" s="41"/>
      <c r="G211" s="41"/>
      <c r="H211" s="10">
        <v>0.6953125</v>
      </c>
      <c r="I211" s="10">
        <v>0.65232974910394204</v>
      </c>
      <c r="J211" s="10">
        <v>0.65810276679841895</v>
      </c>
      <c r="K211" s="10">
        <v>0.72177419354838701</v>
      </c>
      <c r="L211" s="10">
        <v>0.68731563421828901</v>
      </c>
      <c r="M211" s="41"/>
      <c r="N211" s="10">
        <v>0.62880000000000003</v>
      </c>
      <c r="O211" s="10">
        <v>0.75449999999999995</v>
      </c>
      <c r="P211" s="10">
        <v>0.7248</v>
      </c>
      <c r="Q211" s="10">
        <v>0.71430000000000005</v>
      </c>
      <c r="R211" s="10">
        <v>0.65110000000000001</v>
      </c>
      <c r="S211" s="10">
        <v>0.67400000000000004</v>
      </c>
      <c r="T211" s="10">
        <v>0.67649999999999999</v>
      </c>
      <c r="U211" s="41">
        <v>1</v>
      </c>
      <c r="V211" s="10">
        <v>0.69669999999999999</v>
      </c>
      <c r="W211" s="10">
        <v>0.70079999999999998</v>
      </c>
      <c r="X211" s="10">
        <v>0.74450000000000005</v>
      </c>
      <c r="Y211" s="41">
        <v>1</v>
      </c>
      <c r="Z211" s="10">
        <v>0.5</v>
      </c>
      <c r="AA211" s="10">
        <v>0.73470000000000002</v>
      </c>
      <c r="AB211" s="65"/>
    </row>
    <row r="212" spans="1:28" x14ac:dyDescent="0.3">
      <c r="A212" s="3" t="s">
        <v>34</v>
      </c>
      <c r="B212" s="6">
        <f t="shared" si="9"/>
        <v>0.4</v>
      </c>
      <c r="C212" s="10">
        <v>0.92569002123142197</v>
      </c>
      <c r="D212" s="10">
        <v>0.93488372093023298</v>
      </c>
      <c r="E212" s="41"/>
      <c r="F212" s="20">
        <v>0.95</v>
      </c>
      <c r="G212" s="41"/>
      <c r="H212" s="10">
        <v>0.81658291457286403</v>
      </c>
      <c r="I212" s="60">
        <v>0.77333333333333298</v>
      </c>
      <c r="J212" s="10">
        <v>0.79910714285714302</v>
      </c>
      <c r="K212" s="10">
        <v>0.81219512195122001</v>
      </c>
      <c r="L212" s="10">
        <v>0.82097457627118697</v>
      </c>
      <c r="M212" s="10">
        <v>0.78653846153846196</v>
      </c>
      <c r="N212" s="10">
        <v>0.85680000000000001</v>
      </c>
      <c r="O212" s="10">
        <v>0.94869999999999999</v>
      </c>
      <c r="P212" s="10">
        <v>0.84079999999999999</v>
      </c>
      <c r="Q212" s="10">
        <v>0.86539999999999995</v>
      </c>
      <c r="R212" s="10">
        <v>0.82099999999999995</v>
      </c>
      <c r="S212" s="10">
        <v>0.84419999999999995</v>
      </c>
      <c r="T212" s="10">
        <v>0.87209999999999999</v>
      </c>
      <c r="U212" s="10">
        <v>0.84550000000000003</v>
      </c>
      <c r="V212" s="10">
        <v>0.89610000000000001</v>
      </c>
      <c r="W212" s="10">
        <v>0.86229999999999996</v>
      </c>
      <c r="X212" s="10">
        <v>0.84209999999999996</v>
      </c>
      <c r="Y212" s="10">
        <v>0.90569999999999995</v>
      </c>
      <c r="Z212" s="10">
        <v>0.85709999999999997</v>
      </c>
      <c r="AA212" s="10">
        <v>0.81459999999999999</v>
      </c>
      <c r="AB212" s="65"/>
    </row>
    <row r="213" spans="1:28" x14ac:dyDescent="0.3">
      <c r="A213" s="3" t="s">
        <v>35</v>
      </c>
      <c r="B213" s="6">
        <f t="shared" si="9"/>
        <v>0.4</v>
      </c>
      <c r="C213" s="10">
        <v>0.97779479326186702</v>
      </c>
      <c r="D213" s="10">
        <v>0.99214846538186996</v>
      </c>
      <c r="E213" s="10">
        <v>0.98571428571428499</v>
      </c>
      <c r="F213" s="10">
        <v>0.99447513812154698</v>
      </c>
      <c r="G213" s="10">
        <v>1</v>
      </c>
      <c r="H213" s="10">
        <v>0.986648865153538</v>
      </c>
      <c r="I213" s="10">
        <v>0.97568710359408095</v>
      </c>
      <c r="J213" s="10">
        <v>0.97157894736842099</v>
      </c>
      <c r="K213" s="10">
        <v>0.97693646649260102</v>
      </c>
      <c r="L213" s="10">
        <v>0.98402777777777695</v>
      </c>
      <c r="M213" s="10">
        <v>0.97509960159362696</v>
      </c>
      <c r="N213" s="10">
        <v>0.97850000000000004</v>
      </c>
      <c r="O213" s="10">
        <v>0.96899999999999997</v>
      </c>
      <c r="P213" s="10">
        <v>0.96819999999999995</v>
      </c>
      <c r="Q213" s="10">
        <v>0.99270000000000003</v>
      </c>
      <c r="R213" s="10">
        <v>0.97929999999999995</v>
      </c>
      <c r="S213" s="10">
        <v>0.98080000000000001</v>
      </c>
      <c r="T213" s="10">
        <v>0.98809999999999998</v>
      </c>
      <c r="U213" s="10">
        <v>0.96440000000000003</v>
      </c>
      <c r="V213" s="10">
        <v>0.99229999999999996</v>
      </c>
      <c r="W213" s="10">
        <v>0.99890000000000001</v>
      </c>
      <c r="X213" s="10">
        <v>0.99860000000000004</v>
      </c>
      <c r="Y213" s="10">
        <v>1</v>
      </c>
      <c r="Z213" s="10">
        <v>1</v>
      </c>
      <c r="AA213" s="10">
        <v>0.996</v>
      </c>
      <c r="AB213" s="65"/>
    </row>
    <row r="214" spans="1:28" x14ac:dyDescent="0.3">
      <c r="A214" s="3" t="s">
        <v>37</v>
      </c>
      <c r="B214" s="6">
        <f t="shared" si="9"/>
        <v>0.4</v>
      </c>
      <c r="C214" s="10">
        <v>0.754201680672269</v>
      </c>
      <c r="D214" s="10">
        <v>0.80981595092024505</v>
      </c>
      <c r="E214" s="10">
        <v>0.65573770491803296</v>
      </c>
      <c r="F214" s="41"/>
      <c r="G214" s="41"/>
      <c r="H214" s="10">
        <v>0.68115942028985499</v>
      </c>
      <c r="I214" s="10">
        <v>0.58620689655172398</v>
      </c>
      <c r="J214" s="10">
        <v>0.80081300813008105</v>
      </c>
      <c r="K214" s="10">
        <v>0.753164556962025</v>
      </c>
      <c r="L214" s="10">
        <v>0.72131147540983598</v>
      </c>
      <c r="M214" s="10">
        <v>0.84210526315789502</v>
      </c>
      <c r="N214" s="10">
        <v>0.84309999999999996</v>
      </c>
      <c r="O214" s="10">
        <v>0.77910000000000001</v>
      </c>
      <c r="P214" s="10">
        <v>0.72729999999999995</v>
      </c>
      <c r="Q214" s="10">
        <v>0.67320000000000002</v>
      </c>
      <c r="R214" s="10">
        <v>0.6825</v>
      </c>
      <c r="S214" s="10">
        <v>0.70879999999999999</v>
      </c>
      <c r="T214" s="10">
        <v>0.75739999999999996</v>
      </c>
      <c r="U214" s="10">
        <v>0.73009999999999997</v>
      </c>
      <c r="V214" s="10">
        <v>0.69589999999999996</v>
      </c>
      <c r="W214" s="10">
        <v>0.78210000000000002</v>
      </c>
      <c r="X214" s="10">
        <v>0.82920000000000005</v>
      </c>
      <c r="Y214" s="10">
        <v>0.84209999999999996</v>
      </c>
      <c r="Z214" s="10">
        <v>0.875</v>
      </c>
      <c r="AA214" s="10">
        <v>0.86680000000000001</v>
      </c>
      <c r="AB214" s="65"/>
    </row>
    <row r="215" spans="1:28" x14ac:dyDescent="0.3">
      <c r="A215" s="3" t="s">
        <v>41</v>
      </c>
      <c r="B215" s="6"/>
      <c r="C215" s="10"/>
      <c r="D215" s="10"/>
      <c r="E215" s="10"/>
      <c r="F215" s="10"/>
      <c r="G215" s="20"/>
      <c r="H215" s="20"/>
      <c r="I215" s="20"/>
      <c r="J215" s="10"/>
      <c r="K215" s="10"/>
      <c r="L215" s="10"/>
      <c r="M215" s="10"/>
      <c r="N215" s="10"/>
      <c r="O215" s="41">
        <v>1</v>
      </c>
      <c r="P215" s="41">
        <v>1</v>
      </c>
      <c r="Q215" s="41">
        <v>1</v>
      </c>
      <c r="R215" s="41">
        <v>1</v>
      </c>
      <c r="S215" s="41">
        <v>1</v>
      </c>
      <c r="T215" s="41">
        <v>1</v>
      </c>
      <c r="U215" s="41">
        <v>1</v>
      </c>
      <c r="V215" s="41">
        <v>1</v>
      </c>
      <c r="W215" s="41">
        <v>1</v>
      </c>
      <c r="X215" s="41">
        <v>1</v>
      </c>
      <c r="Y215" s="41">
        <v>1</v>
      </c>
      <c r="Z215" s="41">
        <v>1</v>
      </c>
      <c r="AA215" s="41">
        <v>1</v>
      </c>
    </row>
    <row r="216" spans="1:28" x14ac:dyDescent="0.3">
      <c r="A216" s="3" t="s">
        <v>38</v>
      </c>
      <c r="B216" s="6">
        <f t="shared" si="9"/>
        <v>0.4</v>
      </c>
      <c r="C216" s="59"/>
      <c r="D216" s="59"/>
      <c r="E216" s="59"/>
      <c r="F216" s="59"/>
      <c r="G216" s="59"/>
      <c r="H216" s="59"/>
      <c r="I216" s="20">
        <v>0.63333333333333297</v>
      </c>
      <c r="J216" s="20">
        <v>0.73404255319148903</v>
      </c>
      <c r="K216" s="20">
        <v>0.68181818181818199</v>
      </c>
      <c r="L216" s="20">
        <v>0.83870967741935498</v>
      </c>
      <c r="M216" s="20">
        <v>0.875</v>
      </c>
      <c r="N216" s="20">
        <v>0.66669999999999996</v>
      </c>
      <c r="O216" s="41">
        <v>1</v>
      </c>
      <c r="P216" s="41">
        <v>1</v>
      </c>
      <c r="Q216" s="41">
        <v>1</v>
      </c>
      <c r="R216" s="10">
        <v>0.8125</v>
      </c>
      <c r="S216" s="10">
        <v>0.80769999999999997</v>
      </c>
      <c r="T216" s="10">
        <v>0.75</v>
      </c>
      <c r="U216" s="10">
        <v>0.97060000000000002</v>
      </c>
      <c r="V216" s="41">
        <v>1</v>
      </c>
      <c r="W216" s="10">
        <v>0.77549999999999997</v>
      </c>
      <c r="X216" s="10">
        <v>0.90910000000000002</v>
      </c>
      <c r="Y216" s="41">
        <v>1</v>
      </c>
      <c r="Z216" s="10">
        <v>0.86170000000000002</v>
      </c>
      <c r="AA216" s="10">
        <v>0.4</v>
      </c>
      <c r="AB216" s="65"/>
    </row>
    <row r="217" spans="1:28" x14ac:dyDescent="0.3">
      <c r="A217" s="3" t="s">
        <v>39</v>
      </c>
      <c r="B217" s="6">
        <f t="shared" si="9"/>
        <v>0.4</v>
      </c>
      <c r="C217" s="10">
        <v>0.75581395348837299</v>
      </c>
      <c r="D217" s="10">
        <v>0.71269487750556804</v>
      </c>
      <c r="E217" s="10">
        <v>0.77735849056603801</v>
      </c>
      <c r="F217" s="10">
        <v>0.79344729344729303</v>
      </c>
      <c r="G217" s="10">
        <v>0.73714285714285699</v>
      </c>
      <c r="H217" s="10">
        <v>0.74917491749174903</v>
      </c>
      <c r="I217" s="10">
        <v>0.875</v>
      </c>
      <c r="J217" s="10">
        <v>0.79279279279279302</v>
      </c>
      <c r="K217" s="10">
        <v>0.79136690647482</v>
      </c>
      <c r="L217" s="10">
        <v>0.800664451827243</v>
      </c>
      <c r="M217" s="10">
        <v>0.8125</v>
      </c>
      <c r="N217" s="10">
        <v>0.5161</v>
      </c>
      <c r="O217" s="41">
        <v>1</v>
      </c>
      <c r="P217" s="10">
        <v>0.625</v>
      </c>
      <c r="Q217" s="10">
        <v>0.43330000000000002</v>
      </c>
      <c r="R217" s="10">
        <v>0.58930000000000005</v>
      </c>
      <c r="S217" s="10">
        <v>0.8</v>
      </c>
      <c r="T217" s="10">
        <v>0.40239999999999998</v>
      </c>
      <c r="U217" s="10">
        <v>0.64390000000000003</v>
      </c>
      <c r="V217" s="41">
        <v>1</v>
      </c>
      <c r="W217" s="10">
        <v>0.62119999999999997</v>
      </c>
      <c r="X217" s="10">
        <v>0.60709999999999997</v>
      </c>
      <c r="Y217" s="41">
        <v>1</v>
      </c>
      <c r="Z217" s="10">
        <v>0.95740000000000003</v>
      </c>
      <c r="AA217" s="10">
        <v>0.62729999999999997</v>
      </c>
      <c r="AB217" s="65"/>
    </row>
    <row r="218" spans="1:28" x14ac:dyDescent="0.3">
      <c r="A218" s="3" t="s">
        <v>30</v>
      </c>
      <c r="B218" s="6">
        <f t="shared" si="9"/>
        <v>0.4</v>
      </c>
      <c r="C218" s="10">
        <v>0.71854304635761601</v>
      </c>
      <c r="D218" s="10">
        <v>0.74298293891029099</v>
      </c>
      <c r="E218" s="10">
        <v>0.7</v>
      </c>
      <c r="F218" s="10">
        <v>0.64554637281909899</v>
      </c>
      <c r="G218" s="10">
        <v>0.67673888255416303</v>
      </c>
      <c r="H218" s="10">
        <v>0.69399999999999995</v>
      </c>
      <c r="I218" s="10">
        <v>0.72800844475721405</v>
      </c>
      <c r="J218" s="10">
        <v>0.88645747316267498</v>
      </c>
      <c r="K218" s="10">
        <v>0.92633928571428603</v>
      </c>
      <c r="L218" s="10">
        <v>0.94345991561181397</v>
      </c>
      <c r="M218" s="10">
        <v>0.91816143497757796</v>
      </c>
      <c r="N218" s="10">
        <v>0.83960000000000001</v>
      </c>
      <c r="O218" s="10">
        <v>0.90600000000000003</v>
      </c>
      <c r="P218" s="10">
        <v>0.81200000000000006</v>
      </c>
      <c r="Q218" s="10">
        <v>0.86460000000000004</v>
      </c>
      <c r="R218" s="10">
        <v>0.75860000000000005</v>
      </c>
      <c r="S218" s="10">
        <v>0.8538</v>
      </c>
      <c r="T218" s="10">
        <v>0.92749999999999999</v>
      </c>
      <c r="U218" s="10">
        <v>0.93330000000000002</v>
      </c>
      <c r="V218" s="10">
        <v>0.94830000000000003</v>
      </c>
      <c r="W218" s="10">
        <v>0.9365</v>
      </c>
      <c r="X218" s="10">
        <v>0.91710000000000003</v>
      </c>
      <c r="Y218" s="10">
        <v>0.93500000000000005</v>
      </c>
      <c r="Z218" s="10">
        <v>0.93049999999999999</v>
      </c>
      <c r="AA218" s="10">
        <v>0.95650000000000002</v>
      </c>
      <c r="AB218" s="65"/>
    </row>
    <row r="219" spans="1:28" x14ac:dyDescent="0.3">
      <c r="A219" s="3" t="s">
        <v>40</v>
      </c>
      <c r="B219" s="6">
        <f t="shared" si="9"/>
        <v>0.4</v>
      </c>
      <c r="C219" s="10">
        <v>0.81236203090507797</v>
      </c>
      <c r="D219" s="10">
        <v>0.83351955307262604</v>
      </c>
      <c r="E219" s="10">
        <v>0.81234444997511102</v>
      </c>
      <c r="F219" s="10">
        <v>0.84548872180451196</v>
      </c>
      <c r="G219" s="10">
        <v>0.85676392572944504</v>
      </c>
      <c r="H219" s="10">
        <v>0.88303498779495604</v>
      </c>
      <c r="I219" s="10">
        <v>0.87593984962406302</v>
      </c>
      <c r="J219" s="10">
        <v>0.89395574743659101</v>
      </c>
      <c r="K219" s="10">
        <v>0.89781021897810198</v>
      </c>
      <c r="L219" s="10">
        <v>0.92015278283011903</v>
      </c>
      <c r="M219" s="10">
        <v>0.93281178094799699</v>
      </c>
      <c r="N219" s="10">
        <v>0.91169999999999995</v>
      </c>
      <c r="O219" s="10">
        <v>0.92420000000000002</v>
      </c>
      <c r="P219" s="10">
        <v>0.89159999999999995</v>
      </c>
      <c r="Q219" s="10">
        <v>0.88790000000000002</v>
      </c>
      <c r="R219" s="10">
        <v>0.91669999999999996</v>
      </c>
      <c r="S219" s="10">
        <v>0.90059999999999996</v>
      </c>
      <c r="T219" s="10">
        <v>0.87949999999999995</v>
      </c>
      <c r="U219" s="10">
        <v>0.90349999999999997</v>
      </c>
      <c r="V219" s="10">
        <v>0.93679999999999997</v>
      </c>
      <c r="W219" s="10">
        <v>0.90580000000000005</v>
      </c>
      <c r="X219" s="10">
        <v>0.91290000000000004</v>
      </c>
      <c r="Y219" s="10">
        <v>0.90480000000000005</v>
      </c>
      <c r="Z219" s="10">
        <v>0.83940000000000003</v>
      </c>
      <c r="AA219" s="10">
        <v>0.89370000000000005</v>
      </c>
      <c r="AB219" s="65"/>
    </row>
    <row r="220" spans="1:28" x14ac:dyDescent="0.3">
      <c r="B220" s="11"/>
      <c r="C220" s="13"/>
      <c r="D220" s="13"/>
      <c r="E220" s="13"/>
      <c r="F220" s="13"/>
      <c r="G220" s="13"/>
      <c r="H220" s="13"/>
    </row>
    <row r="221" spans="1:28" ht="49.95" customHeight="1" x14ac:dyDescent="0.3">
      <c r="A221" s="4" t="s">
        <v>36</v>
      </c>
      <c r="B221" s="4" t="s">
        <v>1</v>
      </c>
      <c r="C221" s="5">
        <v>43831</v>
      </c>
      <c r="D221" s="5">
        <v>43862</v>
      </c>
      <c r="E221" s="5">
        <v>43891</v>
      </c>
      <c r="F221" s="5">
        <v>43922</v>
      </c>
      <c r="G221" s="5">
        <v>43952</v>
      </c>
      <c r="H221" s="5">
        <v>43983</v>
      </c>
      <c r="I221" s="5">
        <v>44013</v>
      </c>
      <c r="J221" s="5">
        <v>44044</v>
      </c>
      <c r="K221" s="5">
        <v>44075</v>
      </c>
      <c r="L221" s="5">
        <v>44105</v>
      </c>
      <c r="M221" s="5">
        <v>44136</v>
      </c>
      <c r="N221" s="5">
        <v>44166</v>
      </c>
      <c r="O221" s="5">
        <v>44197</v>
      </c>
      <c r="P221" s="5">
        <v>44228</v>
      </c>
      <c r="Q221" s="5">
        <v>44256</v>
      </c>
      <c r="R221" s="5">
        <v>44287</v>
      </c>
      <c r="S221" s="5">
        <v>44317</v>
      </c>
      <c r="T221" s="5">
        <v>44348</v>
      </c>
      <c r="U221" s="5">
        <v>44378</v>
      </c>
      <c r="V221" s="5">
        <v>44409</v>
      </c>
      <c r="W221" s="5">
        <v>44440</v>
      </c>
      <c r="X221" s="5">
        <v>44470</v>
      </c>
      <c r="Y221" s="5">
        <v>44501</v>
      </c>
      <c r="Z221" s="5">
        <v>44531</v>
      </c>
      <c r="AA221" s="5">
        <v>44562</v>
      </c>
    </row>
    <row r="222" spans="1:28" x14ac:dyDescent="0.3">
      <c r="A222" s="3" t="s">
        <v>2</v>
      </c>
      <c r="B222" s="6"/>
      <c r="C222" s="14">
        <v>10</v>
      </c>
      <c r="D222" s="38"/>
      <c r="E222" s="45">
        <v>12</v>
      </c>
      <c r="F222" s="14">
        <v>10</v>
      </c>
      <c r="G222" s="14">
        <v>2</v>
      </c>
      <c r="H222" s="45">
        <v>16</v>
      </c>
      <c r="I222" s="14">
        <v>20</v>
      </c>
      <c r="J222" s="14">
        <v>44</v>
      </c>
      <c r="K222" s="14">
        <v>14</v>
      </c>
      <c r="L222" s="14">
        <v>32</v>
      </c>
      <c r="M222" s="14">
        <v>25</v>
      </c>
      <c r="N222" s="14">
        <v>22</v>
      </c>
      <c r="O222" s="14">
        <v>24</v>
      </c>
      <c r="P222" s="14">
        <v>20</v>
      </c>
      <c r="Q222" s="14">
        <v>5</v>
      </c>
      <c r="R222" s="14">
        <v>42</v>
      </c>
      <c r="S222" s="14">
        <v>23</v>
      </c>
      <c r="T222" s="14">
        <v>24</v>
      </c>
      <c r="U222" s="14">
        <v>25</v>
      </c>
      <c r="V222" s="14">
        <v>28</v>
      </c>
      <c r="W222" s="14">
        <v>20</v>
      </c>
      <c r="X222" s="14">
        <v>8</v>
      </c>
      <c r="Y222" s="14">
        <v>1</v>
      </c>
      <c r="Z222" s="14">
        <v>2</v>
      </c>
      <c r="AA222" s="14">
        <v>17</v>
      </c>
    </row>
    <row r="223" spans="1:28" x14ac:dyDescent="0.3">
      <c r="A223" s="3" t="s">
        <v>8</v>
      </c>
      <c r="B223" s="6"/>
      <c r="C223" s="14">
        <v>52</v>
      </c>
      <c r="D223" s="14">
        <v>49</v>
      </c>
      <c r="E223" s="14">
        <v>50</v>
      </c>
      <c r="F223" s="14">
        <v>66</v>
      </c>
      <c r="G223" s="14">
        <v>85</v>
      </c>
      <c r="H223" s="14">
        <v>90</v>
      </c>
      <c r="I223" s="14">
        <v>77</v>
      </c>
      <c r="J223" s="14">
        <v>90</v>
      </c>
      <c r="K223" s="14">
        <v>64</v>
      </c>
      <c r="L223" s="14">
        <v>65</v>
      </c>
      <c r="M223" s="14">
        <v>71</v>
      </c>
      <c r="N223" s="14">
        <v>60</v>
      </c>
      <c r="O223" s="14">
        <v>56</v>
      </c>
      <c r="P223" s="14">
        <v>73</v>
      </c>
      <c r="Q223" s="14">
        <v>58</v>
      </c>
      <c r="R223" s="14">
        <v>35</v>
      </c>
      <c r="S223" s="14">
        <v>91</v>
      </c>
      <c r="T223" s="14">
        <v>67</v>
      </c>
      <c r="U223" s="14">
        <v>79</v>
      </c>
      <c r="V223" s="14">
        <v>86</v>
      </c>
      <c r="W223" s="14">
        <v>79</v>
      </c>
      <c r="X223" s="14">
        <v>64</v>
      </c>
      <c r="Y223" s="14">
        <v>76</v>
      </c>
      <c r="Z223" s="14">
        <v>54</v>
      </c>
      <c r="AA223" s="14">
        <v>63</v>
      </c>
    </row>
    <row r="224" spans="1:28" x14ac:dyDescent="0.3">
      <c r="A224" s="3" t="s">
        <v>10</v>
      </c>
      <c r="B224" s="6"/>
      <c r="C224" s="14">
        <v>92</v>
      </c>
      <c r="D224" s="14">
        <v>79</v>
      </c>
      <c r="E224" s="14">
        <v>77</v>
      </c>
      <c r="F224" s="14">
        <v>123</v>
      </c>
      <c r="G224" s="14">
        <v>180</v>
      </c>
      <c r="H224" s="14">
        <v>178</v>
      </c>
      <c r="I224" s="14">
        <v>170</v>
      </c>
      <c r="J224" s="14">
        <v>175</v>
      </c>
      <c r="K224" s="14">
        <v>153</v>
      </c>
      <c r="L224" s="14">
        <v>176</v>
      </c>
      <c r="M224" s="14">
        <v>214</v>
      </c>
      <c r="N224" s="14">
        <v>124</v>
      </c>
      <c r="O224" s="14">
        <v>167</v>
      </c>
      <c r="P224" s="14">
        <v>255</v>
      </c>
      <c r="Q224" s="14">
        <v>256</v>
      </c>
      <c r="R224" s="14">
        <v>97</v>
      </c>
      <c r="S224" s="14">
        <v>249</v>
      </c>
      <c r="T224" s="14">
        <v>204</v>
      </c>
      <c r="U224" s="14">
        <v>246</v>
      </c>
      <c r="V224" s="14">
        <v>224</v>
      </c>
      <c r="W224" s="14">
        <v>268</v>
      </c>
      <c r="X224" s="14">
        <v>215</v>
      </c>
      <c r="Y224" s="14">
        <v>188</v>
      </c>
      <c r="Z224" s="14">
        <v>220</v>
      </c>
      <c r="AA224" s="14">
        <v>159</v>
      </c>
    </row>
    <row r="225" spans="1:27" x14ac:dyDescent="0.3">
      <c r="A225" s="3" t="s">
        <v>14</v>
      </c>
      <c r="B225" s="6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14">
        <v>2</v>
      </c>
      <c r="X225" s="14">
        <v>1</v>
      </c>
      <c r="Y225" s="38"/>
      <c r="Z225" s="38"/>
      <c r="AA225" s="38"/>
    </row>
    <row r="226" spans="1:27" x14ac:dyDescent="0.3">
      <c r="A226" s="3" t="s">
        <v>16</v>
      </c>
      <c r="B226" s="6"/>
      <c r="C226" s="14">
        <v>21</v>
      </c>
      <c r="D226" s="14">
        <v>10</v>
      </c>
      <c r="E226" s="14">
        <v>39</v>
      </c>
      <c r="F226" s="14">
        <v>45</v>
      </c>
      <c r="G226" s="14">
        <v>51</v>
      </c>
      <c r="H226" s="14">
        <v>36</v>
      </c>
      <c r="I226" s="14">
        <v>24</v>
      </c>
      <c r="J226" s="14">
        <v>11</v>
      </c>
      <c r="K226" s="14">
        <v>19</v>
      </c>
      <c r="L226" s="14">
        <v>16</v>
      </c>
      <c r="M226" s="14">
        <v>31</v>
      </c>
      <c r="N226" s="14">
        <v>13</v>
      </c>
      <c r="O226" s="14">
        <v>16</v>
      </c>
      <c r="P226" s="14">
        <v>30</v>
      </c>
      <c r="Q226" s="14">
        <v>37</v>
      </c>
      <c r="R226" s="14">
        <v>16</v>
      </c>
      <c r="S226" s="14">
        <v>33</v>
      </c>
      <c r="T226" s="14">
        <v>39</v>
      </c>
      <c r="U226" s="14">
        <v>7</v>
      </c>
      <c r="V226" s="14">
        <v>33</v>
      </c>
      <c r="W226" s="14">
        <v>1</v>
      </c>
      <c r="X226" s="14">
        <v>10</v>
      </c>
      <c r="Y226" s="14">
        <v>17</v>
      </c>
      <c r="Z226" s="14">
        <v>36</v>
      </c>
      <c r="AA226" s="14">
        <v>24</v>
      </c>
    </row>
    <row r="227" spans="1:27" x14ac:dyDescent="0.3">
      <c r="A227" s="3" t="s">
        <v>19</v>
      </c>
      <c r="B227" s="6"/>
      <c r="C227" s="14">
        <v>11</v>
      </c>
      <c r="D227" s="14">
        <v>20</v>
      </c>
      <c r="E227" s="14">
        <v>16</v>
      </c>
      <c r="F227" s="14">
        <v>16</v>
      </c>
      <c r="G227" s="45">
        <v>27</v>
      </c>
      <c r="H227" s="14">
        <v>15</v>
      </c>
      <c r="I227" s="14">
        <v>28</v>
      </c>
      <c r="J227" s="14">
        <v>15</v>
      </c>
      <c r="K227" s="14">
        <v>21</v>
      </c>
      <c r="L227" s="14">
        <v>28</v>
      </c>
      <c r="M227" s="14">
        <v>3</v>
      </c>
      <c r="N227" s="14">
        <v>25</v>
      </c>
      <c r="O227" s="14">
        <v>10</v>
      </c>
      <c r="P227" s="14">
        <v>21</v>
      </c>
      <c r="Q227" s="14">
        <v>28</v>
      </c>
      <c r="R227" s="14">
        <v>37</v>
      </c>
      <c r="S227" s="14">
        <v>26</v>
      </c>
      <c r="T227" s="14">
        <v>29</v>
      </c>
      <c r="U227" s="14">
        <v>22</v>
      </c>
      <c r="V227" s="14">
        <v>27</v>
      </c>
      <c r="W227" s="14">
        <v>22</v>
      </c>
      <c r="X227" s="14">
        <v>8</v>
      </c>
      <c r="Y227" s="14">
        <v>29</v>
      </c>
      <c r="Z227" s="14">
        <v>13</v>
      </c>
      <c r="AA227" s="14">
        <v>38</v>
      </c>
    </row>
    <row r="228" spans="1:27" x14ac:dyDescent="0.3">
      <c r="A228" s="3" t="s">
        <v>22</v>
      </c>
      <c r="B228" s="6"/>
      <c r="C228" s="14">
        <v>28</v>
      </c>
      <c r="D228" s="14">
        <v>19</v>
      </c>
      <c r="E228" s="14">
        <v>35</v>
      </c>
      <c r="F228" s="14">
        <v>26</v>
      </c>
      <c r="G228" s="14">
        <v>3</v>
      </c>
      <c r="H228" s="14">
        <v>30</v>
      </c>
      <c r="I228" s="14">
        <v>25</v>
      </c>
      <c r="J228" s="14">
        <v>71</v>
      </c>
      <c r="K228" s="14">
        <v>26</v>
      </c>
      <c r="L228" s="14">
        <v>27</v>
      </c>
      <c r="M228" s="14">
        <v>50</v>
      </c>
      <c r="N228" s="14">
        <v>32</v>
      </c>
      <c r="O228" s="14">
        <v>17</v>
      </c>
      <c r="P228" s="14">
        <v>34</v>
      </c>
      <c r="Q228" s="14">
        <v>25</v>
      </c>
      <c r="R228" s="14">
        <v>34</v>
      </c>
      <c r="S228" s="14">
        <v>25</v>
      </c>
      <c r="T228" s="14">
        <v>18</v>
      </c>
      <c r="U228" s="14">
        <v>15</v>
      </c>
      <c r="V228" s="14">
        <v>27</v>
      </c>
      <c r="W228" s="14">
        <v>23</v>
      </c>
      <c r="X228" s="14">
        <v>21</v>
      </c>
      <c r="Y228" s="14">
        <v>14</v>
      </c>
      <c r="Z228" s="14">
        <v>48</v>
      </c>
      <c r="AA228" s="14">
        <v>40</v>
      </c>
    </row>
    <row r="229" spans="1:27" x14ac:dyDescent="0.3">
      <c r="A229" s="3" t="s">
        <v>25</v>
      </c>
      <c r="B229" s="6"/>
      <c r="C229" s="14">
        <v>6</v>
      </c>
      <c r="D229" s="14">
        <v>38</v>
      </c>
      <c r="E229" s="14">
        <v>5</v>
      </c>
      <c r="F229" s="38"/>
      <c r="G229" s="45">
        <v>11</v>
      </c>
      <c r="H229" s="14">
        <v>12</v>
      </c>
      <c r="I229" s="14">
        <v>29</v>
      </c>
      <c r="J229" s="14">
        <v>2</v>
      </c>
      <c r="K229" s="14">
        <v>42</v>
      </c>
      <c r="L229" s="14">
        <v>31</v>
      </c>
      <c r="M229" s="14">
        <v>2</v>
      </c>
      <c r="N229" s="14">
        <v>17</v>
      </c>
      <c r="O229" s="14">
        <v>13</v>
      </c>
      <c r="P229" s="14">
        <v>17</v>
      </c>
      <c r="Q229" s="14">
        <v>21</v>
      </c>
      <c r="R229" s="14">
        <v>39</v>
      </c>
      <c r="S229" s="14">
        <v>37</v>
      </c>
      <c r="T229" s="14">
        <v>24</v>
      </c>
      <c r="U229" s="14">
        <v>30</v>
      </c>
      <c r="V229" s="14">
        <v>12</v>
      </c>
      <c r="W229" s="14">
        <v>20</v>
      </c>
      <c r="X229" s="14">
        <v>9</v>
      </c>
      <c r="Y229" s="14">
        <v>21</v>
      </c>
      <c r="Z229" s="14">
        <v>13</v>
      </c>
      <c r="AA229" s="14">
        <v>39</v>
      </c>
    </row>
    <row r="230" spans="1:27" x14ac:dyDescent="0.3">
      <c r="A230" s="3" t="s">
        <v>28</v>
      </c>
      <c r="B230" s="6"/>
      <c r="C230" s="38"/>
      <c r="D230" s="14">
        <v>7</v>
      </c>
      <c r="E230" s="14">
        <v>1</v>
      </c>
      <c r="F230" s="14">
        <v>3</v>
      </c>
      <c r="G230" s="45">
        <v>2</v>
      </c>
      <c r="H230" s="14">
        <v>4</v>
      </c>
      <c r="I230" s="14">
        <v>8</v>
      </c>
      <c r="J230" s="14">
        <v>2</v>
      </c>
      <c r="K230" s="14">
        <v>11</v>
      </c>
      <c r="L230" s="14">
        <v>8</v>
      </c>
      <c r="M230" s="14">
        <v>1</v>
      </c>
      <c r="N230" s="14">
        <v>3</v>
      </c>
      <c r="O230" s="14">
        <v>5</v>
      </c>
      <c r="P230" s="14">
        <v>9</v>
      </c>
      <c r="Q230" s="14">
        <v>3</v>
      </c>
      <c r="R230" s="14">
        <v>13</v>
      </c>
      <c r="S230" s="14">
        <v>10</v>
      </c>
      <c r="T230" s="14">
        <v>11</v>
      </c>
      <c r="U230" s="14">
        <v>11</v>
      </c>
      <c r="V230" s="14">
        <v>4</v>
      </c>
      <c r="W230" s="14">
        <v>8</v>
      </c>
      <c r="X230" s="14">
        <v>12</v>
      </c>
      <c r="Y230" s="14">
        <v>2</v>
      </c>
      <c r="Z230" s="14">
        <v>2</v>
      </c>
      <c r="AA230" s="14">
        <v>19</v>
      </c>
    </row>
    <row r="231" spans="1:27" x14ac:dyDescent="0.3">
      <c r="A231" s="3" t="s">
        <v>32</v>
      </c>
      <c r="B231" s="6"/>
      <c r="C231" s="38"/>
      <c r="D231" s="38"/>
      <c r="E231" s="38"/>
      <c r="F231" s="38"/>
      <c r="G231" s="38"/>
      <c r="H231" s="14">
        <v>8</v>
      </c>
      <c r="I231" s="14">
        <v>17</v>
      </c>
      <c r="J231" s="14">
        <v>15</v>
      </c>
      <c r="K231" s="14">
        <v>7</v>
      </c>
      <c r="L231" s="14">
        <v>42</v>
      </c>
      <c r="M231" s="38"/>
      <c r="N231" s="14">
        <v>16</v>
      </c>
      <c r="O231" s="14">
        <v>15</v>
      </c>
      <c r="P231" s="14">
        <v>22</v>
      </c>
      <c r="Q231" s="14">
        <v>13</v>
      </c>
      <c r="R231" s="14">
        <v>40</v>
      </c>
      <c r="S231" s="14">
        <v>30</v>
      </c>
      <c r="T231" s="14">
        <v>26</v>
      </c>
      <c r="U231" s="38"/>
      <c r="V231" s="14">
        <v>40</v>
      </c>
      <c r="W231" s="14">
        <v>19</v>
      </c>
      <c r="X231" s="14">
        <v>21</v>
      </c>
      <c r="Y231" s="38"/>
      <c r="Z231" s="14">
        <v>1</v>
      </c>
      <c r="AA231" s="14">
        <v>8</v>
      </c>
    </row>
    <row r="232" spans="1:27" x14ac:dyDescent="0.3">
      <c r="A232" s="3" t="s">
        <v>34</v>
      </c>
      <c r="B232" s="6"/>
      <c r="C232" s="14">
        <v>50</v>
      </c>
      <c r="D232" s="14">
        <v>30</v>
      </c>
      <c r="E232" s="38"/>
      <c r="F232" s="14">
        <v>13</v>
      </c>
      <c r="G232" s="38"/>
      <c r="H232" s="14">
        <v>16</v>
      </c>
      <c r="I232" s="14">
        <v>8</v>
      </c>
      <c r="J232" s="14">
        <v>22</v>
      </c>
      <c r="K232" s="14">
        <v>11</v>
      </c>
      <c r="L232" s="14">
        <v>27</v>
      </c>
      <c r="M232" s="14">
        <v>14</v>
      </c>
      <c r="N232" s="14">
        <v>13</v>
      </c>
      <c r="O232" s="14">
        <v>8</v>
      </c>
      <c r="P232" s="14">
        <v>18</v>
      </c>
      <c r="Q232" s="14">
        <v>6</v>
      </c>
      <c r="R232" s="14">
        <v>25</v>
      </c>
      <c r="S232" s="14">
        <v>13</v>
      </c>
      <c r="T232" s="14">
        <v>18</v>
      </c>
      <c r="U232" s="14">
        <v>7</v>
      </c>
      <c r="V232" s="14">
        <v>12</v>
      </c>
      <c r="W232" s="14">
        <v>9</v>
      </c>
      <c r="X232" s="14">
        <v>7</v>
      </c>
      <c r="Y232" s="14">
        <v>3</v>
      </c>
      <c r="Z232" s="14">
        <v>13</v>
      </c>
      <c r="AA232" s="14">
        <v>16</v>
      </c>
    </row>
    <row r="233" spans="1:27" x14ac:dyDescent="0.3">
      <c r="A233" s="3" t="s">
        <v>35</v>
      </c>
      <c r="B233" s="6"/>
      <c r="C233" s="14">
        <v>87</v>
      </c>
      <c r="D233" s="14">
        <v>75</v>
      </c>
      <c r="E233" s="14">
        <v>66</v>
      </c>
      <c r="F233" s="14">
        <v>39</v>
      </c>
      <c r="G233" s="14">
        <v>42</v>
      </c>
      <c r="H233" s="14">
        <v>65</v>
      </c>
      <c r="I233" s="14">
        <v>85</v>
      </c>
      <c r="J233" s="14">
        <v>41</v>
      </c>
      <c r="K233" s="14">
        <v>98</v>
      </c>
      <c r="L233" s="14">
        <v>62</v>
      </c>
      <c r="M233" s="14">
        <v>85</v>
      </c>
      <c r="N233" s="14">
        <v>38</v>
      </c>
      <c r="O233" s="14">
        <v>33</v>
      </c>
      <c r="P233" s="14">
        <v>14</v>
      </c>
      <c r="Q233" s="14">
        <v>77</v>
      </c>
      <c r="R233" s="14">
        <v>84</v>
      </c>
      <c r="S233" s="14">
        <v>94</v>
      </c>
      <c r="T233" s="14">
        <v>57</v>
      </c>
      <c r="U233" s="14">
        <v>75</v>
      </c>
      <c r="V233" s="14">
        <v>72</v>
      </c>
      <c r="W233" s="14">
        <v>81</v>
      </c>
      <c r="X233" s="14">
        <v>61</v>
      </c>
      <c r="Y233" s="14">
        <v>19</v>
      </c>
      <c r="Z233" s="14">
        <v>64</v>
      </c>
      <c r="AA233" s="14">
        <v>55</v>
      </c>
    </row>
    <row r="234" spans="1:27" x14ac:dyDescent="0.3">
      <c r="A234" s="3" t="s">
        <v>37</v>
      </c>
      <c r="B234" s="6"/>
      <c r="C234" s="14">
        <v>20</v>
      </c>
      <c r="D234" s="14">
        <v>7</v>
      </c>
      <c r="E234" s="14">
        <v>3</v>
      </c>
      <c r="F234" s="38"/>
      <c r="G234" s="38"/>
      <c r="H234" s="14">
        <v>6</v>
      </c>
      <c r="I234" s="14">
        <v>2</v>
      </c>
      <c r="J234" s="14">
        <v>7</v>
      </c>
      <c r="K234" s="14">
        <v>6</v>
      </c>
      <c r="L234" s="14">
        <v>4</v>
      </c>
      <c r="M234" s="14">
        <v>1</v>
      </c>
      <c r="N234" s="14">
        <v>3</v>
      </c>
      <c r="O234" s="14">
        <v>3</v>
      </c>
      <c r="P234" s="14">
        <v>1</v>
      </c>
      <c r="Q234" s="14">
        <v>17</v>
      </c>
      <c r="R234" s="14">
        <v>23</v>
      </c>
      <c r="S234" s="14">
        <v>14</v>
      </c>
      <c r="T234" s="14">
        <v>21</v>
      </c>
      <c r="U234" s="14">
        <v>24</v>
      </c>
      <c r="V234" s="14">
        <v>15</v>
      </c>
      <c r="W234" s="14">
        <v>14</v>
      </c>
      <c r="X234" s="14">
        <v>16</v>
      </c>
      <c r="Y234" s="14">
        <v>6</v>
      </c>
      <c r="Z234" s="14">
        <v>2</v>
      </c>
      <c r="AA234" s="14">
        <v>34</v>
      </c>
    </row>
    <row r="235" spans="1:27" x14ac:dyDescent="0.3">
      <c r="A235" s="3" t="s">
        <v>41</v>
      </c>
      <c r="B235" s="6"/>
      <c r="C235" s="10"/>
      <c r="D235" s="10"/>
      <c r="E235" s="10"/>
      <c r="F235" s="10"/>
      <c r="G235" s="20"/>
      <c r="H235" s="20"/>
      <c r="I235" s="20"/>
      <c r="J235" s="10"/>
      <c r="K235" s="10"/>
      <c r="L235" s="10"/>
      <c r="M235" s="10"/>
      <c r="N235" s="10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x14ac:dyDescent="0.3">
      <c r="A236" s="3" t="s">
        <v>38</v>
      </c>
      <c r="B236" s="6"/>
      <c r="C236" s="38"/>
      <c r="D236" s="38"/>
      <c r="E236" s="38"/>
      <c r="F236" s="38"/>
      <c r="G236" s="38"/>
      <c r="H236" s="38"/>
      <c r="I236" s="14">
        <v>1</v>
      </c>
      <c r="J236" s="14">
        <v>6</v>
      </c>
      <c r="K236" s="14">
        <v>3</v>
      </c>
      <c r="L236" s="14">
        <v>3</v>
      </c>
      <c r="M236" s="14">
        <v>2</v>
      </c>
      <c r="N236" s="14">
        <v>1</v>
      </c>
      <c r="O236" s="38"/>
      <c r="P236" s="38"/>
      <c r="Q236" s="38"/>
      <c r="R236" s="14">
        <v>1</v>
      </c>
      <c r="S236" s="14">
        <v>2</v>
      </c>
      <c r="T236" s="14">
        <v>2</v>
      </c>
      <c r="U236" s="14">
        <v>1</v>
      </c>
      <c r="V236" s="38"/>
      <c r="W236" s="14">
        <v>3</v>
      </c>
      <c r="X236" s="14">
        <v>2</v>
      </c>
      <c r="Y236" s="38"/>
      <c r="Z236" s="14">
        <v>3</v>
      </c>
      <c r="AA236" s="14">
        <v>1</v>
      </c>
    </row>
    <row r="237" spans="1:27" x14ac:dyDescent="0.3">
      <c r="A237" s="3" t="s">
        <v>39</v>
      </c>
      <c r="B237" s="6"/>
      <c r="C237" s="14">
        <v>31</v>
      </c>
      <c r="D237" s="14">
        <v>17</v>
      </c>
      <c r="E237" s="14">
        <v>11</v>
      </c>
      <c r="F237" s="14">
        <v>30</v>
      </c>
      <c r="G237" s="14">
        <v>7</v>
      </c>
      <c r="H237" s="14">
        <v>13</v>
      </c>
      <c r="I237" s="14">
        <v>21</v>
      </c>
      <c r="J237" s="14">
        <v>19</v>
      </c>
      <c r="K237" s="14">
        <v>23</v>
      </c>
      <c r="L237" s="14">
        <v>27</v>
      </c>
      <c r="M237" s="14">
        <v>3</v>
      </c>
      <c r="N237" s="14">
        <v>11</v>
      </c>
      <c r="O237" s="38"/>
      <c r="P237" s="14">
        <v>3</v>
      </c>
      <c r="Q237" s="14">
        <v>1</v>
      </c>
      <c r="R237" s="14">
        <v>3</v>
      </c>
      <c r="S237" s="14">
        <v>2</v>
      </c>
      <c r="T237" s="14">
        <v>3</v>
      </c>
      <c r="U237" s="14">
        <v>4</v>
      </c>
      <c r="V237" s="38"/>
      <c r="W237" s="14">
        <v>3</v>
      </c>
      <c r="X237" s="14">
        <v>1</v>
      </c>
      <c r="Y237" s="38"/>
      <c r="Z237" s="14">
        <v>4</v>
      </c>
      <c r="AA237" s="14">
        <v>4</v>
      </c>
    </row>
    <row r="238" spans="1:27" x14ac:dyDescent="0.3">
      <c r="A238" s="3" t="s">
        <v>30</v>
      </c>
      <c r="B238" s="6"/>
      <c r="C238" s="14">
        <v>10</v>
      </c>
      <c r="D238" s="14">
        <v>60</v>
      </c>
      <c r="E238" s="14">
        <v>1</v>
      </c>
      <c r="F238" s="14">
        <v>42</v>
      </c>
      <c r="G238" s="14">
        <v>68</v>
      </c>
      <c r="H238" s="14">
        <v>66</v>
      </c>
      <c r="I238" s="14">
        <v>52</v>
      </c>
      <c r="J238" s="14">
        <v>58</v>
      </c>
      <c r="K238" s="14">
        <v>23</v>
      </c>
      <c r="L238" s="14">
        <v>69</v>
      </c>
      <c r="M238" s="14">
        <v>26</v>
      </c>
      <c r="N238" s="14">
        <v>21</v>
      </c>
      <c r="O238" s="14">
        <v>31</v>
      </c>
      <c r="P238" s="14">
        <v>57</v>
      </c>
      <c r="Q238" s="14">
        <v>52</v>
      </c>
      <c r="R238" s="14">
        <v>21</v>
      </c>
      <c r="S238" s="14">
        <v>48</v>
      </c>
      <c r="T238" s="14">
        <v>47</v>
      </c>
      <c r="U238" s="14">
        <v>45</v>
      </c>
      <c r="V238" s="14">
        <v>44</v>
      </c>
      <c r="W238" s="14">
        <v>39</v>
      </c>
      <c r="X238" s="14">
        <v>26</v>
      </c>
      <c r="Y238" s="14">
        <v>67</v>
      </c>
      <c r="Z238" s="14">
        <v>26</v>
      </c>
      <c r="AA238" s="14">
        <v>40</v>
      </c>
    </row>
    <row r="239" spans="1:27" x14ac:dyDescent="0.3">
      <c r="A239" s="3" t="s">
        <v>40</v>
      </c>
      <c r="B239" s="6"/>
      <c r="C239" s="14">
        <v>72</v>
      </c>
      <c r="D239" s="14">
        <v>33</v>
      </c>
      <c r="E239" s="14">
        <v>78</v>
      </c>
      <c r="F239" s="14">
        <v>107</v>
      </c>
      <c r="G239" s="14">
        <v>94</v>
      </c>
      <c r="H239" s="14">
        <v>118</v>
      </c>
      <c r="I239" s="14">
        <v>160</v>
      </c>
      <c r="J239" s="14">
        <v>86</v>
      </c>
      <c r="K239" s="14">
        <v>148</v>
      </c>
      <c r="L239" s="14">
        <v>134</v>
      </c>
      <c r="M239" s="14">
        <v>111</v>
      </c>
      <c r="N239" s="14">
        <v>141</v>
      </c>
      <c r="O239" s="14">
        <v>110</v>
      </c>
      <c r="P239" s="14">
        <v>234</v>
      </c>
      <c r="Q239" s="14">
        <v>266</v>
      </c>
      <c r="R239" s="14">
        <v>63</v>
      </c>
      <c r="S239" s="14">
        <v>300</v>
      </c>
      <c r="T239" s="14">
        <v>245</v>
      </c>
      <c r="U239" s="14">
        <v>127</v>
      </c>
      <c r="V239" s="14">
        <v>251</v>
      </c>
      <c r="W239" s="14">
        <v>106</v>
      </c>
      <c r="X239" s="14">
        <v>267</v>
      </c>
      <c r="Y239" s="14">
        <v>107</v>
      </c>
      <c r="Z239" s="14">
        <v>139</v>
      </c>
      <c r="AA239" s="14">
        <v>98</v>
      </c>
    </row>
    <row r="240" spans="1:27" x14ac:dyDescent="0.3">
      <c r="A240" s="23"/>
      <c r="B240" s="23"/>
      <c r="C240" s="24"/>
      <c r="D240" s="24"/>
      <c r="E240" s="24"/>
      <c r="F240" s="24"/>
      <c r="G240" s="24"/>
      <c r="H240" s="24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9" ht="49.95" customHeight="1" x14ac:dyDescent="0.3">
      <c r="A241" s="8" t="s">
        <v>26</v>
      </c>
      <c r="B241" s="8" t="s">
        <v>1</v>
      </c>
      <c r="C241" s="9">
        <v>43831</v>
      </c>
      <c r="D241" s="9">
        <v>43862</v>
      </c>
      <c r="E241" s="9">
        <v>43891</v>
      </c>
      <c r="F241" s="9">
        <v>43922</v>
      </c>
      <c r="G241" s="9">
        <v>43952</v>
      </c>
      <c r="H241" s="9">
        <v>43983</v>
      </c>
      <c r="I241" s="9">
        <v>44013</v>
      </c>
      <c r="J241" s="9">
        <v>44044</v>
      </c>
      <c r="K241" s="9">
        <v>44075</v>
      </c>
      <c r="L241" s="9">
        <v>44105</v>
      </c>
      <c r="M241" s="9">
        <v>44136</v>
      </c>
      <c r="N241" s="9">
        <v>44166</v>
      </c>
      <c r="O241" s="9">
        <v>44197</v>
      </c>
      <c r="P241" s="9">
        <v>44228</v>
      </c>
      <c r="Q241" s="9">
        <v>44256</v>
      </c>
      <c r="R241" s="9">
        <v>44287</v>
      </c>
      <c r="S241" s="9">
        <v>44317</v>
      </c>
      <c r="T241" s="9">
        <v>44348</v>
      </c>
      <c r="U241" s="9">
        <v>44378</v>
      </c>
      <c r="V241" s="9">
        <v>44409</v>
      </c>
      <c r="W241" s="9">
        <v>44440</v>
      </c>
      <c r="X241" s="9">
        <v>44470</v>
      </c>
      <c r="Y241" s="9">
        <v>44501</v>
      </c>
      <c r="Z241" s="9">
        <v>44531</v>
      </c>
      <c r="AA241" s="9">
        <v>44562</v>
      </c>
    </row>
    <row r="242" spans="1:29" x14ac:dyDescent="0.3">
      <c r="A242" s="3" t="s">
        <v>2</v>
      </c>
      <c r="B242" s="6">
        <f t="shared" ref="B242:B259" si="10">$AD$9</f>
        <v>1</v>
      </c>
      <c r="C242" s="61">
        <f t="shared" ref="C242:AA242" si="11">IF(ISBLANK(C22)=TRUE, 100%*$AD$3, C2*$AD$3)+IF(ISBLANK(C62)=TRUE, 100%*$AD$4,C42*$AD$4)+IF(ISBLANK(C102)=TRUE, 100%*$AD$5,C82*$AD$5)+IF(ISBLANK(C142)=TRUE,100%*$AD$6,C122*$AD$6)+IF(ISBLANK(C182)=TRUE, 100%*$AD$7,C162*$AD$7)+IF(ISBLANK(C222)=TRUE,100%*$AD$8,C202*$AD$8)</f>
        <v>0.71395585148471796</v>
      </c>
      <c r="D242" s="61">
        <f t="shared" si="11"/>
        <v>0.73729531338226995</v>
      </c>
      <c r="E242" s="61">
        <f t="shared" si="11"/>
        <v>0.62193847044189554</v>
      </c>
      <c r="F242" s="61">
        <f t="shared" si="11"/>
        <v>0.74364392791116929</v>
      </c>
      <c r="G242" s="61">
        <f t="shared" si="11"/>
        <v>0.69740188621917998</v>
      </c>
      <c r="H242" s="61">
        <f t="shared" si="11"/>
        <v>0.65917425159151888</v>
      </c>
      <c r="I242" s="61">
        <f t="shared" si="11"/>
        <v>0.65492273768751286</v>
      </c>
      <c r="J242" s="61">
        <f t="shared" si="11"/>
        <v>0.60158008658008644</v>
      </c>
      <c r="K242" s="61">
        <f t="shared" si="11"/>
        <v>0.57648404516445761</v>
      </c>
      <c r="L242" s="61">
        <f t="shared" si="11"/>
        <v>0.59259989736200103</v>
      </c>
      <c r="M242" s="61">
        <f t="shared" si="11"/>
        <v>0.57543373240102647</v>
      </c>
      <c r="N242" s="61">
        <f t="shared" si="11"/>
        <v>0.62703301822615842</v>
      </c>
      <c r="O242" s="61">
        <f t="shared" si="11"/>
        <v>0.70593500000000009</v>
      </c>
      <c r="P242" s="61">
        <f t="shared" si="11"/>
        <v>0.66431000000000007</v>
      </c>
      <c r="Q242" s="61">
        <f t="shared" si="11"/>
        <v>0.61251</v>
      </c>
      <c r="R242" s="61">
        <f t="shared" si="11"/>
        <v>0.52298500000000003</v>
      </c>
      <c r="S242" s="61">
        <f t="shared" si="11"/>
        <v>0.56779000000000002</v>
      </c>
      <c r="T242" s="61">
        <f t="shared" si="11"/>
        <v>0.63451000000000002</v>
      </c>
      <c r="U242" s="61">
        <f t="shared" si="11"/>
        <v>0.64518000000000009</v>
      </c>
      <c r="V242" s="61">
        <f t="shared" si="11"/>
        <v>0.583175</v>
      </c>
      <c r="W242" s="61">
        <f t="shared" si="11"/>
        <v>0.65522999999999998</v>
      </c>
      <c r="X242" s="61">
        <f t="shared" si="11"/>
        <v>0.67642500000000005</v>
      </c>
      <c r="Y242" s="61">
        <f t="shared" si="11"/>
        <v>0.59717500000000001</v>
      </c>
      <c r="Z242" s="61">
        <f t="shared" si="11"/>
        <v>0.66576499999999994</v>
      </c>
      <c r="AA242" s="61">
        <f t="shared" si="11"/>
        <v>0.70931</v>
      </c>
      <c r="AB242" s="19"/>
      <c r="AC242" s="19"/>
    </row>
    <row r="243" spans="1:29" x14ac:dyDescent="0.3">
      <c r="A243" s="3" t="s">
        <v>8</v>
      </c>
      <c r="B243" s="6">
        <f t="shared" si="10"/>
        <v>1</v>
      </c>
      <c r="C243" s="61">
        <f t="shared" ref="C243:O243" si="12">IF(ISBLANK(C23)=TRUE, 100%*$AD$3, C3*$AD$3)+IF(ISBLANK(C63)=TRUE, 100%*$AD$4,C43*$AD$4)+IF(ISBLANK(C103)=TRUE, 100%*$AD$5,C83*$AD$5)+IF(ISBLANK(C143)=TRUE,100%*$AD$6,C123*$AD$6)+IF(ISBLANK(C183)=TRUE, 100%*$AD$7,C163*$AD$7)+IF(ISBLANK(C223)=TRUE,100%*$AD$8,C203*$AD$8)</f>
        <v>0.6931889390969781</v>
      </c>
      <c r="D243" s="61">
        <f t="shared" si="12"/>
        <v>0.69170108547537634</v>
      </c>
      <c r="E243" s="61">
        <f t="shared" si="12"/>
        <v>0.69063076831400494</v>
      </c>
      <c r="F243" s="61">
        <f t="shared" si="12"/>
        <v>0.81139262383972044</v>
      </c>
      <c r="G243" s="61">
        <f t="shared" si="12"/>
        <v>0.80211663893452989</v>
      </c>
      <c r="H243" s="61">
        <f t="shared" si="12"/>
        <v>0.78388216054283366</v>
      </c>
      <c r="I243" s="61">
        <f t="shared" si="12"/>
        <v>0.69065884578770331</v>
      </c>
      <c r="J243" s="61">
        <f t="shared" si="12"/>
        <v>0.73806466792156122</v>
      </c>
      <c r="K243" s="61">
        <f t="shared" si="12"/>
        <v>0.78380413393235959</v>
      </c>
      <c r="L243" s="61">
        <f t="shared" si="12"/>
        <v>0.81545376311086226</v>
      </c>
      <c r="M243" s="61">
        <f t="shared" si="12"/>
        <v>0.85359884465169256</v>
      </c>
      <c r="N243" s="61">
        <f t="shared" si="12"/>
        <v>0.90410673842280809</v>
      </c>
      <c r="O243" s="61">
        <f t="shared" si="12"/>
        <v>0.92996000000000001</v>
      </c>
      <c r="P243" s="61">
        <f t="shared" ref="P243:AA259" si="13">IF(ISBLANK(P23)=TRUE, 100%*$AD$3, P3*$AD$3)+IF(ISBLANK(P63)=TRUE, 100%*$AD$4,P43*$AD$4)+IF(ISBLANK(P103)=TRUE, 100%*$AD$5,P83*$AD$5)+IF(ISBLANK(P143)=TRUE,100%*$AD$6,P123*$AD$6)+IF(ISBLANK(P183)=TRUE, 100%*$AD$7,P163*$AD$7)+IF(ISBLANK(P223)=TRUE,100%*$AD$8,P203*$AD$8)</f>
        <v>0.89573499999999995</v>
      </c>
      <c r="Q243" s="61">
        <f t="shared" si="13"/>
        <v>0.83670500000000003</v>
      </c>
      <c r="R243" s="61">
        <f t="shared" si="13"/>
        <v>0.82882500000000014</v>
      </c>
      <c r="S243" s="61">
        <f t="shared" si="13"/>
        <v>0.83982000000000001</v>
      </c>
      <c r="T243" s="61">
        <f t="shared" si="13"/>
        <v>0.91883000000000004</v>
      </c>
      <c r="U243" s="61">
        <f t="shared" si="13"/>
        <v>0.85116000000000003</v>
      </c>
      <c r="V243" s="61">
        <f t="shared" si="13"/>
        <v>0.8994700000000001</v>
      </c>
      <c r="W243" s="61">
        <f t="shared" si="13"/>
        <v>0.92779</v>
      </c>
      <c r="X243" s="61">
        <f t="shared" si="13"/>
        <v>0.90955000000000008</v>
      </c>
      <c r="Y243" s="61">
        <f t="shared" si="13"/>
        <v>0.922045</v>
      </c>
      <c r="Z243" s="61">
        <f t="shared" si="13"/>
        <v>0.92750500000000002</v>
      </c>
      <c r="AA243" s="61">
        <f t="shared" si="13"/>
        <v>0.90241000000000016</v>
      </c>
    </row>
    <row r="244" spans="1:29" x14ac:dyDescent="0.3">
      <c r="A244" s="3" t="s">
        <v>10</v>
      </c>
      <c r="B244" s="6">
        <f t="shared" si="10"/>
        <v>1</v>
      </c>
      <c r="C244" s="61">
        <f t="shared" ref="C244:N244" si="14">IF(ISBLANK(C24)=TRUE, 100%*$AD$3, C4*$AD$3)+IF(ISBLANK(C64)=TRUE, 100%*$AD$4,C44*$AD$4)+IF(ISBLANK(C104)=TRUE, 100%*$AD$5,C84*$AD$5)+IF(ISBLANK(C144)=TRUE,100%*$AD$6,C124*$AD$6)+IF(ISBLANK(C184)=TRUE, 100%*$AD$7,C164*$AD$7)+IF(ISBLANK(C224)=TRUE,100%*$AD$8,C204*$AD$8)</f>
        <v>0.68876138778414309</v>
      </c>
      <c r="D244" s="61">
        <f t="shared" si="14"/>
        <v>0.69810337973479553</v>
      </c>
      <c r="E244" s="61">
        <f t="shared" si="14"/>
        <v>0.70798292523990058</v>
      </c>
      <c r="F244" s="61">
        <f t="shared" si="14"/>
        <v>0.80912376711674261</v>
      </c>
      <c r="G244" s="61">
        <f t="shared" si="14"/>
        <v>0.81291723159459695</v>
      </c>
      <c r="H244" s="61">
        <f t="shared" si="14"/>
        <v>0.8123158717860981</v>
      </c>
      <c r="I244" s="61">
        <f t="shared" si="14"/>
        <v>0.7474829329288738</v>
      </c>
      <c r="J244" s="61">
        <f t="shared" si="14"/>
        <v>0.80387338282479903</v>
      </c>
      <c r="K244" s="61">
        <f t="shared" si="14"/>
        <v>0.81166594100420819</v>
      </c>
      <c r="L244" s="61">
        <f t="shared" si="14"/>
        <v>0.80135989999793322</v>
      </c>
      <c r="M244" s="61">
        <f t="shared" si="14"/>
        <v>0.84413806411373671</v>
      </c>
      <c r="N244" s="61">
        <f t="shared" si="14"/>
        <v>0.89572864632237881</v>
      </c>
      <c r="O244" s="61">
        <f t="shared" ref="O244:O259" si="15">IF(ISBLANK(O24)=TRUE, 100%*$AD$3, O4*$AD$3)+IF(ISBLANK(O64)=TRUE, 100%*$AD$4,O44*$AD$4)+IF(ISBLANK(O104)=TRUE, 100%*$AD$5,O84*$AD$5)+IF(ISBLANK(O144)=TRUE,100%*$AD$6,O124*$AD$6)+IF(ISBLANK(O184)=TRUE, 100%*$AD$7,O164*$AD$7)+IF(ISBLANK(O224)=TRUE,100%*$AD$8,O204*$AD$8)</f>
        <v>0.89319999999999999</v>
      </c>
      <c r="P244" s="61">
        <f t="shared" si="13"/>
        <v>0.909605</v>
      </c>
      <c r="Q244" s="61">
        <f t="shared" si="13"/>
        <v>0.88426392376681617</v>
      </c>
      <c r="R244" s="61">
        <f t="shared" si="13"/>
        <v>0.89673000000000003</v>
      </c>
      <c r="S244" s="61">
        <f t="shared" si="13"/>
        <v>0.88697500000000007</v>
      </c>
      <c r="T244" s="61">
        <f t="shared" si="13"/>
        <v>0.86814499999999994</v>
      </c>
      <c r="U244" s="61">
        <f t="shared" si="13"/>
        <v>0.88590499999999994</v>
      </c>
      <c r="V244" s="61">
        <f t="shared" si="13"/>
        <v>0.90006999999999993</v>
      </c>
      <c r="W244" s="61">
        <f t="shared" si="13"/>
        <v>0.91061499999999995</v>
      </c>
      <c r="X244" s="61">
        <f t="shared" si="13"/>
        <v>0.92871999999999999</v>
      </c>
      <c r="Y244" s="61">
        <f t="shared" si="13"/>
        <v>0.92013000000000011</v>
      </c>
      <c r="Z244" s="61">
        <f t="shared" si="13"/>
        <v>0.91683999999999999</v>
      </c>
      <c r="AA244" s="61">
        <f t="shared" si="13"/>
        <v>0.91556500000000007</v>
      </c>
    </row>
    <row r="245" spans="1:29" x14ac:dyDescent="0.3">
      <c r="A245" s="3" t="s">
        <v>14</v>
      </c>
      <c r="B245" s="6">
        <f t="shared" si="10"/>
        <v>1</v>
      </c>
      <c r="C245" s="61">
        <f t="shared" ref="C245:N245" si="16">IF(ISBLANK(C25)=TRUE, 100%*$AD$3, C5*$AD$3)+IF(ISBLANK(C65)=TRUE, 100%*$AD$4,C45*$AD$4)+IF(ISBLANK(C105)=TRUE, 100%*$AD$5,C85*$AD$5)+IF(ISBLANK(C145)=TRUE,100%*$AD$6,C125*$AD$6)+IF(ISBLANK(C185)=TRUE, 100%*$AD$7,C165*$AD$7)+IF(ISBLANK(C225)=TRUE,100%*$AD$8,C205*$AD$8)</f>
        <v>1</v>
      </c>
      <c r="D245" s="61">
        <f t="shared" si="16"/>
        <v>1</v>
      </c>
      <c r="E245" s="61">
        <f t="shared" si="16"/>
        <v>1</v>
      </c>
      <c r="F245" s="61">
        <f t="shared" si="16"/>
        <v>0.98181818181818181</v>
      </c>
      <c r="G245" s="61">
        <f t="shared" si="16"/>
        <v>0.89077546730725921</v>
      </c>
      <c r="H245" s="61">
        <f t="shared" si="16"/>
        <v>0.94284152014984002</v>
      </c>
      <c r="I245" s="61">
        <f t="shared" si="16"/>
        <v>0.87951029045786078</v>
      </c>
      <c r="J245" s="61">
        <f t="shared" si="16"/>
        <v>0.85576395074357914</v>
      </c>
      <c r="K245" s="61">
        <f t="shared" si="16"/>
        <v>0.85062648370682004</v>
      </c>
      <c r="L245" s="61">
        <f t="shared" si="16"/>
        <v>0.8750198848636741</v>
      </c>
      <c r="M245" s="61">
        <f t="shared" si="16"/>
        <v>0.89703536323579258</v>
      </c>
      <c r="N245" s="61">
        <f t="shared" si="16"/>
        <v>0.89740091185410342</v>
      </c>
      <c r="O245" s="61">
        <f t="shared" si="15"/>
        <v>0.86196500000000009</v>
      </c>
      <c r="P245" s="61">
        <f t="shared" si="13"/>
        <v>0.89790500000000006</v>
      </c>
      <c r="Q245" s="61">
        <f t="shared" si="13"/>
        <v>0.94099500000000003</v>
      </c>
      <c r="R245" s="61">
        <f t="shared" si="13"/>
        <v>0.90199000000000007</v>
      </c>
      <c r="S245" s="61">
        <f t="shared" si="13"/>
        <v>0.86139500000000013</v>
      </c>
      <c r="T245" s="61">
        <f t="shared" si="13"/>
        <v>0.88607999999999998</v>
      </c>
      <c r="U245" s="61">
        <f t="shared" si="13"/>
        <v>0.89271</v>
      </c>
      <c r="V245" s="61">
        <f t="shared" si="13"/>
        <v>0.89983500000000005</v>
      </c>
      <c r="W245" s="61">
        <f t="shared" si="13"/>
        <v>0.93398999999999999</v>
      </c>
      <c r="X245" s="61">
        <f t="shared" si="13"/>
        <v>0.94413999999999998</v>
      </c>
      <c r="Y245" s="61">
        <f t="shared" si="13"/>
        <v>0.93120999999999998</v>
      </c>
      <c r="Z245" s="61">
        <f t="shared" si="13"/>
        <v>0.93315500000000007</v>
      </c>
      <c r="AA245" s="61">
        <f t="shared" si="13"/>
        <v>0.92529500000000009</v>
      </c>
    </row>
    <row r="246" spans="1:29" x14ac:dyDescent="0.3">
      <c r="A246" s="3" t="s">
        <v>16</v>
      </c>
      <c r="B246" s="6">
        <f t="shared" si="10"/>
        <v>1</v>
      </c>
      <c r="C246" s="61">
        <f t="shared" ref="C246:N246" si="17">IF(ISBLANK(C26)=TRUE, 100%*$AD$3, C6*$AD$3)+IF(ISBLANK(C66)=TRUE, 100%*$AD$4,C46*$AD$4)+IF(ISBLANK(C106)=TRUE, 100%*$AD$5,C86*$AD$5)+IF(ISBLANK(C146)=TRUE,100%*$AD$6,C126*$AD$6)+IF(ISBLANK(C186)=TRUE, 100%*$AD$7,C166*$AD$7)+IF(ISBLANK(C226)=TRUE,100%*$AD$8,C206*$AD$8)</f>
        <v>0.66440612728595949</v>
      </c>
      <c r="D246" s="61">
        <f t="shared" si="17"/>
        <v>0.61751551147240291</v>
      </c>
      <c r="E246" s="61">
        <f t="shared" si="17"/>
        <v>0.63576327596758064</v>
      </c>
      <c r="F246" s="61">
        <f t="shared" si="17"/>
        <v>0.78923995795403545</v>
      </c>
      <c r="G246" s="61">
        <f t="shared" si="17"/>
        <v>0.78131273649028254</v>
      </c>
      <c r="H246" s="61">
        <f t="shared" si="17"/>
        <v>0.73778078310416861</v>
      </c>
      <c r="I246" s="61">
        <f t="shared" si="17"/>
        <v>0.74898885324783793</v>
      </c>
      <c r="J246" s="61">
        <f t="shared" si="17"/>
        <v>0.81420697852588653</v>
      </c>
      <c r="K246" s="61">
        <f t="shared" si="17"/>
        <v>0.79785414333368065</v>
      </c>
      <c r="L246" s="61">
        <f t="shared" si="17"/>
        <v>0.81284188094589194</v>
      </c>
      <c r="M246" s="61">
        <f t="shared" si="17"/>
        <v>0.88358402597402597</v>
      </c>
      <c r="N246" s="61">
        <f t="shared" si="17"/>
        <v>0.89301945848375464</v>
      </c>
      <c r="O246" s="61">
        <f t="shared" si="15"/>
        <v>0.86023500000000008</v>
      </c>
      <c r="P246" s="61">
        <f t="shared" si="13"/>
        <v>0.88314000000000004</v>
      </c>
      <c r="Q246" s="61">
        <f t="shared" si="13"/>
        <v>0.84353999999999996</v>
      </c>
      <c r="R246" s="61">
        <f t="shared" si="13"/>
        <v>0.89263999999999999</v>
      </c>
      <c r="S246" s="61">
        <f t="shared" si="13"/>
        <v>0.84938000000000002</v>
      </c>
      <c r="T246" s="61">
        <f t="shared" si="13"/>
        <v>0.85883000000000009</v>
      </c>
      <c r="U246" s="61">
        <f t="shared" si="13"/>
        <v>0.89712999999999998</v>
      </c>
      <c r="V246" s="61">
        <f t="shared" si="13"/>
        <v>0.87512999999999996</v>
      </c>
      <c r="W246" s="61">
        <f t="shared" si="13"/>
        <v>0.84223999999999999</v>
      </c>
      <c r="X246" s="61">
        <f t="shared" si="13"/>
        <v>0.9090100000000001</v>
      </c>
      <c r="Y246" s="61">
        <f t="shared" si="13"/>
        <v>0.94113000000000002</v>
      </c>
      <c r="Z246" s="61">
        <f t="shared" si="13"/>
        <v>0.9222800000000001</v>
      </c>
      <c r="AA246" s="61">
        <f t="shared" si="13"/>
        <v>0.909945</v>
      </c>
    </row>
    <row r="247" spans="1:29" x14ac:dyDescent="0.3">
      <c r="A247" s="3" t="s">
        <v>19</v>
      </c>
      <c r="B247" s="6">
        <f t="shared" si="10"/>
        <v>1</v>
      </c>
      <c r="C247" s="61">
        <f t="shared" ref="C247:N247" si="18">IF(ISBLANK(C27)=TRUE, 100%*$AD$3, C7*$AD$3)+IF(ISBLANK(C67)=TRUE, 100%*$AD$4,C47*$AD$4)+IF(ISBLANK(C107)=TRUE, 100%*$AD$5,C87*$AD$5)+IF(ISBLANK(C147)=TRUE,100%*$AD$6,C127*$AD$6)+IF(ISBLANK(C187)=TRUE, 100%*$AD$7,C167*$AD$7)+IF(ISBLANK(C227)=TRUE,100%*$AD$8,C207*$AD$8)</f>
        <v>0.65764583812986543</v>
      </c>
      <c r="D247" s="61">
        <f t="shared" si="18"/>
        <v>0.62071607446466137</v>
      </c>
      <c r="E247" s="61">
        <f t="shared" si="18"/>
        <v>0.63859247216264037</v>
      </c>
      <c r="F247" s="61">
        <f t="shared" si="18"/>
        <v>0.7426788908678652</v>
      </c>
      <c r="G247" s="61">
        <f t="shared" si="18"/>
        <v>0.78046707339406951</v>
      </c>
      <c r="H247" s="61">
        <f t="shared" si="18"/>
        <v>0.64333558063383411</v>
      </c>
      <c r="I247" s="61">
        <f t="shared" si="18"/>
        <v>0.60408612308826681</v>
      </c>
      <c r="J247" s="61">
        <f t="shared" si="18"/>
        <v>0.723098346729804</v>
      </c>
      <c r="K247" s="61">
        <f t="shared" si="18"/>
        <v>0.71943033446324423</v>
      </c>
      <c r="L247" s="61">
        <f t="shared" si="18"/>
        <v>0.71278643999679159</v>
      </c>
      <c r="M247" s="61">
        <f t="shared" si="18"/>
        <v>0.80428891953734793</v>
      </c>
      <c r="N247" s="61">
        <f t="shared" si="18"/>
        <v>0.79819339483394836</v>
      </c>
      <c r="O247" s="61">
        <f t="shared" si="15"/>
        <v>0.85186500000000009</v>
      </c>
      <c r="P247" s="61">
        <f t="shared" si="13"/>
        <v>0.85967000000000005</v>
      </c>
      <c r="Q247" s="61">
        <f t="shared" si="13"/>
        <v>0.80813827370304114</v>
      </c>
      <c r="R247" s="61">
        <f t="shared" si="13"/>
        <v>0.79821000000000009</v>
      </c>
      <c r="S247" s="61">
        <f t="shared" si="13"/>
        <v>0.84947000000000006</v>
      </c>
      <c r="T247" s="61">
        <f t="shared" si="13"/>
        <v>0.78593500000000005</v>
      </c>
      <c r="U247" s="61">
        <f t="shared" si="13"/>
        <v>0.83087</v>
      </c>
      <c r="V247" s="61">
        <f t="shared" si="13"/>
        <v>0.86611500000000008</v>
      </c>
      <c r="W247" s="61">
        <f t="shared" si="13"/>
        <v>0.81413000000000002</v>
      </c>
      <c r="X247" s="61">
        <f t="shared" si="13"/>
        <v>0.80204999999999993</v>
      </c>
      <c r="Y247" s="61">
        <f t="shared" si="13"/>
        <v>0.79115000000000002</v>
      </c>
      <c r="Z247" s="61">
        <f t="shared" si="13"/>
        <v>0.84109500000000015</v>
      </c>
      <c r="AA247" s="61">
        <f t="shared" si="13"/>
        <v>0.78226499999999999</v>
      </c>
    </row>
    <row r="248" spans="1:29" x14ac:dyDescent="0.3">
      <c r="A248" s="3" t="s">
        <v>22</v>
      </c>
      <c r="B248" s="6">
        <f t="shared" si="10"/>
        <v>1</v>
      </c>
      <c r="C248" s="61">
        <f t="shared" ref="C248:N248" si="19">IF(ISBLANK(C28)=TRUE, 100%*$AD$3, C8*$AD$3)+IF(ISBLANK(C68)=TRUE, 100%*$AD$4,C48*$AD$4)+IF(ISBLANK(C108)=TRUE, 100%*$AD$5,C88*$AD$5)+IF(ISBLANK(C148)=TRUE,100%*$AD$6,C128*$AD$6)+IF(ISBLANK(C188)=TRUE, 100%*$AD$7,C168*$AD$7)+IF(ISBLANK(C228)=TRUE,100%*$AD$8,C208*$AD$8)</f>
        <v>0.69762094854582934</v>
      </c>
      <c r="D248" s="61">
        <f t="shared" si="19"/>
        <v>0.67590432589512628</v>
      </c>
      <c r="E248" s="61">
        <f t="shared" si="19"/>
        <v>0.68572305252241816</v>
      </c>
      <c r="F248" s="61">
        <f t="shared" si="19"/>
        <v>0.80036635752927898</v>
      </c>
      <c r="G248" s="61">
        <f t="shared" si="19"/>
        <v>0.83441703563145708</v>
      </c>
      <c r="H248" s="61">
        <f t="shared" si="19"/>
        <v>0.71442281626868975</v>
      </c>
      <c r="I248" s="61">
        <f t="shared" si="19"/>
        <v>0.73513918620547147</v>
      </c>
      <c r="J248" s="61">
        <f t="shared" si="19"/>
        <v>0.75304810671182532</v>
      </c>
      <c r="K248" s="61">
        <f t="shared" si="19"/>
        <v>0.77399080545880916</v>
      </c>
      <c r="L248" s="61">
        <f t="shared" si="19"/>
        <v>0.77651822588590258</v>
      </c>
      <c r="M248" s="61">
        <f t="shared" si="19"/>
        <v>0.7428012480964008</v>
      </c>
      <c r="N248" s="61">
        <f t="shared" si="19"/>
        <v>0.79612349593495946</v>
      </c>
      <c r="O248" s="61">
        <f t="shared" si="15"/>
        <v>0.75342500000000001</v>
      </c>
      <c r="P248" s="61">
        <f t="shared" si="13"/>
        <v>0.80408500000000005</v>
      </c>
      <c r="Q248" s="61">
        <f t="shared" si="13"/>
        <v>0.83563000000000009</v>
      </c>
      <c r="R248" s="61">
        <f t="shared" si="13"/>
        <v>0.79685500000000009</v>
      </c>
      <c r="S248" s="61">
        <f t="shared" si="13"/>
        <v>0.79478500000000007</v>
      </c>
      <c r="T248" s="61">
        <f t="shared" si="13"/>
        <v>0.80301000000000011</v>
      </c>
      <c r="U248" s="61">
        <f t="shared" si="13"/>
        <v>0.83216500000000004</v>
      </c>
      <c r="V248" s="61">
        <f t="shared" si="13"/>
        <v>0.85494000000000003</v>
      </c>
      <c r="W248" s="61">
        <f t="shared" si="13"/>
        <v>0.8873899999999999</v>
      </c>
      <c r="X248" s="61">
        <f t="shared" si="13"/>
        <v>0.86430000000000007</v>
      </c>
      <c r="Y248" s="61">
        <f t="shared" si="13"/>
        <v>0.82754000000000005</v>
      </c>
      <c r="Z248" s="61">
        <f t="shared" si="13"/>
        <v>0.80813999999999997</v>
      </c>
      <c r="AA248" s="61">
        <f t="shared" si="13"/>
        <v>0.84906499999999996</v>
      </c>
    </row>
    <row r="249" spans="1:29" x14ac:dyDescent="0.3">
      <c r="A249" s="3" t="s">
        <v>25</v>
      </c>
      <c r="B249" s="6">
        <f t="shared" si="10"/>
        <v>1</v>
      </c>
      <c r="C249" s="61">
        <f t="shared" ref="C249:N249" si="20">IF(ISBLANK(C29)=TRUE, 100%*$AD$3, C9*$AD$3)+IF(ISBLANK(C69)=TRUE, 100%*$AD$4,C49*$AD$4)+IF(ISBLANK(C109)=TRUE, 100%*$AD$5,C89*$AD$5)+IF(ISBLANK(C149)=TRUE,100%*$AD$6,C129*$AD$6)+IF(ISBLANK(C189)=TRUE, 100%*$AD$7,C169*$AD$7)+IF(ISBLANK(C229)=TRUE,100%*$AD$8,C209*$AD$8)</f>
        <v>0.64119403832777433</v>
      </c>
      <c r="D249" s="61">
        <f t="shared" si="20"/>
        <v>0.72794856529968099</v>
      </c>
      <c r="E249" s="61">
        <f t="shared" si="20"/>
        <v>0.68860402609172866</v>
      </c>
      <c r="F249" s="61">
        <f t="shared" si="20"/>
        <v>0.86589779355759999</v>
      </c>
      <c r="G249" s="61">
        <f t="shared" si="20"/>
        <v>0.82485300511864756</v>
      </c>
      <c r="H249" s="61">
        <f t="shared" si="20"/>
        <v>0.63455423160517266</v>
      </c>
      <c r="I249" s="61">
        <f t="shared" si="20"/>
        <v>0.6129798466935158</v>
      </c>
      <c r="J249" s="61">
        <f t="shared" si="20"/>
        <v>0.60903688487109142</v>
      </c>
      <c r="K249" s="61">
        <f t="shared" si="20"/>
        <v>0.72466781566465976</v>
      </c>
      <c r="L249" s="61">
        <f t="shared" si="20"/>
        <v>0.81245586443305717</v>
      </c>
      <c r="M249" s="61">
        <f t="shared" si="20"/>
        <v>0.70015902869493474</v>
      </c>
      <c r="N249" s="61">
        <f t="shared" si="20"/>
        <v>0.84751344163663922</v>
      </c>
      <c r="O249" s="61">
        <f t="shared" si="15"/>
        <v>0.86838500000000007</v>
      </c>
      <c r="P249" s="61">
        <f t="shared" si="13"/>
        <v>0.76634000000000002</v>
      </c>
      <c r="Q249" s="61">
        <f t="shared" si="13"/>
        <v>0.78625266598569976</v>
      </c>
      <c r="R249" s="61">
        <f t="shared" si="13"/>
        <v>0.79142499999999993</v>
      </c>
      <c r="S249" s="61">
        <f t="shared" si="13"/>
        <v>0.81265999999999994</v>
      </c>
      <c r="T249" s="61">
        <f t="shared" si="13"/>
        <v>0.83148500000000003</v>
      </c>
      <c r="U249" s="61">
        <f t="shared" si="13"/>
        <v>0.851885</v>
      </c>
      <c r="V249" s="61">
        <f t="shared" si="13"/>
        <v>0.84991000000000017</v>
      </c>
      <c r="W249" s="61">
        <f t="shared" si="13"/>
        <v>0.85775999999999997</v>
      </c>
      <c r="X249" s="61">
        <f t="shared" si="13"/>
        <v>0.82817000000000007</v>
      </c>
      <c r="Y249" s="61">
        <f t="shared" si="13"/>
        <v>0.84952500000000009</v>
      </c>
      <c r="Z249" s="61">
        <f t="shared" si="13"/>
        <v>0.84839500000000001</v>
      </c>
      <c r="AA249" s="61">
        <f t="shared" si="13"/>
        <v>0.82376499999999997</v>
      </c>
    </row>
    <row r="250" spans="1:29" x14ac:dyDescent="0.3">
      <c r="A250" s="3" t="s">
        <v>28</v>
      </c>
      <c r="B250" s="6">
        <f t="shared" si="10"/>
        <v>1</v>
      </c>
      <c r="C250" s="61">
        <f t="shared" ref="C250:N250" si="21">IF(ISBLANK(C30)=TRUE, 100%*$AD$3, C10*$AD$3)+IF(ISBLANK(C70)=TRUE, 100%*$AD$4,C50*$AD$4)+IF(ISBLANK(C110)=TRUE, 100%*$AD$5,C90*$AD$5)+IF(ISBLANK(C150)=TRUE,100%*$AD$6,C130*$AD$6)+IF(ISBLANK(C190)=TRUE, 100%*$AD$7,C170*$AD$7)+IF(ISBLANK(C230)=TRUE,100%*$AD$8,C210*$AD$8)</f>
        <v>0.70740740740740748</v>
      </c>
      <c r="D250" s="61">
        <f t="shared" si="21"/>
        <v>0.69031612669742792</v>
      </c>
      <c r="E250" s="61">
        <f t="shared" si="21"/>
        <v>0.7407627118644069</v>
      </c>
      <c r="F250" s="61">
        <f t="shared" si="21"/>
        <v>0.73333333333333328</v>
      </c>
      <c r="G250" s="61">
        <f t="shared" si="21"/>
        <v>0.72843665768194055</v>
      </c>
      <c r="H250" s="61">
        <f t="shared" si="21"/>
        <v>0.63943943943943959</v>
      </c>
      <c r="I250" s="61">
        <f t="shared" si="21"/>
        <v>0.65589452755619781</v>
      </c>
      <c r="J250" s="61">
        <f t="shared" si="21"/>
        <v>0.69946824277255315</v>
      </c>
      <c r="K250" s="61">
        <f t="shared" si="21"/>
        <v>0.74321588557486473</v>
      </c>
      <c r="L250" s="61">
        <f t="shared" si="21"/>
        <v>0.8409111090400746</v>
      </c>
      <c r="M250" s="61">
        <f t="shared" si="21"/>
        <v>0.75524713450292391</v>
      </c>
      <c r="N250" s="61">
        <f t="shared" si="21"/>
        <v>0.87094619047619037</v>
      </c>
      <c r="O250" s="61">
        <f t="shared" si="15"/>
        <v>0.89592500000000008</v>
      </c>
      <c r="P250" s="61">
        <f t="shared" si="13"/>
        <v>0.90353000000000006</v>
      </c>
      <c r="Q250" s="61">
        <f t="shared" si="13"/>
        <v>0.89174166666666665</v>
      </c>
      <c r="R250" s="61">
        <f t="shared" si="13"/>
        <v>0.75977499999999998</v>
      </c>
      <c r="S250" s="61">
        <f t="shared" si="13"/>
        <v>0.90512999999999999</v>
      </c>
      <c r="T250" s="61">
        <f t="shared" si="13"/>
        <v>0.86382999999999999</v>
      </c>
      <c r="U250" s="61">
        <f t="shared" si="13"/>
        <v>0.80702499999999999</v>
      </c>
      <c r="V250" s="61">
        <f t="shared" si="13"/>
        <v>0.95714500000000013</v>
      </c>
      <c r="W250" s="61">
        <f t="shared" si="13"/>
        <v>0.84615499999999999</v>
      </c>
      <c r="X250" s="61">
        <f t="shared" si="13"/>
        <v>0.90938000000000008</v>
      </c>
      <c r="Y250" s="61">
        <f t="shared" si="13"/>
        <v>0.89674000000000009</v>
      </c>
      <c r="Z250" s="61">
        <f t="shared" si="13"/>
        <v>0.91437999999999997</v>
      </c>
      <c r="AA250" s="61">
        <f t="shared" si="13"/>
        <v>0.90871999999999997</v>
      </c>
    </row>
    <row r="251" spans="1:29" x14ac:dyDescent="0.3">
      <c r="A251" s="3" t="s">
        <v>32</v>
      </c>
      <c r="B251" s="6">
        <f t="shared" si="10"/>
        <v>1</v>
      </c>
      <c r="C251" s="61">
        <f t="shared" ref="C251:N251" si="22">IF(ISBLANK(C31)=TRUE, 100%*$AD$3, C11*$AD$3)+IF(ISBLANK(C71)=TRUE, 100%*$AD$4,C51*$AD$4)+IF(ISBLANK(C111)=TRUE, 100%*$AD$5,C91*$AD$5)+IF(ISBLANK(C151)=TRUE,100%*$AD$6,C131*$AD$6)+IF(ISBLANK(C191)=TRUE, 100%*$AD$7,C171*$AD$7)+IF(ISBLANK(C231)=TRUE,100%*$AD$8,C211*$AD$8)</f>
        <v>0.79771694684234462</v>
      </c>
      <c r="D251" s="61">
        <f t="shared" si="22"/>
        <v>0.77020932697403299</v>
      </c>
      <c r="E251" s="61">
        <f t="shared" si="22"/>
        <v>0.73925364758698087</v>
      </c>
      <c r="F251" s="61">
        <f t="shared" si="22"/>
        <v>0.85576496674057656</v>
      </c>
      <c r="G251" s="61">
        <f t="shared" si="22"/>
        <v>0.85377583465818763</v>
      </c>
      <c r="H251" s="61">
        <f t="shared" si="22"/>
        <v>0.62098214285714282</v>
      </c>
      <c r="I251" s="61">
        <f t="shared" si="22"/>
        <v>0.59777400490473465</v>
      </c>
      <c r="J251" s="61">
        <f t="shared" si="22"/>
        <v>0.60745007190311995</v>
      </c>
      <c r="K251" s="61">
        <f t="shared" si="22"/>
        <v>0.78928991157913442</v>
      </c>
      <c r="L251" s="61">
        <f t="shared" si="22"/>
        <v>0.65483974251988331</v>
      </c>
      <c r="M251" s="61">
        <f t="shared" si="22"/>
        <v>0.87980607627666452</v>
      </c>
      <c r="N251" s="61">
        <f t="shared" si="22"/>
        <v>0.76002186746987976</v>
      </c>
      <c r="O251" s="61">
        <f t="shared" si="15"/>
        <v>0.81135000000000002</v>
      </c>
      <c r="P251" s="61">
        <f t="shared" si="13"/>
        <v>0.80432999999999999</v>
      </c>
      <c r="Q251" s="61">
        <f t="shared" si="13"/>
        <v>0.78828999999999994</v>
      </c>
      <c r="R251" s="61">
        <f t="shared" si="13"/>
        <v>0.59516000000000002</v>
      </c>
      <c r="S251" s="61">
        <f t="shared" si="13"/>
        <v>0.59757499999999997</v>
      </c>
      <c r="T251" s="61">
        <f t="shared" si="13"/>
        <v>0.77171499999999993</v>
      </c>
      <c r="U251" s="61">
        <f t="shared" si="13"/>
        <v>0.8810150000000001</v>
      </c>
      <c r="V251" s="61">
        <f t="shared" si="13"/>
        <v>0.75341999999999998</v>
      </c>
      <c r="W251" s="61">
        <f t="shared" si="13"/>
        <v>0.76690000000000003</v>
      </c>
      <c r="X251" s="61">
        <f t="shared" si="13"/>
        <v>0.7716400000000001</v>
      </c>
      <c r="Y251" s="61">
        <f t="shared" si="13"/>
        <v>0.88462499999999999</v>
      </c>
      <c r="Z251" s="61">
        <f t="shared" si="13"/>
        <v>0.52557999999999994</v>
      </c>
      <c r="AA251" s="61">
        <f t="shared" si="13"/>
        <v>0.81576000000000004</v>
      </c>
    </row>
    <row r="252" spans="1:29" x14ac:dyDescent="0.3">
      <c r="A252" s="3" t="s">
        <v>34</v>
      </c>
      <c r="B252" s="6">
        <f t="shared" si="10"/>
        <v>1</v>
      </c>
      <c r="C252" s="61">
        <f t="shared" ref="C252:N252" si="23">IF(ISBLANK(C32)=TRUE, 100%*$AD$3, C12*$AD$3)+IF(ISBLANK(C72)=TRUE, 100%*$AD$4,C52*$AD$4)+IF(ISBLANK(C112)=TRUE, 100%*$AD$5,C92*$AD$5)+IF(ISBLANK(C152)=TRUE,100%*$AD$6,C132*$AD$6)+IF(ISBLANK(C192)=TRUE, 100%*$AD$7,C172*$AD$7)+IF(ISBLANK(C232)=TRUE,100%*$AD$8,C212*$AD$8)</f>
        <v>0.71449369556739883</v>
      </c>
      <c r="D252" s="61">
        <f t="shared" si="23"/>
        <v>0.71721247254887033</v>
      </c>
      <c r="E252" s="61">
        <f t="shared" si="23"/>
        <v>0.72620164425466827</v>
      </c>
      <c r="F252" s="61">
        <f t="shared" si="23"/>
        <v>0.85513966480446924</v>
      </c>
      <c r="G252" s="61">
        <f t="shared" si="23"/>
        <v>0.90229357798165144</v>
      </c>
      <c r="H252" s="61">
        <f t="shared" si="23"/>
        <v>0.70756265300863275</v>
      </c>
      <c r="I252" s="61">
        <f t="shared" si="23"/>
        <v>0.70782988637880839</v>
      </c>
      <c r="J252" s="61">
        <f t="shared" si="23"/>
        <v>0.77580408521303257</v>
      </c>
      <c r="K252" s="61">
        <f t="shared" si="23"/>
        <v>0.81106304878048796</v>
      </c>
      <c r="L252" s="61">
        <f t="shared" si="23"/>
        <v>0.79685840774424732</v>
      </c>
      <c r="M252" s="61">
        <f t="shared" si="23"/>
        <v>0.83853008377760885</v>
      </c>
      <c r="N252" s="61">
        <f t="shared" si="23"/>
        <v>0.87564836734693885</v>
      </c>
      <c r="O252" s="61">
        <f t="shared" si="15"/>
        <v>0.95465500000000003</v>
      </c>
      <c r="P252" s="61">
        <f t="shared" si="13"/>
        <v>0.89211499999999999</v>
      </c>
      <c r="Q252" s="61">
        <f t="shared" si="13"/>
        <v>0.91910000000000003</v>
      </c>
      <c r="R252" s="61">
        <f t="shared" si="13"/>
        <v>0.89326499999999998</v>
      </c>
      <c r="S252" s="61">
        <f t="shared" si="13"/>
        <v>0.91625500000000004</v>
      </c>
      <c r="T252" s="61">
        <f t="shared" si="13"/>
        <v>0.91757000000000011</v>
      </c>
      <c r="U252" s="61">
        <f t="shared" si="13"/>
        <v>0.88806000000000007</v>
      </c>
      <c r="V252" s="61">
        <f t="shared" si="13"/>
        <v>0.92471000000000014</v>
      </c>
      <c r="W252" s="61">
        <f t="shared" si="13"/>
        <v>0.92868500000000009</v>
      </c>
      <c r="X252" s="61">
        <f t="shared" si="13"/>
        <v>0.90247500000000003</v>
      </c>
      <c r="Y252" s="61">
        <f t="shared" si="13"/>
        <v>0.92159999999999997</v>
      </c>
      <c r="Z252" s="61">
        <f t="shared" si="13"/>
        <v>0.90295500000000006</v>
      </c>
      <c r="AA252" s="61">
        <f t="shared" si="13"/>
        <v>0.90014000000000005</v>
      </c>
    </row>
    <row r="253" spans="1:29" x14ac:dyDescent="0.3">
      <c r="A253" s="3" t="s">
        <v>35</v>
      </c>
      <c r="B253" s="6">
        <f t="shared" si="10"/>
        <v>1</v>
      </c>
      <c r="C253" s="61">
        <f t="shared" ref="C253:N253" si="24">IF(ISBLANK(C33)=TRUE, 100%*$AD$3, C13*$AD$3)+IF(ISBLANK(C73)=TRUE, 100%*$AD$4,C53*$AD$4)+IF(ISBLANK(C113)=TRUE, 100%*$AD$5,C93*$AD$5)+IF(ISBLANK(C153)=TRUE,100%*$AD$6,C133*$AD$6)+IF(ISBLANK(C193)=TRUE, 100%*$AD$7,C173*$AD$7)+IF(ISBLANK(C233)=TRUE,100%*$AD$8,C213*$AD$8)</f>
        <v>0.80566526691761164</v>
      </c>
      <c r="D253" s="61">
        <f t="shared" si="24"/>
        <v>0.75090994011855616</v>
      </c>
      <c r="E253" s="61">
        <f t="shared" si="24"/>
        <v>0.7860655853814007</v>
      </c>
      <c r="F253" s="61">
        <f t="shared" si="24"/>
        <v>0.87553874634809525</v>
      </c>
      <c r="G253" s="61">
        <f t="shared" si="24"/>
        <v>0.89772727272727282</v>
      </c>
      <c r="H253" s="61">
        <f t="shared" si="24"/>
        <v>0.70832120960112754</v>
      </c>
      <c r="I253" s="61">
        <f t="shared" si="24"/>
        <v>0.83415180407587664</v>
      </c>
      <c r="J253" s="61">
        <f t="shared" si="24"/>
        <v>0.73724428245573814</v>
      </c>
      <c r="K253" s="61">
        <f t="shared" si="24"/>
        <v>0.89137893992656825</v>
      </c>
      <c r="L253" s="61">
        <f t="shared" si="24"/>
        <v>0.84523093038821928</v>
      </c>
      <c r="M253" s="61">
        <f t="shared" si="24"/>
        <v>0.87133689814722182</v>
      </c>
      <c r="N253" s="61">
        <f t="shared" si="24"/>
        <v>0.87003224744608398</v>
      </c>
      <c r="O253" s="61">
        <f t="shared" si="15"/>
        <v>0.9047400000000001</v>
      </c>
      <c r="P253" s="61">
        <f t="shared" si="13"/>
        <v>0.96225500000000008</v>
      </c>
      <c r="Q253" s="61">
        <f t="shared" si="13"/>
        <v>0.98082000000000003</v>
      </c>
      <c r="R253" s="61">
        <f t="shared" si="13"/>
        <v>0.97543000000000002</v>
      </c>
      <c r="S253" s="61">
        <f t="shared" si="13"/>
        <v>0.966665</v>
      </c>
      <c r="T253" s="61">
        <f t="shared" si="13"/>
        <v>0.97828500000000007</v>
      </c>
      <c r="U253" s="61">
        <f t="shared" si="13"/>
        <v>0.94541000000000008</v>
      </c>
      <c r="V253" s="61">
        <f t="shared" si="13"/>
        <v>0.89269500000000002</v>
      </c>
      <c r="W253" s="61">
        <f t="shared" si="13"/>
        <v>0.91927499999999995</v>
      </c>
      <c r="X253" s="61">
        <f t="shared" si="13"/>
        <v>0.9614100000000001</v>
      </c>
      <c r="Y253" s="61">
        <f t="shared" si="13"/>
        <v>0.91152</v>
      </c>
      <c r="Z253" s="61">
        <f t="shared" si="13"/>
        <v>0.98353000000000002</v>
      </c>
      <c r="AA253" s="61">
        <f t="shared" si="13"/>
        <v>0.82342500000000007</v>
      </c>
    </row>
    <row r="254" spans="1:29" x14ac:dyDescent="0.3">
      <c r="A254" s="3" t="s">
        <v>37</v>
      </c>
      <c r="B254" s="6">
        <f t="shared" si="10"/>
        <v>1</v>
      </c>
      <c r="C254" s="61">
        <f t="shared" ref="C254:N254" si="25">IF(ISBLANK(C34)=TRUE, 100%*$AD$3, C14*$AD$3)+IF(ISBLANK(C74)=TRUE, 100%*$AD$4,C54*$AD$4)+IF(ISBLANK(C114)=TRUE, 100%*$AD$5,C94*$AD$5)+IF(ISBLANK(C154)=TRUE,100%*$AD$6,C134*$AD$6)+IF(ISBLANK(C194)=TRUE, 100%*$AD$7,C174*$AD$7)+IF(ISBLANK(C234)=TRUE,100%*$AD$8,C214*$AD$8)</f>
        <v>0.64405693519299456</v>
      </c>
      <c r="D254" s="61">
        <f t="shared" si="25"/>
        <v>0.61544662086983448</v>
      </c>
      <c r="E254" s="61">
        <f t="shared" si="25"/>
        <v>0.66754199554746019</v>
      </c>
      <c r="F254" s="61">
        <f t="shared" si="25"/>
        <v>0.85714285714285721</v>
      </c>
      <c r="G254" s="61">
        <f t="shared" si="25"/>
        <v>0.87052980132450342</v>
      </c>
      <c r="H254" s="61">
        <f t="shared" si="25"/>
        <v>0.60858544111974422</v>
      </c>
      <c r="I254" s="61">
        <f t="shared" si="25"/>
        <v>0.5763454653111707</v>
      </c>
      <c r="J254" s="61">
        <f t="shared" si="25"/>
        <v>0.84009043904518332</v>
      </c>
      <c r="K254" s="61">
        <f t="shared" si="25"/>
        <v>0.75622345781289591</v>
      </c>
      <c r="L254" s="61">
        <f t="shared" si="25"/>
        <v>0.73878044129245946</v>
      </c>
      <c r="M254" s="61">
        <f t="shared" si="25"/>
        <v>0.76686491437051618</v>
      </c>
      <c r="N254" s="61">
        <f t="shared" si="25"/>
        <v>0.83578017448856801</v>
      </c>
      <c r="O254" s="61">
        <f t="shared" si="15"/>
        <v>0.83792500000000003</v>
      </c>
      <c r="P254" s="61">
        <f t="shared" si="13"/>
        <v>0.82741500000000001</v>
      </c>
      <c r="Q254" s="61">
        <f t="shared" si="13"/>
        <v>0.83270500000000003</v>
      </c>
      <c r="R254" s="61">
        <f t="shared" si="13"/>
        <v>0.76429000000000002</v>
      </c>
      <c r="S254" s="61">
        <f t="shared" si="13"/>
        <v>0.72909999999999997</v>
      </c>
      <c r="T254" s="61">
        <f t="shared" si="13"/>
        <v>0.80418999999999996</v>
      </c>
      <c r="U254" s="61">
        <f t="shared" si="13"/>
        <v>0.82556000000000007</v>
      </c>
      <c r="V254" s="61">
        <f t="shared" si="13"/>
        <v>0.77632499999999993</v>
      </c>
      <c r="W254" s="61">
        <f t="shared" si="13"/>
        <v>0.82129000000000008</v>
      </c>
      <c r="X254" s="61">
        <f t="shared" si="13"/>
        <v>0.91407000000000016</v>
      </c>
      <c r="Y254" s="61">
        <f t="shared" si="13"/>
        <v>0.92393500000000006</v>
      </c>
      <c r="Z254" s="61">
        <f t="shared" si="13"/>
        <v>0.89483000000000001</v>
      </c>
      <c r="AA254" s="61">
        <f t="shared" si="13"/>
        <v>0.92300000000000004</v>
      </c>
    </row>
    <row r="255" spans="1:29" x14ac:dyDescent="0.3">
      <c r="A255" s="3" t="s">
        <v>41</v>
      </c>
      <c r="B255" s="6"/>
      <c r="C255" s="10"/>
      <c r="D255" s="10"/>
      <c r="E255" s="10"/>
      <c r="F255" s="10"/>
      <c r="G255" s="20"/>
      <c r="H255" s="20"/>
      <c r="I255" s="20"/>
      <c r="J255" s="10"/>
      <c r="K255" s="10"/>
      <c r="L255" s="10"/>
      <c r="M255" s="10"/>
      <c r="N255" s="10"/>
      <c r="O255" s="61">
        <f t="shared" si="15"/>
        <v>1</v>
      </c>
      <c r="P255" s="61">
        <f t="shared" si="13"/>
        <v>1</v>
      </c>
      <c r="Q255" s="61">
        <f t="shared" si="13"/>
        <v>1</v>
      </c>
      <c r="R255" s="61">
        <f t="shared" si="13"/>
        <v>1</v>
      </c>
      <c r="S255" s="61">
        <f t="shared" si="13"/>
        <v>1</v>
      </c>
      <c r="T255" s="61">
        <f t="shared" si="13"/>
        <v>1</v>
      </c>
      <c r="U255" s="61">
        <f t="shared" si="13"/>
        <v>1</v>
      </c>
      <c r="V255" s="61">
        <f t="shared" si="13"/>
        <v>0.99706000000000006</v>
      </c>
      <c r="W255" s="61">
        <f t="shared" si="13"/>
        <v>1</v>
      </c>
      <c r="X255" s="61">
        <f t="shared" si="13"/>
        <v>0.99286000000000008</v>
      </c>
      <c r="Y255" s="61">
        <f t="shared" si="13"/>
        <v>0.84777999999999998</v>
      </c>
      <c r="Z255" s="61">
        <f t="shared" si="13"/>
        <v>0.79259999999999997</v>
      </c>
      <c r="AA255" s="61">
        <f t="shared" si="13"/>
        <v>0.81568499999999999</v>
      </c>
    </row>
    <row r="256" spans="1:29" x14ac:dyDescent="0.3">
      <c r="A256" s="3" t="s">
        <v>38</v>
      </c>
      <c r="B256" s="6">
        <f t="shared" si="10"/>
        <v>1</v>
      </c>
      <c r="C256" s="61">
        <f t="shared" ref="C256:N256" si="26">IF(ISBLANK(C36)=TRUE, 100%*$AD$3, C16*$AD$3)+IF(ISBLANK(C76)=TRUE, 100%*$AD$4,C56*$AD$4)+IF(ISBLANK(C116)=TRUE, 100%*$AD$5,C96*$AD$5)+IF(ISBLANK(C156)=TRUE,100%*$AD$6,C136*$AD$6)+IF(ISBLANK(C196)=TRUE, 100%*$AD$7,C176*$AD$7)+IF(ISBLANK(C236)=TRUE,100%*$AD$8,C216*$AD$8)</f>
        <v>0.81423611111111127</v>
      </c>
      <c r="D256" s="61">
        <f t="shared" si="26"/>
        <v>0.82728174603174598</v>
      </c>
      <c r="E256" s="61">
        <f t="shared" si="26"/>
        <v>0.80238095238095242</v>
      </c>
      <c r="F256" s="61">
        <f t="shared" si="26"/>
        <v>0.75357142857142856</v>
      </c>
      <c r="G256" s="61">
        <f t="shared" si="26"/>
        <v>0.83000000000000007</v>
      </c>
      <c r="H256" s="61">
        <f t="shared" si="26"/>
        <v>0.80714285714285727</v>
      </c>
      <c r="I256" s="61">
        <f t="shared" si="26"/>
        <v>0.57074592074592068</v>
      </c>
      <c r="J256" s="61">
        <f t="shared" si="26"/>
        <v>0.67661412653975339</v>
      </c>
      <c r="K256" s="61">
        <f t="shared" si="26"/>
        <v>0.61465709728867624</v>
      </c>
      <c r="L256" s="61">
        <f t="shared" si="26"/>
        <v>0.86489563567362449</v>
      </c>
      <c r="M256" s="61">
        <f t="shared" si="26"/>
        <v>0.82797619047619042</v>
      </c>
      <c r="N256" s="61">
        <f t="shared" si="26"/>
        <v>0.77298434782608694</v>
      </c>
      <c r="O256" s="61">
        <f t="shared" si="15"/>
        <v>0.94459000000000004</v>
      </c>
      <c r="P256" s="61">
        <f t="shared" si="13"/>
        <v>0.96401000000000003</v>
      </c>
      <c r="Q256" s="61">
        <f t="shared" si="13"/>
        <v>0.97276888888888891</v>
      </c>
      <c r="R256" s="61">
        <f t="shared" si="13"/>
        <v>0.91874999999999996</v>
      </c>
      <c r="S256" s="61">
        <f t="shared" si="13"/>
        <v>0.76593500000000003</v>
      </c>
      <c r="T256" s="61">
        <f t="shared" si="13"/>
        <v>0.71585500000000002</v>
      </c>
      <c r="U256" s="61">
        <f t="shared" si="13"/>
        <v>0.83550000000000013</v>
      </c>
      <c r="V256" s="61">
        <f t="shared" si="13"/>
        <v>0.68535000000000001</v>
      </c>
      <c r="W256" s="61">
        <f t="shared" si="13"/>
        <v>0.88805500000000004</v>
      </c>
      <c r="X256" s="61">
        <f t="shared" si="13"/>
        <v>0.93030499999999994</v>
      </c>
      <c r="Y256" s="61">
        <f t="shared" si="13"/>
        <v>0.95932000000000006</v>
      </c>
      <c r="Z256" s="61">
        <f t="shared" si="13"/>
        <v>0.88277000000000005</v>
      </c>
      <c r="AA256" s="61">
        <f t="shared" si="13"/>
        <v>0.68416500000000002</v>
      </c>
    </row>
    <row r="257" spans="1:27" x14ac:dyDescent="0.3">
      <c r="A257" s="3" t="s">
        <v>39</v>
      </c>
      <c r="B257" s="6">
        <f t="shared" si="10"/>
        <v>1</v>
      </c>
      <c r="C257" s="61">
        <f t="shared" ref="C257:N257" si="27">IF(ISBLANK(C37)=TRUE, 100%*$AD$3, C17*$AD$3)+IF(ISBLANK(C77)=TRUE, 100%*$AD$4,C57*$AD$4)+IF(ISBLANK(C117)=TRUE, 100%*$AD$5,C97*$AD$5)+IF(ISBLANK(C157)=TRUE,100%*$AD$6,C137*$AD$6)+IF(ISBLANK(C197)=TRUE, 100%*$AD$7,C177*$AD$7)+IF(ISBLANK(C237)=TRUE,100%*$AD$8,C217*$AD$8)</f>
        <v>0.64818875922892483</v>
      </c>
      <c r="D257" s="61">
        <f t="shared" si="27"/>
        <v>0.53314483953503466</v>
      </c>
      <c r="E257" s="61">
        <f t="shared" si="27"/>
        <v>0.60559760926298123</v>
      </c>
      <c r="F257" s="61">
        <f t="shared" si="27"/>
        <v>0.75941292915579961</v>
      </c>
      <c r="G257" s="61">
        <f t="shared" si="27"/>
        <v>0.76751824767397947</v>
      </c>
      <c r="H257" s="61">
        <f t="shared" si="27"/>
        <v>0.67061793506042333</v>
      </c>
      <c r="I257" s="61">
        <f t="shared" si="27"/>
        <v>0.71407876718488628</v>
      </c>
      <c r="J257" s="61">
        <f t="shared" si="27"/>
        <v>0.65223931738062191</v>
      </c>
      <c r="K257" s="61">
        <f t="shared" si="27"/>
        <v>0.7157540891025721</v>
      </c>
      <c r="L257" s="61">
        <f t="shared" si="27"/>
        <v>0.69915449873961721</v>
      </c>
      <c r="M257" s="61">
        <f t="shared" si="27"/>
        <v>0.6784362406650698</v>
      </c>
      <c r="N257" s="61">
        <f t="shared" si="27"/>
        <v>0.61057216337966258</v>
      </c>
      <c r="O257" s="61">
        <f t="shared" si="15"/>
        <v>0.81233500000000003</v>
      </c>
      <c r="P257" s="61">
        <f t="shared" si="13"/>
        <v>0.70994000000000002</v>
      </c>
      <c r="Q257" s="61">
        <f t="shared" si="13"/>
        <v>0.57035285714285711</v>
      </c>
      <c r="R257" s="61">
        <f t="shared" si="13"/>
        <v>0.61932500000000001</v>
      </c>
      <c r="S257" s="61">
        <f t="shared" si="13"/>
        <v>0.68515500000000007</v>
      </c>
      <c r="T257" s="61">
        <f t="shared" si="13"/>
        <v>0.64275000000000004</v>
      </c>
      <c r="U257" s="61">
        <f t="shared" si="13"/>
        <v>0.71174500000000007</v>
      </c>
      <c r="V257" s="61">
        <f t="shared" si="13"/>
        <v>0.86292999999999997</v>
      </c>
      <c r="W257" s="61">
        <f t="shared" si="13"/>
        <v>0.69013000000000002</v>
      </c>
      <c r="X257" s="61">
        <f t="shared" si="13"/>
        <v>0.61101000000000005</v>
      </c>
      <c r="Y257" s="61">
        <f t="shared" si="13"/>
        <v>0.86552000000000007</v>
      </c>
      <c r="Z257" s="61">
        <f t="shared" si="13"/>
        <v>0.89578500000000005</v>
      </c>
      <c r="AA257" s="61">
        <f t="shared" si="13"/>
        <v>0.71701999999999999</v>
      </c>
    </row>
    <row r="258" spans="1:27" x14ac:dyDescent="0.3">
      <c r="A258" s="3" t="s">
        <v>30</v>
      </c>
      <c r="B258" s="6">
        <f t="shared" si="10"/>
        <v>1</v>
      </c>
      <c r="C258" s="61" t="e">
        <f>IF(ISBLANK(#REF!)=TRUE, 100%*$AD$3,#REF!* $AD$3)+IF(ISBLANK(C78)=TRUE, 100%*$AD$4,#REF!*$AD$4)+IF(ISBLANK(C118)=TRUE, 100%*$AD$5,C98*$AD$5)+IF(ISBLANK(C158)=TRUE,100%*$AD$6,C138*$AD$6)+IF(ISBLANK(C198)=TRUE, 100%*$AD$7,C178*$AD$7)+IF(ISBLANK(C238)=TRUE,100%*$AD$8,C218*$AD$8)</f>
        <v>#REF!</v>
      </c>
      <c r="D258" s="61" t="e">
        <f>IF(ISBLANK(#REF!)=TRUE, 100%*$AD$3,#REF!* $AD$3)+IF(ISBLANK(D78)=TRUE, 100%*$AD$4,#REF!*$AD$4)+IF(ISBLANK(D118)=TRUE, 100%*$AD$5,D98*$AD$5)+IF(ISBLANK(D158)=TRUE,100%*$AD$6,D138*$AD$6)+IF(ISBLANK(D198)=TRUE, 100%*$AD$7,D178*$AD$7)+IF(ISBLANK(D238)=TRUE,100%*$AD$8,D218*$AD$8)</f>
        <v>#REF!</v>
      </c>
      <c r="E258" s="61" t="e">
        <f>IF(ISBLANK(#REF!)=TRUE, 100%*$AD$3,#REF!* $AD$3)+IF(ISBLANK(E78)=TRUE, 100%*$AD$4,#REF!*$AD$4)+IF(ISBLANK(E118)=TRUE, 100%*$AD$5,E98*$AD$5)+IF(ISBLANK(E158)=TRUE,100%*$AD$6,E138*$AD$6)+IF(ISBLANK(E198)=TRUE, 100%*$AD$7,E178*$AD$7)+IF(ISBLANK(E238)=TRUE,100%*$AD$8,E218*$AD$8)</f>
        <v>#REF!</v>
      </c>
      <c r="F258" s="61" t="e">
        <f>IF(ISBLANK(#REF!)=TRUE, 100%*$AD$3,#REF!* $AD$3)+IF(ISBLANK(F78)=TRUE, 100%*$AD$4,#REF!*$AD$4)+IF(ISBLANK(F118)=TRUE, 100%*$AD$5,F98*$AD$5)+IF(ISBLANK(F158)=TRUE,100%*$AD$6,F138*$AD$6)+IF(ISBLANK(F198)=TRUE, 100%*$AD$7,F178*$AD$7)+IF(ISBLANK(F238)=TRUE,100%*$AD$8,F218*$AD$8)</f>
        <v>#REF!</v>
      </c>
      <c r="G258" s="61" t="e">
        <f>IF(ISBLANK(#REF!)=TRUE, 100%*$AD$3,#REF!* $AD$3)+IF(ISBLANK(G78)=TRUE, 100%*$AD$4,#REF!*$AD$4)+IF(ISBLANK(G118)=TRUE, 100%*$AD$5,G98*$AD$5)+IF(ISBLANK(G158)=TRUE,100%*$AD$6,G138*$AD$6)+IF(ISBLANK(G198)=TRUE, 100%*$AD$7,G178*$AD$7)+IF(ISBLANK(G238)=TRUE,100%*$AD$8,G218*$AD$8)</f>
        <v>#REF!</v>
      </c>
      <c r="H258" s="61" t="e">
        <f>IF(ISBLANK(#REF!)=TRUE, 100%*$AD$3,#REF!* $AD$3)+IF(ISBLANK(H78)=TRUE, 100%*$AD$4,#REF!*$AD$4)+IF(ISBLANK(H118)=TRUE, 100%*$AD$5,H98*$AD$5)+IF(ISBLANK(H158)=TRUE,100%*$AD$6,H138*$AD$6)+IF(ISBLANK(H198)=TRUE, 100%*$AD$7,H178*$AD$7)+IF(ISBLANK(H238)=TRUE,100%*$AD$8,H218*$AD$8)</f>
        <v>#REF!</v>
      </c>
      <c r="I258" s="61" t="e">
        <f>IF(ISBLANK(#REF!)=TRUE, 100%*$AD$3,#REF!* $AD$3)+IF(ISBLANK(I78)=TRUE, 100%*$AD$4,#REF!*$AD$4)+IF(ISBLANK(I118)=TRUE, 100%*$AD$5,I98*$AD$5)+IF(ISBLANK(I158)=TRUE,100%*$AD$6,I138*$AD$6)+IF(ISBLANK(I198)=TRUE, 100%*$AD$7,I178*$AD$7)+IF(ISBLANK(I238)=TRUE,100%*$AD$8,I218*$AD$8)</f>
        <v>#REF!</v>
      </c>
      <c r="J258" s="61" t="e">
        <f>IF(ISBLANK(#REF!)=TRUE, 100%*$AD$3,#REF!* $AD$3)+IF(ISBLANK(J78)=TRUE, 100%*$AD$4,#REF!*$AD$4)+IF(ISBLANK(J118)=TRUE, 100%*$AD$5,J98*$AD$5)+IF(ISBLANK(J158)=TRUE,100%*$AD$6,J138*$AD$6)+IF(ISBLANK(J198)=TRUE, 100%*$AD$7,J178*$AD$7)+IF(ISBLANK(J238)=TRUE,100%*$AD$8,J218*$AD$8)</f>
        <v>#REF!</v>
      </c>
      <c r="K258" s="61" t="e">
        <f>IF(ISBLANK(#REF!)=TRUE, 100%*$AD$3,#REF!* $AD$3)+IF(ISBLANK(K78)=TRUE, 100%*$AD$4,#REF!*$AD$4)+IF(ISBLANK(K118)=TRUE, 100%*$AD$5,K98*$AD$5)+IF(ISBLANK(K158)=TRUE,100%*$AD$6,K138*$AD$6)+IF(ISBLANK(K198)=TRUE, 100%*$AD$7,K178*$AD$7)+IF(ISBLANK(K238)=TRUE,100%*$AD$8,K218*$AD$8)</f>
        <v>#REF!</v>
      </c>
      <c r="L258" s="61" t="e">
        <f>IF(ISBLANK(#REF!)=TRUE, 100%*$AD$3,#REF!* $AD$3)+IF(ISBLANK(L78)=TRUE, 100%*$AD$4,#REF!*$AD$4)+IF(ISBLANK(L118)=TRUE, 100%*$AD$5,L98*$AD$5)+IF(ISBLANK(L158)=TRUE,100%*$AD$6,L138*$AD$6)+IF(ISBLANK(L198)=TRUE, 100%*$AD$7,L178*$AD$7)+IF(ISBLANK(L238)=TRUE,100%*$AD$8,L218*$AD$8)</f>
        <v>#REF!</v>
      </c>
      <c r="M258" s="61" t="e">
        <f>IF(ISBLANK(#REF!)=TRUE, 100%*$AD$3,#REF!* $AD$3)+IF(ISBLANK(M78)=TRUE, 100%*$AD$4,#REF!*$AD$4)+IF(ISBLANK(M118)=TRUE, 100%*$AD$5,M98*$AD$5)+IF(ISBLANK(M158)=TRUE,100%*$AD$6,M138*$AD$6)+IF(ISBLANK(M198)=TRUE, 100%*$AD$7,M178*$AD$7)+IF(ISBLANK(M238)=TRUE,100%*$AD$8,M218*$AD$8)</f>
        <v>#REF!</v>
      </c>
      <c r="N258" s="61" t="e">
        <f>IF(ISBLANK(#REF!)=TRUE, 100%*$AD$3,#REF!* $AD$3)+IF(ISBLANK(N78)=TRUE, 100%*$AD$4,#REF!*$AD$4)+IF(ISBLANK(N118)=TRUE, 100%*$AD$5,N98*$AD$5)+IF(ISBLANK(N158)=TRUE,100%*$AD$6,N138*$AD$6)+IF(ISBLANK(N198)=TRUE, 100%*$AD$7,N178*$AD$7)+IF(ISBLANK(N238)=TRUE,100%*$AD$8,N218*$AD$8)</f>
        <v>#REF!</v>
      </c>
      <c r="O258" s="61">
        <f t="shared" si="15"/>
        <v>0.84887500000000005</v>
      </c>
      <c r="P258" s="61">
        <f t="shared" si="13"/>
        <v>0.83461000000000007</v>
      </c>
      <c r="Q258" s="61">
        <f t="shared" si="13"/>
        <v>0.83750999999999998</v>
      </c>
      <c r="R258" s="61">
        <f t="shared" si="13"/>
        <v>0.82450500000000004</v>
      </c>
      <c r="S258" s="61">
        <f t="shared" si="13"/>
        <v>0.83767500000000006</v>
      </c>
      <c r="T258" s="61">
        <f t="shared" si="13"/>
        <v>0.84750999999999999</v>
      </c>
      <c r="U258" s="61">
        <f t="shared" si="13"/>
        <v>0.84057500000000007</v>
      </c>
      <c r="V258" s="61">
        <f t="shared" si="13"/>
        <v>0.94177500000000003</v>
      </c>
      <c r="W258" s="61">
        <f t="shared" si="13"/>
        <v>0.91456999999999999</v>
      </c>
      <c r="X258" s="61">
        <f t="shared" si="13"/>
        <v>0.92342999999999997</v>
      </c>
      <c r="Y258" s="61">
        <f t="shared" si="13"/>
        <v>0.91116000000000019</v>
      </c>
      <c r="Z258" s="61">
        <f t="shared" si="13"/>
        <v>0.91403999999999996</v>
      </c>
      <c r="AA258" s="61">
        <f t="shared" si="13"/>
        <v>0.92609000000000008</v>
      </c>
    </row>
    <row r="259" spans="1:27" x14ac:dyDescent="0.3">
      <c r="A259" s="3" t="s">
        <v>40</v>
      </c>
      <c r="B259" s="6">
        <f t="shared" si="10"/>
        <v>1</v>
      </c>
      <c r="C259" s="61">
        <f t="shared" ref="C259:N259" si="28">IF(ISBLANK(C39)=TRUE, 100%*$AD$3, C19*$AD$3)+IF(ISBLANK(C79)=TRUE, 100%*$AD$4,C59*$AD$4)+IF(ISBLANK(C119)=TRUE, 100%*$AD$5,C99*$AD$5)+IF(ISBLANK(C159)=TRUE,100%*$AD$6,C139*$AD$6)+IF(ISBLANK(C199)=TRUE, 100%*$AD$7,C179*$AD$7)+IF(ISBLANK(C239)=TRUE,100%*$AD$8,C219*$AD$8)</f>
        <v>0.72760318768935495</v>
      </c>
      <c r="D259" s="61">
        <f t="shared" si="28"/>
        <v>0.73749846378556416</v>
      </c>
      <c r="E259" s="61">
        <f t="shared" si="28"/>
        <v>0.73426148391850887</v>
      </c>
      <c r="F259" s="61">
        <f t="shared" si="28"/>
        <v>0.84687714072033804</v>
      </c>
      <c r="G259" s="61">
        <f t="shared" si="28"/>
        <v>0.84956935299916847</v>
      </c>
      <c r="H259" s="61">
        <f t="shared" si="28"/>
        <v>0.78982175965593349</v>
      </c>
      <c r="I259" s="61">
        <f t="shared" si="28"/>
        <v>0.78643497302988208</v>
      </c>
      <c r="J259" s="61">
        <f t="shared" si="28"/>
        <v>0.83693725553322351</v>
      </c>
      <c r="K259" s="61">
        <f t="shared" si="28"/>
        <v>0.82092683326802396</v>
      </c>
      <c r="L259" s="61">
        <f t="shared" si="28"/>
        <v>0.84010075267348605</v>
      </c>
      <c r="M259" s="61">
        <f t="shared" si="28"/>
        <v>0.86872625784733892</v>
      </c>
      <c r="N259" s="61">
        <f t="shared" si="28"/>
        <v>0.89081663549369294</v>
      </c>
      <c r="O259" s="61">
        <f t="shared" si="15"/>
        <v>0.87709500000000007</v>
      </c>
      <c r="P259" s="61">
        <f t="shared" si="13"/>
        <v>0.87241000000000013</v>
      </c>
      <c r="Q259" s="61">
        <f t="shared" si="13"/>
        <v>0.86607731707317082</v>
      </c>
      <c r="R259" s="61">
        <f t="shared" si="13"/>
        <v>0.89021000000000006</v>
      </c>
      <c r="S259" s="61">
        <f t="shared" si="13"/>
        <v>0.86771500000000001</v>
      </c>
      <c r="T259" s="61">
        <f t="shared" si="13"/>
        <v>0.86874000000000007</v>
      </c>
      <c r="U259" s="61">
        <f t="shared" si="13"/>
        <v>0.86939499999999992</v>
      </c>
      <c r="V259" s="61">
        <f t="shared" si="13"/>
        <v>0.87897000000000003</v>
      </c>
      <c r="W259" s="61">
        <f t="shared" si="13"/>
        <v>0.88144</v>
      </c>
      <c r="X259" s="61">
        <f t="shared" si="13"/>
        <v>0.90674500000000002</v>
      </c>
      <c r="Y259" s="61">
        <f t="shared" si="13"/>
        <v>0.90647000000000011</v>
      </c>
      <c r="Z259" s="61">
        <f t="shared" si="13"/>
        <v>0.88713500000000012</v>
      </c>
      <c r="AA259" s="61">
        <f t="shared" si="13"/>
        <v>0.89646500000000007</v>
      </c>
    </row>
    <row r="260" spans="1:27" x14ac:dyDescent="0.3">
      <c r="A260" s="23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28.8" x14ac:dyDescent="0.3">
      <c r="A261" s="8" t="s">
        <v>42</v>
      </c>
      <c r="C261" s="10" t="e">
        <f t="shared" ref="C261:AA261" si="29">AVERAGE(C242:C259)</f>
        <v>#REF!</v>
      </c>
      <c r="D261" s="10" t="e">
        <f t="shared" si="29"/>
        <v>#REF!</v>
      </c>
      <c r="E261" s="10" t="e">
        <f t="shared" si="29"/>
        <v>#REF!</v>
      </c>
      <c r="F261" s="10" t="e">
        <f t="shared" si="29"/>
        <v>#REF!</v>
      </c>
      <c r="G261" s="10" t="e">
        <f t="shared" si="29"/>
        <v>#REF!</v>
      </c>
      <c r="H261" s="10" t="e">
        <f t="shared" si="29"/>
        <v>#REF!</v>
      </c>
      <c r="I261" s="10" t="e">
        <f t="shared" si="29"/>
        <v>#REF!</v>
      </c>
      <c r="J261" s="10" t="e">
        <f t="shared" si="29"/>
        <v>#REF!</v>
      </c>
      <c r="K261" s="10" t="e">
        <f t="shared" si="29"/>
        <v>#REF!</v>
      </c>
      <c r="L261" s="10" t="e">
        <f t="shared" si="29"/>
        <v>#REF!</v>
      </c>
      <c r="M261" s="10" t="e">
        <f t="shared" si="29"/>
        <v>#REF!</v>
      </c>
      <c r="N261" s="10" t="e">
        <f t="shared" si="29"/>
        <v>#REF!</v>
      </c>
      <c r="O261" s="10">
        <f t="shared" si="29"/>
        <v>0.86735888888888901</v>
      </c>
      <c r="P261" s="10">
        <f t="shared" si="29"/>
        <v>0.8584113888888889</v>
      </c>
      <c r="Q261" s="10">
        <f t="shared" si="29"/>
        <v>0.84485558851261888</v>
      </c>
      <c r="R261" s="10">
        <f t="shared" si="29"/>
        <v>0.81502055555555553</v>
      </c>
      <c r="S261" s="10">
        <f t="shared" si="29"/>
        <v>0.81852666666666685</v>
      </c>
      <c r="T261" s="10">
        <f t="shared" si="29"/>
        <v>0.8331816666666666</v>
      </c>
      <c r="U261" s="10">
        <f t="shared" si="29"/>
        <v>0.84951611111111114</v>
      </c>
      <c r="V261" s="10">
        <f t="shared" si="29"/>
        <v>0.85550138888888894</v>
      </c>
      <c r="W261" s="10">
        <f t="shared" si="29"/>
        <v>0.86031361111111104</v>
      </c>
      <c r="X261" s="10">
        <f t="shared" si="29"/>
        <v>0.87142722222222246</v>
      </c>
      <c r="Y261" s="10">
        <f t="shared" si="29"/>
        <v>0.87825416666666678</v>
      </c>
      <c r="Z261" s="10">
        <f t="shared" si="29"/>
        <v>0.85871000000000008</v>
      </c>
      <c r="AA261" s="10">
        <f t="shared" si="29"/>
        <v>0.84600500000000012</v>
      </c>
    </row>
    <row r="262" spans="1:27" x14ac:dyDescent="0.3">
      <c r="A262" s="23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3">
      <c r="A263" s="23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3">
      <c r="A264" s="23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SSD-PSD Quality Performance</vt:lpstr>
      <vt:lpstr>Measurement Def</vt:lpstr>
      <vt:lpstr>Measurement Def 21</vt:lpstr>
      <vt:lpstr>SSD-PSD Quality Performance-New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2023-02-17T11:52:01Z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29e07de8-ebde-4787-b985-239a300256c4</vt:lpwstr>
  </property>
</Properties>
</file>