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rav.j\Desktop\"/>
    </mc:Choice>
  </mc:AlternateContent>
  <xr:revisionPtr revIDLastSave="0" documentId="8_{952C8D2F-B678-4A7A-997A-57DBD86798DC}" xr6:coauthVersionLast="34" xr6:coauthVersionMax="34" xr10:uidLastSave="{00000000-0000-0000-0000-000000000000}"/>
  <bookViews>
    <workbookView xWindow="0" yWindow="0" windowWidth="28800" windowHeight="12225" xr2:uid="{9CF17068-7C35-45E8-97C4-5C6F578B192B}"/>
  </bookViews>
  <sheets>
    <sheet name="Newton Raphson Implied Vol rf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H2" i="1"/>
  <c r="I2" i="1" s="1"/>
  <c r="E2" i="1"/>
  <c r="G2" i="1" s="1"/>
  <c r="K2" i="1" s="1"/>
  <c r="T3" i="1" l="1"/>
  <c r="M2" i="1"/>
  <c r="N2" i="1"/>
  <c r="J2" i="1"/>
  <c r="O2" i="1" l="1"/>
  <c r="P2" i="1"/>
  <c r="R4" i="1" s="1"/>
  <c r="S4" i="1" l="1"/>
  <c r="E3" i="1"/>
  <c r="G3" i="1" s="1"/>
  <c r="L3" i="1" l="1"/>
  <c r="H3" i="1"/>
  <c r="K3" i="1"/>
  <c r="M3" i="1"/>
  <c r="N3" i="1" l="1"/>
  <c r="J3" i="1"/>
  <c r="I3" i="1"/>
  <c r="P3" i="1"/>
  <c r="O3" i="1"/>
  <c r="T4" i="1" l="1"/>
  <c r="R5" i="1"/>
  <c r="S5" i="1" l="1"/>
  <c r="E4" i="1"/>
  <c r="G4" i="1" s="1"/>
  <c r="L4" i="1" l="1"/>
  <c r="H4" i="1"/>
  <c r="K4" i="1"/>
  <c r="M4" i="1"/>
  <c r="I4" i="1"/>
  <c r="T5" i="1" s="1"/>
  <c r="P4" i="1" l="1"/>
  <c r="O4" i="1"/>
  <c r="R6" i="1"/>
  <c r="N4" i="1"/>
  <c r="J4" i="1"/>
  <c r="E5" i="1" l="1"/>
  <c r="G5" i="1" s="1"/>
  <c r="S6" i="1"/>
  <c r="M5" i="1" l="1"/>
  <c r="H5" i="1"/>
  <c r="L5" i="1"/>
  <c r="K5" i="1"/>
  <c r="N5" i="1" l="1"/>
  <c r="J5" i="1"/>
  <c r="I5" i="1"/>
  <c r="P5" i="1"/>
  <c r="O5" i="1"/>
  <c r="T6" i="1" l="1"/>
  <c r="R7" i="1"/>
  <c r="S7" i="1" l="1"/>
  <c r="E6" i="1"/>
  <c r="G6" i="1" s="1"/>
  <c r="L6" i="1" l="1"/>
  <c r="H6" i="1"/>
  <c r="K6" i="1"/>
  <c r="I6" i="1"/>
  <c r="T7" i="1" s="1"/>
  <c r="M6" i="1"/>
  <c r="R8" i="1" l="1"/>
  <c r="J6" i="1"/>
  <c r="N6" i="1"/>
  <c r="P6" i="1"/>
  <c r="O6" i="1"/>
  <c r="E7" i="1" l="1"/>
  <c r="G7" i="1" s="1"/>
  <c r="S8" i="1"/>
  <c r="M7" i="1" l="1"/>
  <c r="K7" i="1"/>
  <c r="H7" i="1"/>
  <c r="I7" i="1" s="1"/>
  <c r="L7" i="1"/>
  <c r="T8" i="1" l="1"/>
  <c r="N7" i="1"/>
  <c r="J7" i="1"/>
  <c r="P7" i="1"/>
  <c r="R9" i="1" s="1"/>
  <c r="O7" i="1"/>
  <c r="S9" i="1" l="1"/>
  <c r="E8" i="1"/>
  <c r="G8" i="1" s="1"/>
  <c r="L8" i="1" l="1"/>
  <c r="H8" i="1"/>
  <c r="K8" i="1"/>
  <c r="I8" i="1"/>
  <c r="T9" i="1" s="1"/>
  <c r="M8" i="1"/>
  <c r="R10" i="1" l="1"/>
  <c r="N8" i="1"/>
  <c r="J8" i="1"/>
  <c r="P8" i="1"/>
  <c r="O8" i="1"/>
  <c r="E9" i="1" l="1"/>
  <c r="G9" i="1" s="1"/>
  <c r="S10" i="1"/>
  <c r="M9" i="1" l="1"/>
  <c r="I9" i="1"/>
  <c r="T10" i="1" s="1"/>
  <c r="K9" i="1"/>
  <c r="H9" i="1"/>
  <c r="L9" i="1"/>
  <c r="O9" i="1" l="1"/>
  <c r="P9" i="1"/>
  <c r="R11" i="1" s="1"/>
  <c r="N9" i="1"/>
  <c r="J9" i="1"/>
  <c r="S11" i="1" l="1"/>
  <c r="E10" i="1"/>
  <c r="G10" i="1" s="1"/>
  <c r="L10" i="1" l="1"/>
  <c r="H10" i="1"/>
  <c r="K10" i="1"/>
  <c r="M10" i="1"/>
  <c r="I10" i="1"/>
  <c r="T11" i="1" s="1"/>
  <c r="P10" i="1" l="1"/>
  <c r="O10" i="1"/>
  <c r="R12" i="1"/>
  <c r="J10" i="1"/>
  <c r="N10" i="1"/>
  <c r="E11" i="1" l="1"/>
  <c r="G11" i="1" s="1"/>
  <c r="S12" i="1"/>
  <c r="M11" i="1" l="1"/>
  <c r="L11" i="1"/>
  <c r="H11" i="1"/>
  <c r="I11" i="1" s="1"/>
  <c r="K11" i="1"/>
  <c r="T12" i="1" l="1"/>
  <c r="N11" i="1"/>
  <c r="J11" i="1"/>
  <c r="P11" i="1"/>
  <c r="R13" i="1" s="1"/>
  <c r="O11" i="1"/>
  <c r="E12" i="1" l="1"/>
  <c r="G12" i="1" s="1"/>
  <c r="S13" i="1"/>
  <c r="L12" i="1" l="1"/>
  <c r="H12" i="1"/>
  <c r="K12" i="1"/>
  <c r="M12" i="1"/>
  <c r="I12" i="1"/>
  <c r="T13" i="1" s="1"/>
  <c r="T17" i="1" s="1"/>
  <c r="P12" i="1" l="1"/>
  <c r="O12" i="1"/>
  <c r="N12" i="1"/>
  <c r="J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Rohit gadekar</author>
  </authors>
  <commentList>
    <comment ref="T1" authorId="0" shapeId="0" xr:uid="{2602F829-7069-44CE-A746-35D3883F510B}">
      <text>
        <r>
          <rPr>
            <sz val="9"/>
            <color indexed="81"/>
            <rFont val="Tahoma"/>
            <family val="2"/>
          </rPr>
          <t>User input for call premium</t>
        </r>
      </text>
    </comment>
    <comment ref="S3" authorId="0" shapeId="0" xr:uid="{04692F92-11B8-4789-9AA7-D12760E9A1EF}">
      <text>
        <r>
          <rPr>
            <sz val="9"/>
            <color indexed="81"/>
            <rFont val="Tahoma"/>
            <family val="2"/>
          </rPr>
          <t>Initial Guess for Vol</t>
        </r>
      </text>
    </comment>
    <comment ref="T17" authorId="0" shapeId="0" xr:uid="{72042101-4035-405D-B454-3FCAAF08C232}">
      <text>
        <r>
          <rPr>
            <sz val="9"/>
            <color indexed="81"/>
            <rFont val="Tahoma"/>
            <family val="2"/>
          </rPr>
          <t>Minimum difference corresponding to which we get implied vol</t>
        </r>
      </text>
    </comment>
  </commentList>
</comments>
</file>

<file path=xl/sharedStrings.xml><?xml version="1.0" encoding="utf-8"?>
<sst xmlns="http://schemas.openxmlformats.org/spreadsheetml/2006/main" count="18" uniqueCount="18">
  <si>
    <r>
      <t>S</t>
    </r>
    <r>
      <rPr>
        <vertAlign val="subscript"/>
        <sz val="11"/>
        <color theme="1"/>
        <rFont val="Calibri"/>
        <family val="2"/>
        <scheme val="minor"/>
      </rPr>
      <t>0</t>
    </r>
  </si>
  <si>
    <t>K</t>
  </si>
  <si>
    <t>r</t>
  </si>
  <si>
    <r>
      <t>r</t>
    </r>
    <r>
      <rPr>
        <vertAlign val="subscript"/>
        <sz val="11"/>
        <color theme="1"/>
        <rFont val="Calibri"/>
        <family val="2"/>
        <scheme val="minor"/>
      </rPr>
      <t>f</t>
    </r>
  </si>
  <si>
    <t>Volatility</t>
  </si>
  <si>
    <t>Time</t>
  </si>
  <si>
    <r>
      <t>d</t>
    </r>
    <r>
      <rPr>
        <vertAlign val="subscript"/>
        <sz val="11"/>
        <color theme="1"/>
        <rFont val="Calibri"/>
        <family val="2"/>
        <scheme val="minor"/>
      </rPr>
      <t>1</t>
    </r>
  </si>
  <si>
    <r>
      <t>d</t>
    </r>
    <r>
      <rPr>
        <vertAlign val="subscript"/>
        <sz val="11"/>
        <color theme="1"/>
        <rFont val="Calibri"/>
        <family val="2"/>
        <scheme val="minor"/>
      </rPr>
      <t>2</t>
    </r>
  </si>
  <si>
    <t>Call Premium</t>
  </si>
  <si>
    <t>Put Premium</t>
  </si>
  <si>
    <t>Delta (call)</t>
  </si>
  <si>
    <t>Delta (put)</t>
  </si>
  <si>
    <t>N'(d1)</t>
  </si>
  <si>
    <t>N'(d2)</t>
  </si>
  <si>
    <t>Gamma (Same for Call and Put)</t>
  </si>
  <si>
    <t>Vega (Same for Call and Put)</t>
  </si>
  <si>
    <t>difference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</si>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</sst>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0000000000000000"/>
    <numFmt numFmtId="165" formatCode="0.000000000000"/>
    <numFmt numFmtId="166" formatCode="0.000000000"/>
    <numFmt numFmtId="167" formatCode="0.000000000000000000000000000000"/>
    <numFmt numFmtId="168" formatCode="0.00000000000"/>
  </numFmts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2" borderId="0" xfId="0" applyNumberFormat="1" applyFill="1"/>
    <xf numFmtId="166" fontId="0" fillId="0" borderId="0" xfId="0" applyNumberFormat="1"/>
    <xf numFmtId="167" fontId="0" fillId="0" borderId="0" xfId="0" applyNumberFormat="1"/>
    <xf numFmtId="0" fontId="0" fillId="2" borderId="0" xfId="0" applyFill="1"/>
    <xf numFmtId="168" fontId="0" fillId="0" borderId="0" xfId="0" applyNumberFormat="1"/>
    <xf numFmtId="0" fontId="0" fillId="0" borderId="0" xfId="0" applyFont="1"/>
    <xf numFmtId="168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5EC32-3552-4F46-8099-7879BA775D2B}">
  <dimension ref="A1:T29"/>
  <sheetViews>
    <sheetView tabSelected="1" topLeftCell="H1" zoomScale="110" zoomScaleNormal="110" workbookViewId="0">
      <selection activeCell="M22" sqref="M22"/>
    </sheetView>
  </sheetViews>
  <sheetFormatPr defaultRowHeight="15" x14ac:dyDescent="0.25"/>
  <cols>
    <col min="9" max="9" width="33.5703125" style="1" bestFit="1" customWidth="1"/>
    <col min="10" max="10" width="12.5703125" bestFit="1" customWidth="1"/>
    <col min="11" max="12" width="10.5703125" bestFit="1" customWidth="1"/>
    <col min="13" max="14" width="10.5703125" customWidth="1"/>
    <col min="15" max="15" width="28.85546875" bestFit="1" customWidth="1"/>
    <col min="16" max="16" width="26.5703125" bestFit="1" customWidth="1"/>
    <col min="20" max="20" width="39.140625" style="4" customWidth="1"/>
  </cols>
  <sheetData>
    <row r="1" spans="1:20" ht="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T1" s="2">
        <v>8.5501229999999993</v>
      </c>
    </row>
    <row r="2" spans="1:20" x14ac:dyDescent="0.25">
      <c r="A2">
        <v>42</v>
      </c>
      <c r="B2">
        <v>40</v>
      </c>
      <c r="C2">
        <v>0.35</v>
      </c>
      <c r="D2">
        <v>0</v>
      </c>
      <c r="E2">
        <f>S3</f>
        <v>0.3</v>
      </c>
      <c r="F2">
        <v>0.5</v>
      </c>
      <c r="G2">
        <f t="shared" ref="G2:G12" si="0">((LN(A2/B2) + (C2-D2+((E2*E2)/2))*F2))/(E2*SQRT(F2))</f>
        <v>1.1610229681583564</v>
      </c>
      <c r="H2">
        <f t="shared" ref="H2:H12" si="1">G2-(E2*SQRT(F2))</f>
        <v>0.94889093380239209</v>
      </c>
      <c r="I2" s="3">
        <f>(A2*EXP(-D2*F2)*NORMSDIST(G2))-(B2*EXP(-C2*F2)*NORMSDIST(H2))</f>
        <v>9.0166723548044914</v>
      </c>
      <c r="J2">
        <f t="shared" ref="J2:J12" si="2">(B2*EXP(-C2*F2)*NORMSDIST(-H2))-(A2*EXP(-D2*F2)*NORMSDIST(-G2))</f>
        <v>0.59495318557278853</v>
      </c>
      <c r="K2">
        <f t="shared" ref="K2:K12" si="3">EXP(-D2*F2)*NORMSDIST(G2)</f>
        <v>0.87718372045194304</v>
      </c>
      <c r="L2">
        <f t="shared" ref="L2:L12" si="4">EXP(-D2*F2)*((NORMSDIST(G2))-1)</f>
        <v>-0.12281627954805696</v>
      </c>
      <c r="M2">
        <f t="shared" ref="M2:N12" si="5">EXP((-G2*G2)/2)/(SQRT(2*3.141593))</f>
        <v>0.20332984738598825</v>
      </c>
      <c r="N2">
        <f t="shared" si="5"/>
        <v>0.25432670699407306</v>
      </c>
      <c r="O2">
        <f t="shared" ref="O2:O12" si="6">(M2*EXP(-D2*F2))/(A2*E2*SQRT(F2))</f>
        <v>2.2821573635596521E-2</v>
      </c>
      <c r="P2">
        <f t="shared" ref="P2:P12" si="7">((A2*SQRT(F2)*M2*EXP(-D2*F2)))</f>
        <v>6.0385883839788406</v>
      </c>
      <c r="T2" s="4" t="s">
        <v>16</v>
      </c>
    </row>
    <row r="3" spans="1:20" x14ac:dyDescent="0.25">
      <c r="A3">
        <v>42</v>
      </c>
      <c r="B3">
        <v>40</v>
      </c>
      <c r="C3">
        <v>0.35</v>
      </c>
      <c r="D3">
        <v>0</v>
      </c>
      <c r="E3">
        <f t="shared" ref="E3:E12" si="8">R4</f>
        <v>0.22273867249466645</v>
      </c>
      <c r="F3">
        <v>0.5</v>
      </c>
      <c r="G3">
        <f t="shared" si="0"/>
        <v>1.4996397117757461</v>
      </c>
      <c r="H3">
        <f t="shared" si="1"/>
        <v>1.3421396860222778</v>
      </c>
      <c r="I3" s="3">
        <f t="shared" ref="I3:I13" si="9">(A3*EXP(-D3*F3)*NORMSDIST(G3))-(B3*EXP(-C3*F3)*NORMSDIST(H3))</f>
        <v>8.6283583640402028</v>
      </c>
      <c r="J3">
        <f t="shared" si="2"/>
        <v>0.20663919480849335</v>
      </c>
      <c r="K3">
        <f t="shared" si="3"/>
        <v>0.93314612245605144</v>
      </c>
      <c r="L3">
        <f t="shared" si="4"/>
        <v>-6.6853877543948559E-2</v>
      </c>
      <c r="M3">
        <f t="shared" si="5"/>
        <v>0.12958759452477489</v>
      </c>
      <c r="N3">
        <f t="shared" si="5"/>
        <v>0.16208926828241119</v>
      </c>
      <c r="O3">
        <f t="shared" si="6"/>
        <v>1.9589958176172578E-2</v>
      </c>
      <c r="P3">
        <f t="shared" si="7"/>
        <v>3.8485552075370841</v>
      </c>
      <c r="S3" s="5">
        <v>0.3</v>
      </c>
      <c r="T3" s="6">
        <f>ABS($T$1-I2)</f>
        <v>0.46654935480449211</v>
      </c>
    </row>
    <row r="4" spans="1:20" x14ac:dyDescent="0.25">
      <c r="A4">
        <v>42</v>
      </c>
      <c r="B4">
        <v>40</v>
      </c>
      <c r="C4">
        <v>0.35</v>
      </c>
      <c r="D4">
        <v>0</v>
      </c>
      <c r="E4">
        <f t="shared" si="8"/>
        <v>0.20241017002522391</v>
      </c>
      <c r="F4">
        <v>0.5</v>
      </c>
      <c r="G4">
        <f t="shared" si="0"/>
        <v>1.6351556058350754</v>
      </c>
      <c r="H4">
        <f t="shared" si="1"/>
        <v>1.4920300020291175</v>
      </c>
      <c r="I4" s="3">
        <f t="shared" si="9"/>
        <v>8.5575140589031449</v>
      </c>
      <c r="J4">
        <f t="shared" si="2"/>
        <v>0.13579488967143494</v>
      </c>
      <c r="K4">
        <f t="shared" si="3"/>
        <v>0.94899178405967244</v>
      </c>
      <c r="L4">
        <f t="shared" si="4"/>
        <v>-5.1008215940327561E-2</v>
      </c>
      <c r="M4">
        <f t="shared" si="5"/>
        <v>0.10478910043523622</v>
      </c>
      <c r="N4">
        <f t="shared" si="5"/>
        <v>0.13107110040747194</v>
      </c>
      <c r="O4">
        <f t="shared" si="6"/>
        <v>1.7432091222293798E-2</v>
      </c>
      <c r="P4">
        <f t="shared" si="7"/>
        <v>3.112077507512137</v>
      </c>
      <c r="R4">
        <f>(S3-((I2-$T$1)/P2))</f>
        <v>0.22273867249466645</v>
      </c>
      <c r="S4">
        <f t="shared" ref="S4:S13" si="10">R4</f>
        <v>0.22273867249466645</v>
      </c>
      <c r="T4" s="6">
        <f t="shared" ref="T4:T13" si="11">ABS($T$1-I3)</f>
        <v>7.8235364040203592E-2</v>
      </c>
    </row>
    <row r="5" spans="1:20" x14ac:dyDescent="0.25">
      <c r="A5">
        <v>42</v>
      </c>
      <c r="B5">
        <v>40</v>
      </c>
      <c r="C5">
        <v>0.35</v>
      </c>
      <c r="D5">
        <v>0</v>
      </c>
      <c r="E5">
        <f t="shared" si="8"/>
        <v>0.20003521024825671</v>
      </c>
      <c r="F5">
        <v>0.5</v>
      </c>
      <c r="G5">
        <f t="shared" si="0"/>
        <v>1.6528800126082226</v>
      </c>
      <c r="H5">
        <f t="shared" si="1"/>
        <v>1.5114337589656035</v>
      </c>
      <c r="I5" s="3">
        <f t="shared" si="9"/>
        <v>8.550229018107423</v>
      </c>
      <c r="J5">
        <f t="shared" si="2"/>
        <v>0.12850984887571659</v>
      </c>
      <c r="K5">
        <f t="shared" si="3"/>
        <v>0.95082235714719676</v>
      </c>
      <c r="L5">
        <f t="shared" si="4"/>
        <v>-4.9177642852803238E-2</v>
      </c>
      <c r="M5">
        <f t="shared" si="5"/>
        <v>0.10177968462945944</v>
      </c>
      <c r="N5">
        <f t="shared" si="5"/>
        <v>0.12730689745498466</v>
      </c>
      <c r="O5">
        <f t="shared" si="6"/>
        <v>1.7132485040104079E-2</v>
      </c>
      <c r="P5">
        <f t="shared" si="7"/>
        <v>3.0227024179177979</v>
      </c>
      <c r="R5">
        <f>(S4-((I3-$T$1)/P3))</f>
        <v>0.20241017002522391</v>
      </c>
      <c r="S5">
        <f t="shared" si="10"/>
        <v>0.20241017002522391</v>
      </c>
      <c r="T5" s="6">
        <f>ABS($T$1-I4)</f>
        <v>7.3910589031456198E-3</v>
      </c>
    </row>
    <row r="6" spans="1:20" x14ac:dyDescent="0.25">
      <c r="A6">
        <v>42</v>
      </c>
      <c r="B6">
        <v>40</v>
      </c>
      <c r="C6">
        <v>0.35</v>
      </c>
      <c r="D6">
        <v>0</v>
      </c>
      <c r="E6">
        <f t="shared" si="8"/>
        <v>0.20000013630025731</v>
      </c>
      <c r="F6">
        <v>0.5</v>
      </c>
      <c r="G6">
        <f t="shared" si="0"/>
        <v>1.6531450743475897</v>
      </c>
      <c r="H6">
        <f t="shared" si="1"/>
        <v>1.511723621731444</v>
      </c>
      <c r="I6" s="3">
        <f t="shared" si="9"/>
        <v>8.5501230232146632</v>
      </c>
      <c r="J6">
        <f t="shared" si="2"/>
        <v>0.12840385398295551</v>
      </c>
      <c r="K6">
        <f t="shared" si="3"/>
        <v>0.95084932913975639</v>
      </c>
      <c r="L6">
        <f t="shared" si="4"/>
        <v>-4.9150670860243606E-2</v>
      </c>
      <c r="M6">
        <f t="shared" si="5"/>
        <v>0.10173509959015505</v>
      </c>
      <c r="N6">
        <f t="shared" si="5"/>
        <v>0.12725113010762634</v>
      </c>
      <c r="O6">
        <f t="shared" si="6"/>
        <v>1.7127983280801971E-2</v>
      </c>
      <c r="P6">
        <f t="shared" si="7"/>
        <v>3.0213783098052702</v>
      </c>
      <c r="R6">
        <f t="shared" ref="R6:R14" si="12">(S5-((I4-$T$1)/P4))</f>
        <v>0.20003521024825671</v>
      </c>
      <c r="S6">
        <f t="shared" si="10"/>
        <v>0.20003521024825671</v>
      </c>
      <c r="T6" s="6">
        <f t="shared" si="11"/>
        <v>1.0601810742372209E-4</v>
      </c>
    </row>
    <row r="7" spans="1:20" x14ac:dyDescent="0.25">
      <c r="A7">
        <v>42</v>
      </c>
      <c r="B7">
        <v>40</v>
      </c>
      <c r="C7">
        <v>0.35</v>
      </c>
      <c r="D7">
        <v>0</v>
      </c>
      <c r="E7" s="7">
        <f t="shared" si="8"/>
        <v>0.20000012861678917</v>
      </c>
      <c r="F7">
        <v>0.5</v>
      </c>
      <c r="G7">
        <f t="shared" si="0"/>
        <v>1.6531451324239543</v>
      </c>
      <c r="H7">
        <f t="shared" si="1"/>
        <v>1.5117236852408411</v>
      </c>
      <c r="I7" s="3">
        <f t="shared" si="9"/>
        <v>8.5501229999999957</v>
      </c>
      <c r="J7">
        <f t="shared" si="2"/>
        <v>0.12840383076829021</v>
      </c>
      <c r="K7">
        <f t="shared" si="3"/>
        <v>0.95084933504816116</v>
      </c>
      <c r="L7">
        <f t="shared" si="4"/>
        <v>-4.9150664951838841E-2</v>
      </c>
      <c r="M7">
        <f t="shared" si="5"/>
        <v>0.10173508982270514</v>
      </c>
      <c r="N7">
        <f t="shared" si="5"/>
        <v>0.12725111789041671</v>
      </c>
      <c r="O7">
        <f t="shared" si="6"/>
        <v>1.7127982294378445E-2</v>
      </c>
      <c r="P7">
        <f t="shared" si="7"/>
        <v>3.0213780197268076</v>
      </c>
      <c r="R7">
        <f t="shared" si="12"/>
        <v>0.20000013630025731</v>
      </c>
      <c r="S7">
        <f t="shared" si="10"/>
        <v>0.20000013630025731</v>
      </c>
      <c r="T7" s="6">
        <f t="shared" si="11"/>
        <v>2.3214663968929017E-8</v>
      </c>
    </row>
    <row r="8" spans="1:20" x14ac:dyDescent="0.25">
      <c r="A8">
        <v>42</v>
      </c>
      <c r="B8">
        <v>40</v>
      </c>
      <c r="C8">
        <v>0.35</v>
      </c>
      <c r="D8">
        <v>0</v>
      </c>
      <c r="E8" s="7">
        <f t="shared" si="8"/>
        <v>0.20000012861679034</v>
      </c>
      <c r="F8">
        <v>0.5</v>
      </c>
      <c r="G8">
        <f t="shared" si="0"/>
        <v>1.6531451324239452</v>
      </c>
      <c r="H8">
        <f t="shared" si="1"/>
        <v>1.5117236852408311</v>
      </c>
      <c r="I8" s="3">
        <f t="shared" si="9"/>
        <v>8.5501229999999993</v>
      </c>
      <c r="J8">
        <f t="shared" si="2"/>
        <v>0.12840383076829287</v>
      </c>
      <c r="K8">
        <f t="shared" si="3"/>
        <v>0.95084933504816016</v>
      </c>
      <c r="L8">
        <f t="shared" si="4"/>
        <v>-4.915066495183984E-2</v>
      </c>
      <c r="M8">
        <f t="shared" si="5"/>
        <v>0.10173508982270667</v>
      </c>
      <c r="N8">
        <f t="shared" si="5"/>
        <v>0.12725111789041862</v>
      </c>
      <c r="O8">
        <f t="shared" si="6"/>
        <v>1.7127982294378605E-2</v>
      </c>
      <c r="P8">
        <f t="shared" si="7"/>
        <v>3.0213780197268529</v>
      </c>
      <c r="R8">
        <f t="shared" si="12"/>
        <v>0.20000012861678917</v>
      </c>
      <c r="S8">
        <f t="shared" si="10"/>
        <v>0.20000012861678917</v>
      </c>
      <c r="T8" s="6">
        <f t="shared" si="11"/>
        <v>3.5527136788005009E-15</v>
      </c>
    </row>
    <row r="9" spans="1:20" x14ac:dyDescent="0.25">
      <c r="A9">
        <v>42</v>
      </c>
      <c r="B9">
        <v>40</v>
      </c>
      <c r="C9">
        <v>0.35</v>
      </c>
      <c r="D9">
        <v>0</v>
      </c>
      <c r="E9">
        <f t="shared" si="8"/>
        <v>0.20000012861679034</v>
      </c>
      <c r="F9">
        <v>0.5</v>
      </c>
      <c r="G9">
        <f t="shared" si="0"/>
        <v>1.6531451324239452</v>
      </c>
      <c r="H9">
        <f t="shared" si="1"/>
        <v>1.5117236852408311</v>
      </c>
      <c r="I9" s="3">
        <f t="shared" si="9"/>
        <v>8.5501229999999993</v>
      </c>
      <c r="J9">
        <f t="shared" si="2"/>
        <v>0.12840383076829287</v>
      </c>
      <c r="K9">
        <f t="shared" si="3"/>
        <v>0.95084933504816016</v>
      </c>
      <c r="L9">
        <f t="shared" si="4"/>
        <v>-4.915066495183984E-2</v>
      </c>
      <c r="M9">
        <f t="shared" si="5"/>
        <v>0.10173508982270667</v>
      </c>
      <c r="N9">
        <f t="shared" si="5"/>
        <v>0.12725111789041862</v>
      </c>
      <c r="O9">
        <f t="shared" si="6"/>
        <v>1.7127982294378605E-2</v>
      </c>
      <c r="P9">
        <f t="shared" si="7"/>
        <v>3.0213780197268529</v>
      </c>
      <c r="R9">
        <f t="shared" si="12"/>
        <v>0.20000012861679034</v>
      </c>
      <c r="S9">
        <f t="shared" si="10"/>
        <v>0.20000012861679034</v>
      </c>
      <c r="T9" s="6">
        <f t="shared" si="11"/>
        <v>0</v>
      </c>
    </row>
    <row r="10" spans="1:20" x14ac:dyDescent="0.25">
      <c r="A10">
        <v>42</v>
      </c>
      <c r="B10">
        <v>40</v>
      </c>
      <c r="C10">
        <v>0.35</v>
      </c>
      <c r="D10">
        <v>0</v>
      </c>
      <c r="E10">
        <f t="shared" si="8"/>
        <v>0.20000012861679034</v>
      </c>
      <c r="F10">
        <v>0.5</v>
      </c>
      <c r="G10">
        <f t="shared" si="0"/>
        <v>1.6531451324239452</v>
      </c>
      <c r="H10">
        <f t="shared" si="1"/>
        <v>1.5117236852408311</v>
      </c>
      <c r="I10" s="3">
        <f t="shared" si="9"/>
        <v>8.5501229999999993</v>
      </c>
      <c r="J10">
        <f t="shared" si="2"/>
        <v>0.12840383076829287</v>
      </c>
      <c r="K10">
        <f t="shared" si="3"/>
        <v>0.95084933504816016</v>
      </c>
      <c r="L10">
        <f t="shared" si="4"/>
        <v>-4.915066495183984E-2</v>
      </c>
      <c r="M10">
        <f t="shared" si="5"/>
        <v>0.10173508982270667</v>
      </c>
      <c r="N10">
        <f t="shared" si="5"/>
        <v>0.12725111789041862</v>
      </c>
      <c r="O10">
        <f t="shared" si="6"/>
        <v>1.7127982294378605E-2</v>
      </c>
      <c r="P10">
        <f t="shared" si="7"/>
        <v>3.0213780197268529</v>
      </c>
      <c r="R10">
        <f t="shared" si="12"/>
        <v>0.20000012861679034</v>
      </c>
      <c r="S10">
        <f t="shared" si="10"/>
        <v>0.20000012861679034</v>
      </c>
      <c r="T10" s="6">
        <f t="shared" si="11"/>
        <v>0</v>
      </c>
    </row>
    <row r="11" spans="1:20" x14ac:dyDescent="0.25">
      <c r="A11">
        <v>42</v>
      </c>
      <c r="B11">
        <v>40</v>
      </c>
      <c r="C11">
        <v>0.35</v>
      </c>
      <c r="D11">
        <v>0</v>
      </c>
      <c r="E11">
        <f t="shared" si="8"/>
        <v>0.20000012861679034</v>
      </c>
      <c r="F11">
        <v>0.5</v>
      </c>
      <c r="G11">
        <f t="shared" si="0"/>
        <v>1.6531451324239452</v>
      </c>
      <c r="H11">
        <f t="shared" si="1"/>
        <v>1.5117236852408311</v>
      </c>
      <c r="I11" s="3">
        <f t="shared" si="9"/>
        <v>8.5501229999999993</v>
      </c>
      <c r="J11">
        <f t="shared" si="2"/>
        <v>0.12840383076829287</v>
      </c>
      <c r="K11">
        <f t="shared" si="3"/>
        <v>0.95084933504816016</v>
      </c>
      <c r="L11">
        <f t="shared" si="4"/>
        <v>-4.915066495183984E-2</v>
      </c>
      <c r="M11">
        <f t="shared" si="5"/>
        <v>0.10173508982270667</v>
      </c>
      <c r="N11">
        <f t="shared" si="5"/>
        <v>0.12725111789041862</v>
      </c>
      <c r="O11">
        <f t="shared" si="6"/>
        <v>1.7127982294378605E-2</v>
      </c>
      <c r="P11">
        <f t="shared" si="7"/>
        <v>3.0213780197268529</v>
      </c>
      <c r="R11">
        <f t="shared" si="12"/>
        <v>0.20000012861679034</v>
      </c>
      <c r="S11">
        <f t="shared" si="10"/>
        <v>0.20000012861679034</v>
      </c>
      <c r="T11" s="6">
        <f t="shared" si="11"/>
        <v>0</v>
      </c>
    </row>
    <row r="12" spans="1:20" x14ac:dyDescent="0.25">
      <c r="A12">
        <v>42</v>
      </c>
      <c r="B12">
        <v>40</v>
      </c>
      <c r="C12">
        <v>0.35</v>
      </c>
      <c r="D12">
        <v>0</v>
      </c>
      <c r="E12">
        <f t="shared" si="8"/>
        <v>0.20000012861679034</v>
      </c>
      <c r="F12">
        <v>0.5</v>
      </c>
      <c r="G12">
        <f t="shared" si="0"/>
        <v>1.6531451324239452</v>
      </c>
      <c r="H12">
        <f t="shared" si="1"/>
        <v>1.5117236852408311</v>
      </c>
      <c r="I12" s="3">
        <f t="shared" si="9"/>
        <v>8.5501229999999993</v>
      </c>
      <c r="J12">
        <f t="shared" si="2"/>
        <v>0.12840383076829287</v>
      </c>
      <c r="K12">
        <f t="shared" si="3"/>
        <v>0.95084933504816016</v>
      </c>
      <c r="L12">
        <f t="shared" si="4"/>
        <v>-4.915066495183984E-2</v>
      </c>
      <c r="M12">
        <f t="shared" si="5"/>
        <v>0.10173508982270667</v>
      </c>
      <c r="N12">
        <f t="shared" si="5"/>
        <v>0.12725111789041862</v>
      </c>
      <c r="O12">
        <f t="shared" si="6"/>
        <v>1.7127982294378605E-2</v>
      </c>
      <c r="P12">
        <f t="shared" si="7"/>
        <v>3.0213780197268529</v>
      </c>
      <c r="R12">
        <f t="shared" si="12"/>
        <v>0.20000012861679034</v>
      </c>
      <c r="S12">
        <f t="shared" si="10"/>
        <v>0.20000012861679034</v>
      </c>
      <c r="T12" s="6">
        <f t="shared" si="11"/>
        <v>0</v>
      </c>
    </row>
    <row r="13" spans="1:20" x14ac:dyDescent="0.25">
      <c r="R13">
        <f t="shared" si="12"/>
        <v>0.20000012861679034</v>
      </c>
      <c r="S13">
        <f t="shared" si="10"/>
        <v>0.20000012861679034</v>
      </c>
      <c r="T13" s="6">
        <f t="shared" si="11"/>
        <v>0</v>
      </c>
    </row>
    <row r="14" spans="1:20" x14ac:dyDescent="0.25">
      <c r="T14" s="6"/>
    </row>
    <row r="15" spans="1:20" x14ac:dyDescent="0.25">
      <c r="T15" s="6"/>
    </row>
    <row r="16" spans="1:20" x14ac:dyDescent="0.25">
      <c r="T16" s="6"/>
    </row>
    <row r="17" spans="17:20" x14ac:dyDescent="0.25">
      <c r="T17" s="8">
        <f>MIN(T3:T13)</f>
        <v>0</v>
      </c>
    </row>
    <row r="29" spans="17:20" x14ac:dyDescent="0.25">
      <c r="Q29" t="s">
        <v>17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Newton Raphson Implied Vol 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Jain</dc:creator>
  <cp:lastModifiedBy>Gaurav Jain</cp:lastModifiedBy>
  <dcterms:created xsi:type="dcterms:W3CDTF">2018-08-01T12:22:21Z</dcterms:created>
  <dcterms:modified xsi:type="dcterms:W3CDTF">2018-08-01T12:22:36Z</dcterms:modified>
</cp:coreProperties>
</file>