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LL EXCEL FILES\"/>
    </mc:Choice>
  </mc:AlternateContent>
  <xr:revisionPtr revIDLastSave="0" documentId="13_ncr:1_{7107E255-D0D6-4861-AA91-68BDBB896F06}" xr6:coauthVersionLast="47" xr6:coauthVersionMax="47" xr10:uidLastSave="{00000000-0000-0000-0000-000000000000}"/>
  <bookViews>
    <workbookView xWindow="-108" yWindow="-108" windowWidth="23256" windowHeight="13896" activeTab="5" xr2:uid="{B54FD384-71A6-4EB2-BC69-CD75E333889D}"/>
  </bookViews>
  <sheets>
    <sheet name="Cover" sheetId="2" r:id="rId1"/>
    <sheet name="Notes" sheetId="1" r:id="rId2"/>
    <sheet name="practice" sheetId="5" r:id="rId3"/>
    <sheet name="Problem" sheetId="3" r:id="rId4"/>
    <sheet name="list_region" sheetId="7" r:id="rId5"/>
    <sheet name="clean data" sheetId="6" r:id="rId6"/>
  </sheets>
  <definedNames>
    <definedName name="_xlnm._FilterDatabase" localSheetId="5" hidden="1">'clean data'!$AC$32:$AD$105</definedName>
    <definedName name="_xlnm._FilterDatabase" localSheetId="2" hidden="1">practice!$AJ$2:$AJ$21</definedName>
    <definedName name="_xlnm._FilterDatabase" localSheetId="3" hidden="1">Problem!$I$11:$J$110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4" i="7" l="1"/>
  <c r="K34" i="7"/>
  <c r="I34" i="7"/>
  <c r="G34" i="7"/>
  <c r="E34" i="7"/>
  <c r="M20" i="7" a="1"/>
  <c r="M20" i="7" s="1"/>
  <c r="K17" i="7" a="1"/>
  <c r="K17" i="7" s="1"/>
  <c r="I17" i="7" a="1"/>
  <c r="I17" i="7" s="1"/>
  <c r="G15" i="7" a="1"/>
  <c r="G15" i="7" s="1"/>
  <c r="E2" i="7" a="1"/>
  <c r="E2" i="7" s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E22" i="6"/>
  <c r="I22" i="6"/>
  <c r="M22" i="6"/>
  <c r="Q22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3" i="6"/>
  <c r="S4" i="6"/>
  <c r="S5" i="6"/>
  <c r="S6" i="6"/>
  <c r="S7" i="6"/>
  <c r="S8" i="6"/>
  <c r="S9" i="6"/>
  <c r="S10" i="6"/>
  <c r="S11" i="6"/>
  <c r="S12" i="6"/>
  <c r="S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3" i="6"/>
  <c r="F17" i="6"/>
  <c r="N16" i="6"/>
  <c r="J16" i="6"/>
  <c r="F16" i="6"/>
  <c r="N15" i="6"/>
  <c r="J15" i="6"/>
  <c r="F15" i="6"/>
  <c r="N14" i="6"/>
  <c r="J14" i="6"/>
  <c r="F14" i="6"/>
  <c r="N13" i="6"/>
  <c r="J13" i="6"/>
  <c r="F13" i="6"/>
  <c r="R12" i="6"/>
  <c r="N12" i="6"/>
  <c r="J12" i="6"/>
  <c r="F12" i="6"/>
  <c r="R11" i="6"/>
  <c r="N11" i="6"/>
  <c r="J11" i="6"/>
  <c r="F11" i="6"/>
  <c r="R10" i="6"/>
  <c r="N10" i="6"/>
  <c r="J10" i="6"/>
  <c r="F10" i="6"/>
  <c r="R9" i="6"/>
  <c r="N9" i="6"/>
  <c r="J9" i="6"/>
  <c r="F9" i="6"/>
  <c r="R8" i="6"/>
  <c r="N8" i="6"/>
  <c r="J8" i="6"/>
  <c r="F8" i="6"/>
  <c r="R7" i="6"/>
  <c r="N7" i="6"/>
  <c r="J7" i="6"/>
  <c r="F7" i="6"/>
  <c r="R6" i="6"/>
  <c r="N6" i="6"/>
  <c r="J6" i="6"/>
  <c r="F6" i="6"/>
  <c r="R5" i="6"/>
  <c r="N5" i="6"/>
  <c r="J5" i="6"/>
  <c r="F5" i="6"/>
  <c r="R4" i="6"/>
  <c r="N4" i="6"/>
  <c r="J4" i="6"/>
  <c r="F4" i="6"/>
  <c r="R3" i="6"/>
  <c r="N3" i="6"/>
  <c r="J3" i="6"/>
  <c r="F3" i="6"/>
  <c r="B22" i="6" l="1"/>
  <c r="G22" i="6"/>
  <c r="C22" i="6"/>
  <c r="J22" i="6"/>
  <c r="N22" i="6"/>
  <c r="R22" i="6"/>
  <c r="S22" i="6"/>
  <c r="O22" i="6"/>
  <c r="F22" i="6"/>
  <c r="K22" i="6"/>
  <c r="Q26" i="6"/>
  <c r="Q25" i="6"/>
  <c r="Q29" i="6"/>
  <c r="Q28" i="6"/>
  <c r="Q27" i="6"/>
  <c r="Q30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<sst xmlns="http://schemas.openxmlformats.org/spreadsheetml/2006/main" count="933" uniqueCount="155">
  <si>
    <t>Website</t>
  </si>
  <si>
    <t>https://www.havishmconsulting.com</t>
  </si>
  <si>
    <t>Courses</t>
  </si>
  <si>
    <t>YouTube</t>
  </si>
  <si>
    <t>https://www.youtube.com/c/havishmadhvapaty</t>
  </si>
  <si>
    <t>YouTube Links</t>
  </si>
  <si>
    <t>https://docs.google.com/spreadsheets/d/1oy-m28azm8tgaOaCd5yOjQGoNUxhFp6a4tNl6sSDJAw/edit?usp=sharing</t>
  </si>
  <si>
    <t>GitHub</t>
  </si>
  <si>
    <t>https://github.com/havishmad</t>
  </si>
  <si>
    <t>Spotify</t>
  </si>
  <si>
    <t>https://open.spotify.com/show/1zpPvGs8SxjfcWz1ttfwEW</t>
  </si>
  <si>
    <t>Lucid</t>
  </si>
  <si>
    <t>https://lucid.app/lucidchart/b5c7c527-534a-4095-afe3-752a8ba2e6b2/edit?viewport_loc=1626%2C-880%2C946%2C398%2C0_0&amp;invitationId=inv_af9653ef-13d6-40dd-876c-172567b3f396</t>
  </si>
  <si>
    <t>Key points</t>
  </si>
  <si>
    <t>https://www.havishmconsulting.com/shop-courses</t>
  </si>
  <si>
    <t>ARPU</t>
  </si>
  <si>
    <t>Customer Name</t>
  </si>
  <si>
    <t>Market</t>
  </si>
  <si>
    <t>Sales</t>
  </si>
  <si>
    <t>Aaron Bergman</t>
  </si>
  <si>
    <t>USCA</t>
  </si>
  <si>
    <t>AVERAGE REVENUE PER USER PER MARKET</t>
  </si>
  <si>
    <t>Justin Ritter</t>
  </si>
  <si>
    <t>Africa</t>
  </si>
  <si>
    <t>Craig Reiter</t>
  </si>
  <si>
    <t>Asia Pacific</t>
  </si>
  <si>
    <t>Katherine Murray</t>
  </si>
  <si>
    <t>Rick Hansen</t>
  </si>
  <si>
    <t>Jim Mitchum</t>
  </si>
  <si>
    <t>Toby Swindell</t>
  </si>
  <si>
    <t>Mick Brown</t>
  </si>
  <si>
    <t>Anthony Jacobs</t>
  </si>
  <si>
    <t>Europe</t>
  </si>
  <si>
    <t>Magdelene Morse</t>
  </si>
  <si>
    <t>Vicky Freymann</t>
  </si>
  <si>
    <t>LATAM</t>
  </si>
  <si>
    <t>Peter Fuller</t>
  </si>
  <si>
    <t>Ben Peterman</t>
  </si>
  <si>
    <t>Patrick Jones</t>
  </si>
  <si>
    <t>Jim Sink</t>
  </si>
  <si>
    <t>Ritsa Hightower</t>
  </si>
  <si>
    <t>Ann Blume</t>
  </si>
  <si>
    <t>Jason Klamczynski</t>
  </si>
  <si>
    <t>Laurel Beltran</t>
  </si>
  <si>
    <t>Naresj Patel</t>
  </si>
  <si>
    <t>Valerie Dominguez</t>
  </si>
  <si>
    <t>Phillip Breyer</t>
  </si>
  <si>
    <t>Eugene Barchas</t>
  </si>
  <si>
    <t>Aaron Hawkins</t>
  </si>
  <si>
    <t>Benjamin Patterson</t>
  </si>
  <si>
    <t>Rick Reed</t>
  </si>
  <si>
    <t>Bill Shonely</t>
  </si>
  <si>
    <t>Dave Poirier</t>
  </si>
  <si>
    <t>Patrick O'Donnell</t>
  </si>
  <si>
    <t>Dan Lawera</t>
  </si>
  <si>
    <t>Joy Bell-</t>
  </si>
  <si>
    <t>Barry Franz</t>
  </si>
  <si>
    <t>Vivek Grady</t>
  </si>
  <si>
    <t>Greg Tran</t>
  </si>
  <si>
    <t>Zuschuss Carroll</t>
  </si>
  <si>
    <t>Ellis Ballard</t>
  </si>
  <si>
    <t>Arthur Prichep</t>
  </si>
  <si>
    <t>Scott Williamson</t>
  </si>
  <si>
    <t>John Huston</t>
  </si>
  <si>
    <t>Trudy Glocke</t>
  </si>
  <si>
    <t>Deirdre Greer</t>
  </si>
  <si>
    <t>Sheri Gordon</t>
  </si>
  <si>
    <t>Guy Phonely</t>
  </si>
  <si>
    <t>Mitch Webber</t>
  </si>
  <si>
    <t>Chuck Sachs</t>
  </si>
  <si>
    <t>Michael Stewart</t>
  </si>
  <si>
    <t>Kimberly Carter</t>
  </si>
  <si>
    <t>Denny Blanton</t>
  </si>
  <si>
    <t>Aaron Smayling</t>
  </si>
  <si>
    <t>Dave Kipp</t>
  </si>
  <si>
    <t>Cari Sayre</t>
  </si>
  <si>
    <t>Evan Minnotte</t>
  </si>
  <si>
    <t>Dianna Wilson</t>
  </si>
  <si>
    <t>Alan Schoenberger</t>
  </si>
  <si>
    <t>Shui Tom</t>
  </si>
  <si>
    <t>Barry Weirich</t>
  </si>
  <si>
    <t>Laura Armstrong</t>
  </si>
  <si>
    <t>Aimee Bixby</t>
  </si>
  <si>
    <t>Bobby Elias</t>
  </si>
  <si>
    <t>Sam Zeldin</t>
  </si>
  <si>
    <t>Raymond Messe</t>
  </si>
  <si>
    <t>Harry Greene</t>
  </si>
  <si>
    <t>Anne McFarland</t>
  </si>
  <si>
    <t>Alejandro Ballentine</t>
  </si>
  <si>
    <t>Rachel Payne</t>
  </si>
  <si>
    <t>Berenike Kampe</t>
  </si>
  <si>
    <t>Janet Martin</t>
  </si>
  <si>
    <t>Nick Zandusky</t>
  </si>
  <si>
    <t>Steve Chapman</t>
  </si>
  <si>
    <t>Noah Childs</t>
  </si>
  <si>
    <t>Natalie Fritzler</t>
  </si>
  <si>
    <t>Paul MacIntyre</t>
  </si>
  <si>
    <t>Unique Markets</t>
  </si>
  <si>
    <t>Unique Customers</t>
  </si>
  <si>
    <t>CLV for each Customer</t>
  </si>
  <si>
    <t>https://corporatefinanceinstitute.com/resources/career/financial-planning-and-analysis-fpa/</t>
  </si>
  <si>
    <t>https://www.investopedia.com/terms/a/arpu.asp</t>
  </si>
  <si>
    <t>https://telecom.economictimes.indiatimes.com/news/arpu-for-indias-telcos-likely-to-rise-8-2-in-2023-fitch/95853408</t>
  </si>
  <si>
    <t xml:space="preserve">customer's name </t>
  </si>
  <si>
    <t>Row Labels</t>
  </si>
  <si>
    <t>Grand Total</t>
  </si>
  <si>
    <t>avg sales of each customer + avg sale of each region</t>
  </si>
  <si>
    <t>market</t>
  </si>
  <si>
    <t>MARKET</t>
  </si>
  <si>
    <t>CUSTOMER'S NAME</t>
  </si>
  <si>
    <t>Asia pacific</t>
  </si>
  <si>
    <t>africa</t>
  </si>
  <si>
    <t>europe</t>
  </si>
  <si>
    <t>customers</t>
  </si>
  <si>
    <t>total sales</t>
  </si>
  <si>
    <t>no of orders</t>
  </si>
  <si>
    <t xml:space="preserve">total no of orders </t>
  </si>
  <si>
    <t>grand total</t>
  </si>
  <si>
    <t>total no sales</t>
  </si>
  <si>
    <t>no_of_orders</t>
  </si>
  <si>
    <t>Avg_sales</t>
  </si>
  <si>
    <t>Total_sales</t>
  </si>
  <si>
    <t>customer_name</t>
  </si>
  <si>
    <t xml:space="preserve">Avg sales per order </t>
  </si>
  <si>
    <t>Sales (Africa)</t>
  </si>
  <si>
    <t>sales (Asia)</t>
  </si>
  <si>
    <t>sales (europe)</t>
  </si>
  <si>
    <t>sales (Latam)</t>
  </si>
  <si>
    <t>Sales (USCA)</t>
  </si>
  <si>
    <t>orders</t>
  </si>
  <si>
    <t>Count of Customer Name</t>
  </si>
  <si>
    <t>no of customer</t>
  </si>
  <si>
    <t>orders2</t>
  </si>
  <si>
    <t>orders3</t>
  </si>
  <si>
    <t>orders4</t>
  </si>
  <si>
    <t>orders5</t>
  </si>
  <si>
    <t>Total</t>
  </si>
  <si>
    <t xml:space="preserve">unique market is asia according to me </t>
  </si>
  <si>
    <t>only  14 orders and 14 customers and avg order is &gt;3300</t>
  </si>
  <si>
    <t>loyal or fix customers are Aaron hawkins,Aaron bergman, Aaron smayling USCA,USCA,LATAM</t>
  </si>
  <si>
    <t xml:space="preserve">africa is on the top for sure no of customers are 19, and highest total sales ,but why not unique cause no of customers are also high </t>
  </si>
  <si>
    <t>aaron hawkins</t>
  </si>
  <si>
    <t>patrick jones</t>
  </si>
  <si>
    <t>dave poiries</t>
  </si>
  <si>
    <t>joy bell</t>
  </si>
  <si>
    <t>john huston</t>
  </si>
  <si>
    <t>usca</t>
  </si>
  <si>
    <t xml:space="preserve">aisa </t>
  </si>
  <si>
    <t>latam</t>
  </si>
  <si>
    <t>UNIQUE CUSTOMER</t>
  </si>
  <si>
    <t>business</t>
  </si>
  <si>
    <t>Column1</t>
  </si>
  <si>
    <t>orders22</t>
  </si>
  <si>
    <t>orders32</t>
  </si>
  <si>
    <t>orders42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</si>
</sst>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6"/>
      <color theme="1"/>
      <name val="Montserrat"/>
    </font>
    <font>
      <sz val="2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9BC2E6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rgb="FF9BC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8" fillId="0" borderId="0" xfId="1"/>
    <xf numFmtId="0" fontId="0" fillId="2" borderId="0" xfId="0" applyFill="1"/>
    <xf numFmtId="0" fontId="4" fillId="2" borderId="0" xfId="0" applyFont="1" applyFill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 readingOrder="1"/>
    </xf>
    <xf numFmtId="0" fontId="3" fillId="3" borderId="1" xfId="0" applyFont="1" applyFill="1" applyBorder="1" applyAlignment="1">
      <alignment horizontal="left" vertical="center" wrapText="1" readingOrder="1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9" fillId="5" borderId="2" xfId="0" applyFont="1" applyFill="1" applyBorder="1" applyAlignment="1">
      <alignment horizontal="center"/>
    </xf>
    <xf numFmtId="164" fontId="9" fillId="5" borderId="2" xfId="0" applyNumberFormat="1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64" fontId="0" fillId="6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4" borderId="0" xfId="0" applyFill="1"/>
    <xf numFmtId="1" fontId="0" fillId="0" borderId="0" xfId="0" applyNumberFormat="1" applyAlignment="1">
      <alignment horizontal="center"/>
    </xf>
    <xf numFmtId="0" fontId="0" fillId="6" borderId="4" xfId="0" applyFill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0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6" borderId="3" xfId="0" applyFont="1" applyFill="1" applyBorder="1" applyAlignment="1">
      <alignment horizontal="left"/>
    </xf>
    <xf numFmtId="0" fontId="1" fillId="6" borderId="3" xfId="0" applyFont="1" applyFill="1" applyBorder="1"/>
    <xf numFmtId="0" fontId="1" fillId="6" borderId="0" xfId="0" applyFont="1" applyFill="1" applyAlignment="1">
      <alignment horizontal="center"/>
    </xf>
    <xf numFmtId="1" fontId="0" fillId="0" borderId="0" xfId="2" applyNumberFormat="1" applyFont="1"/>
    <xf numFmtId="9" fontId="1" fillId="0" borderId="0" xfId="2" applyFont="1" applyAlignment="1"/>
    <xf numFmtId="0" fontId="1" fillId="6" borderId="3" xfId="0" applyFont="1" applyFill="1" applyBorder="1" applyAlignment="1">
      <alignment horizontal="center"/>
    </xf>
    <xf numFmtId="1" fontId="1" fillId="6" borderId="3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8" borderId="0" xfId="0" applyFill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</cellXfs>
  <cellStyles count="3">
    <cellStyle name="Hyperlink" xfId="1" builtinId="8"/>
    <cellStyle name="Normal" xfId="0" builtinId="0"/>
    <cellStyle name="Percent" xfId="2" builtinId="5"/>
  </cellStyles>
  <dxfs count="38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553916</xdr:colOff>
      <xdr:row>0</xdr:row>
      <xdr:rowOff>143609</xdr:rowOff>
    </xdr:from>
    <xdr:to>
      <xdr:col>2</xdr:col>
      <xdr:colOff>2535288</xdr:colOff>
      <xdr:row>9</xdr:row>
      <xdr:rowOff>36755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916" y="143609"/>
          <a:ext cx="4772197" cy="1607646"/>
        </a:xfrm>
        <a:prstGeom prst="rect">
          <a:avLst/>
        </a:prstGeom>
      </xdr:spPr>
    </xdr:pic>
    <xdr:clientData/>
  </xdr:twoCellAnchor>
  <xdr:twoCellAnchor>
    <xdr:from>
      <xdr:col>6</xdr:col>
      <xdr:colOff>437029</xdr:colOff>
      <xdr:row>2</xdr:row>
      <xdr:rowOff>179294</xdr:rowOff>
    </xdr:from>
    <xdr:to>
      <xdr:col>19</xdr:col>
      <xdr:colOff>437029</xdr:colOff>
      <xdr:row>14</xdr:row>
      <xdr:rowOff>223675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306735" y="560294"/>
          <a:ext cx="7866529" cy="3764734"/>
        </a:xfrm>
        <a:prstGeom prst="roundRect">
          <a:avLst>
            <a:gd name="adj" fmla="val 0"/>
          </a:avLst>
        </a:prstGeom>
        <a:noFill/>
        <a:ln w="2857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800" b="1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Harvard Business School Online Cohort of 2021</a:t>
          </a:r>
        </a:p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800" b="1" i="0" u="none" strike="noStrike" kern="120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Segoe UI Black" panose="020B0A02040204020203" pitchFamily="34" charset="0"/>
            <a:ea typeface="Segoe UI Black" panose="020B0A02040204020203" pitchFamily="34" charset="0"/>
            <a:cs typeface="Arial" panose="020B0604020202020204" pitchFamily="34" charset="0"/>
          </a:endParaRPr>
        </a:p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800" b="1" i="0" u="none" strike="noStrike" kern="1200" cap="none" spc="0" normalizeH="0" baseline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40u40 Innovators in Analytics [Analytics Insight 2019]</a:t>
          </a:r>
        </a:p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800" b="1" i="0" u="none" strike="noStrike" kern="120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Segoe UI Black" panose="020B0A02040204020203" pitchFamily="34" charset="0"/>
            <a:ea typeface="Segoe UI Black" panose="020B0A02040204020203" pitchFamily="34" charset="0"/>
            <a:cs typeface="Arial" panose="020B0604020202020204" pitchFamily="34" charset="0"/>
          </a:endParaRPr>
        </a:p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800" b="1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NASSCOM Member</a:t>
          </a:r>
        </a:p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800" b="1" i="0" u="none" strike="noStrike" kern="1200" cap="none" spc="0" normalizeH="0" baseline="0">
            <a:ln>
              <a:noFill/>
            </a:ln>
            <a:solidFill>
              <a:srgbClr val="FFC000"/>
            </a:solidFill>
            <a:effectLst/>
            <a:uLnTx/>
            <a:uFillTx/>
            <a:latin typeface="Segoe UI Black" panose="020B0A02040204020203" pitchFamily="34" charset="0"/>
            <a:ea typeface="Segoe UI Black" panose="020B0A02040204020203" pitchFamily="34" charset="0"/>
            <a:cs typeface="Arial" panose="020B0604020202020204" pitchFamily="34" charset="0"/>
          </a:endParaRPr>
        </a:p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800" b="1" i="0" u="none" strike="noStrike" kern="1200" cap="none" spc="0" normalizeH="0" baseline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Microsoft Partner</a:t>
          </a:r>
        </a:p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800" b="1" i="0" u="none" strike="noStrike" kern="1200" cap="none" spc="0" normalizeH="0" baseline="0">
            <a:ln>
              <a:noFill/>
            </a:ln>
            <a:solidFill>
              <a:srgbClr val="FFC000"/>
            </a:solidFill>
            <a:effectLst/>
            <a:uLnTx/>
            <a:uFillTx/>
            <a:latin typeface="Segoe UI Black" panose="020B0A02040204020203" pitchFamily="34" charset="0"/>
            <a:ea typeface="Segoe UI Black" panose="020B0A02040204020203" pitchFamily="34" charset="0"/>
            <a:cs typeface="Arial" panose="020B0604020202020204" pitchFamily="34" charset="0"/>
          </a:endParaRPr>
        </a:p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800" b="1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Microsoft Certified Trainer, Office Master, Power BI Certified</a:t>
          </a:r>
        </a:p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Segoe UI Black" panose="020B0A02040204020203" pitchFamily="34" charset="0"/>
            <a:ea typeface="Segoe UI Black" panose="020B0A02040204020203" pitchFamily="34" charset="0"/>
            <a:cs typeface="Arial" panose="020B0604020202020204" pitchFamily="34" charset="0"/>
          </a:endParaRPr>
        </a:p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800" b="1" i="0" u="none" strike="noStrike" kern="1200" cap="none" spc="0" normalizeH="0" baseline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Segoe UI Black" panose="020B0A02040204020203" pitchFamily="34" charset="0"/>
              <a:ea typeface="Segoe UI Black" panose="020B0A02040204020203" pitchFamily="34" charset="0"/>
              <a:cs typeface="Arial" panose="020B0604020202020204" pitchFamily="34" charset="0"/>
            </a:rPr>
            <a:t>Faculty at IIM Kozhikode, IMT Ghaziabad, SRCC</a:t>
          </a:r>
        </a:p>
      </xdr:txBody>
    </xdr:sp>
    <xdr:clientData/>
  </xdr:twoCellAnchor>
  <xdr:twoCellAnchor editAs="oneCell">
    <xdr:from>
      <xdr:col>6</xdr:col>
      <xdr:colOff>495261</xdr:colOff>
      <xdr:row>18</xdr:row>
      <xdr:rowOff>67235</xdr:rowOff>
    </xdr:from>
    <xdr:to>
      <xdr:col>20</xdr:col>
      <xdr:colOff>532500</xdr:colOff>
      <xdr:row>20</xdr:row>
      <xdr:rowOff>106549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64967" y="6432176"/>
          <a:ext cx="8508886" cy="655638"/>
        </a:xfrm>
        <a:prstGeom prst="rect">
          <a:avLst/>
        </a:prstGeom>
      </xdr:spPr>
    </xdr:pic>
    <xdr:clientData/>
  </xdr:twoCellAnchor>
  <xdr:twoCellAnchor editAs="oneCell">
    <xdr:from>
      <xdr:col>2</xdr:col>
      <xdr:colOff>5625354</xdr:colOff>
      <xdr:row>11</xdr:row>
      <xdr:rowOff>91735</xdr:rowOff>
    </xdr:from>
    <xdr:to>
      <xdr:col>9</xdr:col>
      <xdr:colOff>533932</xdr:colOff>
      <xdr:row>21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235" r="22054"/>
        <a:stretch/>
      </xdr:blipFill>
      <xdr:spPr>
        <a:xfrm>
          <a:off x="8415619" y="2422559"/>
          <a:ext cx="4803372" cy="47492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356152</xdr:colOff>
      <xdr:row>3</xdr:row>
      <xdr:rowOff>189809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3" y="190500"/>
          <a:ext cx="1581978" cy="57080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180975</xdr:rowOff>
    </xdr:from>
    <xdr:to>
      <xdr:col>8</xdr:col>
      <xdr:colOff>256761</xdr:colOff>
      <xdr:row>25</xdr:row>
      <xdr:rowOff>165652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12913" y="2085975"/>
          <a:ext cx="4547152" cy="188967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accent1">
                  <a:lumMod val="50000"/>
                </a:schemeClr>
              </a:solidFill>
            </a:rPr>
            <a:t>It's a way to calculate or determine the value of your users, or of groups of users you've organised into segments.</a:t>
          </a:r>
        </a:p>
        <a:p>
          <a:pPr algn="l"/>
          <a:endParaRPr lang="en-IN" sz="1100">
            <a:solidFill>
              <a:schemeClr val="accent1">
                <a:lumMod val="50000"/>
              </a:schemeClr>
            </a:solidFill>
          </a:endParaRPr>
        </a:p>
        <a:p>
          <a:pPr algn="l"/>
          <a:r>
            <a:rPr lang="en-IN" sz="1100">
              <a:solidFill>
                <a:schemeClr val="accent1">
                  <a:lumMod val="50000"/>
                </a:schemeClr>
              </a:solidFill>
            </a:rPr>
            <a:t>Whereas LTV measures the value of a user over their entire lifecycle, average revenue per user measures it over a set period of time.</a:t>
          </a:r>
          <a:endParaRPr lang="en-IN" sz="1100" b="0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16566</xdr:colOff>
      <xdr:row>15</xdr:row>
      <xdr:rowOff>180975</xdr:rowOff>
    </xdr:from>
    <xdr:to>
      <xdr:col>13</xdr:col>
      <xdr:colOff>339587</xdr:colOff>
      <xdr:row>25</xdr:row>
      <xdr:rowOff>182217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532783" y="2085975"/>
          <a:ext cx="2774674" cy="1906242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baseline="0">
              <a:solidFill>
                <a:schemeClr val="accent1">
                  <a:lumMod val="50000"/>
                </a:schemeClr>
              </a:solidFill>
            </a:rPr>
            <a:t>Key use cases:</a:t>
          </a:r>
        </a:p>
        <a:p>
          <a:pPr algn="l"/>
          <a:endParaRPr lang="en-IN" sz="1100" b="1" baseline="0">
            <a:solidFill>
              <a:schemeClr val="accent1">
                <a:lumMod val="50000"/>
              </a:schemeClr>
            </a:solidFill>
          </a:endParaRPr>
        </a:p>
        <a:p>
          <a:pPr algn="l"/>
          <a:r>
            <a:rPr lang="en-IN" sz="1100" b="0" baseline="0">
              <a:solidFill>
                <a:schemeClr val="accent1">
                  <a:lumMod val="50000"/>
                </a:schemeClr>
              </a:solidFill>
            </a:rPr>
            <a:t>Telecom</a:t>
          </a:r>
          <a:br>
            <a:rPr lang="en-IN" sz="1100" b="0" baseline="0">
              <a:solidFill>
                <a:schemeClr val="accent1">
                  <a:lumMod val="50000"/>
                </a:schemeClr>
              </a:solidFill>
            </a:rPr>
          </a:br>
          <a:r>
            <a:rPr lang="en-IN" sz="1100" b="0" baseline="0">
              <a:solidFill>
                <a:schemeClr val="accent1">
                  <a:lumMod val="50000"/>
                </a:schemeClr>
              </a:solidFill>
            </a:rPr>
            <a:t>Subscription Services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2484</xdr:colOff>
      <xdr:row>1</xdr:row>
      <xdr:rowOff>20292</xdr:rowOff>
    </xdr:from>
    <xdr:to>
      <xdr:col>4</xdr:col>
      <xdr:colOff>563217</xdr:colOff>
      <xdr:row>8</xdr:row>
      <xdr:rowOff>182217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15397" y="210792"/>
          <a:ext cx="5811907" cy="14954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0" baseline="0">
              <a:solidFill>
                <a:schemeClr val="accent1">
                  <a:lumMod val="50000"/>
                </a:schemeClr>
              </a:solidFill>
            </a:rPr>
            <a:t>Airtel wants to know the ARPU for its HNWI who make International Calls.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83820</xdr:colOff>
          <xdr:row>0</xdr:row>
          <xdr:rowOff>144780</xdr:rowOff>
        </xdr:from>
        <xdr:ext cx="853440" cy="262775"/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EF5C9C25-CFBC-40C0-9539-7634918281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83820</xdr:colOff>
          <xdr:row>1</xdr:row>
          <xdr:rowOff>144780</xdr:rowOff>
        </xdr:from>
        <xdr:ext cx="853440" cy="262775"/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8BE9AB21-DF7B-4E5D-ACAB-8FFFA17DC2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83820</xdr:colOff>
          <xdr:row>2</xdr:row>
          <xdr:rowOff>137160</xdr:rowOff>
        </xdr:from>
        <xdr:ext cx="853440" cy="259080"/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85E2B7C9-520F-43A8-9410-18199AE2AD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83820</xdr:colOff>
          <xdr:row>3</xdr:row>
          <xdr:rowOff>137160</xdr:rowOff>
        </xdr:from>
        <xdr:ext cx="853440" cy="255385"/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C60167C4-7BFD-4779-8B4F-8C30F38C46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Completed</a:t>
              </a:r>
            </a:p>
          </xdr:txBody>
        </xdr:sp>
        <xdr:clientData/>
      </xdr:one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hi Solanki" refreshedDate="45134.98545925926" createdVersion="8" refreshedVersion="8" minRefreshableVersion="3" recordCount="99" xr:uid="{48293E41-B001-4557-8D65-90B256C89700}">
  <cacheSource type="worksheet">
    <worksheetSource ref="B11:D110" sheet="Problem"/>
  </cacheSource>
  <cacheFields count="3">
    <cacheField name="Customer Name" numFmtId="0">
      <sharedItems count="72">
        <s v="Aaron Bergman"/>
        <s v="Justin Ritter"/>
        <s v="Craig Reiter"/>
        <s v="Katherine Murray"/>
        <s v="Rick Hansen"/>
        <s v="Jim Mitchum"/>
        <s v="Toby Swindell"/>
        <s v="Mick Brown"/>
        <s v="Anthony Jacobs"/>
        <s v="Magdelene Morse"/>
        <s v="Vicky Freymann"/>
        <s v="Peter Fuller"/>
        <s v="Ben Peterman"/>
        <s v="Patrick Jones"/>
        <s v="Jim Sink"/>
        <s v="Ritsa Hightower"/>
        <s v="Ann Blume"/>
        <s v="Jason Klamczynski"/>
        <s v="Laurel Beltran"/>
        <s v="Naresj Patel"/>
        <s v="Valerie Dominguez"/>
        <s v="Phillip Breyer"/>
        <s v="Eugene Barchas"/>
        <s v="Aaron Hawkins"/>
        <s v="Benjamin Patterson"/>
        <s v="Rick Reed"/>
        <s v="Bill Shonely"/>
        <s v="Dave Poirier"/>
        <s v="Patrick O'Donnell"/>
        <s v="Dan Lawera"/>
        <s v="Joy Bell-"/>
        <s v="Barry Franz"/>
        <s v="Vivek Grady"/>
        <s v="Greg Tran"/>
        <s v="Zuschuss Carroll"/>
        <s v="Ellis Ballard"/>
        <s v="Arthur Prichep"/>
        <s v="Scott Williamson"/>
        <s v="John Huston"/>
        <s v="Trudy Glocke"/>
        <s v="Deirdre Greer"/>
        <s v="Sheri Gordon"/>
        <s v="Guy Phonely"/>
        <s v="Mitch Webber"/>
        <s v="Chuck Sachs"/>
        <s v="Michael Stewart"/>
        <s v="Kimberly Carter"/>
        <s v="Denny Blanton"/>
        <s v="Aaron Smayling"/>
        <s v="Dave Kipp"/>
        <s v="Cari Sayre"/>
        <s v="Evan Minnotte"/>
        <s v="Dianna Wilson"/>
        <s v="Alan Schoenberger"/>
        <s v="Shui Tom"/>
        <s v="Barry Weirich"/>
        <s v="Laura Armstrong"/>
        <s v="Aimee Bixby"/>
        <s v="Bobby Elias"/>
        <s v="Sam Zeldin"/>
        <s v="Raymond Messe"/>
        <s v="Harry Greene"/>
        <s v="Anne McFarland"/>
        <s v="Alejandro Ballentine"/>
        <s v="Rachel Payne"/>
        <s v="Berenike Kampe"/>
        <s v="Janet Martin"/>
        <s v="Nick Zandusky"/>
        <s v="Steve Chapman"/>
        <s v="Noah Childs"/>
        <s v="Natalie Fritzler"/>
        <s v="Paul MacIntyre"/>
      </sharedItems>
    </cacheField>
    <cacheField name="Market" numFmtId="0">
      <sharedItems count="5">
        <s v="USCA"/>
        <s v="Africa"/>
        <s v="Asia Pacific"/>
        <s v="Europe"/>
        <s v="LATAM"/>
      </sharedItems>
    </cacheField>
    <cacheField name="Sales" numFmtId="164">
      <sharedItems containsSemiMixedTypes="0" containsString="0" containsNumber="1" minValue="8" maxValue="7958.58" count="99">
        <n v="221.98"/>
        <n v="3709.3949999999995"/>
        <n v="5175.1710000000012"/>
        <n v="2892.5099999999998"/>
        <n v="2832.96"/>
        <n v="2862.6750000000002"/>
        <n v="1822.0799999999997"/>
        <n v="5244.84"/>
        <n v="341.96"/>
        <n v="48.712000000000003"/>
        <n v="17.940000000000001"/>
        <n v="4626.1499999999996"/>
        <n v="2616.96"/>
        <n v="2221.8000000000002"/>
        <n v="3701.5199999999995"/>
        <n v="1869.5879999999997"/>
        <n v="12.624000000000001"/>
        <n v="7958.58"/>
        <n v="2565.5940000000001"/>
        <n v="3409.74"/>
        <n v="1977.7199999999998"/>
        <n v="242.94"/>
        <n v="2753.9999999999991"/>
        <n v="5273.7"/>
        <n v="1713.8400000000001"/>
        <n v="2106.4960000000001"/>
        <n v="1715.1599999999999"/>
        <n v="3069.7380000000003"/>
        <n v="247.84"/>
        <n v="1878.7199999999998"/>
        <n v="1696.64"/>
        <n v="2402.8650000000002"/>
        <n v="668.16"/>
        <n v="2526.9299999999998"/>
        <n v="323.10000000000002"/>
        <n v="3817.26"/>
        <n v="279.45600000000002"/>
        <n v="34.769999999999996"/>
        <n v="4141.0200000000004"/>
        <n v="2875.0950000000007"/>
        <n v="3200.5962"/>
        <n v="4518.78"/>
        <n v="5667.87"/>
        <n v="5785.0199999999995"/>
        <n v="3018.6239999999998"/>
        <n v="86.45"/>
        <n v="2092.4999999999995"/>
        <n v="2761.2"/>
        <n v="2174.13"/>
        <n v="3473.1399999999994"/>
        <n v="49.408000000000001"/>
        <n v="2108.64"/>
        <n v="18.899999999999999"/>
        <n v="2197.5"/>
        <n v="2582.16"/>
        <n v="1526.52"/>
        <n v="9.9120000000000008"/>
        <n v="1745.34"/>
        <n v="4191.5069999999996"/>
        <n v="8"/>
        <n v="3063.27"/>
        <n v="18.704000000000001"/>
        <n v="4473.0000000000009"/>
        <n v="1502.0100000000002"/>
        <n v="5048.9999999999991"/>
        <n v="695.7"/>
        <n v="2188.0500000000002"/>
        <n v="1920.3600000000001"/>
        <n v="1704.0000000000005"/>
        <n v="1858.6800000000003"/>
        <n v="3298.2599999999998"/>
        <n v="2443.48"/>
        <n v="3808.7999999999997"/>
        <n v="3427.1495999999997"/>
        <n v="3441.69"/>
        <n v="2863.35"/>
        <n v="1439.982"/>
        <n v="1487.4"/>
        <n v="3200.04"/>
        <n v="2300.9999999999995"/>
        <n v="5729.3459999999986"/>
        <n v="5301.2400000000007"/>
        <n v="477.666"/>
        <n v="88.074000000000012"/>
        <n v="3219.9"/>
        <n v="2487.8087999999998"/>
        <n v="2266.44"/>
        <n v="3068.3610000000008"/>
        <n v="3728.4299999999994"/>
        <n v="1581.48"/>
        <n v="1916.7300000000002"/>
        <n v="171.28800000000001"/>
        <n v="2432.16"/>
        <n v="28.854000000000006"/>
        <n v="2465.8199999999997"/>
        <n v="1847.5199999999998"/>
        <n v="2899.8899999999994"/>
        <n v="2891.6999999999994"/>
        <n v="2016.846000000000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  <x v="0"/>
    <x v="0"/>
  </r>
  <r>
    <x v="1"/>
    <x v="1"/>
    <x v="1"/>
  </r>
  <r>
    <x v="2"/>
    <x v="2"/>
    <x v="2"/>
  </r>
  <r>
    <x v="3"/>
    <x v="0"/>
    <x v="3"/>
  </r>
  <r>
    <x v="4"/>
    <x v="1"/>
    <x v="4"/>
  </r>
  <r>
    <x v="5"/>
    <x v="1"/>
    <x v="5"/>
  </r>
  <r>
    <x v="6"/>
    <x v="2"/>
    <x v="6"/>
  </r>
  <r>
    <x v="7"/>
    <x v="2"/>
    <x v="7"/>
  </r>
  <r>
    <x v="0"/>
    <x v="0"/>
    <x v="8"/>
  </r>
  <r>
    <x v="0"/>
    <x v="0"/>
    <x v="9"/>
  </r>
  <r>
    <x v="0"/>
    <x v="0"/>
    <x v="10"/>
  </r>
  <r>
    <x v="8"/>
    <x v="3"/>
    <x v="11"/>
  </r>
  <r>
    <x v="9"/>
    <x v="0"/>
    <x v="12"/>
  </r>
  <r>
    <x v="10"/>
    <x v="4"/>
    <x v="13"/>
  </r>
  <r>
    <x v="11"/>
    <x v="2"/>
    <x v="14"/>
  </r>
  <r>
    <x v="12"/>
    <x v="4"/>
    <x v="15"/>
  </r>
  <r>
    <x v="0"/>
    <x v="0"/>
    <x v="16"/>
  </r>
  <r>
    <x v="13"/>
    <x v="2"/>
    <x v="17"/>
  </r>
  <r>
    <x v="14"/>
    <x v="4"/>
    <x v="18"/>
  </r>
  <r>
    <x v="15"/>
    <x v="3"/>
    <x v="19"/>
  </r>
  <r>
    <x v="16"/>
    <x v="3"/>
    <x v="20"/>
  </r>
  <r>
    <x v="0"/>
    <x v="0"/>
    <x v="21"/>
  </r>
  <r>
    <x v="17"/>
    <x v="3"/>
    <x v="22"/>
  </r>
  <r>
    <x v="18"/>
    <x v="0"/>
    <x v="23"/>
  </r>
  <r>
    <x v="19"/>
    <x v="0"/>
    <x v="24"/>
  </r>
  <r>
    <x v="20"/>
    <x v="3"/>
    <x v="25"/>
  </r>
  <r>
    <x v="21"/>
    <x v="4"/>
    <x v="26"/>
  </r>
  <r>
    <x v="22"/>
    <x v="0"/>
    <x v="27"/>
  </r>
  <r>
    <x v="23"/>
    <x v="0"/>
    <x v="28"/>
  </r>
  <r>
    <x v="24"/>
    <x v="1"/>
    <x v="29"/>
  </r>
  <r>
    <x v="25"/>
    <x v="2"/>
    <x v="30"/>
  </r>
  <r>
    <x v="26"/>
    <x v="1"/>
    <x v="31"/>
  </r>
  <r>
    <x v="23"/>
    <x v="0"/>
    <x v="32"/>
  </r>
  <r>
    <x v="27"/>
    <x v="4"/>
    <x v="33"/>
  </r>
  <r>
    <x v="23"/>
    <x v="0"/>
    <x v="34"/>
  </r>
  <r>
    <x v="23"/>
    <x v="0"/>
    <x v="35"/>
  </r>
  <r>
    <x v="23"/>
    <x v="0"/>
    <x v="36"/>
  </r>
  <r>
    <x v="23"/>
    <x v="0"/>
    <x v="37"/>
  </r>
  <r>
    <x v="28"/>
    <x v="2"/>
    <x v="38"/>
  </r>
  <r>
    <x v="29"/>
    <x v="2"/>
    <x v="39"/>
  </r>
  <r>
    <x v="30"/>
    <x v="3"/>
    <x v="40"/>
  </r>
  <r>
    <x v="31"/>
    <x v="0"/>
    <x v="41"/>
  </r>
  <r>
    <x v="32"/>
    <x v="1"/>
    <x v="42"/>
  </r>
  <r>
    <x v="33"/>
    <x v="1"/>
    <x v="43"/>
  </r>
  <r>
    <x v="34"/>
    <x v="1"/>
    <x v="44"/>
  </r>
  <r>
    <x v="23"/>
    <x v="0"/>
    <x v="45"/>
  </r>
  <r>
    <x v="35"/>
    <x v="3"/>
    <x v="46"/>
  </r>
  <r>
    <x v="36"/>
    <x v="1"/>
    <x v="47"/>
  </r>
  <r>
    <x v="37"/>
    <x v="3"/>
    <x v="48"/>
  </r>
  <r>
    <x v="38"/>
    <x v="3"/>
    <x v="49"/>
  </r>
  <r>
    <x v="23"/>
    <x v="0"/>
    <x v="50"/>
  </r>
  <r>
    <x v="39"/>
    <x v="3"/>
    <x v="51"/>
  </r>
  <r>
    <x v="23"/>
    <x v="0"/>
    <x v="52"/>
  </r>
  <r>
    <x v="21"/>
    <x v="4"/>
    <x v="53"/>
  </r>
  <r>
    <x v="40"/>
    <x v="1"/>
    <x v="54"/>
  </r>
  <r>
    <x v="41"/>
    <x v="0"/>
    <x v="55"/>
  </r>
  <r>
    <x v="23"/>
    <x v="0"/>
    <x v="56"/>
  </r>
  <r>
    <x v="42"/>
    <x v="3"/>
    <x v="57"/>
  </r>
  <r>
    <x v="43"/>
    <x v="1"/>
    <x v="58"/>
  </r>
  <r>
    <x v="23"/>
    <x v="0"/>
    <x v="59"/>
  </r>
  <r>
    <x v="44"/>
    <x v="4"/>
    <x v="60"/>
  </r>
  <r>
    <x v="23"/>
    <x v="0"/>
    <x v="61"/>
  </r>
  <r>
    <x v="45"/>
    <x v="1"/>
    <x v="62"/>
  </r>
  <r>
    <x v="46"/>
    <x v="0"/>
    <x v="63"/>
  </r>
  <r>
    <x v="47"/>
    <x v="0"/>
    <x v="64"/>
  </r>
  <r>
    <x v="48"/>
    <x v="4"/>
    <x v="65"/>
  </r>
  <r>
    <x v="49"/>
    <x v="1"/>
    <x v="66"/>
  </r>
  <r>
    <x v="50"/>
    <x v="2"/>
    <x v="67"/>
  </r>
  <r>
    <x v="51"/>
    <x v="1"/>
    <x v="68"/>
  </r>
  <r>
    <x v="52"/>
    <x v="2"/>
    <x v="69"/>
  </r>
  <r>
    <x v="53"/>
    <x v="1"/>
    <x v="70"/>
  </r>
  <r>
    <x v="54"/>
    <x v="1"/>
    <x v="71"/>
  </r>
  <r>
    <x v="55"/>
    <x v="0"/>
    <x v="72"/>
  </r>
  <r>
    <x v="56"/>
    <x v="0"/>
    <x v="73"/>
  </r>
  <r>
    <x v="57"/>
    <x v="4"/>
    <x v="74"/>
  </r>
  <r>
    <x v="38"/>
    <x v="3"/>
    <x v="75"/>
  </r>
  <r>
    <x v="48"/>
    <x v="4"/>
    <x v="76"/>
  </r>
  <r>
    <x v="58"/>
    <x v="2"/>
    <x v="77"/>
  </r>
  <r>
    <x v="59"/>
    <x v="1"/>
    <x v="78"/>
  </r>
  <r>
    <x v="60"/>
    <x v="3"/>
    <x v="79"/>
  </r>
  <r>
    <x v="61"/>
    <x v="1"/>
    <x v="80"/>
  </r>
  <r>
    <x v="27"/>
    <x v="4"/>
    <x v="81"/>
  </r>
  <r>
    <x v="48"/>
    <x v="4"/>
    <x v="82"/>
  </r>
  <r>
    <x v="48"/>
    <x v="4"/>
    <x v="83"/>
  </r>
  <r>
    <x v="30"/>
    <x v="3"/>
    <x v="84"/>
  </r>
  <r>
    <x v="62"/>
    <x v="2"/>
    <x v="85"/>
  </r>
  <r>
    <x v="63"/>
    <x v="1"/>
    <x v="86"/>
  </r>
  <r>
    <x v="64"/>
    <x v="2"/>
    <x v="87"/>
  </r>
  <r>
    <x v="65"/>
    <x v="2"/>
    <x v="88"/>
  </r>
  <r>
    <x v="66"/>
    <x v="0"/>
    <x v="89"/>
  </r>
  <r>
    <x v="42"/>
    <x v="3"/>
    <x v="90"/>
  </r>
  <r>
    <x v="48"/>
    <x v="4"/>
    <x v="91"/>
  </r>
  <r>
    <x v="67"/>
    <x v="0"/>
    <x v="92"/>
  </r>
  <r>
    <x v="48"/>
    <x v="4"/>
    <x v="93"/>
  </r>
  <r>
    <x v="68"/>
    <x v="4"/>
    <x v="94"/>
  </r>
  <r>
    <x v="69"/>
    <x v="3"/>
    <x v="95"/>
  </r>
  <r>
    <x v="70"/>
    <x v="4"/>
    <x v="96"/>
  </r>
  <r>
    <x v="67"/>
    <x v="0"/>
    <x v="97"/>
  </r>
  <r>
    <x v="71"/>
    <x v="3"/>
    <x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16E658-7041-4F64-AD8B-F2A23D5AF69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B17" firstHeaderRow="1" firstDataRow="1" firstDataCol="1"/>
  <pivotFields count="3">
    <pivotField dataField="1" showAll="0">
      <items count="73">
        <item x="0"/>
        <item x="23"/>
        <item x="48"/>
        <item x="57"/>
        <item x="53"/>
        <item x="63"/>
        <item x="16"/>
        <item x="62"/>
        <item x="8"/>
        <item x="36"/>
        <item x="31"/>
        <item x="55"/>
        <item x="12"/>
        <item x="24"/>
        <item x="65"/>
        <item x="26"/>
        <item x="58"/>
        <item x="50"/>
        <item x="44"/>
        <item x="2"/>
        <item x="29"/>
        <item x="49"/>
        <item x="27"/>
        <item x="40"/>
        <item x="47"/>
        <item x="52"/>
        <item x="35"/>
        <item x="22"/>
        <item x="51"/>
        <item x="33"/>
        <item x="42"/>
        <item x="61"/>
        <item x="66"/>
        <item x="17"/>
        <item x="5"/>
        <item x="14"/>
        <item x="38"/>
        <item x="30"/>
        <item x="1"/>
        <item x="3"/>
        <item x="46"/>
        <item x="56"/>
        <item x="18"/>
        <item x="9"/>
        <item x="45"/>
        <item x="7"/>
        <item x="43"/>
        <item x="19"/>
        <item x="70"/>
        <item x="67"/>
        <item x="69"/>
        <item x="13"/>
        <item x="28"/>
        <item x="71"/>
        <item x="11"/>
        <item x="21"/>
        <item x="64"/>
        <item x="60"/>
        <item x="4"/>
        <item x="25"/>
        <item x="15"/>
        <item x="59"/>
        <item x="37"/>
        <item x="41"/>
        <item x="54"/>
        <item x="68"/>
        <item x="6"/>
        <item x="39"/>
        <item x="20"/>
        <item x="10"/>
        <item x="32"/>
        <item x="34"/>
        <item t="default"/>
      </items>
    </pivotField>
    <pivotField axis="axisRow" showAll="0" defaultSubtotal="0">
      <items count="5">
        <item x="1"/>
        <item x="2"/>
        <item x="3"/>
        <item x="4"/>
        <item x="0"/>
      </items>
    </pivotField>
    <pivotField numFmtId="16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ustomer Name" fld="0" subtotal="count" baseField="1" baseItem="0"/>
  </dataFields>
  <formats count="1">
    <format dxfId="37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ED6DE-FB5E-4712-82D9-D6B004922E9A}" name="Table1" displayName="Table1" ref="A2:S22" totalsRowCount="1" headerRowDxfId="36" totalsRowDxfId="35">
  <tableColumns count="19">
    <tableColumn id="1" xr3:uid="{12A2DB1C-3150-4D2E-AB87-3EC64468D720}" name="Africa" totalsRowLabel="Total" dataDxfId="34" totalsRowDxfId="33"/>
    <tableColumn id="2" xr3:uid="{840CE4E0-C345-4E76-A92B-DDE681F1DA3F}" name="Sales (Africa)" totalsRowFunction="sum" dataDxfId="32" totalsRowDxfId="31"/>
    <tableColumn id="3" xr3:uid="{FF54448B-A26B-41E7-B0D1-FE0CD0022467}" name="orders" totalsRowFunction="sum" dataDxfId="30" totalsRowDxfId="29"/>
    <tableColumn id="20" xr3:uid="{B212704E-54B0-4F66-9217-55AFBB690DC0}" name="Column1" dataDxfId="28" totalsRowDxfId="27"/>
    <tableColumn id="4" xr3:uid="{E52BA266-A9A6-46C3-917E-F938588B5878}" name="USCA" totalsRowFunction="count" dataDxfId="26" totalsRowDxfId="25"/>
    <tableColumn id="5" xr3:uid="{8D98AF6D-157D-41F7-BB70-07E6573E0DB3}" name="Sales (USCA)" totalsRowFunction="sum" dataDxfId="24" totalsRowDxfId="23"/>
    <tableColumn id="6" xr3:uid="{A3975D82-BAE8-4C6F-97EF-862012D4F04C}" name="orders2" totalsRowFunction="sum" dataDxfId="22" totalsRowDxfId="21"/>
    <tableColumn id="21" xr3:uid="{02BBE8CB-69FE-4E86-BA7A-E4CD0F6F7778}" name="orders22" dataDxfId="20" totalsRowDxfId="19"/>
    <tableColumn id="7" xr3:uid="{45468F95-C4B3-47ED-932B-E5EEECB7E6A7}" name="Asia Pacific" totalsRowFunction="count" dataDxfId="18" totalsRowDxfId="17"/>
    <tableColumn id="8" xr3:uid="{DC2A0902-9359-46D5-97A7-6908541985DB}" name="sales (Asia)" totalsRowFunction="sum" dataDxfId="16" totalsRowDxfId="15"/>
    <tableColumn id="9" xr3:uid="{1D227CF4-F610-4D44-8B69-4572EA54255A}" name="orders3" totalsRowFunction="sum" dataDxfId="14" totalsRowDxfId="13"/>
    <tableColumn id="22" xr3:uid="{79F5C9D5-0785-46CA-BCAA-0D43F9CF9733}" name="orders32" dataDxfId="12" totalsRowDxfId="11"/>
    <tableColumn id="10" xr3:uid="{E79141B0-BBE6-4F3A-AEE8-4046E91B7786}" name="Europe" totalsRowFunction="count" totalsRowDxfId="10"/>
    <tableColumn id="11" xr3:uid="{AE09BFA3-B51A-420E-89FB-98C1BCB275D6}" name="sales (europe)" totalsRowFunction="sum" totalsRowDxfId="9"/>
    <tableColumn id="12" xr3:uid="{D30A490F-31D1-47E6-B861-56AB7407C8F3}" name="orders4" totalsRowFunction="sum" totalsRowDxfId="8"/>
    <tableColumn id="23" xr3:uid="{80BE45F7-CEBA-46DE-96F7-20E34D1ED157}" name="orders42" totalsRowDxfId="7"/>
    <tableColumn id="13" xr3:uid="{5EAC9668-D1C0-41B0-9CDB-E2B93C75DD3D}" name="LATAM" totalsRowFunction="count" totalsRowDxfId="6"/>
    <tableColumn id="14" xr3:uid="{F299E724-2FC6-4F32-A2DF-9094DE0F0F0B}" name="sales (Latam)" totalsRowFunction="sum" totalsRowDxfId="5"/>
    <tableColumn id="15" xr3:uid="{1902F746-D082-4EA0-9E23-95A7141022C3}" name="orders5" totalsRowFunction="sum" totalsRowDxfId="4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B3E124-FDDB-4150-8422-8E0535C987F8}" name="Table2" displayName="Table2" ref="AC32:AD106" totalsRowShown="0" headerRowDxfId="3">
  <autoFilter ref="AC32:AD106" xr:uid="{90B3E124-FDDB-4150-8422-8E0535C987F8}"/>
  <tableColumns count="2">
    <tableColumn id="1" xr3:uid="{7330192A-52BC-41DE-98BA-9E822A60A41F}" name="customers" dataDxfId="2"/>
    <tableColumn id="2" xr3:uid="{CF697E78-F0BB-45F4-A524-8DC6D3DFD535}" name="total sale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pen.spotify.com/show/1zpPvGs8SxjfcWz1ttfwEW" TargetMode="External"/><Relationship Id="rId7" Type="http://schemas.openxmlformats.org/officeDocument/2006/relationships/hyperlink" Target="https://docs.google.com/spreadsheets/d/1oy-m28azm8tgaOaCd5yOjQGoNUxhFp6a4tNl6sSDJAw/edit?usp=sharing" TargetMode="External"/><Relationship Id="rId2" Type="http://schemas.openxmlformats.org/officeDocument/2006/relationships/hyperlink" Target="https://github.com/havishmad" TargetMode="External"/><Relationship Id="rId1" Type="http://schemas.openxmlformats.org/officeDocument/2006/relationships/hyperlink" Target="https://www.youtube.com/c/havishmadhvapaty" TargetMode="External"/><Relationship Id="rId6" Type="http://schemas.openxmlformats.org/officeDocument/2006/relationships/hyperlink" Target="https://lucid.app/lucidchart/b5c7c527-534a-4095-afe3-752a8ba2e6b2/edit?viewport_loc=1626%2C-880%2C946%2C398%2C0_0&amp;invitationId=inv_af9653ef-13d6-40dd-876c-172567b3f396" TargetMode="External"/><Relationship Id="rId5" Type="http://schemas.openxmlformats.org/officeDocument/2006/relationships/hyperlink" Target="https://www.havishmconsulting.com/shop-courses" TargetMode="External"/><Relationship Id="rId4" Type="http://schemas.openxmlformats.org/officeDocument/2006/relationships/hyperlink" Target="https://www.havishmconsulting.com/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rporatefinanceinstitute.com/resources/career/financial-planning-and-analysis-fpa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327C-086B-4267-99D1-F78B42495F55}">
  <dimension ref="A1:U21"/>
  <sheetViews>
    <sheetView showGridLines="0" showRowColHeaders="0" zoomScale="85" zoomScaleNormal="85" workbookViewId="0">
      <selection activeCell="R17" sqref="R17"/>
    </sheetView>
  </sheetViews>
  <sheetFormatPr defaultColWidth="0" defaultRowHeight="15" customHeight="1" zeroHeight="1" x14ac:dyDescent="0.3"/>
  <cols>
    <col min="1" max="1" width="9.109375" style="5" customWidth="1"/>
    <col min="2" max="2" width="32.6640625" style="5" bestFit="1" customWidth="1"/>
    <col min="3" max="3" width="94" style="5" bestFit="1" customWidth="1"/>
    <col min="4" max="21" width="9.109375" style="5" customWidth="1"/>
    <col min="22" max="16384" width="9.109375" style="5" hidden="1"/>
  </cols>
  <sheetData>
    <row r="1" spans="2:3" ht="14.4" x14ac:dyDescent="0.3"/>
    <row r="2" spans="2:3" ht="14.4" x14ac:dyDescent="0.3"/>
    <row r="3" spans="2:3" ht="14.4" x14ac:dyDescent="0.3"/>
    <row r="4" spans="2:3" ht="14.4" x14ac:dyDescent="0.3"/>
    <row r="5" spans="2:3" ht="14.4" x14ac:dyDescent="0.3"/>
    <row r="6" spans="2:3" ht="14.4" x14ac:dyDescent="0.3"/>
    <row r="7" spans="2:3" ht="14.4" x14ac:dyDescent="0.3"/>
    <row r="8" spans="2:3" ht="14.4" x14ac:dyDescent="0.3"/>
    <row r="9" spans="2:3" ht="14.4" x14ac:dyDescent="0.3"/>
    <row r="10" spans="2:3" ht="14.4" x14ac:dyDescent="0.3"/>
    <row r="11" spans="2:3" ht="33.6" x14ac:dyDescent="0.3">
      <c r="B11" s="7" t="s">
        <v>0</v>
      </c>
      <c r="C11" s="8" t="s">
        <v>1</v>
      </c>
    </row>
    <row r="12" spans="2:3" ht="33.6" x14ac:dyDescent="0.3">
      <c r="B12" s="7" t="s">
        <v>2</v>
      </c>
      <c r="C12" s="8" t="s">
        <v>14</v>
      </c>
    </row>
    <row r="13" spans="2:3" ht="33.6" x14ac:dyDescent="0.3">
      <c r="B13" s="7" t="s">
        <v>3</v>
      </c>
      <c r="C13" s="8" t="s">
        <v>4</v>
      </c>
    </row>
    <row r="14" spans="2:3" ht="42" x14ac:dyDescent="0.3">
      <c r="B14" s="7" t="s">
        <v>5</v>
      </c>
      <c r="C14" s="9" t="s">
        <v>6</v>
      </c>
    </row>
    <row r="15" spans="2:3" ht="33.6" x14ac:dyDescent="0.3">
      <c r="B15" s="7" t="s">
        <v>7</v>
      </c>
      <c r="C15" s="8" t="s">
        <v>8</v>
      </c>
    </row>
    <row r="16" spans="2:3" ht="33.6" x14ac:dyDescent="0.3">
      <c r="B16" s="7" t="s">
        <v>9</v>
      </c>
      <c r="C16" s="8" t="s">
        <v>10</v>
      </c>
    </row>
    <row r="17" spans="2:3" ht="84" x14ac:dyDescent="0.3">
      <c r="B17" s="7" t="s">
        <v>11</v>
      </c>
      <c r="C17" s="9" t="s">
        <v>12</v>
      </c>
    </row>
    <row r="18" spans="2:3" ht="14.4" x14ac:dyDescent="0.3"/>
    <row r="19" spans="2:3" ht="33.6" x14ac:dyDescent="0.65">
      <c r="B19" s="6"/>
    </row>
    <row r="20" spans="2:3" ht="14.4" x14ac:dyDescent="0.3"/>
    <row r="21" spans="2:3" ht="14.4" x14ac:dyDescent="0.3"/>
  </sheetData>
  <sheetProtection selectLockedCells="1" selectUnlockedCells="1"/>
  <hyperlinks>
    <hyperlink ref="C13" r:id="rId1" xr:uid="{567FAA57-2F8E-4171-B3B9-0D74EA34FF2A}"/>
    <hyperlink ref="C15" r:id="rId2" xr:uid="{39AA4919-6277-4CE6-8978-3BE19FA0BF7F}"/>
    <hyperlink ref="C16" r:id="rId3" xr:uid="{A8E4BB8F-E367-45CE-97E3-0CCC5AFF00E8}"/>
    <hyperlink ref="C11" r:id="rId4" xr:uid="{39696EF1-2826-44DF-901A-048C18CD0C41}"/>
    <hyperlink ref="C12" r:id="rId5" xr:uid="{7A772C28-E0C4-4D21-81D9-71DF9A4ECF45}"/>
    <hyperlink ref="C17" r:id="rId6" xr:uid="{C8FD801D-6E5E-4DD0-A0FA-D4F2A0EFA08E}"/>
    <hyperlink ref="C14" r:id="rId7" xr:uid="{A511865C-8DD6-455C-AEA6-D0BD1D41DC44}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D2D6-B7AC-4C36-9606-206336F9F0F7}">
  <dimension ref="B6:B15"/>
  <sheetViews>
    <sheetView zoomScale="115" zoomScaleNormal="115" workbookViewId="0">
      <selection activeCell="I34" sqref="I34"/>
    </sheetView>
  </sheetViews>
  <sheetFormatPr defaultRowHeight="14.4" x14ac:dyDescent="0.3"/>
  <sheetData>
    <row r="6" spans="2:2" x14ac:dyDescent="0.3">
      <c r="B6" s="1" t="s">
        <v>15</v>
      </c>
    </row>
    <row r="7" spans="2:2" x14ac:dyDescent="0.3">
      <c r="B7" s="1"/>
    </row>
    <row r="8" spans="2:2" x14ac:dyDescent="0.3">
      <c r="B8" s="4" t="s">
        <v>100</v>
      </c>
    </row>
    <row r="9" spans="2:2" x14ac:dyDescent="0.3">
      <c r="B9" s="4" t="s">
        <v>101</v>
      </c>
    </row>
    <row r="10" spans="2:2" x14ac:dyDescent="0.3">
      <c r="B10" s="4" t="s">
        <v>102</v>
      </c>
    </row>
    <row r="11" spans="2:2" x14ac:dyDescent="0.3">
      <c r="B11" s="4"/>
    </row>
    <row r="15" spans="2:2" x14ac:dyDescent="0.3">
      <c r="B15" s="1" t="s">
        <v>13</v>
      </c>
    </row>
  </sheetData>
  <hyperlinks>
    <hyperlink ref="B8" r:id="rId1" xr:uid="{FC0ECE23-B6B1-4D48-9403-37824A0E404E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0686-FFDF-4365-959F-1F7F5C79E18A}">
  <sheetPr>
    <tabColor theme="2" tint="-0.249977111117893"/>
  </sheetPr>
  <dimension ref="A1:AL85"/>
  <sheetViews>
    <sheetView zoomScale="48" zoomScaleNormal="55" workbookViewId="0">
      <selection activeCell="N10" sqref="N10:Q16"/>
    </sheetView>
  </sheetViews>
  <sheetFormatPr defaultRowHeight="14.4" x14ac:dyDescent="0.3"/>
  <cols>
    <col min="1" max="1" width="13.33203125" bestFit="1" customWidth="1"/>
    <col min="2" max="2" width="23.44140625" bestFit="1" customWidth="1"/>
    <col min="3" max="5" width="16.21875" style="24" bestFit="1" customWidth="1"/>
    <col min="6" max="6" width="11.33203125" style="24" bestFit="1" customWidth="1"/>
    <col min="7" max="7" width="14.88671875" style="24" bestFit="1" customWidth="1"/>
    <col min="8" max="8" width="11" bestFit="1" customWidth="1"/>
    <col min="9" max="9" width="12" bestFit="1" customWidth="1"/>
    <col min="11" max="11" width="18.5546875" style="24" bestFit="1" customWidth="1"/>
    <col min="12" max="12" width="13.6640625" style="24" bestFit="1" customWidth="1"/>
    <col min="14" max="14" width="10.77734375" bestFit="1" customWidth="1"/>
    <col min="15" max="15" width="12" bestFit="1" customWidth="1"/>
    <col min="16" max="16" width="17.33203125" bestFit="1" customWidth="1"/>
    <col min="17" max="17" width="11.21875" bestFit="1" customWidth="1"/>
    <col min="20" max="20" width="18.5546875" bestFit="1" customWidth="1"/>
    <col min="21" max="21" width="12.21875" bestFit="1" customWidth="1"/>
    <col min="22" max="22" width="12.109375" bestFit="1" customWidth="1"/>
    <col min="23" max="23" width="13.6640625" bestFit="1" customWidth="1"/>
    <col min="26" max="26" width="20.109375" customWidth="1"/>
    <col min="27" max="27" width="21.5546875" bestFit="1" customWidth="1"/>
    <col min="28" max="29" width="21.5546875" customWidth="1"/>
    <col min="30" max="31" width="17.44140625" customWidth="1"/>
    <col min="32" max="32" width="16.88671875" bestFit="1" customWidth="1"/>
    <col min="33" max="33" width="22.5546875" bestFit="1" customWidth="1"/>
    <col min="34" max="34" width="16.44140625" customWidth="1"/>
    <col min="35" max="35" width="21.5546875" bestFit="1" customWidth="1"/>
    <col min="36" max="36" width="18.109375" bestFit="1" customWidth="1"/>
    <col min="37" max="37" width="18.109375" customWidth="1"/>
  </cols>
  <sheetData>
    <row r="1" spans="1:38" x14ac:dyDescent="0.3">
      <c r="Z1" s="29"/>
      <c r="AA1" s="29"/>
      <c r="AB1" s="29"/>
      <c r="AC1" s="29"/>
    </row>
    <row r="2" spans="1:38" x14ac:dyDescent="0.3">
      <c r="AL2" s="29"/>
    </row>
    <row r="11" spans="1:38" x14ac:dyDescent="0.3">
      <c r="A11" s="25" t="s">
        <v>104</v>
      </c>
      <c r="B11" s="24" t="s">
        <v>130</v>
      </c>
      <c r="C11"/>
      <c r="D11"/>
      <c r="E11"/>
      <c r="F11"/>
      <c r="G11"/>
      <c r="H11" s="34"/>
      <c r="I11" s="1"/>
      <c r="K11" s="29"/>
      <c r="L11" s="29"/>
    </row>
    <row r="12" spans="1:38" x14ac:dyDescent="0.3">
      <c r="A12" s="26" t="s">
        <v>23</v>
      </c>
      <c r="B12">
        <v>19</v>
      </c>
      <c r="C12"/>
      <c r="D12"/>
      <c r="E12"/>
      <c r="F12"/>
      <c r="G12"/>
      <c r="H12" s="24"/>
      <c r="I12" s="33"/>
      <c r="L12" s="21"/>
    </row>
    <row r="13" spans="1:38" x14ac:dyDescent="0.3">
      <c r="A13" s="26" t="s">
        <v>25</v>
      </c>
      <c r="B13">
        <v>14</v>
      </c>
      <c r="C13"/>
      <c r="D13"/>
      <c r="E13"/>
      <c r="F13"/>
      <c r="G13"/>
      <c r="H13" s="24"/>
      <c r="I13" s="33"/>
      <c r="L13" s="21"/>
    </row>
    <row r="14" spans="1:38" x14ac:dyDescent="0.3">
      <c r="A14" s="26" t="s">
        <v>32</v>
      </c>
      <c r="B14">
        <v>17</v>
      </c>
      <c r="C14"/>
      <c r="D14"/>
      <c r="E14"/>
      <c r="F14"/>
      <c r="G14"/>
      <c r="H14" s="24"/>
      <c r="I14" s="33"/>
      <c r="L14" s="21"/>
    </row>
    <row r="15" spans="1:38" x14ac:dyDescent="0.3">
      <c r="A15" s="26" t="s">
        <v>35</v>
      </c>
      <c r="B15">
        <v>17</v>
      </c>
      <c r="C15"/>
      <c r="D15"/>
      <c r="E15"/>
      <c r="F15"/>
      <c r="G15"/>
      <c r="H15" s="24"/>
      <c r="I15" s="33"/>
      <c r="L15" s="21"/>
    </row>
    <row r="16" spans="1:38" x14ac:dyDescent="0.3">
      <c r="A16" s="26" t="s">
        <v>20</v>
      </c>
      <c r="B16">
        <v>32</v>
      </c>
      <c r="C16"/>
      <c r="D16"/>
      <c r="E16"/>
      <c r="F16"/>
      <c r="G16"/>
      <c r="H16" s="24"/>
      <c r="I16" s="33"/>
      <c r="L16" s="21"/>
    </row>
    <row r="17" spans="1:31" x14ac:dyDescent="0.3">
      <c r="A17" s="26" t="s">
        <v>105</v>
      </c>
      <c r="B17">
        <v>99</v>
      </c>
      <c r="C17"/>
      <c r="D17"/>
      <c r="E17"/>
      <c r="F17"/>
      <c r="G17"/>
      <c r="H17" s="24"/>
      <c r="I17" s="33"/>
      <c r="L17" s="21"/>
    </row>
    <row r="18" spans="1:31" x14ac:dyDescent="0.3">
      <c r="C18"/>
      <c r="D18"/>
      <c r="E18"/>
      <c r="F18"/>
      <c r="G18"/>
      <c r="H18" s="24"/>
      <c r="I18" s="33"/>
      <c r="L18" s="21"/>
    </row>
    <row r="19" spans="1:31" x14ac:dyDescent="0.3">
      <c r="C19"/>
      <c r="D19"/>
      <c r="E19"/>
      <c r="F19"/>
      <c r="G19"/>
      <c r="H19" s="24"/>
      <c r="I19" s="33"/>
      <c r="L19" s="21"/>
    </row>
    <row r="20" spans="1:31" x14ac:dyDescent="0.3">
      <c r="C20"/>
      <c r="D20"/>
      <c r="E20"/>
      <c r="F20"/>
      <c r="G20"/>
      <c r="H20" s="24"/>
      <c r="I20" s="33"/>
      <c r="L20" s="21"/>
    </row>
    <row r="21" spans="1:31" x14ac:dyDescent="0.3">
      <c r="C21"/>
      <c r="D21"/>
      <c r="E21"/>
      <c r="F21"/>
      <c r="G21"/>
      <c r="H21" s="24"/>
      <c r="I21" s="33"/>
    </row>
    <row r="22" spans="1:31" x14ac:dyDescent="0.3">
      <c r="C22"/>
      <c r="D22"/>
      <c r="E22"/>
      <c r="F22"/>
      <c r="G22"/>
      <c r="H22" s="24"/>
      <c r="I22" s="33"/>
      <c r="AD22" s="24"/>
      <c r="AE22" s="24"/>
    </row>
    <row r="23" spans="1:31" x14ac:dyDescent="0.3">
      <c r="C23"/>
      <c r="D23"/>
      <c r="E23"/>
      <c r="F23"/>
      <c r="G23"/>
      <c r="H23" s="24"/>
      <c r="I23" s="33"/>
      <c r="AD23" s="24"/>
      <c r="AE23" s="24"/>
    </row>
    <row r="24" spans="1:31" x14ac:dyDescent="0.3">
      <c r="C24"/>
      <c r="D24"/>
      <c r="E24"/>
      <c r="F24"/>
      <c r="G24"/>
      <c r="H24" s="24"/>
      <c r="I24" s="33"/>
      <c r="AD24" s="24"/>
      <c r="AE24" s="24"/>
    </row>
    <row r="25" spans="1:31" x14ac:dyDescent="0.3">
      <c r="C25"/>
      <c r="D25"/>
      <c r="E25"/>
      <c r="F25"/>
      <c r="G25"/>
      <c r="H25" s="24"/>
      <c r="I25" s="33"/>
      <c r="AD25" s="24"/>
      <c r="AE25" s="24"/>
    </row>
    <row r="26" spans="1:31" x14ac:dyDescent="0.3">
      <c r="C26"/>
      <c r="D26"/>
      <c r="E26"/>
      <c r="F26"/>
      <c r="G26"/>
      <c r="H26" s="24"/>
      <c r="I26" s="33"/>
      <c r="AD26" s="24"/>
      <c r="AE26" s="24"/>
    </row>
    <row r="27" spans="1:31" x14ac:dyDescent="0.3">
      <c r="C27"/>
      <c r="D27"/>
      <c r="E27"/>
      <c r="F27"/>
      <c r="G27"/>
      <c r="H27" s="24"/>
      <c r="I27" s="33"/>
      <c r="AD27" s="24"/>
      <c r="AE27" s="24"/>
    </row>
    <row r="28" spans="1:31" x14ac:dyDescent="0.3">
      <c r="C28"/>
      <c r="D28"/>
      <c r="E28"/>
      <c r="F28"/>
      <c r="G28"/>
      <c r="H28" s="24"/>
      <c r="I28" s="33"/>
      <c r="L28" s="21"/>
      <c r="AD28" s="24"/>
      <c r="AE28" s="24"/>
    </row>
    <row r="29" spans="1:31" x14ac:dyDescent="0.3">
      <c r="C29"/>
      <c r="D29"/>
      <c r="E29"/>
      <c r="F29"/>
      <c r="G29"/>
      <c r="H29" s="24"/>
      <c r="I29" s="33"/>
      <c r="L29" s="21"/>
      <c r="AD29" s="24"/>
      <c r="AE29" s="24"/>
    </row>
    <row r="30" spans="1:31" x14ac:dyDescent="0.3">
      <c r="C30"/>
      <c r="D30"/>
      <c r="E30"/>
      <c r="F30"/>
      <c r="G30"/>
      <c r="H30" s="24"/>
      <c r="I30" s="33"/>
      <c r="L30" s="21"/>
      <c r="AD30" s="24"/>
      <c r="AE30" s="24"/>
    </row>
    <row r="31" spans="1:31" x14ac:dyDescent="0.3">
      <c r="C31"/>
      <c r="D31"/>
      <c r="E31"/>
      <c r="F31"/>
      <c r="G31"/>
      <c r="H31" s="24"/>
      <c r="I31" s="33"/>
      <c r="L31" s="21"/>
      <c r="AD31" s="24"/>
      <c r="AE31" s="24"/>
    </row>
    <row r="32" spans="1:31" x14ac:dyDescent="0.3">
      <c r="C32"/>
      <c r="D32"/>
      <c r="E32"/>
      <c r="F32"/>
      <c r="G32"/>
      <c r="H32" s="24"/>
      <c r="I32" s="33"/>
      <c r="L32" s="21"/>
      <c r="AD32" s="24"/>
      <c r="AE32" s="24"/>
    </row>
    <row r="33" spans="3:31" x14ac:dyDescent="0.3">
      <c r="C33"/>
      <c r="D33"/>
      <c r="E33"/>
      <c r="F33"/>
      <c r="G33"/>
      <c r="H33" s="24"/>
      <c r="I33" s="33"/>
      <c r="L33" s="21"/>
      <c r="AD33" s="24"/>
      <c r="AE33" s="24"/>
    </row>
    <row r="34" spans="3:31" x14ac:dyDescent="0.3">
      <c r="C34"/>
      <c r="D34"/>
      <c r="E34"/>
      <c r="F34"/>
      <c r="G34"/>
      <c r="H34" s="24"/>
      <c r="I34" s="33"/>
      <c r="L34" s="21"/>
      <c r="AD34" s="24"/>
      <c r="AE34" s="24"/>
    </row>
    <row r="35" spans="3:31" x14ac:dyDescent="0.3">
      <c r="C35"/>
      <c r="D35"/>
      <c r="E35"/>
      <c r="F35"/>
      <c r="G35"/>
      <c r="H35" s="24"/>
      <c r="I35" s="33"/>
      <c r="L35" s="21"/>
      <c r="AD35" s="24"/>
      <c r="AE35" s="24"/>
    </row>
    <row r="36" spans="3:31" x14ac:dyDescent="0.3">
      <c r="C36"/>
      <c r="D36"/>
      <c r="E36"/>
      <c r="F36"/>
      <c r="G36"/>
      <c r="H36" s="24"/>
      <c r="I36" s="33"/>
      <c r="L36" s="21"/>
      <c r="AD36" s="24"/>
      <c r="AE36" s="24"/>
    </row>
    <row r="37" spans="3:31" x14ac:dyDescent="0.3">
      <c r="C37"/>
      <c r="D37"/>
      <c r="E37"/>
      <c r="F37"/>
      <c r="G37"/>
      <c r="H37" s="24"/>
      <c r="I37" s="33"/>
      <c r="L37" s="21"/>
      <c r="AD37" s="24"/>
      <c r="AE37" s="24"/>
    </row>
    <row r="38" spans="3:31" x14ac:dyDescent="0.3">
      <c r="C38"/>
      <c r="D38"/>
      <c r="E38"/>
      <c r="F38"/>
      <c r="G38"/>
      <c r="H38" s="24"/>
      <c r="I38" s="33"/>
      <c r="L38" s="21"/>
      <c r="AD38" s="24"/>
      <c r="AE38" s="24"/>
    </row>
    <row r="39" spans="3:31" x14ac:dyDescent="0.3">
      <c r="C39"/>
      <c r="D39"/>
      <c r="E39"/>
      <c r="F39"/>
      <c r="G39"/>
      <c r="H39" s="24"/>
      <c r="I39" s="33"/>
      <c r="L39" s="21"/>
      <c r="AD39" s="24"/>
      <c r="AE39" s="24"/>
    </row>
    <row r="40" spans="3:31" x14ac:dyDescent="0.3">
      <c r="C40"/>
      <c r="D40"/>
      <c r="E40"/>
      <c r="F40"/>
      <c r="G40"/>
      <c r="H40" s="24"/>
      <c r="I40" s="33"/>
      <c r="L40" s="21"/>
      <c r="AD40" s="24"/>
      <c r="AE40" s="24"/>
    </row>
    <row r="41" spans="3:31" x14ac:dyDescent="0.3">
      <c r="C41"/>
      <c r="D41"/>
      <c r="E41"/>
      <c r="F41"/>
      <c r="G41"/>
      <c r="H41" s="24"/>
      <c r="I41" s="33"/>
      <c r="L41" s="21"/>
      <c r="AD41" s="24"/>
      <c r="AE41" s="24"/>
    </row>
    <row r="42" spans="3:31" x14ac:dyDescent="0.3">
      <c r="C42"/>
      <c r="D42"/>
      <c r="E42"/>
      <c r="F42"/>
      <c r="G42"/>
      <c r="H42" s="24"/>
      <c r="I42" s="33"/>
      <c r="L42" s="21"/>
      <c r="AD42" s="24"/>
      <c r="AE42" s="24"/>
    </row>
    <row r="43" spans="3:31" x14ac:dyDescent="0.3">
      <c r="C43"/>
      <c r="D43"/>
      <c r="E43"/>
      <c r="F43"/>
      <c r="G43"/>
      <c r="H43" s="24"/>
      <c r="I43" s="33"/>
      <c r="L43" s="21"/>
      <c r="AD43" s="24"/>
      <c r="AE43" s="24"/>
    </row>
    <row r="44" spans="3:31" x14ac:dyDescent="0.3">
      <c r="C44"/>
      <c r="D44"/>
      <c r="E44"/>
      <c r="F44"/>
      <c r="G44"/>
      <c r="H44" s="24"/>
      <c r="I44" s="33"/>
      <c r="L44" s="21"/>
      <c r="AD44" s="24"/>
      <c r="AE44" s="24"/>
    </row>
    <row r="45" spans="3:31" x14ac:dyDescent="0.3">
      <c r="C45"/>
      <c r="D45"/>
      <c r="E45"/>
      <c r="F45"/>
      <c r="G45"/>
      <c r="H45" s="24"/>
      <c r="I45" s="33"/>
      <c r="L45" s="21"/>
      <c r="AD45" s="24"/>
      <c r="AE45" s="24"/>
    </row>
    <row r="46" spans="3:31" x14ac:dyDescent="0.3">
      <c r="C46"/>
      <c r="D46"/>
      <c r="E46"/>
      <c r="F46"/>
      <c r="G46"/>
      <c r="H46" s="24"/>
      <c r="I46" s="33"/>
      <c r="L46" s="21"/>
      <c r="AD46" s="24"/>
      <c r="AE46" s="24"/>
    </row>
    <row r="47" spans="3:31" x14ac:dyDescent="0.3">
      <c r="C47"/>
      <c r="D47"/>
      <c r="E47"/>
      <c r="F47"/>
      <c r="G47"/>
      <c r="H47" s="24"/>
      <c r="I47" s="33"/>
      <c r="L47" s="21"/>
      <c r="AD47" s="24"/>
      <c r="AE47" s="24"/>
    </row>
    <row r="48" spans="3:31" x14ac:dyDescent="0.3">
      <c r="C48"/>
      <c r="D48"/>
      <c r="E48"/>
      <c r="F48"/>
      <c r="G48"/>
      <c r="H48" s="24"/>
      <c r="I48" s="33"/>
      <c r="L48" s="21"/>
      <c r="AD48" s="24"/>
      <c r="AE48" s="24"/>
    </row>
    <row r="49" spans="3:31" x14ac:dyDescent="0.3">
      <c r="C49"/>
      <c r="D49"/>
      <c r="E49"/>
      <c r="F49"/>
      <c r="G49"/>
      <c r="H49" s="24"/>
      <c r="I49" s="33"/>
      <c r="L49" s="21"/>
      <c r="AD49" s="24"/>
      <c r="AE49" s="24"/>
    </row>
    <row r="50" spans="3:31" x14ac:dyDescent="0.3">
      <c r="C50"/>
      <c r="D50"/>
      <c r="E50"/>
      <c r="F50"/>
      <c r="G50"/>
      <c r="H50" s="24"/>
      <c r="I50" s="33"/>
      <c r="L50" s="21"/>
      <c r="AD50" s="24"/>
      <c r="AE50" s="24"/>
    </row>
    <row r="51" spans="3:31" x14ac:dyDescent="0.3">
      <c r="C51"/>
      <c r="D51"/>
      <c r="E51"/>
      <c r="F51"/>
      <c r="G51"/>
      <c r="H51" s="24"/>
      <c r="I51" s="33"/>
      <c r="L51" s="21"/>
      <c r="AD51" s="24"/>
      <c r="AE51" s="24"/>
    </row>
    <row r="52" spans="3:31" x14ac:dyDescent="0.3">
      <c r="C52"/>
      <c r="D52"/>
      <c r="E52"/>
      <c r="F52"/>
      <c r="G52"/>
      <c r="H52" s="24"/>
      <c r="I52" s="33"/>
      <c r="L52" s="21"/>
      <c r="AD52" s="24"/>
      <c r="AE52" s="24"/>
    </row>
    <row r="53" spans="3:31" x14ac:dyDescent="0.3">
      <c r="C53"/>
      <c r="D53"/>
      <c r="E53"/>
      <c r="F53"/>
      <c r="G53"/>
      <c r="H53" s="24"/>
      <c r="I53" s="33"/>
      <c r="L53" s="21"/>
      <c r="AD53" s="24"/>
      <c r="AE53" s="24"/>
    </row>
    <row r="54" spans="3:31" x14ac:dyDescent="0.3">
      <c r="C54"/>
      <c r="D54"/>
      <c r="E54"/>
      <c r="F54"/>
      <c r="G54"/>
      <c r="H54" s="24"/>
      <c r="I54" s="33"/>
      <c r="L54" s="21"/>
      <c r="AD54" s="24"/>
      <c r="AE54" s="24"/>
    </row>
    <row r="55" spans="3:31" x14ac:dyDescent="0.3">
      <c r="C55"/>
      <c r="D55"/>
      <c r="E55"/>
      <c r="F55"/>
      <c r="G55"/>
      <c r="H55" s="24"/>
      <c r="I55" s="33"/>
      <c r="L55" s="21"/>
      <c r="AD55" s="24"/>
      <c r="AE55" s="24"/>
    </row>
    <row r="56" spans="3:31" x14ac:dyDescent="0.3">
      <c r="C56"/>
      <c r="D56"/>
      <c r="E56"/>
      <c r="F56"/>
      <c r="G56"/>
      <c r="H56" s="24"/>
      <c r="I56" s="33"/>
      <c r="L56" s="21"/>
      <c r="AD56" s="24"/>
      <c r="AE56" s="24"/>
    </row>
    <row r="57" spans="3:31" x14ac:dyDescent="0.3">
      <c r="C57"/>
      <c r="D57"/>
      <c r="E57"/>
      <c r="F57"/>
      <c r="G57"/>
      <c r="H57" s="24"/>
      <c r="I57" s="33"/>
      <c r="L57" s="21"/>
      <c r="AD57" s="24"/>
      <c r="AE57" s="24"/>
    </row>
    <row r="58" spans="3:31" x14ac:dyDescent="0.3">
      <c r="C58"/>
      <c r="D58"/>
      <c r="E58"/>
      <c r="F58"/>
      <c r="G58"/>
      <c r="H58" s="24"/>
      <c r="I58" s="33"/>
      <c r="L58" s="21"/>
      <c r="AD58" s="24"/>
      <c r="AE58" s="24"/>
    </row>
    <row r="59" spans="3:31" x14ac:dyDescent="0.3">
      <c r="C59"/>
      <c r="D59"/>
      <c r="E59"/>
      <c r="F59"/>
      <c r="G59"/>
      <c r="H59" s="24"/>
      <c r="I59" s="33"/>
      <c r="L59" s="21"/>
      <c r="AD59" s="24"/>
      <c r="AE59" s="24"/>
    </row>
    <row r="60" spans="3:31" x14ac:dyDescent="0.3">
      <c r="C60"/>
      <c r="D60"/>
      <c r="E60"/>
      <c r="F60"/>
      <c r="G60"/>
      <c r="H60" s="24"/>
      <c r="I60" s="33"/>
      <c r="L60" s="21"/>
      <c r="AD60" s="24"/>
      <c r="AE60" s="24"/>
    </row>
    <row r="61" spans="3:31" x14ac:dyDescent="0.3">
      <c r="C61"/>
      <c r="D61"/>
      <c r="E61"/>
      <c r="F61"/>
      <c r="G61"/>
      <c r="H61" s="24"/>
      <c r="I61" s="33"/>
      <c r="L61" s="21"/>
      <c r="AD61" s="24"/>
      <c r="AE61" s="24"/>
    </row>
    <row r="62" spans="3:31" x14ac:dyDescent="0.3">
      <c r="C62"/>
      <c r="D62"/>
      <c r="E62"/>
      <c r="F62"/>
      <c r="G62"/>
      <c r="H62" s="24"/>
      <c r="I62" s="33"/>
      <c r="L62" s="21"/>
      <c r="AD62" s="24"/>
      <c r="AE62" s="24"/>
    </row>
    <row r="63" spans="3:31" x14ac:dyDescent="0.3">
      <c r="C63"/>
      <c r="D63"/>
      <c r="E63"/>
      <c r="F63"/>
      <c r="G63"/>
      <c r="H63" s="24"/>
      <c r="I63" s="33"/>
      <c r="L63" s="21"/>
      <c r="AD63" s="24"/>
      <c r="AE63" s="24"/>
    </row>
    <row r="64" spans="3:31" x14ac:dyDescent="0.3">
      <c r="C64"/>
      <c r="D64"/>
      <c r="E64"/>
      <c r="F64"/>
      <c r="G64"/>
      <c r="H64" s="24"/>
      <c r="I64" s="33"/>
      <c r="L64" s="21"/>
      <c r="AD64" s="24"/>
      <c r="AE64" s="24"/>
    </row>
    <row r="65" spans="3:31" x14ac:dyDescent="0.3">
      <c r="C65"/>
      <c r="D65"/>
      <c r="E65"/>
      <c r="F65"/>
      <c r="G65"/>
      <c r="H65" s="24"/>
      <c r="I65" s="33"/>
      <c r="L65" s="21"/>
      <c r="AD65" s="24"/>
      <c r="AE65" s="24"/>
    </row>
    <row r="66" spans="3:31" x14ac:dyDescent="0.3">
      <c r="C66"/>
      <c r="D66"/>
      <c r="E66"/>
      <c r="F66"/>
      <c r="G66"/>
      <c r="H66" s="24"/>
      <c r="I66" s="33"/>
      <c r="L66" s="21"/>
      <c r="AD66" s="24"/>
      <c r="AE66" s="24"/>
    </row>
    <row r="67" spans="3:31" x14ac:dyDescent="0.3">
      <c r="C67"/>
      <c r="D67"/>
      <c r="E67"/>
      <c r="F67"/>
      <c r="G67"/>
      <c r="H67" s="24"/>
      <c r="I67" s="33"/>
      <c r="L67" s="21"/>
      <c r="AD67" s="24"/>
      <c r="AE67" s="24"/>
    </row>
    <row r="68" spans="3:31" x14ac:dyDescent="0.3">
      <c r="C68"/>
      <c r="D68"/>
      <c r="E68"/>
      <c r="F68"/>
      <c r="G68"/>
      <c r="H68" s="24"/>
      <c r="I68" s="33"/>
      <c r="L68" s="21"/>
      <c r="AD68" s="24"/>
      <c r="AE68" s="24"/>
    </row>
    <row r="69" spans="3:31" x14ac:dyDescent="0.3">
      <c r="C69"/>
      <c r="D69"/>
      <c r="E69"/>
      <c r="F69"/>
      <c r="G69"/>
      <c r="H69" s="24"/>
      <c r="I69" s="33"/>
      <c r="L69" s="21"/>
      <c r="AD69" s="24"/>
      <c r="AE69" s="24"/>
    </row>
    <row r="70" spans="3:31" x14ac:dyDescent="0.3">
      <c r="C70"/>
      <c r="D70"/>
      <c r="E70"/>
      <c r="F70"/>
      <c r="G70"/>
      <c r="H70" s="24"/>
      <c r="I70" s="33"/>
      <c r="L70" s="21"/>
      <c r="AD70" s="24"/>
      <c r="AE70" s="24"/>
    </row>
    <row r="71" spans="3:31" x14ac:dyDescent="0.3">
      <c r="C71"/>
      <c r="D71"/>
      <c r="E71"/>
      <c r="F71"/>
      <c r="G71"/>
      <c r="H71" s="24"/>
      <c r="I71" s="33"/>
      <c r="L71" s="21"/>
      <c r="AD71" s="24"/>
      <c r="AE71" s="24"/>
    </row>
    <row r="72" spans="3:31" x14ac:dyDescent="0.3">
      <c r="C72"/>
      <c r="D72"/>
      <c r="E72"/>
      <c r="F72"/>
      <c r="G72"/>
      <c r="H72" s="24"/>
      <c r="I72" s="33"/>
      <c r="L72" s="21"/>
      <c r="AD72" s="24"/>
      <c r="AE72" s="24"/>
    </row>
    <row r="73" spans="3:31" x14ac:dyDescent="0.3">
      <c r="C73"/>
      <c r="D73"/>
      <c r="E73"/>
      <c r="F73"/>
      <c r="G73"/>
      <c r="H73" s="24"/>
      <c r="I73" s="33"/>
      <c r="L73" s="21"/>
      <c r="AD73" s="24"/>
      <c r="AE73" s="24"/>
    </row>
    <row r="74" spans="3:31" x14ac:dyDescent="0.3">
      <c r="C74"/>
      <c r="D74"/>
      <c r="E74"/>
      <c r="F74"/>
      <c r="G74"/>
      <c r="H74" s="24"/>
      <c r="I74" s="33"/>
      <c r="L74" s="21"/>
      <c r="AD74" s="24"/>
      <c r="AE74" s="24"/>
    </row>
    <row r="75" spans="3:31" x14ac:dyDescent="0.3">
      <c r="C75"/>
      <c r="D75"/>
      <c r="E75"/>
      <c r="F75"/>
      <c r="G75"/>
      <c r="H75" s="24"/>
      <c r="I75" s="33"/>
      <c r="L75" s="21"/>
      <c r="AD75" s="24"/>
      <c r="AE75" s="24"/>
    </row>
    <row r="76" spans="3:31" x14ac:dyDescent="0.3">
      <c r="C76"/>
      <c r="D76"/>
      <c r="E76"/>
      <c r="F76"/>
      <c r="G76"/>
      <c r="H76" s="24"/>
      <c r="I76" s="33"/>
      <c r="L76" s="21"/>
      <c r="AD76" s="24"/>
      <c r="AE76" s="24"/>
    </row>
    <row r="77" spans="3:31" x14ac:dyDescent="0.3">
      <c r="C77"/>
      <c r="D77"/>
      <c r="E77"/>
      <c r="F77"/>
      <c r="G77"/>
      <c r="H77" s="24"/>
      <c r="I77" s="33"/>
      <c r="L77" s="21"/>
      <c r="AD77" s="24"/>
      <c r="AE77" s="24"/>
    </row>
    <row r="78" spans="3:31" x14ac:dyDescent="0.3">
      <c r="C78"/>
      <c r="D78"/>
      <c r="E78"/>
      <c r="F78"/>
      <c r="G78"/>
      <c r="H78" s="24"/>
      <c r="I78" s="33"/>
      <c r="L78" s="21"/>
      <c r="AD78" s="24"/>
      <c r="AE78" s="24"/>
    </row>
    <row r="79" spans="3:31" x14ac:dyDescent="0.3">
      <c r="C79"/>
      <c r="D79"/>
      <c r="E79"/>
      <c r="F79"/>
      <c r="G79"/>
      <c r="H79" s="24"/>
      <c r="I79" s="33"/>
      <c r="L79" s="21"/>
    </row>
    <row r="80" spans="3:31" x14ac:dyDescent="0.3">
      <c r="C80"/>
      <c r="D80"/>
      <c r="E80"/>
      <c r="F80"/>
      <c r="G80"/>
      <c r="H80" s="24"/>
      <c r="I80" s="33"/>
      <c r="L80" s="21"/>
    </row>
    <row r="81" spans="3:12" x14ac:dyDescent="0.3">
      <c r="C81"/>
      <c r="D81"/>
      <c r="E81"/>
      <c r="F81"/>
      <c r="G81"/>
      <c r="H81" s="24"/>
      <c r="I81" s="33"/>
      <c r="L81" s="21"/>
    </row>
    <row r="82" spans="3:12" x14ac:dyDescent="0.3">
      <c r="C82"/>
      <c r="D82"/>
      <c r="E82"/>
      <c r="F82"/>
      <c r="G82"/>
      <c r="H82" s="24"/>
      <c r="I82" s="33"/>
      <c r="L82" s="21"/>
    </row>
    <row r="83" spans="3:12" x14ac:dyDescent="0.3">
      <c r="C83"/>
      <c r="D83"/>
      <c r="E83"/>
      <c r="F83"/>
      <c r="G83"/>
      <c r="H83" s="18"/>
      <c r="I83" s="33"/>
      <c r="L83" s="21"/>
    </row>
    <row r="84" spans="3:12" x14ac:dyDescent="0.3">
      <c r="C84"/>
      <c r="D84"/>
      <c r="E84"/>
      <c r="F84"/>
      <c r="G84"/>
      <c r="H84" s="32"/>
      <c r="I84" s="33"/>
      <c r="K84" s="35"/>
      <c r="L84" s="36"/>
    </row>
    <row r="85" spans="3:12" x14ac:dyDescent="0.3">
      <c r="C85"/>
      <c r="D85"/>
      <c r="E85"/>
      <c r="F85"/>
      <c r="G85"/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C353-113A-4B6C-94A5-828351A9044A}">
  <dimension ref="B6:J110"/>
  <sheetViews>
    <sheetView topLeftCell="A29" zoomScale="40" zoomScaleNormal="63" workbookViewId="0">
      <selection activeCell="O31" sqref="O31"/>
    </sheetView>
  </sheetViews>
  <sheetFormatPr defaultRowHeight="14.4" x14ac:dyDescent="0.3"/>
  <cols>
    <col min="2" max="2" width="35.33203125" customWidth="1"/>
    <col min="3" max="3" width="22.6640625" customWidth="1"/>
    <col min="4" max="4" width="20.6640625" customWidth="1"/>
    <col min="5" max="5" width="18.109375" customWidth="1"/>
    <col min="6" max="6" width="21.44140625" customWidth="1"/>
    <col min="7" max="7" width="24.44140625" customWidth="1"/>
    <col min="8" max="8" width="25" customWidth="1"/>
    <col min="9" max="9" width="16.77734375" bestFit="1" customWidth="1"/>
    <col min="10" max="10" width="18.109375" bestFit="1" customWidth="1"/>
    <col min="11" max="11" width="16.77734375" bestFit="1" customWidth="1"/>
    <col min="12" max="12" width="18.109375" bestFit="1" customWidth="1"/>
    <col min="13" max="13" width="16.77734375" bestFit="1" customWidth="1"/>
    <col min="14" max="14" width="18.109375" bestFit="1" customWidth="1"/>
    <col min="15" max="15" width="16.77734375" bestFit="1" customWidth="1"/>
    <col min="16" max="16" width="18.109375" bestFit="1" customWidth="1"/>
    <col min="17" max="17" width="16.77734375" bestFit="1" customWidth="1"/>
    <col min="18" max="18" width="18.109375" customWidth="1"/>
    <col min="21" max="21" width="21.6640625" bestFit="1" customWidth="1"/>
    <col min="22" max="22" width="21.6640625" customWidth="1"/>
    <col min="23" max="23" width="12.109375" bestFit="1" customWidth="1"/>
    <col min="24" max="24" width="9.6640625" bestFit="1" customWidth="1"/>
  </cols>
  <sheetData>
    <row r="6" spans="2:10" x14ac:dyDescent="0.3">
      <c r="B6" s="10"/>
      <c r="C6" s="11"/>
      <c r="D6" s="11"/>
    </row>
    <row r="7" spans="2:10" x14ac:dyDescent="0.3">
      <c r="B7" s="12"/>
      <c r="C7" s="13"/>
      <c r="D7" s="13"/>
    </row>
    <row r="8" spans="2:10" x14ac:dyDescent="0.3">
      <c r="B8" s="12"/>
      <c r="C8" s="13"/>
      <c r="D8" s="13"/>
    </row>
    <row r="9" spans="2:10" x14ac:dyDescent="0.3">
      <c r="B9" s="12"/>
      <c r="C9" s="13"/>
      <c r="D9" s="13"/>
    </row>
    <row r="10" spans="2:10" x14ac:dyDescent="0.3">
      <c r="B10" s="12"/>
      <c r="C10" s="13"/>
      <c r="D10" s="13"/>
    </row>
    <row r="11" spans="2:10" x14ac:dyDescent="0.3">
      <c r="B11" s="14" t="s">
        <v>16</v>
      </c>
      <c r="C11" s="14" t="s">
        <v>17</v>
      </c>
      <c r="D11" s="15" t="s">
        <v>18</v>
      </c>
      <c r="G11" s="14" t="s">
        <v>16</v>
      </c>
      <c r="H11" s="14"/>
      <c r="I11" s="14" t="s">
        <v>17</v>
      </c>
      <c r="J11" s="15" t="s">
        <v>18</v>
      </c>
    </row>
    <row r="12" spans="2:10" x14ac:dyDescent="0.3">
      <c r="B12" s="16" t="s">
        <v>19</v>
      </c>
      <c r="C12" s="16" t="s">
        <v>20</v>
      </c>
      <c r="D12" s="17">
        <v>221.98</v>
      </c>
      <c r="F12" s="16" t="s">
        <v>20</v>
      </c>
      <c r="G12" s="16" t="s">
        <v>19</v>
      </c>
      <c r="H12" s="16"/>
      <c r="I12" s="16" t="s">
        <v>20</v>
      </c>
      <c r="J12" s="17">
        <v>221.98</v>
      </c>
    </row>
    <row r="13" spans="2:10" x14ac:dyDescent="0.3">
      <c r="B13" s="18" t="s">
        <v>22</v>
      </c>
      <c r="C13" s="18" t="s">
        <v>23</v>
      </c>
      <c r="D13" s="19">
        <v>3709.3949999999995</v>
      </c>
      <c r="F13" s="16" t="s">
        <v>20</v>
      </c>
      <c r="G13" s="16" t="s">
        <v>19</v>
      </c>
      <c r="H13" s="16"/>
      <c r="I13" s="16" t="s">
        <v>20</v>
      </c>
      <c r="J13" s="17">
        <v>341.96</v>
      </c>
    </row>
    <row r="14" spans="2:10" x14ac:dyDescent="0.3">
      <c r="B14" s="16" t="s">
        <v>24</v>
      </c>
      <c r="C14" s="16" t="s">
        <v>25</v>
      </c>
      <c r="D14" s="17">
        <v>5175.1710000000012</v>
      </c>
      <c r="F14" s="18" t="s">
        <v>20</v>
      </c>
      <c r="G14" s="18" t="s">
        <v>19</v>
      </c>
      <c r="H14" s="18"/>
      <c r="I14" s="18" t="s">
        <v>20</v>
      </c>
      <c r="J14" s="19">
        <v>48.712000000000003</v>
      </c>
    </row>
    <row r="15" spans="2:10" x14ac:dyDescent="0.3">
      <c r="B15" s="18" t="s">
        <v>26</v>
      </c>
      <c r="C15" s="18" t="s">
        <v>20</v>
      </c>
      <c r="D15" s="19">
        <v>2892.5099999999998</v>
      </c>
      <c r="F15" s="16" t="s">
        <v>20</v>
      </c>
      <c r="G15" s="16" t="s">
        <v>19</v>
      </c>
      <c r="H15" s="16"/>
      <c r="I15" s="16" t="s">
        <v>20</v>
      </c>
      <c r="J15" s="17">
        <v>17.940000000000001</v>
      </c>
    </row>
    <row r="16" spans="2:10" x14ac:dyDescent="0.3">
      <c r="B16" s="16" t="s">
        <v>27</v>
      </c>
      <c r="C16" s="16" t="s">
        <v>23</v>
      </c>
      <c r="D16" s="17">
        <v>2832.96</v>
      </c>
      <c r="F16" s="16" t="s">
        <v>20</v>
      </c>
      <c r="G16" s="16" t="s">
        <v>19</v>
      </c>
      <c r="H16" s="16"/>
      <c r="I16" s="16" t="s">
        <v>20</v>
      </c>
      <c r="J16" s="17">
        <v>12.624000000000001</v>
      </c>
    </row>
    <row r="17" spans="2:10" x14ac:dyDescent="0.3">
      <c r="B17" s="18" t="s">
        <v>28</v>
      </c>
      <c r="C17" s="18" t="s">
        <v>23</v>
      </c>
      <c r="D17" s="19">
        <v>2862.6750000000002</v>
      </c>
      <c r="F17" s="18" t="s">
        <v>20</v>
      </c>
      <c r="G17" s="18" t="s">
        <v>19</v>
      </c>
      <c r="H17" s="18"/>
      <c r="I17" s="18" t="s">
        <v>20</v>
      </c>
      <c r="J17" s="19">
        <v>242.94</v>
      </c>
    </row>
    <row r="18" spans="2:10" x14ac:dyDescent="0.3">
      <c r="B18" s="16" t="s">
        <v>29</v>
      </c>
      <c r="C18" s="16" t="s">
        <v>25</v>
      </c>
      <c r="D18" s="17">
        <v>1822.0799999999997</v>
      </c>
      <c r="F18" s="16" t="s">
        <v>20</v>
      </c>
      <c r="G18" s="16" t="s">
        <v>48</v>
      </c>
      <c r="H18" s="16"/>
      <c r="I18" s="16" t="s">
        <v>20</v>
      </c>
      <c r="J18" s="17">
        <v>247.84</v>
      </c>
    </row>
    <row r="19" spans="2:10" x14ac:dyDescent="0.3">
      <c r="B19" s="18" t="s">
        <v>30</v>
      </c>
      <c r="C19" s="18" t="s">
        <v>25</v>
      </c>
      <c r="D19" s="19">
        <v>5244.84</v>
      </c>
      <c r="F19" s="16" t="s">
        <v>20</v>
      </c>
      <c r="G19" s="16" t="s">
        <v>48</v>
      </c>
      <c r="H19" s="16"/>
      <c r="I19" s="16" t="s">
        <v>20</v>
      </c>
      <c r="J19" s="17">
        <v>668.16</v>
      </c>
    </row>
    <row r="20" spans="2:10" x14ac:dyDescent="0.3">
      <c r="B20" s="16" t="s">
        <v>19</v>
      </c>
      <c r="C20" s="16" t="s">
        <v>20</v>
      </c>
      <c r="D20" s="17">
        <v>341.96</v>
      </c>
      <c r="F20" s="16" t="s">
        <v>20</v>
      </c>
      <c r="G20" s="16" t="s">
        <v>48</v>
      </c>
      <c r="H20" s="16"/>
      <c r="I20" s="16" t="s">
        <v>20</v>
      </c>
      <c r="J20" s="17">
        <v>323.10000000000002</v>
      </c>
    </row>
    <row r="21" spans="2:10" x14ac:dyDescent="0.3">
      <c r="B21" s="18" t="s">
        <v>19</v>
      </c>
      <c r="C21" s="18" t="s">
        <v>20</v>
      </c>
      <c r="D21" s="19">
        <v>48.712000000000003</v>
      </c>
      <c r="F21" s="18" t="s">
        <v>20</v>
      </c>
      <c r="G21" s="18" t="s">
        <v>48</v>
      </c>
      <c r="H21" s="18"/>
      <c r="I21" s="18" t="s">
        <v>20</v>
      </c>
      <c r="J21" s="19">
        <v>3817.26</v>
      </c>
    </row>
    <row r="22" spans="2:10" x14ac:dyDescent="0.3">
      <c r="B22" s="16" t="s">
        <v>19</v>
      </c>
      <c r="C22" s="16" t="s">
        <v>20</v>
      </c>
      <c r="D22" s="17">
        <v>17.940000000000001</v>
      </c>
      <c r="F22" s="16" t="s">
        <v>20</v>
      </c>
      <c r="G22" s="16" t="s">
        <v>48</v>
      </c>
      <c r="H22" s="16"/>
      <c r="I22" s="16" t="s">
        <v>20</v>
      </c>
      <c r="J22" s="17">
        <v>279.45600000000002</v>
      </c>
    </row>
    <row r="23" spans="2:10" x14ac:dyDescent="0.3">
      <c r="B23" s="18" t="s">
        <v>31</v>
      </c>
      <c r="C23" s="18" t="s">
        <v>32</v>
      </c>
      <c r="D23" s="19">
        <v>4626.1499999999996</v>
      </c>
      <c r="F23" s="18" t="s">
        <v>20</v>
      </c>
      <c r="G23" s="18" t="s">
        <v>48</v>
      </c>
      <c r="H23" s="18"/>
      <c r="I23" s="18" t="s">
        <v>20</v>
      </c>
      <c r="J23" s="19">
        <v>34.769999999999996</v>
      </c>
    </row>
    <row r="24" spans="2:10" x14ac:dyDescent="0.3">
      <c r="B24" s="16" t="s">
        <v>33</v>
      </c>
      <c r="C24" s="16" t="s">
        <v>20</v>
      </c>
      <c r="D24" s="17">
        <v>2616.96</v>
      </c>
      <c r="F24" s="18" t="s">
        <v>20</v>
      </c>
      <c r="G24" s="18" t="s">
        <v>48</v>
      </c>
      <c r="H24" s="18"/>
      <c r="I24" s="18" t="s">
        <v>20</v>
      </c>
      <c r="J24" s="19">
        <v>34.769999999999996</v>
      </c>
    </row>
    <row r="25" spans="2:10" x14ac:dyDescent="0.3">
      <c r="B25" s="18" t="s">
        <v>34</v>
      </c>
      <c r="C25" s="18" t="s">
        <v>35</v>
      </c>
      <c r="D25" s="19">
        <v>2221.8000000000002</v>
      </c>
      <c r="F25" s="16" t="s">
        <v>20</v>
      </c>
      <c r="G25" s="16" t="s">
        <v>48</v>
      </c>
      <c r="H25" s="16"/>
      <c r="I25" s="16" t="s">
        <v>20</v>
      </c>
      <c r="J25" s="19">
        <v>34.769999999999996</v>
      </c>
    </row>
    <row r="26" spans="2:10" x14ac:dyDescent="0.3">
      <c r="B26" s="16" t="s">
        <v>36</v>
      </c>
      <c r="C26" s="16" t="s">
        <v>25</v>
      </c>
      <c r="D26" s="17">
        <v>3701.5199999999995</v>
      </c>
      <c r="F26" s="16" t="s">
        <v>20</v>
      </c>
      <c r="G26" s="16" t="s">
        <v>48</v>
      </c>
      <c r="H26" s="16"/>
      <c r="I26" s="16" t="s">
        <v>20</v>
      </c>
      <c r="J26" s="19">
        <v>34.769999999999996</v>
      </c>
    </row>
    <row r="27" spans="2:10" x14ac:dyDescent="0.3">
      <c r="B27" s="18" t="s">
        <v>37</v>
      </c>
      <c r="C27" s="18" t="s">
        <v>35</v>
      </c>
      <c r="D27" s="19">
        <v>1869.5879999999997</v>
      </c>
      <c r="F27" s="16" t="s">
        <v>20</v>
      </c>
      <c r="G27" s="16" t="s">
        <v>48</v>
      </c>
      <c r="H27" s="16"/>
      <c r="I27" s="16" t="s">
        <v>20</v>
      </c>
      <c r="J27" s="19">
        <v>34.769999999999996</v>
      </c>
    </row>
    <row r="28" spans="2:10" x14ac:dyDescent="0.3">
      <c r="B28" s="16" t="s">
        <v>19</v>
      </c>
      <c r="C28" s="16" t="s">
        <v>20</v>
      </c>
      <c r="D28" s="17">
        <v>12.624000000000001</v>
      </c>
      <c r="F28" s="18" t="s">
        <v>20</v>
      </c>
      <c r="G28" s="18" t="s">
        <v>48</v>
      </c>
      <c r="H28" s="18"/>
      <c r="I28" s="18" t="s">
        <v>20</v>
      </c>
      <c r="J28" s="19">
        <v>34.769999999999996</v>
      </c>
    </row>
    <row r="29" spans="2:10" x14ac:dyDescent="0.3">
      <c r="B29" s="18" t="s">
        <v>38</v>
      </c>
      <c r="C29" s="18" t="s">
        <v>25</v>
      </c>
      <c r="D29" s="19">
        <v>7958.58</v>
      </c>
      <c r="F29" s="18" t="s">
        <v>20</v>
      </c>
      <c r="G29" s="18" t="s">
        <v>48</v>
      </c>
      <c r="H29" s="18"/>
      <c r="I29" s="18" t="s">
        <v>20</v>
      </c>
      <c r="J29" s="19">
        <v>34.769999999999996</v>
      </c>
    </row>
    <row r="30" spans="2:10" x14ac:dyDescent="0.3">
      <c r="B30" s="16" t="s">
        <v>39</v>
      </c>
      <c r="C30" s="16" t="s">
        <v>35</v>
      </c>
      <c r="D30" s="17">
        <v>2565.5940000000001</v>
      </c>
      <c r="F30" s="18" t="s">
        <v>35</v>
      </c>
      <c r="G30" s="18" t="s">
        <v>73</v>
      </c>
      <c r="H30" s="18"/>
      <c r="I30" s="18" t="s">
        <v>35</v>
      </c>
      <c r="J30" s="19">
        <v>34.769999999999996</v>
      </c>
    </row>
    <row r="31" spans="2:10" x14ac:dyDescent="0.3">
      <c r="B31" s="18" t="s">
        <v>40</v>
      </c>
      <c r="C31" s="18" t="s">
        <v>32</v>
      </c>
      <c r="D31" s="19">
        <v>3409.74</v>
      </c>
      <c r="F31" s="16" t="s">
        <v>35</v>
      </c>
      <c r="G31" s="16" t="s">
        <v>73</v>
      </c>
      <c r="H31" s="16"/>
      <c r="I31" s="16" t="s">
        <v>35</v>
      </c>
      <c r="J31" s="19">
        <v>34.769999999999996</v>
      </c>
    </row>
    <row r="32" spans="2:10" x14ac:dyDescent="0.3">
      <c r="B32" s="16" t="s">
        <v>41</v>
      </c>
      <c r="C32" s="16" t="s">
        <v>32</v>
      </c>
      <c r="D32" s="17">
        <v>1977.7199999999998</v>
      </c>
      <c r="F32" s="16" t="s">
        <v>35</v>
      </c>
      <c r="G32" s="16" t="s">
        <v>73</v>
      </c>
      <c r="H32" s="16"/>
      <c r="I32" s="16" t="s">
        <v>35</v>
      </c>
      <c r="J32" s="19">
        <v>34.769999999999996</v>
      </c>
    </row>
    <row r="33" spans="2:10" x14ac:dyDescent="0.3">
      <c r="B33" s="18" t="s">
        <v>19</v>
      </c>
      <c r="C33" s="18" t="s">
        <v>20</v>
      </c>
      <c r="D33" s="19">
        <v>242.94</v>
      </c>
      <c r="F33" s="18" t="s">
        <v>35</v>
      </c>
      <c r="G33" s="18" t="s">
        <v>73</v>
      </c>
      <c r="H33" s="18"/>
      <c r="I33" s="18" t="s">
        <v>35</v>
      </c>
      <c r="J33" s="19">
        <v>34.769999999999996</v>
      </c>
    </row>
    <row r="34" spans="2:10" x14ac:dyDescent="0.3">
      <c r="B34" s="16" t="s">
        <v>42</v>
      </c>
      <c r="C34" s="16" t="s">
        <v>32</v>
      </c>
      <c r="D34" s="17">
        <v>2753.9999999999991</v>
      </c>
      <c r="F34" s="18" t="s">
        <v>35</v>
      </c>
      <c r="G34" s="18" t="s">
        <v>73</v>
      </c>
      <c r="H34" s="18"/>
      <c r="I34" s="18" t="s">
        <v>35</v>
      </c>
      <c r="J34" s="19">
        <v>34.769999999999996</v>
      </c>
    </row>
    <row r="35" spans="2:10" x14ac:dyDescent="0.3">
      <c r="B35" s="18" t="s">
        <v>43</v>
      </c>
      <c r="C35" s="18" t="s">
        <v>20</v>
      </c>
      <c r="D35" s="19">
        <v>5273.7</v>
      </c>
      <c r="F35" s="18" t="s">
        <v>35</v>
      </c>
      <c r="G35" s="18" t="s">
        <v>73</v>
      </c>
      <c r="H35" s="18"/>
      <c r="I35" s="18" t="s">
        <v>35</v>
      </c>
      <c r="J35" s="19">
        <v>34.769999999999996</v>
      </c>
    </row>
    <row r="36" spans="2:10" x14ac:dyDescent="0.3">
      <c r="B36" s="16" t="s">
        <v>44</v>
      </c>
      <c r="C36" s="16" t="s">
        <v>20</v>
      </c>
      <c r="D36" s="17">
        <v>1713.8400000000001</v>
      </c>
      <c r="F36" s="16" t="s">
        <v>35</v>
      </c>
      <c r="G36" s="16" t="s">
        <v>82</v>
      </c>
      <c r="H36" s="16"/>
      <c r="I36" s="16" t="s">
        <v>35</v>
      </c>
      <c r="J36" s="19">
        <v>34.769999999999996</v>
      </c>
    </row>
    <row r="37" spans="2:10" x14ac:dyDescent="0.3">
      <c r="B37" s="18" t="s">
        <v>45</v>
      </c>
      <c r="C37" s="18" t="s">
        <v>32</v>
      </c>
      <c r="D37" s="19">
        <v>2106.4960000000001</v>
      </c>
      <c r="F37" s="16" t="s">
        <v>23</v>
      </c>
      <c r="G37" s="16" t="s">
        <v>78</v>
      </c>
      <c r="H37" s="16"/>
      <c r="I37" s="16" t="s">
        <v>23</v>
      </c>
      <c r="J37" s="19">
        <v>34.769999999999996</v>
      </c>
    </row>
    <row r="38" spans="2:10" x14ac:dyDescent="0.3">
      <c r="B38" s="16" t="s">
        <v>46</v>
      </c>
      <c r="C38" s="16" t="s">
        <v>35</v>
      </c>
      <c r="D38" s="17">
        <v>1715.1599999999999</v>
      </c>
      <c r="F38" s="16" t="s">
        <v>23</v>
      </c>
      <c r="G38" s="16" t="s">
        <v>88</v>
      </c>
      <c r="H38" s="16"/>
      <c r="I38" s="16" t="s">
        <v>23</v>
      </c>
      <c r="J38" s="19">
        <v>34.769999999999996</v>
      </c>
    </row>
    <row r="39" spans="2:10" x14ac:dyDescent="0.3">
      <c r="B39" s="18" t="s">
        <v>47</v>
      </c>
      <c r="C39" s="18" t="s">
        <v>20</v>
      </c>
      <c r="D39" s="19">
        <v>3069.7380000000003</v>
      </c>
      <c r="F39" s="16" t="s">
        <v>32</v>
      </c>
      <c r="G39" s="16" t="s">
        <v>41</v>
      </c>
      <c r="H39" s="16"/>
      <c r="I39" s="16" t="s">
        <v>32</v>
      </c>
      <c r="J39" s="19">
        <v>34.769999999999996</v>
      </c>
    </row>
    <row r="40" spans="2:10" x14ac:dyDescent="0.3">
      <c r="B40" s="16" t="s">
        <v>48</v>
      </c>
      <c r="C40" s="16" t="s">
        <v>20</v>
      </c>
      <c r="D40" s="17">
        <v>247.84</v>
      </c>
      <c r="F40" s="18" t="s">
        <v>25</v>
      </c>
      <c r="G40" s="18" t="s">
        <v>87</v>
      </c>
      <c r="H40" s="18"/>
      <c r="I40" s="18" t="s">
        <v>25</v>
      </c>
      <c r="J40" s="19">
        <v>34.769999999999996</v>
      </c>
    </row>
    <row r="41" spans="2:10" x14ac:dyDescent="0.3">
      <c r="B41" s="18" t="s">
        <v>49</v>
      </c>
      <c r="C41" s="18" t="s">
        <v>23</v>
      </c>
      <c r="D41" s="19">
        <v>1878.7199999999998</v>
      </c>
      <c r="F41" s="18" t="s">
        <v>32</v>
      </c>
      <c r="G41" s="18" t="s">
        <v>31</v>
      </c>
      <c r="H41" s="18"/>
      <c r="I41" s="18" t="s">
        <v>32</v>
      </c>
      <c r="J41" s="19">
        <v>34.769999999999996</v>
      </c>
    </row>
    <row r="42" spans="2:10" x14ac:dyDescent="0.3">
      <c r="B42" s="16" t="s">
        <v>50</v>
      </c>
      <c r="C42" s="16" t="s">
        <v>25</v>
      </c>
      <c r="D42" s="17">
        <v>1696.64</v>
      </c>
      <c r="F42" s="18" t="s">
        <v>23</v>
      </c>
      <c r="G42" s="18" t="s">
        <v>61</v>
      </c>
      <c r="H42" s="18"/>
      <c r="I42" s="18" t="s">
        <v>23</v>
      </c>
      <c r="J42" s="19">
        <v>34.769999999999996</v>
      </c>
    </row>
    <row r="43" spans="2:10" x14ac:dyDescent="0.3">
      <c r="B43" s="18" t="s">
        <v>51</v>
      </c>
      <c r="C43" s="18" t="s">
        <v>23</v>
      </c>
      <c r="D43" s="19">
        <v>2402.8650000000002</v>
      </c>
      <c r="F43" s="18" t="s">
        <v>20</v>
      </c>
      <c r="G43" s="18" t="s">
        <v>56</v>
      </c>
      <c r="H43" s="18"/>
      <c r="I43" s="18" t="s">
        <v>20</v>
      </c>
      <c r="J43" s="19">
        <v>34.769999999999996</v>
      </c>
    </row>
    <row r="44" spans="2:10" x14ac:dyDescent="0.3">
      <c r="B44" s="16" t="s">
        <v>48</v>
      </c>
      <c r="C44" s="16" t="s">
        <v>20</v>
      </c>
      <c r="D44" s="17">
        <v>668.16</v>
      </c>
      <c r="F44" s="16" t="s">
        <v>20</v>
      </c>
      <c r="G44" s="16" t="s">
        <v>80</v>
      </c>
      <c r="H44" s="16"/>
      <c r="I44" s="16" t="s">
        <v>20</v>
      </c>
      <c r="J44" s="19">
        <v>34.769999999999996</v>
      </c>
    </row>
    <row r="45" spans="2:10" x14ac:dyDescent="0.3">
      <c r="B45" s="18" t="s">
        <v>52</v>
      </c>
      <c r="C45" s="18" t="s">
        <v>35</v>
      </c>
      <c r="D45" s="19">
        <v>2526.9299999999998</v>
      </c>
      <c r="F45" s="18" t="s">
        <v>35</v>
      </c>
      <c r="G45" s="18" t="s">
        <v>37</v>
      </c>
      <c r="H45" s="18"/>
      <c r="I45" s="18" t="s">
        <v>35</v>
      </c>
      <c r="J45" s="19">
        <v>34.769999999999996</v>
      </c>
    </row>
    <row r="46" spans="2:10" x14ac:dyDescent="0.3">
      <c r="B46" s="16" t="s">
        <v>48</v>
      </c>
      <c r="C46" s="16" t="s">
        <v>20</v>
      </c>
      <c r="D46" s="17">
        <v>323.10000000000002</v>
      </c>
      <c r="F46" s="18" t="s">
        <v>23</v>
      </c>
      <c r="G46" s="18" t="s">
        <v>49</v>
      </c>
      <c r="H46" s="18"/>
      <c r="I46" s="18" t="s">
        <v>23</v>
      </c>
      <c r="J46" s="19">
        <v>34.769999999999996</v>
      </c>
    </row>
    <row r="47" spans="2:10" x14ac:dyDescent="0.3">
      <c r="B47" s="18" t="s">
        <v>48</v>
      </c>
      <c r="C47" s="18" t="s">
        <v>20</v>
      </c>
      <c r="D47" s="19">
        <v>3817.26</v>
      </c>
      <c r="F47" s="16" t="s">
        <v>25</v>
      </c>
      <c r="G47" s="16" t="s">
        <v>90</v>
      </c>
      <c r="H47" s="16"/>
      <c r="I47" s="16" t="s">
        <v>25</v>
      </c>
      <c r="J47" s="19">
        <v>34.769999999999996</v>
      </c>
    </row>
    <row r="48" spans="2:10" x14ac:dyDescent="0.3">
      <c r="B48" s="16" t="s">
        <v>48</v>
      </c>
      <c r="C48" s="16" t="s">
        <v>20</v>
      </c>
      <c r="D48" s="17">
        <v>279.45600000000002</v>
      </c>
      <c r="F48" s="18" t="s">
        <v>23</v>
      </c>
      <c r="G48" s="18" t="s">
        <v>51</v>
      </c>
      <c r="H48" s="18"/>
      <c r="I48" s="18" t="s">
        <v>23</v>
      </c>
      <c r="J48" s="19">
        <v>34.769999999999996</v>
      </c>
    </row>
    <row r="49" spans="2:10" x14ac:dyDescent="0.3">
      <c r="B49" s="18" t="s">
        <v>48</v>
      </c>
      <c r="C49" s="18" t="s">
        <v>20</v>
      </c>
      <c r="D49" s="19">
        <v>34.769999999999996</v>
      </c>
      <c r="F49" s="18" t="s">
        <v>25</v>
      </c>
      <c r="G49" s="18" t="s">
        <v>83</v>
      </c>
      <c r="H49" s="18"/>
      <c r="I49" s="18" t="s">
        <v>25</v>
      </c>
      <c r="J49" s="19">
        <v>34.769999999999996</v>
      </c>
    </row>
    <row r="50" spans="2:10" x14ac:dyDescent="0.3">
      <c r="B50" s="16" t="s">
        <v>53</v>
      </c>
      <c r="C50" s="16" t="s">
        <v>25</v>
      </c>
      <c r="D50" s="17">
        <v>4141.0200000000004</v>
      </c>
      <c r="F50" s="18" t="s">
        <v>25</v>
      </c>
      <c r="G50" s="18" t="s">
        <v>75</v>
      </c>
      <c r="H50" s="18"/>
      <c r="I50" s="18" t="s">
        <v>25</v>
      </c>
      <c r="J50" s="19">
        <v>34.769999999999996</v>
      </c>
    </row>
    <row r="51" spans="2:10" x14ac:dyDescent="0.3">
      <c r="B51" s="18" t="s">
        <v>54</v>
      </c>
      <c r="C51" s="18" t="s">
        <v>25</v>
      </c>
      <c r="D51" s="19">
        <v>2875.0950000000007</v>
      </c>
      <c r="F51" s="16" t="s">
        <v>35</v>
      </c>
      <c r="G51" s="16" t="s">
        <v>69</v>
      </c>
      <c r="H51" s="16"/>
      <c r="I51" s="16" t="s">
        <v>35</v>
      </c>
      <c r="J51" s="19">
        <v>34.769999999999996</v>
      </c>
    </row>
    <row r="52" spans="2:10" x14ac:dyDescent="0.3">
      <c r="B52" s="16" t="s">
        <v>55</v>
      </c>
      <c r="C52" s="16" t="s">
        <v>32</v>
      </c>
      <c r="D52" s="17">
        <v>3200.5962</v>
      </c>
      <c r="F52" s="16" t="s">
        <v>25</v>
      </c>
      <c r="G52" s="16" t="s">
        <v>24</v>
      </c>
      <c r="H52" s="16"/>
      <c r="I52" s="16" t="s">
        <v>25</v>
      </c>
      <c r="J52" s="19">
        <v>34.769999999999996</v>
      </c>
    </row>
    <row r="53" spans="2:10" x14ac:dyDescent="0.3">
      <c r="B53" s="18" t="s">
        <v>56</v>
      </c>
      <c r="C53" s="18" t="s">
        <v>20</v>
      </c>
      <c r="D53" s="19">
        <v>4518.78</v>
      </c>
      <c r="F53" s="18" t="s">
        <v>25</v>
      </c>
      <c r="G53" s="18" t="s">
        <v>54</v>
      </c>
      <c r="H53" s="18"/>
      <c r="I53" s="18" t="s">
        <v>25</v>
      </c>
      <c r="J53" s="19">
        <v>34.769999999999996</v>
      </c>
    </row>
    <row r="54" spans="2:10" x14ac:dyDescent="0.3">
      <c r="B54" s="16" t="s">
        <v>57</v>
      </c>
      <c r="C54" s="16" t="s">
        <v>23</v>
      </c>
      <c r="D54" s="17">
        <v>5667.87</v>
      </c>
      <c r="F54" s="16" t="s">
        <v>23</v>
      </c>
      <c r="G54" s="16" t="s">
        <v>74</v>
      </c>
      <c r="H54" s="16"/>
      <c r="I54" s="16" t="s">
        <v>23</v>
      </c>
      <c r="J54" s="19">
        <v>34.769999999999996</v>
      </c>
    </row>
    <row r="55" spans="2:10" x14ac:dyDescent="0.3">
      <c r="B55" s="18" t="s">
        <v>58</v>
      </c>
      <c r="C55" s="18" t="s">
        <v>23</v>
      </c>
      <c r="D55" s="19">
        <v>5785.0199999999995</v>
      </c>
      <c r="F55" s="18" t="s">
        <v>35</v>
      </c>
      <c r="G55" s="18" t="s">
        <v>52</v>
      </c>
      <c r="H55" s="18"/>
      <c r="I55" s="18" t="s">
        <v>35</v>
      </c>
      <c r="J55" s="19">
        <v>34.769999999999996</v>
      </c>
    </row>
    <row r="56" spans="2:10" x14ac:dyDescent="0.3">
      <c r="B56" s="16" t="s">
        <v>59</v>
      </c>
      <c r="C56" s="16" t="s">
        <v>23</v>
      </c>
      <c r="D56" s="17">
        <v>3018.6239999999998</v>
      </c>
      <c r="F56" s="18" t="s">
        <v>35</v>
      </c>
      <c r="G56" s="18" t="s">
        <v>52</v>
      </c>
      <c r="H56" s="18"/>
      <c r="I56" s="18" t="s">
        <v>35</v>
      </c>
      <c r="J56" s="19">
        <v>34.769999999999996</v>
      </c>
    </row>
    <row r="57" spans="2:10" x14ac:dyDescent="0.3">
      <c r="B57" s="18" t="s">
        <v>48</v>
      </c>
      <c r="C57" s="18" t="s">
        <v>20</v>
      </c>
      <c r="D57" s="19">
        <v>86.45</v>
      </c>
      <c r="F57" s="16" t="s">
        <v>23</v>
      </c>
      <c r="G57" s="16" t="s">
        <v>65</v>
      </c>
      <c r="H57" s="16"/>
      <c r="I57" s="16" t="s">
        <v>23</v>
      </c>
      <c r="J57" s="19">
        <v>34.769999999999996</v>
      </c>
    </row>
    <row r="58" spans="2:10" x14ac:dyDescent="0.3">
      <c r="B58" s="16" t="s">
        <v>60</v>
      </c>
      <c r="C58" s="16" t="s">
        <v>32</v>
      </c>
      <c r="D58" s="17">
        <v>2092.4999999999995</v>
      </c>
      <c r="F58" s="16" t="s">
        <v>20</v>
      </c>
      <c r="G58" s="16" t="s">
        <v>72</v>
      </c>
      <c r="H58" s="16"/>
      <c r="I58" s="16" t="s">
        <v>20</v>
      </c>
      <c r="J58" s="19">
        <v>34.769999999999996</v>
      </c>
    </row>
    <row r="59" spans="2:10" x14ac:dyDescent="0.3">
      <c r="B59" s="18" t="s">
        <v>61</v>
      </c>
      <c r="C59" s="18" t="s">
        <v>23</v>
      </c>
      <c r="D59" s="19">
        <v>2761.2</v>
      </c>
      <c r="F59" s="18" t="s">
        <v>25</v>
      </c>
      <c r="G59" s="18" t="s">
        <v>77</v>
      </c>
      <c r="H59" s="18"/>
      <c r="I59" s="18" t="s">
        <v>25</v>
      </c>
      <c r="J59" s="19">
        <v>34.769999999999996</v>
      </c>
    </row>
    <row r="60" spans="2:10" x14ac:dyDescent="0.3">
      <c r="B60" s="16" t="s">
        <v>62</v>
      </c>
      <c r="C60" s="16" t="s">
        <v>32</v>
      </c>
      <c r="D60" s="17">
        <v>2174.13</v>
      </c>
      <c r="F60" s="16" t="s">
        <v>32</v>
      </c>
      <c r="G60" s="16" t="s">
        <v>60</v>
      </c>
      <c r="H60" s="16"/>
      <c r="I60" s="16" t="s">
        <v>32</v>
      </c>
      <c r="J60" s="19">
        <v>34.769999999999996</v>
      </c>
    </row>
    <row r="61" spans="2:10" x14ac:dyDescent="0.3">
      <c r="B61" s="18" t="s">
        <v>63</v>
      </c>
      <c r="C61" s="18" t="s">
        <v>32</v>
      </c>
      <c r="D61" s="19">
        <v>3473.1399999999994</v>
      </c>
      <c r="F61" s="18" t="s">
        <v>20</v>
      </c>
      <c r="G61" s="18" t="s">
        <v>47</v>
      </c>
      <c r="H61" s="18"/>
      <c r="I61" s="18" t="s">
        <v>20</v>
      </c>
      <c r="J61" s="19">
        <v>34.769999999999996</v>
      </c>
    </row>
    <row r="62" spans="2:10" x14ac:dyDescent="0.3">
      <c r="B62" s="16" t="s">
        <v>48</v>
      </c>
      <c r="C62" s="16" t="s">
        <v>20</v>
      </c>
      <c r="D62" s="17">
        <v>49.408000000000001</v>
      </c>
      <c r="F62" s="16" t="s">
        <v>23</v>
      </c>
      <c r="G62" s="16" t="s">
        <v>76</v>
      </c>
      <c r="H62" s="16"/>
      <c r="I62" s="16" t="s">
        <v>23</v>
      </c>
      <c r="J62" s="19">
        <v>34.769999999999996</v>
      </c>
    </row>
    <row r="63" spans="2:10" x14ac:dyDescent="0.3">
      <c r="B63" s="18" t="s">
        <v>64</v>
      </c>
      <c r="C63" s="18" t="s">
        <v>32</v>
      </c>
      <c r="D63" s="19">
        <v>2108.64</v>
      </c>
      <c r="F63" s="18" t="s">
        <v>23</v>
      </c>
      <c r="G63" s="18" t="s">
        <v>58</v>
      </c>
      <c r="H63" s="18"/>
      <c r="I63" s="18" t="s">
        <v>23</v>
      </c>
      <c r="J63" s="19">
        <v>34.769999999999996</v>
      </c>
    </row>
    <row r="64" spans="2:10" x14ac:dyDescent="0.3">
      <c r="B64" s="16" t="s">
        <v>48</v>
      </c>
      <c r="C64" s="16" t="s">
        <v>20</v>
      </c>
      <c r="D64" s="17">
        <v>18.899999999999999</v>
      </c>
      <c r="F64" s="18" t="s">
        <v>32</v>
      </c>
      <c r="G64" s="18" t="s">
        <v>67</v>
      </c>
      <c r="H64" s="18"/>
      <c r="I64" s="18" t="s">
        <v>32</v>
      </c>
      <c r="J64" s="19">
        <v>34.769999999999996</v>
      </c>
    </row>
    <row r="65" spans="2:10" x14ac:dyDescent="0.3">
      <c r="B65" s="18" t="s">
        <v>46</v>
      </c>
      <c r="C65" s="18" t="s">
        <v>35</v>
      </c>
      <c r="D65" s="19">
        <v>2197.5</v>
      </c>
      <c r="F65" s="16" t="s">
        <v>32</v>
      </c>
      <c r="G65" s="16" t="s">
        <v>67</v>
      </c>
      <c r="H65" s="16"/>
      <c r="I65" s="16" t="s">
        <v>32</v>
      </c>
      <c r="J65" s="19">
        <v>34.769999999999996</v>
      </c>
    </row>
    <row r="66" spans="2:10" x14ac:dyDescent="0.3">
      <c r="B66" s="16" t="s">
        <v>65</v>
      </c>
      <c r="C66" s="16" t="s">
        <v>23</v>
      </c>
      <c r="D66" s="17">
        <v>2582.16</v>
      </c>
      <c r="F66" s="16" t="s">
        <v>23</v>
      </c>
      <c r="G66" s="16" t="s">
        <v>86</v>
      </c>
      <c r="H66" s="16"/>
      <c r="I66" s="16" t="s">
        <v>23</v>
      </c>
      <c r="J66" s="19">
        <v>34.769999999999996</v>
      </c>
    </row>
    <row r="67" spans="2:10" x14ac:dyDescent="0.3">
      <c r="B67" s="18" t="s">
        <v>66</v>
      </c>
      <c r="C67" s="18" t="s">
        <v>20</v>
      </c>
      <c r="D67" s="19">
        <v>1526.52</v>
      </c>
      <c r="F67" s="18" t="s">
        <v>20</v>
      </c>
      <c r="G67" s="18" t="s">
        <v>91</v>
      </c>
      <c r="H67" s="18"/>
      <c r="I67" s="18" t="s">
        <v>20</v>
      </c>
      <c r="J67" s="19">
        <v>34.769999999999996</v>
      </c>
    </row>
    <row r="68" spans="2:10" x14ac:dyDescent="0.3">
      <c r="B68" s="16" t="s">
        <v>48</v>
      </c>
      <c r="C68" s="16" t="s">
        <v>20</v>
      </c>
      <c r="D68" s="17">
        <v>9.9120000000000008</v>
      </c>
      <c r="F68" s="16" t="s">
        <v>32</v>
      </c>
      <c r="G68" s="16" t="s">
        <v>42</v>
      </c>
      <c r="H68" s="16"/>
      <c r="I68" s="16" t="s">
        <v>32</v>
      </c>
      <c r="J68" s="19">
        <v>34.769999999999996</v>
      </c>
    </row>
    <row r="69" spans="2:10" x14ac:dyDescent="0.3">
      <c r="B69" s="18" t="s">
        <v>67</v>
      </c>
      <c r="C69" s="18" t="s">
        <v>32</v>
      </c>
      <c r="D69" s="19">
        <v>1745.34</v>
      </c>
      <c r="F69" s="18" t="s">
        <v>23</v>
      </c>
      <c r="G69" s="18" t="s">
        <v>28</v>
      </c>
      <c r="H69" s="18"/>
      <c r="I69" s="18" t="s">
        <v>23</v>
      </c>
      <c r="J69" s="19">
        <v>34.769999999999996</v>
      </c>
    </row>
    <row r="70" spans="2:10" x14ac:dyDescent="0.3">
      <c r="B70" s="16" t="s">
        <v>68</v>
      </c>
      <c r="C70" s="16" t="s">
        <v>23</v>
      </c>
      <c r="D70" s="17">
        <v>4191.5069999999996</v>
      </c>
      <c r="F70" s="16" t="s">
        <v>35</v>
      </c>
      <c r="G70" s="16" t="s">
        <v>39</v>
      </c>
      <c r="H70" s="16"/>
      <c r="I70" s="16" t="s">
        <v>35</v>
      </c>
      <c r="J70" s="19">
        <v>34.769999999999996</v>
      </c>
    </row>
    <row r="71" spans="2:10" x14ac:dyDescent="0.3">
      <c r="B71" s="18" t="s">
        <v>48</v>
      </c>
      <c r="C71" s="18" t="s">
        <v>20</v>
      </c>
      <c r="D71" s="19">
        <v>8</v>
      </c>
      <c r="F71" s="18" t="s">
        <v>32</v>
      </c>
      <c r="G71" s="18" t="s">
        <v>63</v>
      </c>
      <c r="H71" s="18"/>
      <c r="I71" s="18" t="s">
        <v>32</v>
      </c>
      <c r="J71" s="19">
        <v>34.769999999999996</v>
      </c>
    </row>
    <row r="72" spans="2:10" x14ac:dyDescent="0.3">
      <c r="B72" s="16" t="s">
        <v>69</v>
      </c>
      <c r="C72" s="16" t="s">
        <v>35</v>
      </c>
      <c r="D72" s="17">
        <v>3063.27</v>
      </c>
      <c r="F72" s="18" t="s">
        <v>32</v>
      </c>
      <c r="G72" s="18" t="s">
        <v>63</v>
      </c>
      <c r="H72" s="18"/>
      <c r="I72" s="18" t="s">
        <v>32</v>
      </c>
      <c r="J72" s="19">
        <v>34.769999999999996</v>
      </c>
    </row>
    <row r="73" spans="2:10" x14ac:dyDescent="0.3">
      <c r="B73" s="18" t="s">
        <v>48</v>
      </c>
      <c r="C73" s="18" t="s">
        <v>20</v>
      </c>
      <c r="D73" s="19">
        <v>18.704000000000001</v>
      </c>
      <c r="F73" s="16" t="s">
        <v>32</v>
      </c>
      <c r="G73" s="16" t="s">
        <v>55</v>
      </c>
      <c r="H73" s="16"/>
      <c r="I73" s="16" t="s">
        <v>32</v>
      </c>
      <c r="J73" s="19">
        <v>34.769999999999996</v>
      </c>
    </row>
    <row r="74" spans="2:10" x14ac:dyDescent="0.3">
      <c r="B74" s="16" t="s">
        <v>70</v>
      </c>
      <c r="C74" s="16" t="s">
        <v>23</v>
      </c>
      <c r="D74" s="17">
        <v>4473.0000000000009</v>
      </c>
      <c r="F74" s="16" t="s">
        <v>32</v>
      </c>
      <c r="G74" s="16" t="s">
        <v>55</v>
      </c>
      <c r="H74" s="16"/>
      <c r="I74" s="16" t="s">
        <v>32</v>
      </c>
      <c r="J74" s="19">
        <v>34.769999999999996</v>
      </c>
    </row>
    <row r="75" spans="2:10" x14ac:dyDescent="0.3">
      <c r="B75" s="18" t="s">
        <v>71</v>
      </c>
      <c r="C75" s="18" t="s">
        <v>20</v>
      </c>
      <c r="D75" s="19">
        <v>1502.0100000000002</v>
      </c>
      <c r="F75" s="18" t="s">
        <v>23</v>
      </c>
      <c r="G75" s="18" t="s">
        <v>22</v>
      </c>
      <c r="H75" s="18"/>
      <c r="I75" s="18" t="s">
        <v>23</v>
      </c>
      <c r="J75" s="19">
        <v>34.769999999999996</v>
      </c>
    </row>
    <row r="76" spans="2:10" x14ac:dyDescent="0.3">
      <c r="B76" s="16" t="s">
        <v>72</v>
      </c>
      <c r="C76" s="16" t="s">
        <v>20</v>
      </c>
      <c r="D76" s="17">
        <v>5048.9999999999991</v>
      </c>
      <c r="F76" s="18" t="s">
        <v>20</v>
      </c>
      <c r="G76" s="18" t="s">
        <v>26</v>
      </c>
      <c r="H76" s="18"/>
      <c r="I76" s="18" t="s">
        <v>20</v>
      </c>
      <c r="J76" s="19">
        <v>34.769999999999996</v>
      </c>
    </row>
    <row r="77" spans="2:10" x14ac:dyDescent="0.3">
      <c r="B77" s="18" t="s">
        <v>73</v>
      </c>
      <c r="C77" s="18" t="s">
        <v>35</v>
      </c>
      <c r="D77" s="19">
        <v>695.7</v>
      </c>
      <c r="F77" s="18" t="s">
        <v>20</v>
      </c>
      <c r="G77" s="18" t="s">
        <v>71</v>
      </c>
      <c r="H77" s="18"/>
      <c r="I77" s="18" t="s">
        <v>20</v>
      </c>
      <c r="J77" s="19">
        <v>34.769999999999996</v>
      </c>
    </row>
    <row r="78" spans="2:10" x14ac:dyDescent="0.3">
      <c r="B78" s="16" t="s">
        <v>74</v>
      </c>
      <c r="C78" s="16" t="s">
        <v>23</v>
      </c>
      <c r="D78" s="17">
        <v>2188.0500000000002</v>
      </c>
      <c r="F78" s="18" t="s">
        <v>20</v>
      </c>
      <c r="G78" s="18" t="s">
        <v>81</v>
      </c>
      <c r="H78" s="18"/>
      <c r="I78" s="18" t="s">
        <v>20</v>
      </c>
      <c r="J78" s="19">
        <v>34.769999999999996</v>
      </c>
    </row>
    <row r="79" spans="2:10" x14ac:dyDescent="0.3">
      <c r="B79" s="18" t="s">
        <v>75</v>
      </c>
      <c r="C79" s="18" t="s">
        <v>25</v>
      </c>
      <c r="D79" s="19">
        <v>1920.3600000000001</v>
      </c>
      <c r="F79" s="18" t="s">
        <v>20</v>
      </c>
      <c r="G79" s="18" t="s">
        <v>43</v>
      </c>
      <c r="H79" s="18"/>
      <c r="I79" s="18" t="s">
        <v>20</v>
      </c>
      <c r="J79" s="19">
        <v>34.769999999999996</v>
      </c>
    </row>
    <row r="80" spans="2:10" x14ac:dyDescent="0.3">
      <c r="B80" s="16" t="s">
        <v>76</v>
      </c>
      <c r="C80" s="16" t="s">
        <v>23</v>
      </c>
      <c r="D80" s="17">
        <v>1704.0000000000005</v>
      </c>
      <c r="F80" s="16" t="s">
        <v>20</v>
      </c>
      <c r="G80" s="16" t="s">
        <v>33</v>
      </c>
      <c r="H80" s="16"/>
      <c r="I80" s="16" t="s">
        <v>20</v>
      </c>
      <c r="J80" s="19">
        <v>34.769999999999996</v>
      </c>
    </row>
    <row r="81" spans="2:10" x14ac:dyDescent="0.3">
      <c r="B81" s="18" t="s">
        <v>77</v>
      </c>
      <c r="C81" s="18" t="s">
        <v>25</v>
      </c>
      <c r="D81" s="19">
        <v>1858.6800000000003</v>
      </c>
      <c r="F81" s="16" t="s">
        <v>23</v>
      </c>
      <c r="G81" s="16" t="s">
        <v>70</v>
      </c>
      <c r="H81" s="16"/>
      <c r="I81" s="16" t="s">
        <v>23</v>
      </c>
      <c r="J81" s="19">
        <v>34.769999999999996</v>
      </c>
    </row>
    <row r="82" spans="2:10" x14ac:dyDescent="0.3">
      <c r="B82" s="16" t="s">
        <v>78</v>
      </c>
      <c r="C82" s="16" t="s">
        <v>23</v>
      </c>
      <c r="D82" s="17">
        <v>3298.2599999999998</v>
      </c>
      <c r="F82" s="18" t="s">
        <v>25</v>
      </c>
      <c r="G82" s="18" t="s">
        <v>30</v>
      </c>
      <c r="H82" s="18"/>
      <c r="I82" s="18" t="s">
        <v>25</v>
      </c>
      <c r="J82" s="19">
        <v>34.769999999999996</v>
      </c>
    </row>
    <row r="83" spans="2:10" x14ac:dyDescent="0.3">
      <c r="B83" s="18" t="s">
        <v>79</v>
      </c>
      <c r="C83" s="18" t="s">
        <v>23</v>
      </c>
      <c r="D83" s="19">
        <v>2443.48</v>
      </c>
      <c r="F83" s="16" t="s">
        <v>23</v>
      </c>
      <c r="G83" s="16" t="s">
        <v>68</v>
      </c>
      <c r="H83" s="16"/>
      <c r="I83" s="16" t="s">
        <v>23</v>
      </c>
      <c r="J83" s="19">
        <v>34.769999999999996</v>
      </c>
    </row>
    <row r="84" spans="2:10" x14ac:dyDescent="0.3">
      <c r="B84" s="16" t="s">
        <v>80</v>
      </c>
      <c r="C84" s="16" t="s">
        <v>20</v>
      </c>
      <c r="D84" s="17">
        <v>3808.7999999999997</v>
      </c>
      <c r="F84" s="16" t="s">
        <v>20</v>
      </c>
      <c r="G84" s="16" t="s">
        <v>44</v>
      </c>
      <c r="H84" s="16"/>
      <c r="I84" s="16" t="s">
        <v>20</v>
      </c>
      <c r="J84" s="19">
        <v>34.769999999999996</v>
      </c>
    </row>
    <row r="85" spans="2:10" x14ac:dyDescent="0.3">
      <c r="B85" s="18" t="s">
        <v>81</v>
      </c>
      <c r="C85" s="18" t="s">
        <v>20</v>
      </c>
      <c r="D85" s="19">
        <v>3427.1495999999997</v>
      </c>
      <c r="F85" s="16" t="s">
        <v>35</v>
      </c>
      <c r="G85" s="16" t="s">
        <v>95</v>
      </c>
      <c r="H85" s="16"/>
      <c r="I85" s="16" t="s">
        <v>35</v>
      </c>
      <c r="J85" s="19">
        <v>34.769999999999996</v>
      </c>
    </row>
    <row r="86" spans="2:10" x14ac:dyDescent="0.3">
      <c r="B86" s="16" t="s">
        <v>82</v>
      </c>
      <c r="C86" s="16" t="s">
        <v>35</v>
      </c>
      <c r="D86" s="17">
        <v>3441.69</v>
      </c>
      <c r="F86" s="16" t="s">
        <v>20</v>
      </c>
      <c r="G86" s="16" t="s">
        <v>92</v>
      </c>
      <c r="H86" s="16"/>
      <c r="I86" s="16" t="s">
        <v>20</v>
      </c>
      <c r="J86" s="19">
        <v>34.769999999999996</v>
      </c>
    </row>
    <row r="87" spans="2:10" x14ac:dyDescent="0.3">
      <c r="B87" s="18" t="s">
        <v>63</v>
      </c>
      <c r="C87" s="18" t="s">
        <v>32</v>
      </c>
      <c r="D87" s="19">
        <v>2863.35</v>
      </c>
      <c r="F87" s="18" t="s">
        <v>20</v>
      </c>
      <c r="G87" s="18" t="s">
        <v>92</v>
      </c>
      <c r="H87" s="18"/>
      <c r="I87" s="18" t="s">
        <v>20</v>
      </c>
      <c r="J87" s="19">
        <v>34.769999999999996</v>
      </c>
    </row>
    <row r="88" spans="2:10" x14ac:dyDescent="0.3">
      <c r="B88" s="16" t="s">
        <v>73</v>
      </c>
      <c r="C88" s="16" t="s">
        <v>35</v>
      </c>
      <c r="D88" s="17">
        <v>1439.982</v>
      </c>
      <c r="F88" s="18" t="s">
        <v>32</v>
      </c>
      <c r="G88" s="18" t="s">
        <v>94</v>
      </c>
      <c r="H88" s="18"/>
      <c r="I88" s="18" t="s">
        <v>32</v>
      </c>
      <c r="J88" s="19">
        <v>34.769999999999996</v>
      </c>
    </row>
    <row r="89" spans="2:10" x14ac:dyDescent="0.3">
      <c r="B89" s="18" t="s">
        <v>83</v>
      </c>
      <c r="C89" s="18" t="s">
        <v>25</v>
      </c>
      <c r="D89" s="19">
        <v>1487.4</v>
      </c>
      <c r="F89" s="18" t="s">
        <v>25</v>
      </c>
      <c r="G89" s="18" t="s">
        <v>38</v>
      </c>
      <c r="H89" s="18"/>
      <c r="I89" s="18" t="s">
        <v>25</v>
      </c>
      <c r="J89" s="19">
        <v>34.769999999999996</v>
      </c>
    </row>
    <row r="90" spans="2:10" x14ac:dyDescent="0.3">
      <c r="B90" s="16" t="s">
        <v>84</v>
      </c>
      <c r="C90" s="16" t="s">
        <v>23</v>
      </c>
      <c r="D90" s="17">
        <v>3200.04</v>
      </c>
      <c r="F90" s="16" t="s">
        <v>25</v>
      </c>
      <c r="G90" s="16" t="s">
        <v>53</v>
      </c>
      <c r="H90" s="16"/>
      <c r="I90" s="16" t="s">
        <v>25</v>
      </c>
      <c r="J90" s="19">
        <v>34.769999999999996</v>
      </c>
    </row>
    <row r="91" spans="2:10" x14ac:dyDescent="0.3">
      <c r="B91" s="18" t="s">
        <v>85</v>
      </c>
      <c r="C91" s="18" t="s">
        <v>32</v>
      </c>
      <c r="D91" s="19">
        <v>2300.9999999999995</v>
      </c>
      <c r="F91" s="16" t="s">
        <v>32</v>
      </c>
      <c r="G91" s="16" t="s">
        <v>96</v>
      </c>
      <c r="H91" s="16"/>
      <c r="I91" s="16" t="s">
        <v>32</v>
      </c>
      <c r="J91" s="19">
        <v>34.769999999999996</v>
      </c>
    </row>
    <row r="92" spans="2:10" x14ac:dyDescent="0.3">
      <c r="B92" s="16" t="s">
        <v>86</v>
      </c>
      <c r="C92" s="16" t="s">
        <v>23</v>
      </c>
      <c r="D92" s="17">
        <v>5729.3459999999986</v>
      </c>
      <c r="F92" s="16" t="s">
        <v>25</v>
      </c>
      <c r="G92" s="16" t="s">
        <v>36</v>
      </c>
      <c r="H92" s="16"/>
      <c r="I92" s="16" t="s">
        <v>25</v>
      </c>
      <c r="J92" s="19">
        <v>34.769999999999996</v>
      </c>
    </row>
    <row r="93" spans="2:10" x14ac:dyDescent="0.3">
      <c r="B93" s="18" t="s">
        <v>52</v>
      </c>
      <c r="C93" s="18" t="s">
        <v>35</v>
      </c>
      <c r="D93" s="19">
        <v>5301.2400000000007</v>
      </c>
      <c r="F93" s="16" t="s">
        <v>35</v>
      </c>
      <c r="G93" s="16" t="s">
        <v>46</v>
      </c>
      <c r="H93" s="16"/>
      <c r="I93" s="16" t="s">
        <v>35</v>
      </c>
      <c r="J93" s="19">
        <v>34.769999999999996</v>
      </c>
    </row>
    <row r="94" spans="2:10" x14ac:dyDescent="0.3">
      <c r="B94" s="16" t="s">
        <v>73</v>
      </c>
      <c r="C94" s="16" t="s">
        <v>35</v>
      </c>
      <c r="D94" s="17">
        <v>477.666</v>
      </c>
      <c r="F94" s="18" t="s">
        <v>35</v>
      </c>
      <c r="G94" s="18" t="s">
        <v>46</v>
      </c>
      <c r="H94" s="18"/>
      <c r="I94" s="18" t="s">
        <v>35</v>
      </c>
      <c r="J94" s="19">
        <v>34.769999999999996</v>
      </c>
    </row>
    <row r="95" spans="2:10" x14ac:dyDescent="0.3">
      <c r="B95" s="18" t="s">
        <v>73</v>
      </c>
      <c r="C95" s="18" t="s">
        <v>35</v>
      </c>
      <c r="D95" s="19">
        <v>88.074000000000012</v>
      </c>
      <c r="F95" s="18" t="s">
        <v>25</v>
      </c>
      <c r="G95" s="18" t="s">
        <v>89</v>
      </c>
      <c r="H95" s="18"/>
      <c r="I95" s="18" t="s">
        <v>25</v>
      </c>
      <c r="J95" s="19">
        <v>34.769999999999996</v>
      </c>
    </row>
    <row r="96" spans="2:10" x14ac:dyDescent="0.3">
      <c r="B96" s="16" t="s">
        <v>55</v>
      </c>
      <c r="C96" s="16" t="s">
        <v>32</v>
      </c>
      <c r="D96" s="17">
        <v>3219.9</v>
      </c>
      <c r="F96" s="18" t="s">
        <v>32</v>
      </c>
      <c r="G96" s="18" t="s">
        <v>85</v>
      </c>
      <c r="H96" s="18"/>
      <c r="I96" s="18" t="s">
        <v>32</v>
      </c>
      <c r="J96" s="19">
        <v>34.769999999999996</v>
      </c>
    </row>
    <row r="97" spans="2:10" x14ac:dyDescent="0.3">
      <c r="B97" s="18" t="s">
        <v>87</v>
      </c>
      <c r="C97" s="18" t="s">
        <v>25</v>
      </c>
      <c r="D97" s="19">
        <v>2487.8087999999998</v>
      </c>
      <c r="F97" s="16" t="s">
        <v>23</v>
      </c>
      <c r="G97" s="16" t="s">
        <v>27</v>
      </c>
      <c r="H97" s="16"/>
      <c r="I97" s="16" t="s">
        <v>23</v>
      </c>
      <c r="J97" s="19">
        <v>34.769999999999996</v>
      </c>
    </row>
    <row r="98" spans="2:10" x14ac:dyDescent="0.3">
      <c r="B98" s="16" t="s">
        <v>88</v>
      </c>
      <c r="C98" s="16" t="s">
        <v>23</v>
      </c>
      <c r="D98" s="17">
        <v>2266.44</v>
      </c>
      <c r="F98" s="16" t="s">
        <v>25</v>
      </c>
      <c r="G98" s="16" t="s">
        <v>50</v>
      </c>
      <c r="H98" s="16"/>
      <c r="I98" s="16" t="s">
        <v>25</v>
      </c>
      <c r="J98" s="19">
        <v>34.769999999999996</v>
      </c>
    </row>
    <row r="99" spans="2:10" x14ac:dyDescent="0.3">
      <c r="B99" s="18" t="s">
        <v>89</v>
      </c>
      <c r="C99" s="18" t="s">
        <v>25</v>
      </c>
      <c r="D99" s="19">
        <v>3068.3610000000008</v>
      </c>
      <c r="F99" s="18" t="s">
        <v>32</v>
      </c>
      <c r="G99" s="18" t="s">
        <v>40</v>
      </c>
      <c r="H99" s="18"/>
      <c r="I99" s="18" t="s">
        <v>32</v>
      </c>
      <c r="J99" s="19">
        <v>34.769999999999996</v>
      </c>
    </row>
    <row r="100" spans="2:10" x14ac:dyDescent="0.3">
      <c r="B100" s="16" t="s">
        <v>90</v>
      </c>
      <c r="C100" s="16" t="s">
        <v>25</v>
      </c>
      <c r="D100" s="17">
        <v>3728.4299999999994</v>
      </c>
      <c r="F100" s="16" t="s">
        <v>23</v>
      </c>
      <c r="G100" s="16" t="s">
        <v>84</v>
      </c>
      <c r="H100" s="16"/>
      <c r="I100" s="16" t="s">
        <v>23</v>
      </c>
      <c r="J100" s="19">
        <v>34.769999999999996</v>
      </c>
    </row>
    <row r="101" spans="2:10" x14ac:dyDescent="0.3">
      <c r="B101" s="18" t="s">
        <v>91</v>
      </c>
      <c r="C101" s="18" t="s">
        <v>20</v>
      </c>
      <c r="D101" s="19">
        <v>1581.48</v>
      </c>
      <c r="F101" s="16" t="s">
        <v>32</v>
      </c>
      <c r="G101" s="16" t="s">
        <v>62</v>
      </c>
      <c r="H101" s="16"/>
      <c r="I101" s="16" t="s">
        <v>32</v>
      </c>
      <c r="J101" s="19">
        <v>34.769999999999996</v>
      </c>
    </row>
    <row r="102" spans="2:10" x14ac:dyDescent="0.3">
      <c r="B102" s="16" t="s">
        <v>67</v>
      </c>
      <c r="C102" s="16" t="s">
        <v>32</v>
      </c>
      <c r="D102" s="17">
        <v>1916.7300000000002</v>
      </c>
      <c r="F102" s="18" t="s">
        <v>20</v>
      </c>
      <c r="G102" s="18" t="s">
        <v>66</v>
      </c>
      <c r="H102" s="18"/>
      <c r="I102" s="18" t="s">
        <v>20</v>
      </c>
      <c r="J102" s="19">
        <v>34.769999999999996</v>
      </c>
    </row>
    <row r="103" spans="2:10" x14ac:dyDescent="0.3">
      <c r="B103" s="18" t="s">
        <v>73</v>
      </c>
      <c r="C103" s="18" t="s">
        <v>35</v>
      </c>
      <c r="D103" s="19">
        <v>171.28800000000001</v>
      </c>
      <c r="F103" s="18" t="s">
        <v>23</v>
      </c>
      <c r="G103" s="18" t="s">
        <v>79</v>
      </c>
      <c r="H103" s="18"/>
      <c r="I103" s="18" t="s">
        <v>23</v>
      </c>
      <c r="J103" s="19">
        <v>34.769999999999996</v>
      </c>
    </row>
    <row r="104" spans="2:10" x14ac:dyDescent="0.3">
      <c r="B104" s="16" t="s">
        <v>92</v>
      </c>
      <c r="C104" s="16" t="s">
        <v>20</v>
      </c>
      <c r="D104" s="17">
        <v>2432.16</v>
      </c>
      <c r="F104" s="16" t="s">
        <v>35</v>
      </c>
      <c r="G104" s="16" t="s">
        <v>93</v>
      </c>
      <c r="H104" s="16"/>
      <c r="I104" s="16" t="s">
        <v>35</v>
      </c>
      <c r="J104" s="19">
        <v>34.769999999999996</v>
      </c>
    </row>
    <row r="105" spans="2:10" x14ac:dyDescent="0.3">
      <c r="B105" s="18" t="s">
        <v>73</v>
      </c>
      <c r="C105" s="18" t="s">
        <v>35</v>
      </c>
      <c r="D105" s="19">
        <v>28.854000000000006</v>
      </c>
      <c r="F105" s="16" t="s">
        <v>25</v>
      </c>
      <c r="G105" s="16" t="s">
        <v>29</v>
      </c>
      <c r="H105" s="16"/>
      <c r="I105" s="16" t="s">
        <v>25</v>
      </c>
      <c r="J105" s="19">
        <v>34.769999999999996</v>
      </c>
    </row>
    <row r="106" spans="2:10" x14ac:dyDescent="0.3">
      <c r="B106" s="16" t="s">
        <v>93</v>
      </c>
      <c r="C106" s="16" t="s">
        <v>35</v>
      </c>
      <c r="D106" s="17">
        <v>2465.8199999999997</v>
      </c>
      <c r="F106" s="18" t="s">
        <v>32</v>
      </c>
      <c r="G106" s="18" t="s">
        <v>64</v>
      </c>
      <c r="H106" s="18"/>
      <c r="I106" s="18" t="s">
        <v>32</v>
      </c>
      <c r="J106" s="19">
        <v>34.769999999999996</v>
      </c>
    </row>
    <row r="107" spans="2:10" x14ac:dyDescent="0.3">
      <c r="B107" s="18" t="s">
        <v>94</v>
      </c>
      <c r="C107" s="18" t="s">
        <v>32</v>
      </c>
      <c r="D107" s="19">
        <v>1847.5199999999998</v>
      </c>
      <c r="F107" s="18" t="s">
        <v>32</v>
      </c>
      <c r="G107" s="18" t="s">
        <v>45</v>
      </c>
      <c r="H107" s="18"/>
      <c r="I107" s="18" t="s">
        <v>32</v>
      </c>
      <c r="J107" s="19">
        <v>34.769999999999996</v>
      </c>
    </row>
    <row r="108" spans="2:10" x14ac:dyDescent="0.3">
      <c r="B108" s="16" t="s">
        <v>95</v>
      </c>
      <c r="C108" s="16" t="s">
        <v>35</v>
      </c>
      <c r="D108" s="17">
        <v>2899.8899999999994</v>
      </c>
      <c r="F108" s="18" t="s">
        <v>35</v>
      </c>
      <c r="G108" s="18" t="s">
        <v>34</v>
      </c>
      <c r="H108" s="18"/>
      <c r="I108" s="18" t="s">
        <v>35</v>
      </c>
      <c r="J108" s="19">
        <v>34.769999999999996</v>
      </c>
    </row>
    <row r="109" spans="2:10" x14ac:dyDescent="0.3">
      <c r="B109" s="18" t="s">
        <v>92</v>
      </c>
      <c r="C109" s="18" t="s">
        <v>20</v>
      </c>
      <c r="D109" s="19">
        <v>2891.6999999999994</v>
      </c>
      <c r="F109" s="16" t="s">
        <v>23</v>
      </c>
      <c r="G109" s="16" t="s">
        <v>57</v>
      </c>
      <c r="H109" s="16"/>
      <c r="I109" s="16" t="s">
        <v>23</v>
      </c>
      <c r="J109" s="19">
        <v>34.769999999999996</v>
      </c>
    </row>
    <row r="110" spans="2:10" x14ac:dyDescent="0.3">
      <c r="B110" s="22" t="s">
        <v>96</v>
      </c>
      <c r="C110" s="22" t="s">
        <v>32</v>
      </c>
      <c r="D110" s="23">
        <v>2016.8460000000002</v>
      </c>
      <c r="F110" s="22" t="s">
        <v>23</v>
      </c>
      <c r="G110" s="22" t="s">
        <v>59</v>
      </c>
      <c r="H110" s="22"/>
      <c r="I110" s="22" t="s">
        <v>23</v>
      </c>
      <c r="J110" s="19">
        <v>34.769999999999996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0196-A602-468A-B38C-7F384460CE64}">
  <dimension ref="A1:M35"/>
  <sheetViews>
    <sheetView topLeftCell="B1" zoomScale="86" workbookViewId="0">
      <selection activeCell="A41" sqref="A41"/>
    </sheetView>
  </sheetViews>
  <sheetFormatPr defaultRowHeight="14.4" x14ac:dyDescent="0.3"/>
  <cols>
    <col min="1" max="1" width="38.109375" bestFit="1" customWidth="1"/>
    <col min="2" max="2" width="29.5546875" bestFit="1" customWidth="1"/>
    <col min="3" max="3" width="12" customWidth="1"/>
    <col min="4" max="4" width="16.109375" bestFit="1" customWidth="1"/>
    <col min="5" max="5" width="15.88671875" bestFit="1" customWidth="1"/>
    <col min="6" max="6" width="16.109375" bestFit="1" customWidth="1"/>
    <col min="7" max="7" width="18.109375" bestFit="1" customWidth="1"/>
    <col min="8" max="8" width="16.109375" bestFit="1" customWidth="1"/>
    <col min="9" max="9" width="18.109375" bestFit="1" customWidth="1"/>
    <col min="10" max="10" width="16.109375" bestFit="1" customWidth="1"/>
    <col min="11" max="11" width="18.109375" bestFit="1" customWidth="1"/>
    <col min="12" max="12" width="16.109375" bestFit="1" customWidth="1"/>
    <col min="13" max="13" width="18.109375" bestFit="1" customWidth="1"/>
  </cols>
  <sheetData>
    <row r="1" spans="1:11" x14ac:dyDescent="0.3">
      <c r="D1" s="28" t="s">
        <v>107</v>
      </c>
      <c r="E1" s="29" t="s">
        <v>103</v>
      </c>
    </row>
    <row r="2" spans="1:11" x14ac:dyDescent="0.3">
      <c r="B2" s="2" t="s">
        <v>97</v>
      </c>
      <c r="C2" s="3"/>
      <c r="D2" s="21" t="s">
        <v>20</v>
      </c>
      <c r="E2" s="24" t="str" cm="1">
        <f t="array" ref="E2:E33">_xlfn._xlws.FILTER(Problem!G12:G110,Problem!F12:F110=D2,"NONE")</f>
        <v>Aaron Bergman</v>
      </c>
    </row>
    <row r="3" spans="1:11" x14ac:dyDescent="0.3">
      <c r="B3" s="2" t="s">
        <v>98</v>
      </c>
      <c r="C3" s="3"/>
      <c r="D3" s="21" t="s">
        <v>20</v>
      </c>
      <c r="E3" s="24" t="str">
        <v>Aaron Bergman</v>
      </c>
    </row>
    <row r="4" spans="1:11" ht="15.6" x14ac:dyDescent="0.3">
      <c r="B4" s="2" t="s">
        <v>99</v>
      </c>
      <c r="C4" s="3"/>
      <c r="D4" s="21" t="s">
        <v>20</v>
      </c>
      <c r="E4" s="24" t="str">
        <v>Aaron Bergman</v>
      </c>
      <c r="I4" s="52" t="s">
        <v>117</v>
      </c>
      <c r="J4" s="37" t="s">
        <v>115</v>
      </c>
      <c r="K4" s="39" t="s">
        <v>114</v>
      </c>
    </row>
    <row r="5" spans="1:11" ht="15.6" x14ac:dyDescent="0.3">
      <c r="B5" s="2" t="s">
        <v>15</v>
      </c>
      <c r="C5" s="3"/>
      <c r="D5" s="21" t="s">
        <v>20</v>
      </c>
      <c r="E5" s="24" t="str">
        <v>Aaron Bergman</v>
      </c>
      <c r="I5" s="53"/>
      <c r="J5" s="37">
        <v>99</v>
      </c>
      <c r="K5" s="40">
        <v>235918</v>
      </c>
    </row>
    <row r="6" spans="1:11" x14ac:dyDescent="0.3">
      <c r="D6" s="21" t="s">
        <v>20</v>
      </c>
      <c r="E6" s="24" t="str">
        <v>Aaron Bergman</v>
      </c>
    </row>
    <row r="7" spans="1:11" x14ac:dyDescent="0.3">
      <c r="D7" s="21" t="s">
        <v>20</v>
      </c>
      <c r="E7" s="24" t="str">
        <v>Aaron Bergman</v>
      </c>
    </row>
    <row r="8" spans="1:11" x14ac:dyDescent="0.3">
      <c r="D8" s="21" t="s">
        <v>20</v>
      </c>
      <c r="E8" s="24" t="str">
        <v>Aaron Hawkins</v>
      </c>
    </row>
    <row r="9" spans="1:11" x14ac:dyDescent="0.3">
      <c r="D9" s="21" t="s">
        <v>20</v>
      </c>
      <c r="E9" s="24" t="str">
        <v>Aaron Hawkins</v>
      </c>
    </row>
    <row r="10" spans="1:11" x14ac:dyDescent="0.3">
      <c r="D10" s="21" t="s">
        <v>20</v>
      </c>
      <c r="E10" s="24" t="str">
        <v>Aaron Hawkins</v>
      </c>
    </row>
    <row r="11" spans="1:11" x14ac:dyDescent="0.3">
      <c r="D11" s="21" t="s">
        <v>20</v>
      </c>
      <c r="E11" s="24" t="str">
        <v>Aaron Hawkins</v>
      </c>
    </row>
    <row r="12" spans="1:11" x14ac:dyDescent="0.3">
      <c r="A12" s="1" t="s">
        <v>21</v>
      </c>
      <c r="D12" s="21" t="s">
        <v>20</v>
      </c>
      <c r="E12" s="24" t="str">
        <v>Aaron Hawkins</v>
      </c>
    </row>
    <row r="13" spans="1:11" x14ac:dyDescent="0.3">
      <c r="D13" s="21" t="s">
        <v>20</v>
      </c>
      <c r="E13" s="24" t="str">
        <v>Aaron Hawkins</v>
      </c>
    </row>
    <row r="14" spans="1:11" x14ac:dyDescent="0.3">
      <c r="D14" s="21" t="s">
        <v>20</v>
      </c>
      <c r="E14" s="24" t="str">
        <v>Aaron Hawkins</v>
      </c>
      <c r="F14" s="29" t="s">
        <v>108</v>
      </c>
      <c r="G14" s="29" t="s">
        <v>109</v>
      </c>
    </row>
    <row r="15" spans="1:11" x14ac:dyDescent="0.3">
      <c r="D15" s="21" t="s">
        <v>20</v>
      </c>
      <c r="E15" s="24" t="str">
        <v>Aaron Hawkins</v>
      </c>
      <c r="F15" s="24" t="s">
        <v>111</v>
      </c>
      <c r="G15" s="24" t="str" cm="1">
        <f t="array" ref="G15:G33">_xlfn._xlws.FILTER(Problem!G12:G110,Problem!F12:F110=F15,"none")</f>
        <v>Alan Schoenberger</v>
      </c>
    </row>
    <row r="16" spans="1:11" x14ac:dyDescent="0.3">
      <c r="A16" s="20"/>
      <c r="D16" s="21" t="s">
        <v>20</v>
      </c>
      <c r="E16" s="24" t="str">
        <v>Aaron Hawkins</v>
      </c>
      <c r="F16" s="24" t="s">
        <v>111</v>
      </c>
      <c r="G16" s="24" t="str">
        <v>Alejandro Ballentine</v>
      </c>
      <c r="H16" s="29" t="s">
        <v>108</v>
      </c>
      <c r="I16" s="29" t="s">
        <v>109</v>
      </c>
      <c r="J16" s="29" t="s">
        <v>108</v>
      </c>
      <c r="K16" s="29" t="s">
        <v>109</v>
      </c>
    </row>
    <row r="17" spans="1:13" x14ac:dyDescent="0.3">
      <c r="D17" s="21" t="s">
        <v>20</v>
      </c>
      <c r="E17" s="24" t="str">
        <v>Aaron Hawkins</v>
      </c>
      <c r="F17" s="24" t="s">
        <v>111</v>
      </c>
      <c r="G17" s="24" t="str">
        <v>Arthur Prichep</v>
      </c>
      <c r="H17" s="24" t="s">
        <v>112</v>
      </c>
      <c r="I17" s="24" t="str" cm="1">
        <f t="array" ref="I17:I33">_xlfn._xlws.FILTER(Problem!G12:G110,Problem!F12:F110=H17,"none")</f>
        <v>Ann Blume</v>
      </c>
      <c r="J17" s="24" t="s">
        <v>35</v>
      </c>
      <c r="K17" s="24" t="str" cm="1">
        <f t="array" ref="K17:K33">_xlfn._xlws.FILTER(Problem!G12:G110,Problem!F12:F110=J17,"NONE")</f>
        <v>Aaron Smayling</v>
      </c>
    </row>
    <row r="18" spans="1:13" x14ac:dyDescent="0.3">
      <c r="D18" s="21" t="s">
        <v>20</v>
      </c>
      <c r="E18" s="24" t="str">
        <v>Aaron Hawkins</v>
      </c>
      <c r="F18" s="24" t="s">
        <v>111</v>
      </c>
      <c r="G18" s="24" t="str">
        <v>Benjamin Patterson</v>
      </c>
      <c r="H18" s="24" t="s">
        <v>112</v>
      </c>
      <c r="I18" s="24" t="str">
        <v>Anthony Jacobs</v>
      </c>
      <c r="J18" s="24" t="s">
        <v>35</v>
      </c>
      <c r="K18" s="24" t="str">
        <v>Aaron Smayling</v>
      </c>
    </row>
    <row r="19" spans="1:13" x14ac:dyDescent="0.3">
      <c r="D19" s="21" t="s">
        <v>20</v>
      </c>
      <c r="E19" s="24" t="str">
        <v>Aaron Hawkins</v>
      </c>
      <c r="F19" s="24" t="s">
        <v>111</v>
      </c>
      <c r="G19" s="24" t="str">
        <v>Bill Shonely</v>
      </c>
      <c r="H19" s="24" t="s">
        <v>112</v>
      </c>
      <c r="I19" s="24" t="str">
        <v>Ellis Ballard</v>
      </c>
      <c r="J19" s="24" t="s">
        <v>35</v>
      </c>
      <c r="K19" s="24" t="str">
        <v>Aaron Smayling</v>
      </c>
      <c r="L19" s="29" t="s">
        <v>108</v>
      </c>
      <c r="M19" s="29" t="s">
        <v>109</v>
      </c>
    </row>
    <row r="20" spans="1:13" x14ac:dyDescent="0.3">
      <c r="D20" s="21" t="s">
        <v>20</v>
      </c>
      <c r="E20" s="24" t="str">
        <v>Barry Franz</v>
      </c>
      <c r="F20" s="24" t="s">
        <v>111</v>
      </c>
      <c r="G20" s="24" t="str">
        <v>Dave Kipp</v>
      </c>
      <c r="H20" s="24" t="s">
        <v>112</v>
      </c>
      <c r="I20" s="24" t="str">
        <v>Guy Phonely</v>
      </c>
      <c r="J20" s="24" t="s">
        <v>35</v>
      </c>
      <c r="K20" s="24" t="str">
        <v>Aaron Smayling</v>
      </c>
      <c r="L20" s="24" t="s">
        <v>110</v>
      </c>
      <c r="M20" s="24" t="str" cm="1">
        <f t="array" ref="M20:M33">_xlfn._xlws.FILTER(Problem!G12:G110,Problem!F12:F110=L20,"none")</f>
        <v>Anne McFarland</v>
      </c>
    </row>
    <row r="21" spans="1:13" x14ac:dyDescent="0.3">
      <c r="D21" s="21" t="s">
        <v>20</v>
      </c>
      <c r="E21" s="24" t="str">
        <v>Barry Weirich</v>
      </c>
      <c r="F21" s="24" t="s">
        <v>111</v>
      </c>
      <c r="G21" s="24" t="str">
        <v>Deirdre Greer</v>
      </c>
      <c r="H21" s="24" t="s">
        <v>112</v>
      </c>
      <c r="I21" s="24" t="str">
        <v>Guy Phonely</v>
      </c>
      <c r="J21" s="24" t="s">
        <v>35</v>
      </c>
      <c r="K21" s="24" t="str">
        <v>Aaron Smayling</v>
      </c>
      <c r="L21" s="24" t="s">
        <v>110</v>
      </c>
      <c r="M21" s="24" t="str">
        <v>Berenike Kampe</v>
      </c>
    </row>
    <row r="22" spans="1:13" x14ac:dyDescent="0.3">
      <c r="D22" s="21" t="s">
        <v>20</v>
      </c>
      <c r="E22" s="24" t="str">
        <v>Denny Blanton</v>
      </c>
      <c r="F22" s="24" t="s">
        <v>111</v>
      </c>
      <c r="G22" s="24" t="str">
        <v>Evan Minnotte</v>
      </c>
      <c r="H22" s="24" t="s">
        <v>112</v>
      </c>
      <c r="I22" s="24" t="str">
        <v>Jason Klamczynski</v>
      </c>
      <c r="J22" s="24" t="s">
        <v>35</v>
      </c>
      <c r="K22" s="24" t="str">
        <v>Aaron Smayling</v>
      </c>
      <c r="L22" s="24" t="s">
        <v>110</v>
      </c>
      <c r="M22" s="24" t="str">
        <v>Bobby Elias</v>
      </c>
    </row>
    <row r="23" spans="1:13" x14ac:dyDescent="0.3">
      <c r="D23" s="21" t="s">
        <v>20</v>
      </c>
      <c r="E23" s="24" t="str">
        <v>Eugene Barchas</v>
      </c>
      <c r="F23" s="24" t="s">
        <v>111</v>
      </c>
      <c r="G23" s="24" t="str">
        <v>Greg Tran</v>
      </c>
      <c r="H23" s="24" t="s">
        <v>112</v>
      </c>
      <c r="I23" s="24" t="str">
        <v>John Huston</v>
      </c>
      <c r="J23" s="24" t="s">
        <v>35</v>
      </c>
      <c r="K23" s="24" t="str">
        <v>Aimee Bixby</v>
      </c>
      <c r="L23" s="24" t="s">
        <v>110</v>
      </c>
      <c r="M23" s="24" t="str">
        <v>Cari Sayre</v>
      </c>
    </row>
    <row r="24" spans="1:13" x14ac:dyDescent="0.3">
      <c r="D24" s="21" t="s">
        <v>20</v>
      </c>
      <c r="E24" s="24" t="str">
        <v>Janet Martin</v>
      </c>
      <c r="F24" s="24" t="s">
        <v>111</v>
      </c>
      <c r="G24" s="24" t="str">
        <v>Harry Greene</v>
      </c>
      <c r="H24" s="24" t="s">
        <v>112</v>
      </c>
      <c r="I24" s="24" t="str">
        <v>John Huston</v>
      </c>
      <c r="J24" s="24" t="s">
        <v>35</v>
      </c>
      <c r="K24" s="24" t="str">
        <v>Ben Peterman</v>
      </c>
      <c r="L24" s="24" t="s">
        <v>110</v>
      </c>
      <c r="M24" s="24" t="str">
        <v>Craig Reiter</v>
      </c>
    </row>
    <row r="25" spans="1:13" x14ac:dyDescent="0.3">
      <c r="D25" s="21" t="s">
        <v>20</v>
      </c>
      <c r="E25" s="24" t="str">
        <v>Katherine Murray</v>
      </c>
      <c r="F25" s="24" t="s">
        <v>111</v>
      </c>
      <c r="G25" s="24" t="str">
        <v>Jim Mitchum</v>
      </c>
      <c r="H25" s="24" t="s">
        <v>112</v>
      </c>
      <c r="I25" s="24" t="str">
        <v>Joy Bell-</v>
      </c>
      <c r="J25" s="24" t="s">
        <v>35</v>
      </c>
      <c r="K25" s="24" t="str">
        <v>Chuck Sachs</v>
      </c>
      <c r="L25" s="24" t="s">
        <v>110</v>
      </c>
      <c r="M25" s="24" t="str">
        <v>Dan Lawera</v>
      </c>
    </row>
    <row r="26" spans="1:13" x14ac:dyDescent="0.3">
      <c r="D26" s="21" t="s">
        <v>20</v>
      </c>
      <c r="E26" s="24" t="str">
        <v>Kimberly Carter</v>
      </c>
      <c r="F26" s="24" t="s">
        <v>111</v>
      </c>
      <c r="G26" s="24" t="str">
        <v>Justin Ritter</v>
      </c>
      <c r="H26" s="24" t="s">
        <v>112</v>
      </c>
      <c r="I26" s="24" t="str">
        <v>Joy Bell-</v>
      </c>
      <c r="J26" s="24" t="s">
        <v>35</v>
      </c>
      <c r="K26" s="24" t="str">
        <v>Dave Poirier</v>
      </c>
      <c r="L26" s="24" t="s">
        <v>110</v>
      </c>
      <c r="M26" s="24" t="str">
        <v>Dianna Wilson</v>
      </c>
    </row>
    <row r="27" spans="1:13" x14ac:dyDescent="0.3">
      <c r="D27" s="21" t="s">
        <v>20</v>
      </c>
      <c r="E27" s="24" t="str">
        <v>Laura Armstrong</v>
      </c>
      <c r="F27" s="24" t="s">
        <v>111</v>
      </c>
      <c r="G27" s="24" t="str">
        <v>Michael Stewart</v>
      </c>
      <c r="H27" s="24" t="s">
        <v>112</v>
      </c>
      <c r="I27" s="24" t="str">
        <v>Noah Childs</v>
      </c>
      <c r="J27" s="24" t="s">
        <v>35</v>
      </c>
      <c r="K27" s="24" t="str">
        <v>Dave Poirier</v>
      </c>
      <c r="L27" s="24" t="s">
        <v>110</v>
      </c>
      <c r="M27" s="24" t="str">
        <v>Mick Brown</v>
      </c>
    </row>
    <row r="28" spans="1:13" x14ac:dyDescent="0.3">
      <c r="D28" s="21" t="s">
        <v>20</v>
      </c>
      <c r="E28" s="24" t="str">
        <v>Laurel Beltran</v>
      </c>
      <c r="F28" s="24" t="s">
        <v>111</v>
      </c>
      <c r="G28" s="24" t="str">
        <v>Mitch Webber</v>
      </c>
      <c r="H28" s="24" t="s">
        <v>112</v>
      </c>
      <c r="I28" s="24" t="str">
        <v>Paul MacIntyre</v>
      </c>
      <c r="J28" s="24" t="s">
        <v>35</v>
      </c>
      <c r="K28" s="24" t="str">
        <v>Jim Sink</v>
      </c>
      <c r="L28" s="24" t="s">
        <v>110</v>
      </c>
      <c r="M28" s="24" t="str">
        <v>Patrick Jones</v>
      </c>
    </row>
    <row r="29" spans="1:13" x14ac:dyDescent="0.3">
      <c r="D29" s="21" t="s">
        <v>20</v>
      </c>
      <c r="E29" s="24" t="str">
        <v>Magdelene Morse</v>
      </c>
      <c r="F29" s="24" t="s">
        <v>111</v>
      </c>
      <c r="G29" s="24" t="str">
        <v>Rick Hansen</v>
      </c>
      <c r="H29" s="24" t="s">
        <v>112</v>
      </c>
      <c r="I29" s="24" t="str">
        <v>Raymond Messe</v>
      </c>
      <c r="J29" s="24" t="s">
        <v>35</v>
      </c>
      <c r="K29" s="24" t="str">
        <v>Natalie Fritzler</v>
      </c>
      <c r="L29" s="24" t="s">
        <v>110</v>
      </c>
      <c r="M29" s="24" t="str">
        <v>Patrick O'Donnell</v>
      </c>
    </row>
    <row r="30" spans="1:13" x14ac:dyDescent="0.3">
      <c r="A30" s="24" t="s">
        <v>23</v>
      </c>
      <c r="B30" s="21">
        <v>62995.612000000008</v>
      </c>
      <c r="D30" s="21" t="s">
        <v>20</v>
      </c>
      <c r="E30" s="24" t="str">
        <v>Naresj Patel</v>
      </c>
      <c r="F30" s="24" t="s">
        <v>111</v>
      </c>
      <c r="G30" s="24" t="str">
        <v>Sam Zeldin</v>
      </c>
      <c r="H30" s="24" t="s">
        <v>112</v>
      </c>
      <c r="I30" s="24" t="str">
        <v>Ritsa Hightower</v>
      </c>
      <c r="J30" s="24" t="s">
        <v>35</v>
      </c>
      <c r="K30" s="24" t="str">
        <v>Phillip Breyer</v>
      </c>
      <c r="L30" s="24" t="s">
        <v>110</v>
      </c>
      <c r="M30" s="24" t="str">
        <v>Peter Fuller</v>
      </c>
    </row>
    <row r="31" spans="1:13" x14ac:dyDescent="0.3">
      <c r="A31" s="24" t="s">
        <v>25</v>
      </c>
      <c r="B31" s="21">
        <v>47165.985800000002</v>
      </c>
      <c r="D31" s="21" t="s">
        <v>20</v>
      </c>
      <c r="E31" s="24" t="str">
        <v>Nick Zandusky</v>
      </c>
      <c r="F31" s="24" t="s">
        <v>111</v>
      </c>
      <c r="G31" s="24" t="str">
        <v>Shui Tom</v>
      </c>
      <c r="H31" s="24" t="s">
        <v>112</v>
      </c>
      <c r="I31" s="24" t="str">
        <v>Scott Williamson</v>
      </c>
      <c r="J31" s="24" t="s">
        <v>35</v>
      </c>
      <c r="K31" s="24" t="str">
        <v>Phillip Breyer</v>
      </c>
      <c r="L31" s="24" t="s">
        <v>110</v>
      </c>
      <c r="M31" s="24" t="str">
        <v>Rachel Payne</v>
      </c>
    </row>
    <row r="32" spans="1:13" x14ac:dyDescent="0.3">
      <c r="A32" s="24" t="s">
        <v>32</v>
      </c>
      <c r="B32" s="21">
        <v>43833.79819999999</v>
      </c>
      <c r="D32" s="21" t="s">
        <v>20</v>
      </c>
      <c r="E32" s="24" t="str">
        <v>Nick Zandusky</v>
      </c>
      <c r="F32" s="24" t="s">
        <v>111</v>
      </c>
      <c r="G32" s="24" t="str">
        <v>Vivek Grady</v>
      </c>
      <c r="H32" s="24" t="s">
        <v>112</v>
      </c>
      <c r="I32" s="24" t="str">
        <v>Trudy Glocke</v>
      </c>
      <c r="J32" s="24" t="s">
        <v>35</v>
      </c>
      <c r="K32" s="24" t="str">
        <v>Steve Chapman</v>
      </c>
      <c r="L32" s="24" t="s">
        <v>110</v>
      </c>
      <c r="M32" s="24" t="str">
        <v>Rick Reed</v>
      </c>
    </row>
    <row r="33" spans="1:13" x14ac:dyDescent="0.3">
      <c r="A33" s="24" t="s">
        <v>35</v>
      </c>
      <c r="B33" s="21">
        <v>33170.046000000002</v>
      </c>
      <c r="D33" s="21" t="s">
        <v>20</v>
      </c>
      <c r="E33" s="24" t="str">
        <v>Sheri Gordon</v>
      </c>
      <c r="F33" s="24" t="s">
        <v>111</v>
      </c>
      <c r="G33" s="24" t="str">
        <v>Zuschuss Carroll</v>
      </c>
      <c r="H33" s="24" t="s">
        <v>112</v>
      </c>
      <c r="I33" s="24" t="str">
        <v>Valerie Dominguez</v>
      </c>
      <c r="J33" s="24" t="s">
        <v>35</v>
      </c>
      <c r="K33" s="24" t="str">
        <v>Vicky Freymann</v>
      </c>
      <c r="L33" s="24" t="s">
        <v>110</v>
      </c>
      <c r="M33" s="24" t="str">
        <v>Toby Swindell</v>
      </c>
    </row>
    <row r="34" spans="1:13" x14ac:dyDescent="0.3">
      <c r="A34" s="24" t="s">
        <v>20</v>
      </c>
      <c r="B34" s="21">
        <v>48752.463600000003</v>
      </c>
      <c r="D34" s="28" t="s">
        <v>116</v>
      </c>
      <c r="E34" s="29">
        <f>COUNTIF(D2:D33,D2)</f>
        <v>32</v>
      </c>
      <c r="F34" s="28" t="s">
        <v>116</v>
      </c>
      <c r="G34" s="29">
        <f>COUNTIF(F15:F33,F15)</f>
        <v>19</v>
      </c>
      <c r="H34" s="28" t="s">
        <v>116</v>
      </c>
      <c r="I34" s="29">
        <f>COUNTIF(H17:H33,H17)</f>
        <v>17</v>
      </c>
      <c r="J34" s="28" t="s">
        <v>116</v>
      </c>
      <c r="K34" s="29">
        <f>COUNTIF(J17:J33,J17)</f>
        <v>17</v>
      </c>
      <c r="L34" s="28" t="s">
        <v>116</v>
      </c>
      <c r="M34" s="29">
        <f>COUNTIF(L20:L33,L20)</f>
        <v>14</v>
      </c>
    </row>
    <row r="35" spans="1:13" x14ac:dyDescent="0.3">
      <c r="D35" s="28" t="s">
        <v>118</v>
      </c>
      <c r="E35" s="38">
        <v>48752</v>
      </c>
      <c r="F35" s="28" t="s">
        <v>118</v>
      </c>
      <c r="G35" s="38">
        <v>62996</v>
      </c>
      <c r="H35" s="28" t="s">
        <v>118</v>
      </c>
      <c r="I35" s="38">
        <v>43834</v>
      </c>
      <c r="J35" s="28" t="s">
        <v>118</v>
      </c>
      <c r="K35" s="38">
        <v>33170</v>
      </c>
      <c r="L35" s="28" t="s">
        <v>118</v>
      </c>
      <c r="M35" s="38">
        <v>47166</v>
      </c>
    </row>
  </sheetData>
  <mergeCells count="1">
    <mergeCell ref="I4:I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2</xdr:col>
                    <xdr:colOff>83820</xdr:colOff>
                    <xdr:row>0</xdr:row>
                    <xdr:rowOff>144780</xdr:rowOff>
                  </from>
                  <to>
                    <xdr:col>3</xdr:col>
                    <xdr:colOff>114300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2</xdr:col>
                    <xdr:colOff>83820</xdr:colOff>
                    <xdr:row>1</xdr:row>
                    <xdr:rowOff>144780</xdr:rowOff>
                  </from>
                  <to>
                    <xdr:col>3</xdr:col>
                    <xdr:colOff>114300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2</xdr:col>
                    <xdr:colOff>83820</xdr:colOff>
                    <xdr:row>2</xdr:row>
                    <xdr:rowOff>137160</xdr:rowOff>
                  </from>
                  <to>
                    <xdr:col>3</xdr:col>
                    <xdr:colOff>114300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2</xdr:col>
                    <xdr:colOff>83820</xdr:colOff>
                    <xdr:row>3</xdr:row>
                    <xdr:rowOff>137160</xdr:rowOff>
                  </from>
                  <to>
                    <xdr:col>3</xdr:col>
                    <xdr:colOff>114300</xdr:colOff>
                    <xdr:row>4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A428-68FE-4D48-9F15-2F755459B5FB}">
  <sheetPr>
    <tabColor theme="0" tint="-4.9989318521683403E-2"/>
  </sheetPr>
  <dimension ref="A2:AH105"/>
  <sheetViews>
    <sheetView tabSelected="1" zoomScale="51" zoomScaleNormal="69" workbookViewId="0">
      <selection activeCell="B38" sqref="B38"/>
    </sheetView>
  </sheetViews>
  <sheetFormatPr defaultRowHeight="14.4" x14ac:dyDescent="0.3"/>
  <cols>
    <col min="1" max="1" width="17.5546875" bestFit="1" customWidth="1"/>
    <col min="2" max="2" width="16.33203125" bestFit="1" customWidth="1"/>
    <col min="3" max="3" width="11" bestFit="1" customWidth="1"/>
    <col min="4" max="4" width="11.77734375" hidden="1" customWidth="1"/>
    <col min="5" max="5" width="15.77734375" bestFit="1" customWidth="1"/>
    <col min="6" max="6" width="16.109375" bestFit="1" customWidth="1"/>
    <col min="7" max="7" width="12.77734375" bestFit="1" customWidth="1"/>
    <col min="8" max="8" width="12.77734375" hidden="1" customWidth="1"/>
    <col min="9" max="9" width="18.109375" customWidth="1"/>
    <col min="10" max="10" width="15.6640625" bestFit="1" customWidth="1"/>
    <col min="11" max="11" width="12.77734375" bestFit="1" customWidth="1"/>
    <col min="12" max="12" width="12.77734375" hidden="1" customWidth="1"/>
    <col min="13" max="13" width="17" customWidth="1"/>
    <col min="14" max="14" width="18.33203125" bestFit="1" customWidth="1"/>
    <col min="15" max="15" width="12.77734375" bestFit="1" customWidth="1"/>
    <col min="16" max="16" width="12.77734375" hidden="1" customWidth="1"/>
    <col min="17" max="17" width="14.109375" bestFit="1" customWidth="1"/>
    <col min="18" max="18" width="17.44140625" bestFit="1" customWidth="1"/>
    <col min="19" max="19" width="12.77734375" bestFit="1" customWidth="1"/>
    <col min="22" max="22" width="17.5546875" bestFit="1" customWidth="1"/>
    <col min="23" max="23" width="17.88671875" bestFit="1" customWidth="1"/>
    <col min="24" max="24" width="14.5546875" bestFit="1" customWidth="1"/>
    <col min="25" max="25" width="15.77734375" bestFit="1" customWidth="1"/>
    <col min="27" max="27" width="10.77734375" bestFit="1" customWidth="1"/>
    <col min="28" max="28" width="18.109375" bestFit="1" customWidth="1"/>
    <col min="29" max="29" width="17.5546875" bestFit="1" customWidth="1"/>
    <col min="30" max="30" width="21" bestFit="1" customWidth="1"/>
    <col min="31" max="31" width="13.88671875" bestFit="1" customWidth="1"/>
    <col min="33" max="33" width="18.109375" bestFit="1" customWidth="1"/>
    <col min="34" max="34" width="12" bestFit="1" customWidth="1"/>
  </cols>
  <sheetData>
    <row r="2" spans="1:19" x14ac:dyDescent="0.3">
      <c r="A2" s="42" t="s">
        <v>23</v>
      </c>
      <c r="B2" s="42" t="s">
        <v>124</v>
      </c>
      <c r="C2" s="42" t="s">
        <v>129</v>
      </c>
      <c r="D2" s="42" t="s">
        <v>151</v>
      </c>
      <c r="E2" s="42" t="s">
        <v>20</v>
      </c>
      <c r="F2" s="29" t="s">
        <v>128</v>
      </c>
      <c r="G2" s="29" t="s">
        <v>132</v>
      </c>
      <c r="H2" s="29" t="s">
        <v>152</v>
      </c>
      <c r="I2" s="42" t="s">
        <v>25</v>
      </c>
      <c r="J2" s="42" t="s">
        <v>125</v>
      </c>
      <c r="K2" s="42" t="s">
        <v>133</v>
      </c>
      <c r="L2" s="42" t="s">
        <v>153</v>
      </c>
      <c r="M2" s="42" t="s">
        <v>32</v>
      </c>
      <c r="N2" s="42" t="s">
        <v>126</v>
      </c>
      <c r="O2" s="42" t="s">
        <v>134</v>
      </c>
      <c r="P2" s="42" t="s">
        <v>154</v>
      </c>
      <c r="Q2" s="42" t="s">
        <v>35</v>
      </c>
      <c r="R2" s="42" t="s">
        <v>127</v>
      </c>
      <c r="S2" s="29" t="s">
        <v>135</v>
      </c>
    </row>
    <row r="3" spans="1:19" x14ac:dyDescent="0.3">
      <c r="A3" s="24" t="s">
        <v>78</v>
      </c>
      <c r="B3" s="21">
        <f>SUMIF('clean data'!$V$32:$V$103,$A3,'clean data'!$Y$32:$Y$103)</f>
        <v>3298.2599999999998</v>
      </c>
      <c r="C3" s="21">
        <f t="shared" ref="C3:C21" si="0">SUMIF($V$32:$V$103,$A3,$W$32:$W$103)</f>
        <v>1</v>
      </c>
      <c r="D3" s="21"/>
      <c r="E3" s="24" t="s">
        <v>19</v>
      </c>
      <c r="F3" s="21">
        <f>SUMIF('clean data'!$V$32:$V$103,$E3,'clean data'!$Y$32:$Y$103)</f>
        <v>886.15599999999995</v>
      </c>
      <c r="G3" s="21">
        <f t="shared" ref="G3:G17" si="1">SUMIF($V$32:$V$103,$E3,$W$32:$W$103)</f>
        <v>6</v>
      </c>
      <c r="H3" s="21"/>
      <c r="I3" s="24" t="s">
        <v>87</v>
      </c>
      <c r="J3" s="21">
        <f>SUMIF('clean data'!$V$32:$V$103,$I3,'clean data'!$Y$32:$Y$103)</f>
        <v>2487.8087999999998</v>
      </c>
      <c r="K3" s="21">
        <f t="shared" ref="K3:K16" si="2">SUMIF($V$32:$V$103,$I3,$W$32:$W$103)</f>
        <v>1</v>
      </c>
      <c r="L3" s="21"/>
      <c r="M3" s="24" t="s">
        <v>41</v>
      </c>
      <c r="N3" s="21">
        <f>SUMIF('clean data'!V32:$V$103,$M3,'clean data'!$Y$32:$Y$103)</f>
        <v>1977.7199999999998</v>
      </c>
      <c r="O3" s="21">
        <f t="shared" ref="O3:O16" si="3">SUMIF($V$32:$V$103,$M3,$W$32:$W$103)</f>
        <v>1</v>
      </c>
      <c r="P3" s="21"/>
      <c r="Q3" s="24" t="s">
        <v>73</v>
      </c>
      <c r="R3" s="21">
        <f>SUMIF('clean data'!$V$32:$V$103,$Q3,'clean data'!$Y$32:$Y$103)</f>
        <v>2901.5639999999999</v>
      </c>
      <c r="S3">
        <f t="shared" ref="S3:S12" si="4">SUMIF($V$32:$V$103,$Q3,$W$32:$W$103)</f>
        <v>6</v>
      </c>
    </row>
    <row r="4" spans="1:19" x14ac:dyDescent="0.3">
      <c r="A4" s="24" t="s">
        <v>88</v>
      </c>
      <c r="B4" s="21">
        <f>SUMIF('clean data'!$V$32:$V$103,$A4,'clean data'!$Y$32:$Y$103)</f>
        <v>2266.44</v>
      </c>
      <c r="C4" s="21">
        <f t="shared" si="0"/>
        <v>1</v>
      </c>
      <c r="D4" s="21"/>
      <c r="E4" s="24" t="s">
        <v>48</v>
      </c>
      <c r="F4" s="21">
        <f>SUMIF('clean data'!$V$32:$V$103,$E4,'clean data'!$Y$32:$Y$103)</f>
        <v>5561.9600000000009</v>
      </c>
      <c r="G4" s="21">
        <f t="shared" si="1"/>
        <v>12</v>
      </c>
      <c r="H4" s="21"/>
      <c r="I4" s="24" t="s">
        <v>90</v>
      </c>
      <c r="J4" s="21">
        <f>SUMIF('clean data'!$V$32:$V$103,$I4,'clean data'!$Y$32:$Y$103)</f>
        <v>3728.4299999999994</v>
      </c>
      <c r="K4" s="21">
        <f t="shared" si="2"/>
        <v>1</v>
      </c>
      <c r="L4" s="21"/>
      <c r="M4" s="24" t="s">
        <v>31</v>
      </c>
      <c r="N4" s="21">
        <f>SUMIF('clean data'!V33:$V$103,$M4,'clean data'!$Y$32:$Y$103)</f>
        <v>4518.78</v>
      </c>
      <c r="O4" s="21">
        <f t="shared" si="3"/>
        <v>1</v>
      </c>
      <c r="P4" s="21"/>
      <c r="Q4" s="24" t="s">
        <v>82</v>
      </c>
      <c r="R4" s="21">
        <f>SUMIF('clean data'!$V$32:$V$103,$Q4,'clean data'!$Y$32:$Y$103)</f>
        <v>3441.69</v>
      </c>
      <c r="S4">
        <f t="shared" si="4"/>
        <v>1</v>
      </c>
    </row>
    <row r="5" spans="1:19" x14ac:dyDescent="0.3">
      <c r="A5" s="24" t="s">
        <v>61</v>
      </c>
      <c r="B5" s="21">
        <f>SUMIF('clean data'!$V$32:$V$103,$A5,'clean data'!$Y$32:$Y$103)</f>
        <v>2761.2</v>
      </c>
      <c r="C5" s="21">
        <f t="shared" si="0"/>
        <v>1</v>
      </c>
      <c r="D5" s="21"/>
      <c r="E5" s="24" t="s">
        <v>56</v>
      </c>
      <c r="F5" s="21">
        <f>SUMIF('clean data'!$V$32:$V$103,$E5,'clean data'!$Y$32:$Y$103)</f>
        <v>4518.78</v>
      </c>
      <c r="G5" s="21">
        <f t="shared" si="1"/>
        <v>1</v>
      </c>
      <c r="H5" s="21"/>
      <c r="I5" s="24" t="s">
        <v>83</v>
      </c>
      <c r="J5" s="21">
        <f>SUMIF('clean data'!$V$32:$V$103,$I5,'clean data'!$Y$32:$Y$103)</f>
        <v>1487.4</v>
      </c>
      <c r="K5" s="21">
        <f t="shared" si="2"/>
        <v>1</v>
      </c>
      <c r="L5" s="21"/>
      <c r="M5" s="24" t="s">
        <v>60</v>
      </c>
      <c r="N5" s="21">
        <f>SUMIF('clean data'!V34:$V$103,$M5,'clean data'!$Y$32:$Y$103)</f>
        <v>1977.7199999999998</v>
      </c>
      <c r="O5" s="21">
        <f t="shared" si="3"/>
        <v>1</v>
      </c>
      <c r="P5" s="21"/>
      <c r="Q5" s="24" t="s">
        <v>37</v>
      </c>
      <c r="R5" s="21">
        <f>SUMIF('clean data'!$V$32:$V$103,$Q5,'clean data'!$Y$32:$Y$103)</f>
        <v>1869.5879999999997</v>
      </c>
      <c r="S5">
        <f t="shared" si="4"/>
        <v>1</v>
      </c>
    </row>
    <row r="6" spans="1:19" x14ac:dyDescent="0.3">
      <c r="A6" s="24" t="s">
        <v>49</v>
      </c>
      <c r="B6" s="21">
        <f>SUMIF('clean data'!$V$32:$V$103,$A6,'clean data'!$Y$32:$Y$103)</f>
        <v>1878.7199999999998</v>
      </c>
      <c r="C6" s="21">
        <f t="shared" si="0"/>
        <v>1</v>
      </c>
      <c r="D6" s="21"/>
      <c r="E6" s="24" t="s">
        <v>80</v>
      </c>
      <c r="F6" s="21">
        <f>SUMIF('clean data'!$V$32:$V$103,$E6,'clean data'!$Y$32:$Y$103)</f>
        <v>3808.7999999999997</v>
      </c>
      <c r="G6" s="21">
        <f t="shared" si="1"/>
        <v>1</v>
      </c>
      <c r="H6" s="21"/>
      <c r="I6" s="24" t="s">
        <v>75</v>
      </c>
      <c r="J6" s="21">
        <f>SUMIF('clean data'!$V$32:$V$103,$I6,'clean data'!$Y$32:$Y$103)</f>
        <v>1920.3600000000001</v>
      </c>
      <c r="K6" s="21">
        <f t="shared" si="2"/>
        <v>1</v>
      </c>
      <c r="L6" s="21"/>
      <c r="M6" s="24" t="s">
        <v>67</v>
      </c>
      <c r="N6" s="21">
        <f>SUMIF('clean data'!V35:$V$103,$M6,'clean data'!$Y$32:$Y$103)</f>
        <v>3409.74</v>
      </c>
      <c r="O6" s="21">
        <f t="shared" si="3"/>
        <v>2</v>
      </c>
      <c r="P6" s="21"/>
      <c r="Q6" s="24" t="s">
        <v>69</v>
      </c>
      <c r="R6" s="21">
        <f>SUMIF('clean data'!$V$32:$V$103,$Q6,'clean data'!$Y$32:$Y$103)</f>
        <v>3063.27</v>
      </c>
      <c r="S6">
        <f t="shared" si="4"/>
        <v>1</v>
      </c>
    </row>
    <row r="7" spans="1:19" x14ac:dyDescent="0.3">
      <c r="A7" s="24" t="s">
        <v>51</v>
      </c>
      <c r="B7" s="21">
        <f>SUMIF('clean data'!$V$32:$V$103,$A7,'clean data'!$Y$32:$Y$103)</f>
        <v>2402.8650000000002</v>
      </c>
      <c r="C7" s="21">
        <f t="shared" si="0"/>
        <v>1</v>
      </c>
      <c r="D7" s="21"/>
      <c r="E7" s="24" t="s">
        <v>72</v>
      </c>
      <c r="F7" s="21">
        <f>SUMIF('clean data'!$V$32:$V$103,$E7,'clean data'!$Y$32:$Y$103)</f>
        <v>5048.9999999999991</v>
      </c>
      <c r="G7" s="21">
        <f t="shared" si="1"/>
        <v>1</v>
      </c>
      <c r="H7" s="21"/>
      <c r="I7" s="24" t="s">
        <v>24</v>
      </c>
      <c r="J7" s="21">
        <f>SUMIF('clean data'!$V$32:$V$103,$I7,'clean data'!$Y$32:$Y$103)</f>
        <v>5175.1710000000012</v>
      </c>
      <c r="K7" s="21">
        <f t="shared" si="2"/>
        <v>1</v>
      </c>
      <c r="L7" s="21"/>
      <c r="M7" s="24" t="s">
        <v>42</v>
      </c>
      <c r="N7" s="21">
        <f>SUMIF('clean data'!V36:$V$103,$M7,'clean data'!$Y$32:$Y$103)</f>
        <v>2487.8087999999998</v>
      </c>
      <c r="O7" s="21">
        <f t="shared" si="3"/>
        <v>1</v>
      </c>
      <c r="P7" s="21"/>
      <c r="Q7" s="51" t="s">
        <v>52</v>
      </c>
      <c r="R7" s="21">
        <f>SUMIF('clean data'!$V$32:$V$103,$Q7,'clean data'!$Y$32:$Y$103)</f>
        <v>7828.17</v>
      </c>
      <c r="S7">
        <f t="shared" si="4"/>
        <v>2</v>
      </c>
    </row>
    <row r="8" spans="1:19" x14ac:dyDescent="0.3">
      <c r="A8" s="24" t="s">
        <v>74</v>
      </c>
      <c r="B8" s="21">
        <f>SUMIF('clean data'!$V$32:$V$103,$A8,'clean data'!$Y$32:$Y$103)</f>
        <v>2188.0500000000002</v>
      </c>
      <c r="C8" s="21">
        <f t="shared" si="0"/>
        <v>1</v>
      </c>
      <c r="D8" s="21"/>
      <c r="E8" s="24" t="s">
        <v>47</v>
      </c>
      <c r="F8" s="21">
        <f>SUMIF('clean data'!$V$32:$V$103,$E8,'clean data'!$Y$32:$Y$103)</f>
        <v>3069.7380000000003</v>
      </c>
      <c r="G8" s="21">
        <f t="shared" si="1"/>
        <v>1</v>
      </c>
      <c r="H8" s="21"/>
      <c r="I8" s="24" t="s">
        <v>54</v>
      </c>
      <c r="J8" s="21">
        <f>SUMIF('clean data'!$V$32:$V$103,$I8,'clean data'!$Y$32:$Y$103)</f>
        <v>2875.0950000000007</v>
      </c>
      <c r="K8" s="21">
        <f t="shared" si="2"/>
        <v>1</v>
      </c>
      <c r="L8" s="21"/>
      <c r="M8" s="51" t="s">
        <v>63</v>
      </c>
      <c r="N8" s="21">
        <f>SUMIF('clean data'!V37:$V$103,$M8,'clean data'!$Y$32:$Y$103)</f>
        <v>5323.8599999999988</v>
      </c>
      <c r="O8" s="21">
        <f t="shared" si="3"/>
        <v>2</v>
      </c>
      <c r="P8" s="21"/>
      <c r="Q8" s="24" t="s">
        <v>39</v>
      </c>
      <c r="R8" s="21">
        <f>SUMIF('clean data'!$V$32:$V$103,$Q8,'clean data'!$Y$32:$Y$103)</f>
        <v>2565.5940000000001</v>
      </c>
      <c r="S8">
        <f t="shared" si="4"/>
        <v>1</v>
      </c>
    </row>
    <row r="9" spans="1:19" x14ac:dyDescent="0.3">
      <c r="A9" s="24" t="s">
        <v>65</v>
      </c>
      <c r="B9" s="21">
        <f>SUMIF('clean data'!$V$32:$V$103,$A9,'clean data'!$Y$32:$Y$103)</f>
        <v>2582.16</v>
      </c>
      <c r="C9" s="21">
        <f t="shared" si="0"/>
        <v>1</v>
      </c>
      <c r="D9" s="21"/>
      <c r="E9" s="24" t="s">
        <v>91</v>
      </c>
      <c r="F9" s="21">
        <f>SUMIF('clean data'!$V$32:$V$103,$E9,'clean data'!$Y$32:$Y$103)</f>
        <v>1581.48</v>
      </c>
      <c r="G9" s="21">
        <f t="shared" si="1"/>
        <v>1</v>
      </c>
      <c r="H9" s="21"/>
      <c r="I9" s="24" t="s">
        <v>77</v>
      </c>
      <c r="J9" s="21">
        <f>SUMIF('clean data'!$V$32:$V$103,$I9,'clean data'!$Y$32:$Y$103)</f>
        <v>1858.6800000000003</v>
      </c>
      <c r="K9" s="21">
        <f t="shared" si="2"/>
        <v>1</v>
      </c>
      <c r="L9" s="21"/>
      <c r="M9" s="51" t="s">
        <v>55</v>
      </c>
      <c r="N9" s="21">
        <f>SUMIF('clean data'!V38:$V$103,$M9,'clean data'!$Y$32:$Y$103)</f>
        <v>5323.8599999999988</v>
      </c>
      <c r="O9" s="21">
        <f t="shared" si="3"/>
        <v>2</v>
      </c>
      <c r="P9" s="21"/>
      <c r="Q9" s="24" t="s">
        <v>95</v>
      </c>
      <c r="R9" s="21">
        <f>SUMIF('clean data'!$V$32:$V$103,$Q9,'clean data'!$Y$32:$Y$103)</f>
        <v>2899.8899999999994</v>
      </c>
      <c r="S9">
        <f t="shared" si="4"/>
        <v>1</v>
      </c>
    </row>
    <row r="10" spans="1:19" x14ac:dyDescent="0.3">
      <c r="A10" s="24" t="s">
        <v>76</v>
      </c>
      <c r="B10" s="21">
        <f>SUMIF('clean data'!$V$32:$V$103,$A10,'clean data'!$Y$32:$Y$103)</f>
        <v>1704.0000000000005</v>
      </c>
      <c r="C10" s="21">
        <f t="shared" si="0"/>
        <v>1</v>
      </c>
      <c r="D10" s="21"/>
      <c r="E10" s="24" t="s">
        <v>26</v>
      </c>
      <c r="F10" s="21">
        <f>SUMIF('clean data'!$V$32:$V$103,$E10,'clean data'!$Y$32:$Y$103)</f>
        <v>2892.5099999999998</v>
      </c>
      <c r="G10" s="21">
        <f t="shared" si="1"/>
        <v>1</v>
      </c>
      <c r="H10" s="21"/>
      <c r="I10" s="24" t="s">
        <v>30</v>
      </c>
      <c r="J10" s="21">
        <f>SUMIF('clean data'!$V$32:$V$103,$I10,'clean data'!$Y$32:$Y$103)</f>
        <v>5244.84</v>
      </c>
      <c r="K10" s="21">
        <f t="shared" si="2"/>
        <v>1</v>
      </c>
      <c r="L10" s="21"/>
      <c r="M10" s="24" t="s">
        <v>94</v>
      </c>
      <c r="N10" s="21">
        <f>SUMIF('clean data'!V39:$V$103,$M10,'clean data'!$Y$32:$Y$103)</f>
        <v>1502.0100000000002</v>
      </c>
      <c r="O10" s="21">
        <f t="shared" si="3"/>
        <v>1</v>
      </c>
      <c r="P10" s="21"/>
      <c r="Q10" s="24" t="s">
        <v>46</v>
      </c>
      <c r="R10" s="21">
        <f>SUMIF('clean data'!$V$32:$V$103,$Q10,'clean data'!$Y$32:$Y$103)</f>
        <v>3912.66</v>
      </c>
      <c r="S10">
        <f t="shared" si="4"/>
        <v>2</v>
      </c>
    </row>
    <row r="11" spans="1:19" x14ac:dyDescent="0.3">
      <c r="A11" s="24" t="s">
        <v>58</v>
      </c>
      <c r="B11" s="21">
        <f>SUMIF('clean data'!$V$32:$V$103,$A11,'clean data'!$Y$32:$Y$103)</f>
        <v>5785.0199999999995</v>
      </c>
      <c r="C11" s="21">
        <f t="shared" si="0"/>
        <v>1</v>
      </c>
      <c r="D11" s="21"/>
      <c r="E11" s="24" t="s">
        <v>71</v>
      </c>
      <c r="F11" s="21">
        <f>SUMIF('clean data'!$V$32:$V$103,$E11,'clean data'!$Y$32:$Y$103)</f>
        <v>1502.0100000000002</v>
      </c>
      <c r="G11" s="21">
        <f t="shared" si="1"/>
        <v>1</v>
      </c>
      <c r="H11" s="21"/>
      <c r="I11" s="51" t="s">
        <v>38</v>
      </c>
      <c r="J11" s="21">
        <f>SUMIF('clean data'!$V$32:$V$103,$I11,'clean data'!$Y$32:$Y$103)</f>
        <v>7958.58</v>
      </c>
      <c r="K11" s="21">
        <f t="shared" si="2"/>
        <v>1</v>
      </c>
      <c r="L11" s="21"/>
      <c r="M11" s="24" t="s">
        <v>96</v>
      </c>
      <c r="N11" s="21">
        <f>SUMIF('clean data'!V40:$V$103,$M11,'clean data'!$Y$32:$Y$103)</f>
        <v>1713.8400000000001</v>
      </c>
      <c r="O11" s="21">
        <f t="shared" si="3"/>
        <v>1</v>
      </c>
      <c r="P11" s="21"/>
      <c r="Q11" s="24" t="s">
        <v>93</v>
      </c>
      <c r="R11" s="21">
        <f>SUMIF('clean data'!$V$32:$V$103,$Q11,'clean data'!$Y$32:$Y$103)</f>
        <v>2465.8199999999997</v>
      </c>
      <c r="S11">
        <f t="shared" si="4"/>
        <v>1</v>
      </c>
    </row>
    <row r="12" spans="1:19" x14ac:dyDescent="0.3">
      <c r="A12" s="24" t="s">
        <v>86</v>
      </c>
      <c r="B12" s="21">
        <f>SUMIF('clean data'!$V$32:$V$103,$A12,'clean data'!$Y$32:$Y$103)</f>
        <v>5729.3459999999986</v>
      </c>
      <c r="C12" s="21">
        <f t="shared" si="0"/>
        <v>1</v>
      </c>
      <c r="D12" s="21"/>
      <c r="E12" s="24" t="s">
        <v>81</v>
      </c>
      <c r="F12" s="21">
        <f>SUMIF('clean data'!$V$32:$V$103,$E12,'clean data'!$Y$32:$Y$103)</f>
        <v>3427.1495999999997</v>
      </c>
      <c r="G12" s="21">
        <f t="shared" si="1"/>
        <v>1</v>
      </c>
      <c r="H12" s="21"/>
      <c r="I12" s="24" t="s">
        <v>53</v>
      </c>
      <c r="J12" s="21">
        <f>SUMIF('clean data'!$V$32:$V$103,$I12,'clean data'!$Y$32:$Y$103)</f>
        <v>4141.0200000000004</v>
      </c>
      <c r="K12" s="21">
        <f t="shared" si="2"/>
        <v>1</v>
      </c>
      <c r="L12" s="21"/>
      <c r="M12" s="24" t="s">
        <v>85</v>
      </c>
      <c r="N12" s="21">
        <f>SUMIF('clean data'!V41:$V$103,$M12,'clean data'!$Y$32:$Y$103)</f>
        <v>1977.7199999999998</v>
      </c>
      <c r="O12" s="21">
        <f t="shared" si="3"/>
        <v>1</v>
      </c>
      <c r="P12" s="21"/>
      <c r="Q12" s="24" t="s">
        <v>34</v>
      </c>
      <c r="R12" s="21">
        <f>SUMIF('clean data'!$V$32:$V$103,$Q12,'clean data'!$Y$32:$Y$103)</f>
        <v>2221.8000000000002</v>
      </c>
      <c r="S12">
        <f t="shared" si="4"/>
        <v>1</v>
      </c>
    </row>
    <row r="13" spans="1:19" x14ac:dyDescent="0.3">
      <c r="A13" s="24" t="s">
        <v>28</v>
      </c>
      <c r="B13" s="21">
        <f>SUMIF('clean data'!$V$32:$V$103,$A13,'clean data'!$Y$32:$Y$103)</f>
        <v>2862.6750000000002</v>
      </c>
      <c r="C13" s="21">
        <f t="shared" si="0"/>
        <v>1</v>
      </c>
      <c r="D13" s="21"/>
      <c r="E13" s="24" t="s">
        <v>43</v>
      </c>
      <c r="F13" s="21">
        <f>SUMIF('clean data'!$V$32:$V$103,$E13,'clean data'!$Y$32:$Y$103)</f>
        <v>5273.7</v>
      </c>
      <c r="G13" s="21">
        <f t="shared" si="1"/>
        <v>1</v>
      </c>
      <c r="H13" s="21"/>
      <c r="I13" s="24" t="s">
        <v>36</v>
      </c>
      <c r="J13" s="21">
        <f>SUMIF('clean data'!$V$32:$V$103,$I13,'clean data'!$Y$32:$Y$103)</f>
        <v>3701.5199999999995</v>
      </c>
      <c r="K13" s="21">
        <f t="shared" si="2"/>
        <v>1</v>
      </c>
      <c r="L13" s="21"/>
      <c r="M13" s="24" t="s">
        <v>40</v>
      </c>
      <c r="N13" s="21">
        <f>SUMIF('clean data'!V42:$V$103,$M13,'clean data'!$Y$32:$Y$103)</f>
        <v>2875.0950000000007</v>
      </c>
      <c r="O13" s="21">
        <f t="shared" si="3"/>
        <v>1</v>
      </c>
      <c r="P13" s="21"/>
    </row>
    <row r="14" spans="1:19" x14ac:dyDescent="0.3">
      <c r="A14" s="24" t="s">
        <v>22</v>
      </c>
      <c r="B14" s="21">
        <f>SUMIF('clean data'!$V$32:$V$103,$A14,'clean data'!$Y$32:$Y$103)</f>
        <v>3709.3949999999995</v>
      </c>
      <c r="C14" s="21">
        <f t="shared" si="0"/>
        <v>1</v>
      </c>
      <c r="D14" s="21"/>
      <c r="E14" s="24" t="s">
        <v>33</v>
      </c>
      <c r="F14" s="21">
        <f>SUMIF('clean data'!$V$32:$V$103,$E14,'clean data'!$Y$32:$Y$103)</f>
        <v>2616.96</v>
      </c>
      <c r="G14" s="21">
        <f t="shared" si="1"/>
        <v>1</v>
      </c>
      <c r="H14" s="21"/>
      <c r="I14" s="24" t="s">
        <v>89</v>
      </c>
      <c r="J14" s="21">
        <f>SUMIF('clean data'!$V$32:$V$103,$I14,'clean data'!$Y$32:$Y$103)</f>
        <v>3068.3610000000008</v>
      </c>
      <c r="K14" s="21">
        <f t="shared" si="2"/>
        <v>1</v>
      </c>
      <c r="L14" s="21"/>
      <c r="M14" s="24" t="s">
        <v>62</v>
      </c>
      <c r="N14" s="21">
        <f>SUMIF('clean data'!V43:$V$103,$M14,'clean data'!$Y$32:$Y$103)</f>
        <v>1822.0799999999997</v>
      </c>
      <c r="O14" s="21">
        <f t="shared" si="3"/>
        <v>1</v>
      </c>
      <c r="P14" s="21"/>
    </row>
    <row r="15" spans="1:19" x14ac:dyDescent="0.3">
      <c r="A15" s="24" t="s">
        <v>70</v>
      </c>
      <c r="B15" s="21">
        <f>SUMIF('clean data'!$V$32:$V$103,$A15,'clean data'!$Y$32:$Y$103)</f>
        <v>4473.0000000000009</v>
      </c>
      <c r="C15" s="21">
        <f t="shared" si="0"/>
        <v>1</v>
      </c>
      <c r="D15" s="21"/>
      <c r="E15" s="24" t="s">
        <v>44</v>
      </c>
      <c r="F15" s="21">
        <f>SUMIF('clean data'!$V$32:$V$103,$E15,'clean data'!$Y$32:$Y$103)</f>
        <v>1713.8400000000001</v>
      </c>
      <c r="G15" s="21">
        <f t="shared" si="1"/>
        <v>1</v>
      </c>
      <c r="H15" s="21"/>
      <c r="I15" s="24" t="s">
        <v>50</v>
      </c>
      <c r="J15" s="21">
        <f>SUMIF('clean data'!$V$32:$V$103,$I15,'clean data'!$Y$32:$Y$103)</f>
        <v>1696.64</v>
      </c>
      <c r="K15" s="21">
        <f t="shared" si="2"/>
        <v>1</v>
      </c>
      <c r="L15" s="21"/>
      <c r="M15" s="24" t="s">
        <v>64</v>
      </c>
      <c r="N15" s="21">
        <f>SUMIF('clean data'!V44:$V$103,$M15,'clean data'!$Y$32:$Y$103)</f>
        <v>1704.0000000000005</v>
      </c>
      <c r="O15" s="21">
        <f t="shared" si="3"/>
        <v>1</v>
      </c>
      <c r="P15" s="21"/>
    </row>
    <row r="16" spans="1:19" x14ac:dyDescent="0.3">
      <c r="A16" s="24" t="s">
        <v>68</v>
      </c>
      <c r="B16" s="21">
        <f>SUMIF('clean data'!$V$32:$V$103,$A16,'clean data'!$Y$32:$Y$103)</f>
        <v>4191.5069999999996</v>
      </c>
      <c r="C16" s="21">
        <f t="shared" si="0"/>
        <v>1</v>
      </c>
      <c r="D16" s="21"/>
      <c r="E16" s="24" t="s">
        <v>92</v>
      </c>
      <c r="F16" s="21">
        <f>SUMIF('clean data'!$V$32:$V$103,$E16,'clean data'!$Y$32:$Y$103)</f>
        <v>5323.8599999999988</v>
      </c>
      <c r="G16" s="21">
        <f t="shared" si="1"/>
        <v>2</v>
      </c>
      <c r="H16" s="21"/>
      <c r="I16" s="24" t="s">
        <v>29</v>
      </c>
      <c r="J16" s="21">
        <f>SUMIF('clean data'!$V$32:$V$103,$I16,'clean data'!$Y$32:$Y$103)</f>
        <v>1822.0799999999997</v>
      </c>
      <c r="K16" s="21">
        <f t="shared" si="2"/>
        <v>1</v>
      </c>
      <c r="L16" s="21"/>
      <c r="M16" s="24" t="s">
        <v>45</v>
      </c>
      <c r="N16" s="21">
        <f>SUMIF('clean data'!V45:$V$103,$M16,'clean data'!$Y$32:$Y$103)</f>
        <v>1581.48</v>
      </c>
      <c r="O16" s="21">
        <f t="shared" si="3"/>
        <v>1</v>
      </c>
      <c r="P16" s="21"/>
    </row>
    <row r="17" spans="1:34" x14ac:dyDescent="0.3">
      <c r="A17" s="24" t="s">
        <v>27</v>
      </c>
      <c r="B17" s="21">
        <f>SUMIF('clean data'!$V$32:$V$103,$A17,'clean data'!$Y$32:$Y$103)</f>
        <v>2832.96</v>
      </c>
      <c r="C17" s="21">
        <f t="shared" si="0"/>
        <v>1</v>
      </c>
      <c r="D17" s="21"/>
      <c r="E17" s="24" t="s">
        <v>66</v>
      </c>
      <c r="F17" s="21">
        <f>SUMIF('clean data'!$V$32:$V$103,$E17,'clean data'!$Y$32:$Y$103)</f>
        <v>1526.52</v>
      </c>
      <c r="G17" s="21">
        <f t="shared" si="1"/>
        <v>1</v>
      </c>
      <c r="H17" s="21"/>
      <c r="I17" s="24"/>
      <c r="J17" s="24"/>
      <c r="K17" s="24"/>
      <c r="L17" s="24"/>
    </row>
    <row r="18" spans="1:34" x14ac:dyDescent="0.3">
      <c r="A18" s="24" t="s">
        <v>84</v>
      </c>
      <c r="B18" s="21">
        <f>SUMIF('clean data'!$V$32:$V$103,$A18,'clean data'!$Y$32:$Y$103)</f>
        <v>3200.04</v>
      </c>
      <c r="C18" s="21">
        <f t="shared" si="0"/>
        <v>1</v>
      </c>
      <c r="D18" s="21"/>
      <c r="E18" s="21"/>
      <c r="F18" s="21"/>
      <c r="G18" s="21"/>
      <c r="H18" s="21"/>
      <c r="I18" s="24"/>
      <c r="J18" s="24"/>
      <c r="K18" s="24"/>
      <c r="L18" s="24"/>
    </row>
    <row r="19" spans="1:34" x14ac:dyDescent="0.3">
      <c r="A19" s="24" t="s">
        <v>79</v>
      </c>
      <c r="B19" s="21">
        <f>SUMIF('clean data'!$V$32:$V$103,$A19,'clean data'!$Y$32:$Y$103)</f>
        <v>2443.48</v>
      </c>
      <c r="C19" s="21">
        <f t="shared" si="0"/>
        <v>1</v>
      </c>
      <c r="D19" s="21"/>
      <c r="E19" s="21"/>
      <c r="F19" s="21"/>
      <c r="G19" s="21"/>
      <c r="H19" s="21"/>
      <c r="I19" s="24"/>
      <c r="J19" s="24"/>
      <c r="K19" s="24"/>
      <c r="L19" s="24"/>
    </row>
    <row r="20" spans="1:34" x14ac:dyDescent="0.3">
      <c r="A20" s="24" t="s">
        <v>57</v>
      </c>
      <c r="B20" s="21">
        <f>SUMIF('clean data'!$V$32:$V$103,$A20,'clean data'!$Y$32:$Y$103)</f>
        <v>5667.87</v>
      </c>
      <c r="C20" s="21">
        <f t="shared" si="0"/>
        <v>1</v>
      </c>
      <c r="D20" s="21"/>
      <c r="E20" s="21"/>
      <c r="F20" s="21"/>
      <c r="G20" s="21"/>
      <c r="H20" s="21"/>
      <c r="I20" s="24"/>
      <c r="J20" s="24"/>
      <c r="K20" s="24"/>
      <c r="L20" s="24"/>
    </row>
    <row r="21" spans="1:34" x14ac:dyDescent="0.3">
      <c r="A21" s="24" t="s">
        <v>59</v>
      </c>
      <c r="B21" s="21">
        <f>SUMIF('clean data'!$V$32:$V$103,$A21,'clean data'!$Y$32:$Y$103)</f>
        <v>3018.6239999999998</v>
      </c>
      <c r="C21" s="21">
        <f t="shared" si="0"/>
        <v>1</v>
      </c>
      <c r="D21" s="21"/>
      <c r="E21" s="21"/>
      <c r="F21" s="21"/>
      <c r="G21" s="21"/>
      <c r="H21" s="21"/>
      <c r="I21" s="24"/>
      <c r="J21" s="24"/>
    </row>
    <row r="22" spans="1:34" x14ac:dyDescent="0.3">
      <c r="A22" s="24" t="s">
        <v>136</v>
      </c>
      <c r="B22" s="21">
        <f>SUBTOTAL(109,Table1[Sales (Africa)])</f>
        <v>62995.611999999994</v>
      </c>
      <c r="C22" s="21">
        <f>SUBTOTAL(109,Table1[orders])</f>
        <v>19</v>
      </c>
      <c r="D22" s="24"/>
      <c r="E22" s="24">
        <f>SUBTOTAL(103,Table1[USCA])</f>
        <v>15</v>
      </c>
      <c r="F22" s="21">
        <f>SUBTOTAL(109,Table1[Sales (USCA)])</f>
        <v>48752.463599999995</v>
      </c>
      <c r="G22" s="21">
        <f>SUBTOTAL(109,Table1[orders2])</f>
        <v>32</v>
      </c>
      <c r="H22" s="24"/>
      <c r="I22" s="24">
        <f>SUBTOTAL(103,Table1[Asia Pacific])</f>
        <v>14</v>
      </c>
      <c r="J22" s="21">
        <f>SUBTOTAL(109,Table1[sales (Asia)])</f>
        <v>47165.985799999995</v>
      </c>
      <c r="K22" s="24">
        <f>SUBTOTAL(109,Table1[orders3])</f>
        <v>14</v>
      </c>
      <c r="L22" s="24"/>
      <c r="M22" s="24">
        <f>SUBTOTAL(103,Table1[Europe])</f>
        <v>14</v>
      </c>
      <c r="N22" s="21">
        <f>SUBTOTAL(109,Table1[sales (europe)])</f>
        <v>38195.713800000005</v>
      </c>
      <c r="O22" s="24">
        <f>SUBTOTAL(109,Table1[orders4])</f>
        <v>17</v>
      </c>
      <c r="P22" s="24"/>
      <c r="Q22" s="24">
        <f>SUBTOTAL(103,Table1[LATAM])</f>
        <v>10</v>
      </c>
      <c r="R22" s="21">
        <f>SUBTOTAL(109,Table1[sales (Latam)])</f>
        <v>33170.046000000002</v>
      </c>
      <c r="S22" s="24">
        <f>SUBTOTAL(109,Table1[orders5])</f>
        <v>17</v>
      </c>
    </row>
    <row r="24" spans="1:34" x14ac:dyDescent="0.3">
      <c r="K24" s="46" t="s">
        <v>107</v>
      </c>
      <c r="L24" s="46"/>
      <c r="M24" s="46" t="s">
        <v>115</v>
      </c>
      <c r="N24" s="46" t="s">
        <v>123</v>
      </c>
      <c r="O24" s="46" t="s">
        <v>114</v>
      </c>
      <c r="P24" s="46"/>
      <c r="Q24" s="46" t="s">
        <v>131</v>
      </c>
    </row>
    <row r="25" spans="1:34" x14ac:dyDescent="0.3">
      <c r="A25" s="50" t="s">
        <v>137</v>
      </c>
      <c r="B25" s="50"/>
      <c r="C25" s="50"/>
      <c r="D25" s="50"/>
      <c r="E25" s="50" t="s">
        <v>138</v>
      </c>
      <c r="F25" s="50"/>
      <c r="G25" s="50"/>
      <c r="H25" s="50"/>
      <c r="I25" s="50"/>
      <c r="J25" s="50"/>
      <c r="K25" s="47" t="s">
        <v>35</v>
      </c>
      <c r="L25" s="47"/>
      <c r="M25" s="47">
        <v>17</v>
      </c>
      <c r="N25" s="48">
        <v>1951.1791764705883</v>
      </c>
      <c r="O25" s="48">
        <v>33170.046000000002</v>
      </c>
      <c r="P25" s="48"/>
      <c r="Q25" s="47">
        <f>COUNT(R3:R12)</f>
        <v>10</v>
      </c>
    </row>
    <row r="26" spans="1:34" x14ac:dyDescent="0.3">
      <c r="A26" s="50" t="s">
        <v>139</v>
      </c>
      <c r="B26" s="50"/>
      <c r="C26" s="50"/>
      <c r="D26" s="50"/>
      <c r="E26" s="50"/>
      <c r="F26" s="50"/>
      <c r="G26" s="50"/>
      <c r="H26" s="50"/>
      <c r="I26" s="50"/>
      <c r="J26" s="50"/>
      <c r="K26" s="47" t="s">
        <v>32</v>
      </c>
      <c r="L26" s="47"/>
      <c r="M26" s="47">
        <v>17</v>
      </c>
      <c r="N26" s="48">
        <v>2578.4587176470582</v>
      </c>
      <c r="O26" s="48">
        <v>43833.79819999999</v>
      </c>
      <c r="P26" s="48"/>
      <c r="Q26" s="47">
        <f>COUNT(N3:N16)</f>
        <v>14</v>
      </c>
    </row>
    <row r="27" spans="1:34" x14ac:dyDescent="0.3">
      <c r="A27" s="50" t="s">
        <v>140</v>
      </c>
      <c r="B27" s="50"/>
      <c r="C27" s="50"/>
      <c r="D27" s="50"/>
      <c r="E27" s="50"/>
      <c r="F27" s="50"/>
      <c r="G27" s="50"/>
      <c r="H27" s="50"/>
      <c r="I27" s="50"/>
      <c r="J27" s="57"/>
      <c r="K27" s="47" t="s">
        <v>25</v>
      </c>
      <c r="L27" s="47"/>
      <c r="M27" s="47">
        <v>14</v>
      </c>
      <c r="N27" s="48">
        <v>3368.9989857142859</v>
      </c>
      <c r="O27" s="48">
        <v>47165.985800000002</v>
      </c>
      <c r="P27" s="48"/>
      <c r="Q27" s="47">
        <f>COUNT(J3:J16)</f>
        <v>14</v>
      </c>
    </row>
    <row r="28" spans="1:34" x14ac:dyDescent="0.3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7" t="s">
        <v>20</v>
      </c>
      <c r="L28" s="47"/>
      <c r="M28" s="47">
        <v>32</v>
      </c>
      <c r="N28" s="48">
        <v>1523.5144875000001</v>
      </c>
      <c r="O28" s="48">
        <v>48752.463600000003</v>
      </c>
      <c r="P28" s="48"/>
      <c r="Q28" s="47">
        <f>COUNT(F3:F17)</f>
        <v>15</v>
      </c>
    </row>
    <row r="29" spans="1:34" x14ac:dyDescent="0.3">
      <c r="A29" s="55" t="s">
        <v>149</v>
      </c>
      <c r="B29" s="55"/>
      <c r="C29" s="56" t="s">
        <v>115</v>
      </c>
      <c r="D29" s="56"/>
      <c r="E29" s="56" t="s">
        <v>150</v>
      </c>
      <c r="K29" s="47" t="s">
        <v>23</v>
      </c>
      <c r="L29" s="47"/>
      <c r="M29" s="47">
        <v>19</v>
      </c>
      <c r="N29" s="48">
        <v>3315.55852631579</v>
      </c>
      <c r="O29" s="48">
        <v>62995.612000000008</v>
      </c>
      <c r="P29" s="48"/>
      <c r="Q29" s="47">
        <f>COUNT(B3:B21)</f>
        <v>19</v>
      </c>
    </row>
    <row r="30" spans="1:34" x14ac:dyDescent="0.3">
      <c r="A30" s="56" t="s">
        <v>141</v>
      </c>
      <c r="B30" s="56" t="s">
        <v>146</v>
      </c>
      <c r="C30" s="56">
        <v>12</v>
      </c>
      <c r="D30" s="56"/>
      <c r="E30" s="56">
        <v>5562</v>
      </c>
      <c r="K30" s="43" t="s">
        <v>105</v>
      </c>
      <c r="L30" s="43"/>
      <c r="M30" s="43">
        <v>99</v>
      </c>
      <c r="N30" s="44">
        <v>2383.0091474747483</v>
      </c>
      <c r="O30" s="44">
        <v>235917.9056</v>
      </c>
      <c r="P30" s="44"/>
      <c r="Q30" s="45">
        <f>SUM(Q25:Q29)</f>
        <v>72</v>
      </c>
    </row>
    <row r="31" spans="1:34" ht="18" x14ac:dyDescent="0.35">
      <c r="A31" s="56" t="s">
        <v>142</v>
      </c>
      <c r="B31" s="56" t="s">
        <v>147</v>
      </c>
      <c r="C31" s="56">
        <v>1</v>
      </c>
      <c r="D31" s="56"/>
      <c r="E31" s="56">
        <v>7959</v>
      </c>
      <c r="V31" s="29" t="s">
        <v>122</v>
      </c>
      <c r="W31" s="29" t="s">
        <v>119</v>
      </c>
      <c r="X31" s="29" t="s">
        <v>120</v>
      </c>
      <c r="Y31" s="29" t="s">
        <v>121</v>
      </c>
      <c r="AB31" s="27"/>
      <c r="AC31" s="54" t="s">
        <v>106</v>
      </c>
      <c r="AD31" s="54"/>
      <c r="AE31" s="54"/>
      <c r="AF31" s="54"/>
      <c r="AG31" s="54"/>
      <c r="AH31" s="27"/>
    </row>
    <row r="32" spans="1:34" x14ac:dyDescent="0.3">
      <c r="A32" s="56" t="s">
        <v>143</v>
      </c>
      <c r="B32" s="56" t="s">
        <v>148</v>
      </c>
      <c r="C32" s="56">
        <v>2</v>
      </c>
      <c r="D32" s="56"/>
      <c r="E32" s="56">
        <v>7828</v>
      </c>
      <c r="V32" s="24" t="s">
        <v>19</v>
      </c>
      <c r="W32" s="24">
        <v>6</v>
      </c>
      <c r="X32" s="21">
        <v>147.69266666666667</v>
      </c>
      <c r="Y32" s="21">
        <v>886.15599999999995</v>
      </c>
      <c r="AC32" s="29" t="s">
        <v>113</v>
      </c>
      <c r="AD32" s="29" t="s">
        <v>114</v>
      </c>
    </row>
    <row r="33" spans="1:30" x14ac:dyDescent="0.3">
      <c r="A33" s="56" t="s">
        <v>144</v>
      </c>
      <c r="B33" s="56" t="s">
        <v>112</v>
      </c>
      <c r="C33" s="56">
        <v>2</v>
      </c>
      <c r="D33" s="56"/>
      <c r="E33" s="56">
        <v>5324</v>
      </c>
      <c r="V33" s="24" t="s">
        <v>83</v>
      </c>
      <c r="W33" s="24">
        <v>1</v>
      </c>
      <c r="X33" s="21">
        <v>1487.4</v>
      </c>
      <c r="Y33" s="21">
        <v>1487.4</v>
      </c>
      <c r="AC33" s="26" t="s">
        <v>19</v>
      </c>
      <c r="AD33">
        <v>886.15599999999995</v>
      </c>
    </row>
    <row r="34" spans="1:30" x14ac:dyDescent="0.3">
      <c r="A34" s="56" t="s">
        <v>145</v>
      </c>
      <c r="B34" s="56" t="s">
        <v>112</v>
      </c>
      <c r="C34" s="56">
        <v>2</v>
      </c>
      <c r="D34" s="56"/>
      <c r="E34" s="56">
        <v>5324</v>
      </c>
      <c r="V34" s="24" t="s">
        <v>71</v>
      </c>
      <c r="W34" s="24">
        <v>1</v>
      </c>
      <c r="X34" s="21">
        <v>1502.0100000000002</v>
      </c>
      <c r="Y34" s="21">
        <v>1502.0100000000002</v>
      </c>
      <c r="AC34" s="26" t="s">
        <v>83</v>
      </c>
      <c r="AD34">
        <v>1487.4</v>
      </c>
    </row>
    <row r="35" spans="1:30" x14ac:dyDescent="0.3">
      <c r="V35" s="24" t="s">
        <v>66</v>
      </c>
      <c r="W35" s="24">
        <v>1</v>
      </c>
      <c r="X35" s="21">
        <v>1526.52</v>
      </c>
      <c r="Y35" s="21">
        <v>1526.52</v>
      </c>
      <c r="AC35" s="26" t="s">
        <v>71</v>
      </c>
      <c r="AD35">
        <v>1502.0100000000002</v>
      </c>
    </row>
    <row r="36" spans="1:30" x14ac:dyDescent="0.3">
      <c r="V36" s="24" t="s">
        <v>91</v>
      </c>
      <c r="W36" s="24">
        <v>1</v>
      </c>
      <c r="X36" s="21">
        <v>1581.48</v>
      </c>
      <c r="Y36" s="21">
        <v>1581.48</v>
      </c>
      <c r="AC36" s="26" t="s">
        <v>66</v>
      </c>
      <c r="AD36">
        <v>1526.52</v>
      </c>
    </row>
    <row r="37" spans="1:30" x14ac:dyDescent="0.3">
      <c r="V37" s="24" t="s">
        <v>50</v>
      </c>
      <c r="W37" s="24">
        <v>1</v>
      </c>
      <c r="X37" s="21">
        <v>1696.64</v>
      </c>
      <c r="Y37" s="21">
        <v>1696.64</v>
      </c>
      <c r="AC37" s="26" t="s">
        <v>91</v>
      </c>
      <c r="AD37">
        <v>1581.48</v>
      </c>
    </row>
    <row r="38" spans="1:30" x14ac:dyDescent="0.3">
      <c r="V38" s="24" t="s">
        <v>76</v>
      </c>
      <c r="W38" s="24">
        <v>1</v>
      </c>
      <c r="X38" s="21">
        <v>1704.0000000000005</v>
      </c>
      <c r="Y38" s="21">
        <v>1704.0000000000005</v>
      </c>
      <c r="AC38" s="26" t="s">
        <v>50</v>
      </c>
      <c r="AD38">
        <v>1696.64</v>
      </c>
    </row>
    <row r="39" spans="1:30" x14ac:dyDescent="0.3">
      <c r="A39" s="41"/>
      <c r="B39" s="41"/>
      <c r="V39" s="24" t="s">
        <v>44</v>
      </c>
      <c r="W39" s="24">
        <v>1</v>
      </c>
      <c r="X39" s="21">
        <v>1713.8400000000001</v>
      </c>
      <c r="Y39" s="21">
        <v>1713.8400000000001</v>
      </c>
      <c r="AC39" s="26" t="s">
        <v>76</v>
      </c>
      <c r="AD39">
        <v>1704.0000000000005</v>
      </c>
    </row>
    <row r="40" spans="1:30" x14ac:dyDescent="0.3">
      <c r="V40" s="24" t="s">
        <v>29</v>
      </c>
      <c r="W40" s="24">
        <v>1</v>
      </c>
      <c r="X40" s="21">
        <v>1822.0799999999997</v>
      </c>
      <c r="Y40" s="21">
        <v>1822.0799999999997</v>
      </c>
      <c r="AC40" s="26" t="s">
        <v>44</v>
      </c>
      <c r="AD40">
        <v>1713.8400000000001</v>
      </c>
    </row>
    <row r="41" spans="1:30" x14ac:dyDescent="0.3">
      <c r="V41" s="24" t="s">
        <v>94</v>
      </c>
      <c r="W41" s="24">
        <v>1</v>
      </c>
      <c r="X41" s="21">
        <v>1847.5199999999998</v>
      </c>
      <c r="Y41" s="21">
        <v>1847.5199999999998</v>
      </c>
      <c r="AC41" s="26" t="s">
        <v>29</v>
      </c>
      <c r="AD41">
        <v>1822.0799999999997</v>
      </c>
    </row>
    <row r="42" spans="1:30" x14ac:dyDescent="0.3">
      <c r="V42" s="24" t="s">
        <v>77</v>
      </c>
      <c r="W42" s="24">
        <v>1</v>
      </c>
      <c r="X42" s="21">
        <v>1858.6800000000003</v>
      </c>
      <c r="Y42" s="21">
        <v>1858.6800000000003</v>
      </c>
      <c r="AC42" s="26" t="s">
        <v>94</v>
      </c>
      <c r="AD42">
        <v>1847.5199999999998</v>
      </c>
    </row>
    <row r="43" spans="1:30" x14ac:dyDescent="0.3">
      <c r="V43" s="24" t="s">
        <v>37</v>
      </c>
      <c r="W43" s="24">
        <v>1</v>
      </c>
      <c r="X43" s="21">
        <v>1869.5879999999997</v>
      </c>
      <c r="Y43" s="21">
        <v>1869.5879999999997</v>
      </c>
      <c r="AC43" s="26" t="s">
        <v>77</v>
      </c>
      <c r="AD43">
        <v>1858.6800000000003</v>
      </c>
    </row>
    <row r="44" spans="1:30" x14ac:dyDescent="0.3">
      <c r="V44" s="24" t="s">
        <v>49</v>
      </c>
      <c r="W44" s="24">
        <v>1</v>
      </c>
      <c r="X44" s="21">
        <v>1878.7199999999998</v>
      </c>
      <c r="Y44" s="21">
        <v>1878.7199999999998</v>
      </c>
      <c r="AC44" s="26" t="s">
        <v>37</v>
      </c>
      <c r="AD44">
        <v>1869.5879999999997</v>
      </c>
    </row>
    <row r="45" spans="1:30" x14ac:dyDescent="0.3">
      <c r="V45" s="24" t="s">
        <v>75</v>
      </c>
      <c r="W45" s="24">
        <v>1</v>
      </c>
      <c r="X45" s="21">
        <v>1920.3600000000001</v>
      </c>
      <c r="Y45" s="21">
        <v>1920.3600000000001</v>
      </c>
      <c r="AC45" s="26" t="s">
        <v>49</v>
      </c>
      <c r="AD45">
        <v>1878.7199999999998</v>
      </c>
    </row>
    <row r="46" spans="1:30" x14ac:dyDescent="0.3">
      <c r="V46" s="24" t="s">
        <v>41</v>
      </c>
      <c r="W46" s="24">
        <v>1</v>
      </c>
      <c r="X46" s="21">
        <v>1977.7199999999998</v>
      </c>
      <c r="Y46" s="21">
        <v>1977.7199999999998</v>
      </c>
      <c r="AC46" s="26" t="s">
        <v>75</v>
      </c>
      <c r="AD46">
        <v>1920.3600000000001</v>
      </c>
    </row>
    <row r="47" spans="1:30" x14ac:dyDescent="0.3">
      <c r="V47" s="24" t="s">
        <v>96</v>
      </c>
      <c r="W47" s="24">
        <v>1</v>
      </c>
      <c r="X47" s="21">
        <v>2016.8460000000002</v>
      </c>
      <c r="Y47" s="21">
        <v>2016.8460000000002</v>
      </c>
      <c r="AC47" s="26" t="s">
        <v>41</v>
      </c>
      <c r="AD47">
        <v>1977.7199999999998</v>
      </c>
    </row>
    <row r="48" spans="1:30" x14ac:dyDescent="0.3">
      <c r="V48" s="24" t="s">
        <v>60</v>
      </c>
      <c r="W48" s="24">
        <v>1</v>
      </c>
      <c r="X48" s="21">
        <v>2092.4999999999995</v>
      </c>
      <c r="Y48" s="21">
        <v>2092.4999999999995</v>
      </c>
      <c r="AC48" s="26" t="s">
        <v>96</v>
      </c>
      <c r="AD48">
        <v>2016.8460000000002</v>
      </c>
    </row>
    <row r="49" spans="22:30" x14ac:dyDescent="0.3">
      <c r="V49" s="24" t="s">
        <v>45</v>
      </c>
      <c r="W49" s="24">
        <v>1</v>
      </c>
      <c r="X49" s="21">
        <v>2106.4960000000001</v>
      </c>
      <c r="Y49" s="21">
        <v>2106.4960000000001</v>
      </c>
      <c r="AC49" s="26" t="s">
        <v>60</v>
      </c>
      <c r="AD49">
        <v>2092.4999999999995</v>
      </c>
    </row>
    <row r="50" spans="22:30" x14ac:dyDescent="0.3">
      <c r="V50" s="24" t="s">
        <v>64</v>
      </c>
      <c r="W50" s="24">
        <v>1</v>
      </c>
      <c r="X50" s="21">
        <v>2108.64</v>
      </c>
      <c r="Y50" s="21">
        <v>2108.64</v>
      </c>
      <c r="AC50" s="26" t="s">
        <v>45</v>
      </c>
      <c r="AD50">
        <v>2106.4960000000001</v>
      </c>
    </row>
    <row r="51" spans="22:30" x14ac:dyDescent="0.3">
      <c r="V51" s="24" t="s">
        <v>62</v>
      </c>
      <c r="W51" s="24">
        <v>1</v>
      </c>
      <c r="X51" s="21">
        <v>2174.13</v>
      </c>
      <c r="Y51" s="21">
        <v>2174.13</v>
      </c>
      <c r="AC51" s="26" t="s">
        <v>64</v>
      </c>
      <c r="AD51">
        <v>2108.64</v>
      </c>
    </row>
    <row r="52" spans="22:30" x14ac:dyDescent="0.3">
      <c r="V52" s="24" t="s">
        <v>74</v>
      </c>
      <c r="W52" s="24">
        <v>1</v>
      </c>
      <c r="X52" s="21">
        <v>2188.0500000000002</v>
      </c>
      <c r="Y52" s="21">
        <v>2188.0500000000002</v>
      </c>
      <c r="AC52" s="26" t="s">
        <v>62</v>
      </c>
      <c r="AD52">
        <v>2174.13</v>
      </c>
    </row>
    <row r="53" spans="22:30" x14ac:dyDescent="0.3">
      <c r="V53" s="24" t="s">
        <v>34</v>
      </c>
      <c r="W53" s="24">
        <v>1</v>
      </c>
      <c r="X53" s="21">
        <v>2221.8000000000002</v>
      </c>
      <c r="Y53" s="21">
        <v>2221.8000000000002</v>
      </c>
      <c r="AC53" s="26" t="s">
        <v>74</v>
      </c>
      <c r="AD53">
        <v>2188.0500000000002</v>
      </c>
    </row>
    <row r="54" spans="22:30" x14ac:dyDescent="0.3">
      <c r="V54" s="24" t="s">
        <v>88</v>
      </c>
      <c r="W54" s="24">
        <v>1</v>
      </c>
      <c r="X54" s="21">
        <v>2266.44</v>
      </c>
      <c r="Y54" s="21">
        <v>2266.44</v>
      </c>
      <c r="AC54" s="26" t="s">
        <v>34</v>
      </c>
      <c r="AD54">
        <v>2221.8000000000002</v>
      </c>
    </row>
    <row r="55" spans="22:30" x14ac:dyDescent="0.3">
      <c r="V55" s="24" t="s">
        <v>85</v>
      </c>
      <c r="W55" s="24">
        <v>1</v>
      </c>
      <c r="X55" s="21">
        <v>2300.9999999999995</v>
      </c>
      <c r="Y55" s="21">
        <v>2300.9999999999995</v>
      </c>
      <c r="AC55" s="26" t="s">
        <v>88</v>
      </c>
      <c r="AD55">
        <v>2266.44</v>
      </c>
    </row>
    <row r="56" spans="22:30" x14ac:dyDescent="0.3">
      <c r="V56" s="24" t="s">
        <v>51</v>
      </c>
      <c r="W56" s="24">
        <v>1</v>
      </c>
      <c r="X56" s="21">
        <v>2402.8650000000002</v>
      </c>
      <c r="Y56" s="21">
        <v>2402.8650000000002</v>
      </c>
      <c r="AC56" s="26" t="s">
        <v>85</v>
      </c>
      <c r="AD56">
        <v>2300.9999999999995</v>
      </c>
    </row>
    <row r="57" spans="22:30" x14ac:dyDescent="0.3">
      <c r="V57" s="24" t="s">
        <v>79</v>
      </c>
      <c r="W57" s="24">
        <v>1</v>
      </c>
      <c r="X57" s="21">
        <v>2443.48</v>
      </c>
      <c r="Y57" s="21">
        <v>2443.48</v>
      </c>
      <c r="AC57" s="26" t="s">
        <v>51</v>
      </c>
      <c r="AD57">
        <v>2402.8650000000002</v>
      </c>
    </row>
    <row r="58" spans="22:30" x14ac:dyDescent="0.3">
      <c r="V58" s="24" t="s">
        <v>93</v>
      </c>
      <c r="W58" s="24">
        <v>1</v>
      </c>
      <c r="X58" s="21">
        <v>2465.8199999999997</v>
      </c>
      <c r="Y58" s="21">
        <v>2465.8199999999997</v>
      </c>
      <c r="AC58" s="26" t="s">
        <v>79</v>
      </c>
      <c r="AD58">
        <v>2443.48</v>
      </c>
    </row>
    <row r="59" spans="22:30" x14ac:dyDescent="0.3">
      <c r="V59" s="24" t="s">
        <v>87</v>
      </c>
      <c r="W59" s="24">
        <v>1</v>
      </c>
      <c r="X59" s="21">
        <v>2487.8087999999998</v>
      </c>
      <c r="Y59" s="21">
        <v>2487.8087999999998</v>
      </c>
      <c r="AC59" s="26" t="s">
        <v>93</v>
      </c>
      <c r="AD59">
        <v>2465.8199999999997</v>
      </c>
    </row>
    <row r="60" spans="22:30" x14ac:dyDescent="0.3">
      <c r="V60" s="24" t="s">
        <v>39</v>
      </c>
      <c r="W60" s="24">
        <v>1</v>
      </c>
      <c r="X60" s="21">
        <v>2565.5940000000001</v>
      </c>
      <c r="Y60" s="21">
        <v>2565.5940000000001</v>
      </c>
      <c r="AC60" s="26" t="s">
        <v>87</v>
      </c>
      <c r="AD60">
        <v>2487.8087999999998</v>
      </c>
    </row>
    <row r="61" spans="22:30" x14ac:dyDescent="0.3">
      <c r="V61" s="24" t="s">
        <v>65</v>
      </c>
      <c r="W61" s="24">
        <v>1</v>
      </c>
      <c r="X61" s="21">
        <v>2582.16</v>
      </c>
      <c r="Y61" s="21">
        <v>2582.16</v>
      </c>
      <c r="AC61" s="26" t="s">
        <v>39</v>
      </c>
      <c r="AD61">
        <v>2565.5940000000001</v>
      </c>
    </row>
    <row r="62" spans="22:30" x14ac:dyDescent="0.3">
      <c r="V62" s="24" t="s">
        <v>33</v>
      </c>
      <c r="W62" s="24">
        <v>1</v>
      </c>
      <c r="X62" s="21">
        <v>2616.96</v>
      </c>
      <c r="Y62" s="21">
        <v>2616.96</v>
      </c>
      <c r="AC62" s="26" t="s">
        <v>65</v>
      </c>
      <c r="AD62">
        <v>2582.16</v>
      </c>
    </row>
    <row r="63" spans="22:30" x14ac:dyDescent="0.3">
      <c r="V63" s="24" t="s">
        <v>42</v>
      </c>
      <c r="W63" s="24">
        <v>1</v>
      </c>
      <c r="X63" s="21">
        <v>2753.9999999999991</v>
      </c>
      <c r="Y63" s="21">
        <v>2753.9999999999991</v>
      </c>
      <c r="AC63" s="26" t="s">
        <v>33</v>
      </c>
      <c r="AD63">
        <v>2616.96</v>
      </c>
    </row>
    <row r="64" spans="22:30" x14ac:dyDescent="0.3">
      <c r="V64" s="24" t="s">
        <v>61</v>
      </c>
      <c r="W64" s="24">
        <v>1</v>
      </c>
      <c r="X64" s="21">
        <v>2761.2</v>
      </c>
      <c r="Y64" s="21">
        <v>2761.2</v>
      </c>
      <c r="AC64" s="26" t="s">
        <v>42</v>
      </c>
      <c r="AD64">
        <v>2753.9999999999991</v>
      </c>
    </row>
    <row r="65" spans="22:30" x14ac:dyDescent="0.3">
      <c r="V65" s="24" t="s">
        <v>27</v>
      </c>
      <c r="W65" s="24">
        <v>1</v>
      </c>
      <c r="X65" s="21">
        <v>2832.96</v>
      </c>
      <c r="Y65" s="21">
        <v>2832.96</v>
      </c>
      <c r="AC65" s="26" t="s">
        <v>61</v>
      </c>
      <c r="AD65">
        <v>2761.2</v>
      </c>
    </row>
    <row r="66" spans="22:30" x14ac:dyDescent="0.3">
      <c r="V66" s="24" t="s">
        <v>28</v>
      </c>
      <c r="W66" s="24">
        <v>1</v>
      </c>
      <c r="X66" s="21">
        <v>2862.6750000000002</v>
      </c>
      <c r="Y66" s="21">
        <v>2862.6750000000002</v>
      </c>
      <c r="AC66" s="26" t="s">
        <v>27</v>
      </c>
      <c r="AD66">
        <v>2832.96</v>
      </c>
    </row>
    <row r="67" spans="22:30" x14ac:dyDescent="0.3">
      <c r="V67" s="24" t="s">
        <v>54</v>
      </c>
      <c r="W67" s="24">
        <v>1</v>
      </c>
      <c r="X67" s="21">
        <v>2875.0950000000007</v>
      </c>
      <c r="Y67" s="21">
        <v>2875.0950000000007</v>
      </c>
      <c r="AC67" s="26" t="s">
        <v>28</v>
      </c>
      <c r="AD67">
        <v>2862.6750000000002</v>
      </c>
    </row>
    <row r="68" spans="22:30" x14ac:dyDescent="0.3">
      <c r="V68" s="24" t="s">
        <v>26</v>
      </c>
      <c r="W68" s="24">
        <v>1</v>
      </c>
      <c r="X68" s="21">
        <v>2892.5099999999998</v>
      </c>
      <c r="Y68" s="21">
        <v>2892.5099999999998</v>
      </c>
      <c r="AC68" s="26" t="s">
        <v>54</v>
      </c>
      <c r="AD68">
        <v>2875.0950000000007</v>
      </c>
    </row>
    <row r="69" spans="22:30" x14ac:dyDescent="0.3">
      <c r="V69" s="24" t="s">
        <v>95</v>
      </c>
      <c r="W69" s="24">
        <v>1</v>
      </c>
      <c r="X69" s="21">
        <v>2899.8899999999994</v>
      </c>
      <c r="Y69" s="21">
        <v>2899.8899999999994</v>
      </c>
      <c r="AC69" s="26" t="s">
        <v>26</v>
      </c>
      <c r="AD69">
        <v>2892.5099999999998</v>
      </c>
    </row>
    <row r="70" spans="22:30" x14ac:dyDescent="0.3">
      <c r="V70" s="24" t="s">
        <v>73</v>
      </c>
      <c r="W70" s="24">
        <v>6</v>
      </c>
      <c r="X70" s="21">
        <v>483.59399999999999</v>
      </c>
      <c r="Y70" s="21">
        <v>2901.5639999999999</v>
      </c>
      <c r="AC70" s="26" t="s">
        <v>95</v>
      </c>
      <c r="AD70">
        <v>2899.8899999999994</v>
      </c>
    </row>
    <row r="71" spans="22:30" x14ac:dyDescent="0.3">
      <c r="V71" s="24" t="s">
        <v>59</v>
      </c>
      <c r="W71" s="24">
        <v>1</v>
      </c>
      <c r="X71" s="21">
        <v>3018.6239999999998</v>
      </c>
      <c r="Y71" s="21">
        <v>3018.6239999999998</v>
      </c>
      <c r="AC71" s="26" t="s">
        <v>73</v>
      </c>
      <c r="AD71">
        <v>2901.5639999999999</v>
      </c>
    </row>
    <row r="72" spans="22:30" x14ac:dyDescent="0.3">
      <c r="V72" s="24" t="s">
        <v>69</v>
      </c>
      <c r="W72" s="24">
        <v>1</v>
      </c>
      <c r="X72" s="21">
        <v>3063.27</v>
      </c>
      <c r="Y72" s="21">
        <v>3063.27</v>
      </c>
      <c r="AC72" s="26" t="s">
        <v>59</v>
      </c>
      <c r="AD72">
        <v>3018.6239999999998</v>
      </c>
    </row>
    <row r="73" spans="22:30" x14ac:dyDescent="0.3">
      <c r="V73" s="24" t="s">
        <v>89</v>
      </c>
      <c r="W73" s="24">
        <v>1</v>
      </c>
      <c r="X73" s="21">
        <v>3068.3610000000008</v>
      </c>
      <c r="Y73" s="21">
        <v>3068.3610000000008</v>
      </c>
      <c r="AC73" s="26" t="s">
        <v>69</v>
      </c>
      <c r="AD73">
        <v>3063.27</v>
      </c>
    </row>
    <row r="74" spans="22:30" x14ac:dyDescent="0.3">
      <c r="V74" s="24" t="s">
        <v>47</v>
      </c>
      <c r="W74" s="24">
        <v>1</v>
      </c>
      <c r="X74" s="21">
        <v>3069.7380000000003</v>
      </c>
      <c r="Y74" s="21">
        <v>3069.7380000000003</v>
      </c>
      <c r="AC74" s="26" t="s">
        <v>89</v>
      </c>
      <c r="AD74">
        <v>3068.3610000000008</v>
      </c>
    </row>
    <row r="75" spans="22:30" x14ac:dyDescent="0.3">
      <c r="V75" s="24" t="s">
        <v>84</v>
      </c>
      <c r="W75" s="24">
        <v>1</v>
      </c>
      <c r="X75" s="21">
        <v>3200.04</v>
      </c>
      <c r="Y75" s="21">
        <v>3200.04</v>
      </c>
      <c r="AC75" s="26" t="s">
        <v>47</v>
      </c>
      <c r="AD75">
        <v>3069.7380000000003</v>
      </c>
    </row>
    <row r="76" spans="22:30" x14ac:dyDescent="0.3">
      <c r="V76" s="24" t="s">
        <v>78</v>
      </c>
      <c r="W76" s="24">
        <v>1</v>
      </c>
      <c r="X76" s="21">
        <v>3298.2599999999998</v>
      </c>
      <c r="Y76" s="21">
        <v>3298.2599999999998</v>
      </c>
      <c r="AC76" s="26" t="s">
        <v>84</v>
      </c>
      <c r="AD76">
        <v>3200.04</v>
      </c>
    </row>
    <row r="77" spans="22:30" x14ac:dyDescent="0.3">
      <c r="V77" s="24" t="s">
        <v>40</v>
      </c>
      <c r="W77" s="24">
        <v>1</v>
      </c>
      <c r="X77" s="21">
        <v>3409.74</v>
      </c>
      <c r="Y77" s="21">
        <v>3409.74</v>
      </c>
      <c r="AC77" s="26" t="s">
        <v>78</v>
      </c>
      <c r="AD77">
        <v>3298.2599999999998</v>
      </c>
    </row>
    <row r="78" spans="22:30" x14ac:dyDescent="0.3">
      <c r="V78" s="24" t="s">
        <v>81</v>
      </c>
      <c r="W78" s="24">
        <v>1</v>
      </c>
      <c r="X78" s="21">
        <v>3427.1495999999997</v>
      </c>
      <c r="Y78" s="21">
        <v>3427.1495999999997</v>
      </c>
      <c r="AC78" s="26" t="s">
        <v>40</v>
      </c>
      <c r="AD78">
        <v>3409.74</v>
      </c>
    </row>
    <row r="79" spans="22:30" x14ac:dyDescent="0.3">
      <c r="V79" s="24" t="s">
        <v>82</v>
      </c>
      <c r="W79" s="24">
        <v>1</v>
      </c>
      <c r="X79" s="21">
        <v>3441.69</v>
      </c>
      <c r="Y79" s="21">
        <v>3441.69</v>
      </c>
      <c r="AC79" s="26" t="s">
        <v>81</v>
      </c>
      <c r="AD79">
        <v>3427.1495999999997</v>
      </c>
    </row>
    <row r="80" spans="22:30" x14ac:dyDescent="0.3">
      <c r="V80" s="24" t="s">
        <v>67</v>
      </c>
      <c r="W80" s="24">
        <v>2</v>
      </c>
      <c r="X80" s="21">
        <v>1831.0350000000001</v>
      </c>
      <c r="Y80" s="21">
        <v>3662.07</v>
      </c>
      <c r="AC80" s="26" t="s">
        <v>82</v>
      </c>
      <c r="AD80">
        <v>3441.69</v>
      </c>
    </row>
    <row r="81" spans="22:30" x14ac:dyDescent="0.3">
      <c r="V81" s="24" t="s">
        <v>36</v>
      </c>
      <c r="W81" s="24">
        <v>1</v>
      </c>
      <c r="X81" s="21">
        <v>3701.5199999999995</v>
      </c>
      <c r="Y81" s="21">
        <v>3701.5199999999995</v>
      </c>
      <c r="AC81" s="26" t="s">
        <v>67</v>
      </c>
      <c r="AD81">
        <v>3662.07</v>
      </c>
    </row>
    <row r="82" spans="22:30" x14ac:dyDescent="0.3">
      <c r="V82" s="24" t="s">
        <v>22</v>
      </c>
      <c r="W82" s="24">
        <v>1</v>
      </c>
      <c r="X82" s="21">
        <v>3709.3949999999995</v>
      </c>
      <c r="Y82" s="21">
        <v>3709.3949999999995</v>
      </c>
      <c r="AC82" s="26" t="s">
        <v>36</v>
      </c>
      <c r="AD82">
        <v>3701.5199999999995</v>
      </c>
    </row>
    <row r="83" spans="22:30" x14ac:dyDescent="0.3">
      <c r="V83" s="24" t="s">
        <v>90</v>
      </c>
      <c r="W83" s="24">
        <v>1</v>
      </c>
      <c r="X83" s="21">
        <v>3728.4299999999994</v>
      </c>
      <c r="Y83" s="21">
        <v>3728.4299999999994</v>
      </c>
      <c r="AC83" s="26" t="s">
        <v>22</v>
      </c>
      <c r="AD83">
        <v>3709.3949999999995</v>
      </c>
    </row>
    <row r="84" spans="22:30" x14ac:dyDescent="0.3">
      <c r="V84" s="24" t="s">
        <v>80</v>
      </c>
      <c r="W84" s="24">
        <v>1</v>
      </c>
      <c r="X84" s="21">
        <v>3808.7999999999997</v>
      </c>
      <c r="Y84" s="21">
        <v>3808.7999999999997</v>
      </c>
      <c r="AC84" s="26" t="s">
        <v>90</v>
      </c>
      <c r="AD84">
        <v>3728.4299999999994</v>
      </c>
    </row>
    <row r="85" spans="22:30" x14ac:dyDescent="0.3">
      <c r="V85" s="24" t="s">
        <v>46</v>
      </c>
      <c r="W85" s="24">
        <v>2</v>
      </c>
      <c r="X85" s="21">
        <v>1956.33</v>
      </c>
      <c r="Y85" s="21">
        <v>3912.66</v>
      </c>
      <c r="AC85" s="26" t="s">
        <v>80</v>
      </c>
      <c r="AD85">
        <v>3808.7999999999997</v>
      </c>
    </row>
    <row r="86" spans="22:30" x14ac:dyDescent="0.3">
      <c r="V86" s="24" t="s">
        <v>53</v>
      </c>
      <c r="W86" s="24">
        <v>1</v>
      </c>
      <c r="X86" s="21">
        <v>4141.0200000000004</v>
      </c>
      <c r="Y86" s="21">
        <v>4141.0200000000004</v>
      </c>
      <c r="AC86" s="26" t="s">
        <v>46</v>
      </c>
      <c r="AD86">
        <v>3912.66</v>
      </c>
    </row>
    <row r="87" spans="22:30" x14ac:dyDescent="0.3">
      <c r="V87" s="24" t="s">
        <v>68</v>
      </c>
      <c r="W87" s="24">
        <v>1</v>
      </c>
      <c r="X87" s="21">
        <v>4191.5069999999996</v>
      </c>
      <c r="Y87" s="21">
        <v>4191.5069999999996</v>
      </c>
      <c r="AC87" s="26" t="s">
        <v>53</v>
      </c>
      <c r="AD87">
        <v>4141.0200000000004</v>
      </c>
    </row>
    <row r="88" spans="22:30" x14ac:dyDescent="0.3">
      <c r="V88" s="24" t="s">
        <v>70</v>
      </c>
      <c r="W88" s="24">
        <v>1</v>
      </c>
      <c r="X88" s="21">
        <v>4473.0000000000009</v>
      </c>
      <c r="Y88" s="21">
        <v>4473.0000000000009</v>
      </c>
      <c r="AC88" s="26" t="s">
        <v>68</v>
      </c>
      <c r="AD88">
        <v>4191.5069999999996</v>
      </c>
    </row>
    <row r="89" spans="22:30" x14ac:dyDescent="0.3">
      <c r="V89" s="24" t="s">
        <v>56</v>
      </c>
      <c r="W89" s="24">
        <v>1</v>
      </c>
      <c r="X89" s="21">
        <v>4518.78</v>
      </c>
      <c r="Y89" s="21">
        <v>4518.78</v>
      </c>
      <c r="AC89" s="26" t="s">
        <v>70</v>
      </c>
      <c r="AD89">
        <v>4473.0000000000009</v>
      </c>
    </row>
    <row r="90" spans="22:30" x14ac:dyDescent="0.3">
      <c r="V90" s="24" t="s">
        <v>31</v>
      </c>
      <c r="W90" s="24">
        <v>1</v>
      </c>
      <c r="X90" s="21">
        <v>4626.1499999999996</v>
      </c>
      <c r="Y90" s="21">
        <v>4626.1499999999996</v>
      </c>
      <c r="AC90" s="26" t="s">
        <v>56</v>
      </c>
      <c r="AD90">
        <v>4518.78</v>
      </c>
    </row>
    <row r="91" spans="22:30" x14ac:dyDescent="0.3">
      <c r="V91" s="24" t="s">
        <v>72</v>
      </c>
      <c r="W91" s="24">
        <v>1</v>
      </c>
      <c r="X91" s="21">
        <v>5048.9999999999991</v>
      </c>
      <c r="Y91" s="21">
        <v>5048.9999999999991</v>
      </c>
      <c r="AC91" s="26" t="s">
        <v>31</v>
      </c>
      <c r="AD91">
        <v>4626.1499999999996</v>
      </c>
    </row>
    <row r="92" spans="22:30" x14ac:dyDescent="0.3">
      <c r="V92" s="24" t="s">
        <v>24</v>
      </c>
      <c r="W92" s="24">
        <v>1</v>
      </c>
      <c r="X92" s="21">
        <v>5175.1710000000012</v>
      </c>
      <c r="Y92" s="21">
        <v>5175.1710000000012</v>
      </c>
      <c r="AC92" s="26" t="s">
        <v>72</v>
      </c>
      <c r="AD92">
        <v>5048.9999999999991</v>
      </c>
    </row>
    <row r="93" spans="22:30" x14ac:dyDescent="0.3">
      <c r="V93" s="24" t="s">
        <v>30</v>
      </c>
      <c r="W93" s="24">
        <v>1</v>
      </c>
      <c r="X93" s="21">
        <v>5244.84</v>
      </c>
      <c r="Y93" s="21">
        <v>5244.84</v>
      </c>
      <c r="AC93" s="26" t="s">
        <v>24</v>
      </c>
      <c r="AD93">
        <v>5175.1710000000012</v>
      </c>
    </row>
    <row r="94" spans="22:30" x14ac:dyDescent="0.3">
      <c r="V94" s="24" t="s">
        <v>43</v>
      </c>
      <c r="W94" s="24">
        <v>1</v>
      </c>
      <c r="X94" s="21">
        <v>5273.7</v>
      </c>
      <c r="Y94" s="21">
        <v>5273.7</v>
      </c>
      <c r="AC94" s="26" t="s">
        <v>30</v>
      </c>
      <c r="AD94">
        <v>5244.84</v>
      </c>
    </row>
    <row r="95" spans="22:30" x14ac:dyDescent="0.3">
      <c r="V95" s="24" t="s">
        <v>92</v>
      </c>
      <c r="W95" s="24">
        <v>2</v>
      </c>
      <c r="X95" s="21">
        <v>2661.9299999999994</v>
      </c>
      <c r="Y95" s="21">
        <v>5323.8599999999988</v>
      </c>
      <c r="AC95" s="26" t="s">
        <v>43</v>
      </c>
      <c r="AD95">
        <v>5273.7</v>
      </c>
    </row>
    <row r="96" spans="22:30" x14ac:dyDescent="0.3">
      <c r="V96" s="24" t="s">
        <v>48</v>
      </c>
      <c r="W96" s="24">
        <v>12</v>
      </c>
      <c r="X96" s="21">
        <v>463.49666666666673</v>
      </c>
      <c r="Y96" s="21">
        <v>5561.9600000000009</v>
      </c>
      <c r="AC96" s="26" t="s">
        <v>92</v>
      </c>
      <c r="AD96">
        <v>5323.8599999999988</v>
      </c>
    </row>
    <row r="97" spans="22:30" x14ac:dyDescent="0.3">
      <c r="V97" s="24" t="s">
        <v>57</v>
      </c>
      <c r="W97" s="24">
        <v>1</v>
      </c>
      <c r="X97" s="21">
        <v>5667.87</v>
      </c>
      <c r="Y97" s="21">
        <v>5667.87</v>
      </c>
      <c r="AC97" s="26" t="s">
        <v>48</v>
      </c>
      <c r="AD97">
        <v>5561.9600000000009</v>
      </c>
    </row>
    <row r="98" spans="22:30" x14ac:dyDescent="0.3">
      <c r="V98" s="24" t="s">
        <v>86</v>
      </c>
      <c r="W98" s="24">
        <v>1</v>
      </c>
      <c r="X98" s="21">
        <v>5729.3459999999986</v>
      </c>
      <c r="Y98" s="21">
        <v>5729.3459999999986</v>
      </c>
      <c r="AC98" s="26" t="s">
        <v>57</v>
      </c>
      <c r="AD98">
        <v>5667.87</v>
      </c>
    </row>
    <row r="99" spans="22:30" x14ac:dyDescent="0.3">
      <c r="V99" s="24" t="s">
        <v>58</v>
      </c>
      <c r="W99" s="24">
        <v>1</v>
      </c>
      <c r="X99" s="21">
        <v>5785.0199999999995</v>
      </c>
      <c r="Y99" s="21">
        <v>5785.0199999999995</v>
      </c>
      <c r="AC99" s="26" t="s">
        <v>86</v>
      </c>
      <c r="AD99">
        <v>5729.3459999999986</v>
      </c>
    </row>
    <row r="100" spans="22:30" x14ac:dyDescent="0.3">
      <c r="V100" s="24" t="s">
        <v>63</v>
      </c>
      <c r="W100" s="24">
        <v>2</v>
      </c>
      <c r="X100" s="21">
        <v>3168.2449999999999</v>
      </c>
      <c r="Y100" s="21">
        <v>6336.49</v>
      </c>
      <c r="AC100" s="26" t="s">
        <v>58</v>
      </c>
      <c r="AD100">
        <v>5785.0199999999995</v>
      </c>
    </row>
    <row r="101" spans="22:30" x14ac:dyDescent="0.3">
      <c r="V101" s="24" t="s">
        <v>55</v>
      </c>
      <c r="W101" s="24">
        <v>2</v>
      </c>
      <c r="X101" s="21">
        <v>3210.2480999999998</v>
      </c>
      <c r="Y101" s="21">
        <v>6420.4961999999996</v>
      </c>
      <c r="AC101" s="26" t="s">
        <v>63</v>
      </c>
      <c r="AD101">
        <v>6336.49</v>
      </c>
    </row>
    <row r="102" spans="22:30" x14ac:dyDescent="0.3">
      <c r="V102" s="24" t="s">
        <v>52</v>
      </c>
      <c r="W102" s="24">
        <v>2</v>
      </c>
      <c r="X102" s="21">
        <v>3914.085</v>
      </c>
      <c r="Y102" s="21">
        <v>7828.17</v>
      </c>
      <c r="AC102" s="26" t="s">
        <v>55</v>
      </c>
      <c r="AD102">
        <v>6420.4961999999996</v>
      </c>
    </row>
    <row r="103" spans="22:30" x14ac:dyDescent="0.3">
      <c r="V103" s="24" t="s">
        <v>38</v>
      </c>
      <c r="W103" s="24">
        <v>1</v>
      </c>
      <c r="X103" s="21">
        <v>7958.58</v>
      </c>
      <c r="Y103" s="21">
        <v>7958.58</v>
      </c>
      <c r="AC103" s="26" t="s">
        <v>52</v>
      </c>
      <c r="AD103">
        <v>7828.17</v>
      </c>
    </row>
    <row r="104" spans="22:30" x14ac:dyDescent="0.3">
      <c r="V104" s="35" t="s">
        <v>105</v>
      </c>
      <c r="W104" s="35">
        <v>99</v>
      </c>
      <c r="X104" s="36">
        <v>2383.0091474747474</v>
      </c>
      <c r="Y104" s="36">
        <v>235917.9056</v>
      </c>
      <c r="AC104" s="26" t="s">
        <v>38</v>
      </c>
      <c r="AD104">
        <v>7958.58</v>
      </c>
    </row>
    <row r="105" spans="22:30" x14ac:dyDescent="0.3">
      <c r="AC105" s="30" t="s">
        <v>105</v>
      </c>
      <c r="AD105" s="31">
        <v>235917.90560000003</v>
      </c>
    </row>
  </sheetData>
  <mergeCells count="2">
    <mergeCell ref="AC31:AG31"/>
    <mergeCell ref="A29:B29"/>
  </mergeCells>
  <phoneticPr fontId="13" type="noConversion"/>
  <conditionalFormatting sqref="A2:S22">
    <cfRule type="cellIs" dxfId="1" priority="1" operator="equal">
      <formula>"""patrick jones"",""dave poiries"",""joy bell"",""john hustone"""</formula>
    </cfRule>
    <cfRule type="cellIs" dxfId="0" priority="2" operator="equal">
      <formula>"aaron hawkins"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Notes</vt:lpstr>
      <vt:lpstr>practice</vt:lpstr>
      <vt:lpstr>Problem</vt:lpstr>
      <vt:lpstr>list_region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Rishi Solanki</cp:lastModifiedBy>
  <dcterms:created xsi:type="dcterms:W3CDTF">2022-11-11T15:07:07Z</dcterms:created>
  <dcterms:modified xsi:type="dcterms:W3CDTF">2023-10-26T07:07:04Z</dcterms:modified>
</cp:coreProperties>
</file>